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vandalsuidaho-my.sharepoint.com/personal/mmattoon_uidaho_edu/Documents/Documents/General Info &amp; Forms/"/>
    </mc:Choice>
  </mc:AlternateContent>
  <xr:revisionPtr revIDLastSave="2" documentId="8_{423EFF64-1A7A-4AAA-AFB3-4B7FEEB1E2E2}" xr6:coauthVersionLast="47" xr6:coauthVersionMax="47" xr10:uidLastSave="{F6112B34-306D-4C7C-93CA-181B9FCF8AF5}"/>
  <bookViews>
    <workbookView xWindow="25490" yWindow="-110" windowWidth="25820" windowHeight="13900" xr2:uid="{00000000-000D-0000-FFFF-FFFF00000000}"/>
  </bookViews>
  <sheets>
    <sheet name="Full Budget" sheetId="1" r:id="rId1"/>
    <sheet name="Personnel" sheetId="4" r:id="rId2"/>
    <sheet name="Travel" sheetId="2" r:id="rId3"/>
    <sheet name="Other Direct Costs" sheetId="5" r:id="rId4"/>
    <sheet name="Equipment" sheetId="8" r:id="rId5"/>
    <sheet name="Subawards" sheetId="6" r:id="rId6"/>
    <sheet name="Participant Support" sheetId="7" r:id="rId7"/>
    <sheet name="Tuition, Fees, Insurance" sheetId="3" r:id="rId8"/>
    <sheet name="Rates" sheetId="9" r:id="rId9"/>
  </sheets>
  <definedNames>
    <definedName name="_xlnm.Print_Area" localSheetId="0">'Full Budget'!$B$6:$K$55</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0" i="3" l="1"/>
  <c r="D72" i="3"/>
  <c r="X126" i="3"/>
  <c r="Y126" i="3" s="1"/>
  <c r="Z126" i="3" s="1"/>
  <c r="X130" i="3"/>
  <c r="Y130" i="3" s="1"/>
  <c r="Z130" i="3" s="1"/>
  <c r="W125" i="3"/>
  <c r="X125" i="3" s="1"/>
  <c r="Y125" i="3" s="1"/>
  <c r="Z125" i="3" s="1"/>
  <c r="W126" i="3"/>
  <c r="W127" i="3"/>
  <c r="X127" i="3" s="1"/>
  <c r="Y127" i="3" s="1"/>
  <c r="Z127" i="3" s="1"/>
  <c r="W128" i="3"/>
  <c r="X128" i="3" s="1"/>
  <c r="Y128" i="3" s="1"/>
  <c r="Z128" i="3" s="1"/>
  <c r="W129" i="3"/>
  <c r="X129" i="3" s="1"/>
  <c r="Y129" i="3" s="1"/>
  <c r="Z129" i="3" s="1"/>
  <c r="W130" i="3"/>
  <c r="Q125" i="3"/>
  <c r="R125" i="3" s="1"/>
  <c r="S125" i="3" s="1"/>
  <c r="T125" i="3" s="1"/>
  <c r="Q126" i="3"/>
  <c r="R126" i="3" s="1"/>
  <c r="S126" i="3" s="1"/>
  <c r="T126" i="3" s="1"/>
  <c r="Q127" i="3"/>
  <c r="R127" i="3" s="1"/>
  <c r="S127" i="3" s="1"/>
  <c r="T127" i="3" s="1"/>
  <c r="Q128" i="3"/>
  <c r="R128" i="3" s="1"/>
  <c r="S128" i="3" s="1"/>
  <c r="T128" i="3" s="1"/>
  <c r="Q130" i="3"/>
  <c r="R130" i="3" s="1"/>
  <c r="S130" i="3" s="1"/>
  <c r="T130" i="3" s="1"/>
  <c r="V131" i="3"/>
  <c r="W131" i="3" s="1"/>
  <c r="X131" i="3" s="1"/>
  <c r="Y131" i="3" s="1"/>
  <c r="Z131" i="3" s="1"/>
  <c r="P131" i="3"/>
  <c r="Q131" i="3" s="1"/>
  <c r="R131" i="3" s="1"/>
  <c r="S131" i="3" s="1"/>
  <c r="T131" i="3" s="1"/>
  <c r="V130" i="3"/>
  <c r="P130" i="3"/>
  <c r="V129" i="3"/>
  <c r="P129" i="3"/>
  <c r="Q129" i="3" s="1"/>
  <c r="R129" i="3" s="1"/>
  <c r="S129" i="3" s="1"/>
  <c r="T129" i="3" s="1"/>
  <c r="V128" i="3"/>
  <c r="P128" i="3"/>
  <c r="V127" i="3"/>
  <c r="P127" i="3"/>
  <c r="V126" i="3"/>
  <c r="P126" i="3"/>
  <c r="V125" i="3"/>
  <c r="P125" i="3"/>
  <c r="V124" i="3"/>
  <c r="W124" i="3" s="1"/>
  <c r="X124" i="3" s="1"/>
  <c r="Y124" i="3" s="1"/>
  <c r="Z124" i="3" s="1"/>
  <c r="P124" i="3"/>
  <c r="Q124" i="3" s="1"/>
  <c r="R124" i="3" s="1"/>
  <c r="S124" i="3" s="1"/>
  <c r="T124" i="3" s="1"/>
  <c r="V123" i="3"/>
  <c r="W123" i="3" s="1"/>
  <c r="X123" i="3" s="1"/>
  <c r="Y123" i="3" s="1"/>
  <c r="Z123" i="3" s="1"/>
  <c r="P123" i="3"/>
  <c r="Q123" i="3" s="1"/>
  <c r="R123" i="3" s="1"/>
  <c r="S123" i="3" s="1"/>
  <c r="T123" i="3" s="1"/>
  <c r="L126" i="3" s="1"/>
  <c r="V122" i="3"/>
  <c r="W122" i="3" s="1"/>
  <c r="X122" i="3" s="1"/>
  <c r="Y122" i="3" s="1"/>
  <c r="Z122" i="3" s="1"/>
  <c r="P122" i="3"/>
  <c r="D124" i="3" s="1"/>
  <c r="X113" i="3"/>
  <c r="Y113" i="3" s="1"/>
  <c r="Z113" i="3" s="1"/>
  <c r="W113" i="3"/>
  <c r="W114" i="3"/>
  <c r="X114" i="3" s="1"/>
  <c r="Y114" i="3" s="1"/>
  <c r="Z114" i="3" s="1"/>
  <c r="W115" i="3"/>
  <c r="X115" i="3" s="1"/>
  <c r="Y115" i="3" s="1"/>
  <c r="Z115" i="3" s="1"/>
  <c r="W116" i="3"/>
  <c r="X116" i="3" s="1"/>
  <c r="Y116" i="3" s="1"/>
  <c r="Z116" i="3" s="1"/>
  <c r="W117" i="3"/>
  <c r="X117" i="3" s="1"/>
  <c r="Y117" i="3" s="1"/>
  <c r="Z117" i="3" s="1"/>
  <c r="R112" i="3"/>
  <c r="S112" i="3" s="1"/>
  <c r="T112" i="3" s="1"/>
  <c r="R114" i="3"/>
  <c r="S114" i="3"/>
  <c r="T114" i="3" s="1"/>
  <c r="Q112" i="3"/>
  <c r="Q113" i="3"/>
  <c r="R113" i="3" s="1"/>
  <c r="S113" i="3" s="1"/>
  <c r="T113" i="3" s="1"/>
  <c r="Q114" i="3"/>
  <c r="Q115" i="3"/>
  <c r="R115" i="3" s="1"/>
  <c r="S115" i="3" s="1"/>
  <c r="T115" i="3" s="1"/>
  <c r="Q116" i="3"/>
  <c r="R116" i="3" s="1"/>
  <c r="S116" i="3" s="1"/>
  <c r="T116" i="3" s="1"/>
  <c r="Q117" i="3"/>
  <c r="R117" i="3" s="1"/>
  <c r="S117" i="3" s="1"/>
  <c r="T117" i="3" s="1"/>
  <c r="V118" i="3"/>
  <c r="W118" i="3" s="1"/>
  <c r="X118" i="3" s="1"/>
  <c r="Y118" i="3" s="1"/>
  <c r="Z118" i="3" s="1"/>
  <c r="P118" i="3"/>
  <c r="Q118" i="3" s="1"/>
  <c r="R118" i="3" s="1"/>
  <c r="S118" i="3" s="1"/>
  <c r="T118" i="3" s="1"/>
  <c r="V117" i="3"/>
  <c r="P117" i="3"/>
  <c r="V116" i="3"/>
  <c r="P116" i="3"/>
  <c r="V115" i="3"/>
  <c r="P115" i="3"/>
  <c r="V114" i="3"/>
  <c r="P114" i="3"/>
  <c r="V113" i="3"/>
  <c r="P113" i="3"/>
  <c r="V112" i="3"/>
  <c r="W112" i="3" s="1"/>
  <c r="X112" i="3" s="1"/>
  <c r="Y112" i="3" s="1"/>
  <c r="Z112" i="3" s="1"/>
  <c r="P112" i="3"/>
  <c r="V111" i="3"/>
  <c r="W111" i="3" s="1"/>
  <c r="X111" i="3" s="1"/>
  <c r="Y111" i="3" s="1"/>
  <c r="Z111" i="3" s="1"/>
  <c r="P111" i="3"/>
  <c r="Q111" i="3" s="1"/>
  <c r="R111" i="3" s="1"/>
  <c r="S111" i="3" s="1"/>
  <c r="T111" i="3" s="1"/>
  <c r="V110" i="3"/>
  <c r="W110" i="3" s="1"/>
  <c r="X110" i="3" s="1"/>
  <c r="Y110" i="3" s="1"/>
  <c r="Z110" i="3" s="1"/>
  <c r="P110" i="3"/>
  <c r="D113" i="3" s="1"/>
  <c r="V109" i="3"/>
  <c r="W109" i="3" s="1"/>
  <c r="X109" i="3" s="1"/>
  <c r="Y109" i="3" s="1"/>
  <c r="Z109" i="3" s="1"/>
  <c r="P109" i="3"/>
  <c r="D111" i="3" s="1"/>
  <c r="W98" i="3"/>
  <c r="X98" i="3" s="1"/>
  <c r="Y98" i="3" s="1"/>
  <c r="Z98" i="3" s="1"/>
  <c r="W99" i="3"/>
  <c r="X99" i="3" s="1"/>
  <c r="Y99" i="3" s="1"/>
  <c r="Z99" i="3" s="1"/>
  <c r="W100" i="3"/>
  <c r="X100" i="3" s="1"/>
  <c r="Y100" i="3" s="1"/>
  <c r="Z100" i="3" s="1"/>
  <c r="W101" i="3"/>
  <c r="X101" i="3" s="1"/>
  <c r="Y101" i="3" s="1"/>
  <c r="Z101" i="3" s="1"/>
  <c r="W102" i="3"/>
  <c r="X102" i="3" s="1"/>
  <c r="Y102" i="3" s="1"/>
  <c r="Z102" i="3" s="1"/>
  <c r="W104" i="3"/>
  <c r="X104" i="3" s="1"/>
  <c r="Y104" i="3" s="1"/>
  <c r="Z104" i="3" s="1"/>
  <c r="Q99" i="3"/>
  <c r="R99" i="3" s="1"/>
  <c r="S99" i="3" s="1"/>
  <c r="T99" i="3" s="1"/>
  <c r="Q100" i="3"/>
  <c r="R100" i="3" s="1"/>
  <c r="S100" i="3" s="1"/>
  <c r="T100" i="3" s="1"/>
  <c r="Q101" i="3"/>
  <c r="R101" i="3" s="1"/>
  <c r="S101" i="3" s="1"/>
  <c r="T101" i="3" s="1"/>
  <c r="Q102" i="3"/>
  <c r="R102" i="3" s="1"/>
  <c r="S102" i="3" s="1"/>
  <c r="T102" i="3" s="1"/>
  <c r="Q103" i="3"/>
  <c r="R103" i="3" s="1"/>
  <c r="S103" i="3" s="1"/>
  <c r="T103" i="3" s="1"/>
  <c r="Q104" i="3"/>
  <c r="R104" i="3" s="1"/>
  <c r="S104" i="3" s="1"/>
  <c r="T104" i="3" s="1"/>
  <c r="V105" i="3"/>
  <c r="W105" i="3" s="1"/>
  <c r="X105" i="3" s="1"/>
  <c r="Y105" i="3" s="1"/>
  <c r="Z105" i="3" s="1"/>
  <c r="P105" i="3"/>
  <c r="Q105" i="3" s="1"/>
  <c r="R105" i="3" s="1"/>
  <c r="S105" i="3" s="1"/>
  <c r="T105" i="3" s="1"/>
  <c r="V104" i="3"/>
  <c r="P104" i="3"/>
  <c r="V103" i="3"/>
  <c r="W103" i="3" s="1"/>
  <c r="X103" i="3" s="1"/>
  <c r="Y103" i="3" s="1"/>
  <c r="Z103" i="3" s="1"/>
  <c r="P103" i="3"/>
  <c r="V102" i="3"/>
  <c r="P102" i="3"/>
  <c r="V101" i="3"/>
  <c r="P101" i="3"/>
  <c r="V100" i="3"/>
  <c r="P100" i="3"/>
  <c r="V99" i="3"/>
  <c r="P99" i="3"/>
  <c r="V98" i="3"/>
  <c r="P98" i="3"/>
  <c r="Q98" i="3" s="1"/>
  <c r="R98" i="3" s="1"/>
  <c r="S98" i="3" s="1"/>
  <c r="T98" i="3" s="1"/>
  <c r="V97" i="3"/>
  <c r="W97" i="3" s="1"/>
  <c r="X97" i="3" s="1"/>
  <c r="Y97" i="3" s="1"/>
  <c r="Z97" i="3" s="1"/>
  <c r="P97" i="3"/>
  <c r="Q97" i="3" s="1"/>
  <c r="R97" i="3" s="1"/>
  <c r="S97" i="3" s="1"/>
  <c r="T97" i="3" s="1"/>
  <c r="L100" i="3" s="1"/>
  <c r="V96" i="3"/>
  <c r="W96" i="3" s="1"/>
  <c r="X96" i="3" s="1"/>
  <c r="Y96" i="3" s="1"/>
  <c r="Z96" i="3" s="1"/>
  <c r="P96" i="3"/>
  <c r="D98" i="3" s="1"/>
  <c r="W86" i="3"/>
  <c r="X86" i="3" s="1"/>
  <c r="Y86" i="3" s="1"/>
  <c r="Z86" i="3" s="1"/>
  <c r="W87" i="3"/>
  <c r="X87" i="3" s="1"/>
  <c r="Y87" i="3" s="1"/>
  <c r="Z87" i="3" s="1"/>
  <c r="W88" i="3"/>
  <c r="X88" i="3" s="1"/>
  <c r="Y88" i="3" s="1"/>
  <c r="Z88" i="3" s="1"/>
  <c r="W89" i="3"/>
  <c r="X89" i="3" s="1"/>
  <c r="Y89" i="3" s="1"/>
  <c r="Z89" i="3" s="1"/>
  <c r="W91" i="3"/>
  <c r="X91" i="3" s="1"/>
  <c r="Y91" i="3" s="1"/>
  <c r="Z91" i="3" s="1"/>
  <c r="Q84" i="3"/>
  <c r="R84" i="3" s="1"/>
  <c r="Q86" i="3"/>
  <c r="R86" i="3" s="1"/>
  <c r="S86" i="3" s="1"/>
  <c r="T86" i="3" s="1"/>
  <c r="Q87" i="3"/>
  <c r="R87" i="3" s="1"/>
  <c r="S87" i="3" s="1"/>
  <c r="T87" i="3" s="1"/>
  <c r="Q88" i="3"/>
  <c r="R88" i="3" s="1"/>
  <c r="S88" i="3" s="1"/>
  <c r="T88" i="3" s="1"/>
  <c r="Q89" i="3"/>
  <c r="R89" i="3" s="1"/>
  <c r="S89" i="3" s="1"/>
  <c r="T89" i="3" s="1"/>
  <c r="Q90" i="3"/>
  <c r="R90" i="3" s="1"/>
  <c r="S90" i="3" s="1"/>
  <c r="T90" i="3" s="1"/>
  <c r="Q91" i="3"/>
  <c r="R91" i="3" s="1"/>
  <c r="S91" i="3" s="1"/>
  <c r="T91" i="3" s="1"/>
  <c r="V92" i="3"/>
  <c r="W92" i="3" s="1"/>
  <c r="X92" i="3" s="1"/>
  <c r="Y92" i="3" s="1"/>
  <c r="Z92" i="3" s="1"/>
  <c r="P92" i="3"/>
  <c r="Q92" i="3" s="1"/>
  <c r="R92" i="3" s="1"/>
  <c r="S92" i="3" s="1"/>
  <c r="T92" i="3" s="1"/>
  <c r="V91" i="3"/>
  <c r="P91" i="3"/>
  <c r="V90" i="3"/>
  <c r="W90" i="3" s="1"/>
  <c r="X90" i="3" s="1"/>
  <c r="Y90" i="3" s="1"/>
  <c r="Z90" i="3" s="1"/>
  <c r="P90" i="3"/>
  <c r="V89" i="3"/>
  <c r="P89" i="3"/>
  <c r="V88" i="3"/>
  <c r="P88" i="3"/>
  <c r="V87" i="3"/>
  <c r="P87" i="3"/>
  <c r="V86" i="3"/>
  <c r="P86" i="3"/>
  <c r="V85" i="3"/>
  <c r="W85" i="3" s="1"/>
  <c r="X85" i="3" s="1"/>
  <c r="Y85" i="3" s="1"/>
  <c r="Z85" i="3" s="1"/>
  <c r="P85" i="3"/>
  <c r="Q85" i="3" s="1"/>
  <c r="R85" i="3" s="1"/>
  <c r="S85" i="3" s="1"/>
  <c r="T85" i="3" s="1"/>
  <c r="V84" i="3"/>
  <c r="W84" i="3" s="1"/>
  <c r="X84" i="3" s="1"/>
  <c r="Y84" i="3" s="1"/>
  <c r="Z84" i="3" s="1"/>
  <c r="P84" i="3"/>
  <c r="D87" i="3" s="1"/>
  <c r="V83" i="3"/>
  <c r="W83" i="3" s="1"/>
  <c r="X83" i="3" s="1"/>
  <c r="Y83" i="3" s="1"/>
  <c r="Z83" i="3" s="1"/>
  <c r="P83" i="3"/>
  <c r="Q83" i="3" s="1"/>
  <c r="X78" i="3"/>
  <c r="Y78" i="3" s="1"/>
  <c r="Z78" i="3" s="1"/>
  <c r="W74" i="3"/>
  <c r="X74" i="3" s="1"/>
  <c r="Y74" i="3" s="1"/>
  <c r="Z74" i="3" s="1"/>
  <c r="W75" i="3"/>
  <c r="X75" i="3" s="1"/>
  <c r="Y75" i="3" s="1"/>
  <c r="Z75" i="3" s="1"/>
  <c r="W76" i="3"/>
  <c r="X76" i="3" s="1"/>
  <c r="Y76" i="3" s="1"/>
  <c r="Z76" i="3" s="1"/>
  <c r="W77" i="3"/>
  <c r="X77" i="3" s="1"/>
  <c r="Y77" i="3" s="1"/>
  <c r="Z77" i="3" s="1"/>
  <c r="W78" i="3"/>
  <c r="W79" i="3"/>
  <c r="X79" i="3" s="1"/>
  <c r="Y79" i="3" s="1"/>
  <c r="Z79" i="3" s="1"/>
  <c r="R76" i="3"/>
  <c r="S76" i="3" s="1"/>
  <c r="T76" i="3" s="1"/>
  <c r="R77" i="3"/>
  <c r="S77" i="3" s="1"/>
  <c r="T77" i="3" s="1"/>
  <c r="Q73" i="3"/>
  <c r="R73" i="3" s="1"/>
  <c r="S73" i="3" s="1"/>
  <c r="T73" i="3" s="1"/>
  <c r="Q74" i="3"/>
  <c r="R74" i="3" s="1"/>
  <c r="S74" i="3" s="1"/>
  <c r="T74" i="3" s="1"/>
  <c r="Q75" i="3"/>
  <c r="R75" i="3" s="1"/>
  <c r="S75" i="3" s="1"/>
  <c r="T75" i="3" s="1"/>
  <c r="Q76" i="3"/>
  <c r="Q77" i="3"/>
  <c r="Q78" i="3"/>
  <c r="R78" i="3" s="1"/>
  <c r="S78" i="3" s="1"/>
  <c r="T78" i="3" s="1"/>
  <c r="V79" i="3"/>
  <c r="P79" i="3"/>
  <c r="Q79" i="3" s="1"/>
  <c r="R79" i="3" s="1"/>
  <c r="S79" i="3" s="1"/>
  <c r="T79" i="3" s="1"/>
  <c r="V78" i="3"/>
  <c r="P78" i="3"/>
  <c r="V77" i="3"/>
  <c r="P77" i="3"/>
  <c r="V76" i="3"/>
  <c r="P76" i="3"/>
  <c r="V75" i="3"/>
  <c r="P75" i="3"/>
  <c r="V74" i="3"/>
  <c r="P74" i="3"/>
  <c r="V73" i="3"/>
  <c r="W73" i="3" s="1"/>
  <c r="X73" i="3" s="1"/>
  <c r="Y73" i="3" s="1"/>
  <c r="Z73" i="3" s="1"/>
  <c r="P73" i="3"/>
  <c r="V72" i="3"/>
  <c r="W72" i="3" s="1"/>
  <c r="X72" i="3" s="1"/>
  <c r="Y72" i="3" s="1"/>
  <c r="Z72" i="3" s="1"/>
  <c r="P72" i="3"/>
  <c r="Q72" i="3" s="1"/>
  <c r="R72" i="3" s="1"/>
  <c r="S72" i="3" s="1"/>
  <c r="T72" i="3" s="1"/>
  <c r="V71" i="3"/>
  <c r="W71" i="3" s="1"/>
  <c r="X71" i="3" s="1"/>
  <c r="Y71" i="3" s="1"/>
  <c r="Z71" i="3" s="1"/>
  <c r="P71" i="3"/>
  <c r="D74" i="3" s="1"/>
  <c r="V70" i="3"/>
  <c r="W70" i="3" s="1"/>
  <c r="X70" i="3" s="1"/>
  <c r="Y70" i="3" s="1"/>
  <c r="Z70" i="3" s="1"/>
  <c r="P70" i="3"/>
  <c r="Q70" i="3" s="1"/>
  <c r="R70" i="3" s="1"/>
  <c r="B6" i="6"/>
  <c r="B7" i="6"/>
  <c r="E91" i="5"/>
  <c r="F91" i="5"/>
  <c r="G91" i="5"/>
  <c r="H91" i="5"/>
  <c r="D91" i="5"/>
  <c r="E87" i="5"/>
  <c r="F87" i="5"/>
  <c r="G87" i="5"/>
  <c r="H87" i="5"/>
  <c r="D87" i="5"/>
  <c r="D83" i="5"/>
  <c r="D79" i="5"/>
  <c r="D75" i="5"/>
  <c r="E79" i="5"/>
  <c r="F79" i="5"/>
  <c r="G79" i="5"/>
  <c r="H79" i="5"/>
  <c r="E83" i="5"/>
  <c r="F83" i="5"/>
  <c r="G83" i="5"/>
  <c r="H83" i="5"/>
  <c r="G23" i="1"/>
  <c r="H23" i="1"/>
  <c r="I23" i="1"/>
  <c r="J23" i="1"/>
  <c r="E171" i="5"/>
  <c r="F171" i="5"/>
  <c r="G171" i="5"/>
  <c r="H171" i="5"/>
  <c r="F98" i="1"/>
  <c r="Q110" i="3" l="1"/>
  <c r="R110" i="3" s="1"/>
  <c r="S110" i="3" s="1"/>
  <c r="T110" i="3" s="1"/>
  <c r="L113" i="3" s="1"/>
  <c r="Q122" i="3"/>
  <c r="R122" i="3" s="1"/>
  <c r="H124" i="3" s="1"/>
  <c r="F85" i="3"/>
  <c r="R83" i="3"/>
  <c r="S83" i="3" s="1"/>
  <c r="T83" i="3" s="1"/>
  <c r="L85" i="3" s="1"/>
  <c r="D85" i="3"/>
  <c r="Q96" i="3"/>
  <c r="R96" i="3" s="1"/>
  <c r="S96" i="3" s="1"/>
  <c r="T96" i="3" s="1"/>
  <c r="L98" i="3" s="1"/>
  <c r="Q109" i="3"/>
  <c r="R109" i="3" s="1"/>
  <c r="S109" i="3" s="1"/>
  <c r="T109" i="3" s="1"/>
  <c r="L111" i="3" s="1"/>
  <c r="Q71" i="3"/>
  <c r="F74" i="3" s="1"/>
  <c r="F113" i="3"/>
  <c r="H113" i="3"/>
  <c r="J113" i="3"/>
  <c r="D126" i="3"/>
  <c r="S122" i="3"/>
  <c r="H126" i="3"/>
  <c r="J126" i="3"/>
  <c r="S84" i="3"/>
  <c r="H87" i="3"/>
  <c r="J85" i="3"/>
  <c r="F87" i="3"/>
  <c r="F100" i="3"/>
  <c r="H100" i="3"/>
  <c r="J98" i="3"/>
  <c r="J100" i="3"/>
  <c r="S70" i="3"/>
  <c r="H72" i="3"/>
  <c r="F72" i="3"/>
  <c r="I83" i="5"/>
  <c r="J201" i="1"/>
  <c r="I201" i="1"/>
  <c r="H201" i="1"/>
  <c r="G201" i="1"/>
  <c r="F201" i="1"/>
  <c r="K200" i="1"/>
  <c r="K199" i="1"/>
  <c r="K125" i="3"/>
  <c r="I125" i="3"/>
  <c r="G125" i="3"/>
  <c r="E125" i="3"/>
  <c r="C125" i="3"/>
  <c r="K112" i="3"/>
  <c r="I112" i="3"/>
  <c r="G112" i="3"/>
  <c r="E112" i="3"/>
  <c r="C112" i="3"/>
  <c r="K99" i="3"/>
  <c r="I99" i="3"/>
  <c r="G99" i="3"/>
  <c r="E99" i="3"/>
  <c r="C99" i="3"/>
  <c r="K86" i="3"/>
  <c r="I86" i="3"/>
  <c r="G86" i="3"/>
  <c r="E86" i="3"/>
  <c r="C86" i="3"/>
  <c r="K73" i="3"/>
  <c r="I73" i="3"/>
  <c r="G73" i="3"/>
  <c r="E73" i="3"/>
  <c r="C73" i="3"/>
  <c r="D16" i="6"/>
  <c r="E16" i="6"/>
  <c r="F16" i="6"/>
  <c r="G16" i="6"/>
  <c r="C16" i="6"/>
  <c r="H11" i="6"/>
  <c r="C148" i="1" s="1"/>
  <c r="H12" i="6"/>
  <c r="C149" i="1" s="1"/>
  <c r="H13" i="6"/>
  <c r="C150" i="1" s="1"/>
  <c r="H14" i="6"/>
  <c r="C151" i="1" s="1"/>
  <c r="H15" i="6"/>
  <c r="C152" i="1" s="1"/>
  <c r="B15" i="6"/>
  <c r="B14" i="6"/>
  <c r="B13" i="6"/>
  <c r="B12" i="6"/>
  <c r="B11" i="6"/>
  <c r="J138" i="1"/>
  <c r="J137" i="1"/>
  <c r="J136" i="1"/>
  <c r="J135" i="1"/>
  <c r="I139" i="1"/>
  <c r="I136" i="1"/>
  <c r="I135" i="1"/>
  <c r="H139" i="1"/>
  <c r="H138" i="1"/>
  <c r="H137" i="1"/>
  <c r="H136" i="1"/>
  <c r="H135" i="1"/>
  <c r="G139" i="1"/>
  <c r="G137" i="1"/>
  <c r="G135" i="1"/>
  <c r="F139" i="1"/>
  <c r="F138" i="1"/>
  <c r="F137" i="1"/>
  <c r="F136" i="1"/>
  <c r="D137" i="1"/>
  <c r="D139" i="1"/>
  <c r="D138" i="1"/>
  <c r="D136" i="1"/>
  <c r="D135" i="1"/>
  <c r="C139" i="1"/>
  <c r="C138" i="1"/>
  <c r="C137" i="1"/>
  <c r="C136" i="1"/>
  <c r="C135" i="1"/>
  <c r="B139" i="1"/>
  <c r="B138" i="1"/>
  <c r="B137" i="1"/>
  <c r="B136" i="1"/>
  <c r="B135" i="1"/>
  <c r="C61" i="8"/>
  <c r="J139" i="1" s="1"/>
  <c r="C55" i="8"/>
  <c r="I138" i="1" s="1"/>
  <c r="C49" i="8"/>
  <c r="I137" i="1" s="1"/>
  <c r="C43" i="8"/>
  <c r="G136" i="1" s="1"/>
  <c r="C37" i="8"/>
  <c r="F135" i="1" s="1"/>
  <c r="G120" i="1"/>
  <c r="H120" i="1"/>
  <c r="I120" i="1"/>
  <c r="G107" i="1"/>
  <c r="G152" i="1" s="1"/>
  <c r="H107" i="1"/>
  <c r="I107" i="1"/>
  <c r="I152" i="1" s="1"/>
  <c r="J107" i="1"/>
  <c r="J152" i="1" s="1"/>
  <c r="G106" i="1"/>
  <c r="G151" i="1" s="1"/>
  <c r="H106" i="1"/>
  <c r="H151" i="1" s="1"/>
  <c r="I106" i="1"/>
  <c r="J106" i="1"/>
  <c r="J151" i="1" s="1"/>
  <c r="J105" i="1"/>
  <c r="J150" i="1" s="1"/>
  <c r="G105" i="1"/>
  <c r="G150" i="1" s="1"/>
  <c r="H105" i="1"/>
  <c r="H150" i="1" s="1"/>
  <c r="I105" i="1"/>
  <c r="I150" i="1" s="1"/>
  <c r="G104" i="1"/>
  <c r="G149" i="1" s="1"/>
  <c r="H104" i="1"/>
  <c r="H149" i="1" s="1"/>
  <c r="I104" i="1"/>
  <c r="I149" i="1" s="1"/>
  <c r="J104" i="1"/>
  <c r="J149" i="1" s="1"/>
  <c r="G103" i="1"/>
  <c r="G148" i="1" s="1"/>
  <c r="H103" i="1"/>
  <c r="H148" i="1" s="1"/>
  <c r="I103" i="1"/>
  <c r="I148" i="1" s="1"/>
  <c r="J103" i="1"/>
  <c r="J148" i="1" s="1"/>
  <c r="F107" i="1"/>
  <c r="F152" i="1" s="1"/>
  <c r="F106" i="1"/>
  <c r="F151" i="1" s="1"/>
  <c r="F105" i="1"/>
  <c r="F150" i="1" s="1"/>
  <c r="F104" i="1"/>
  <c r="F149" i="1" s="1"/>
  <c r="F103" i="1"/>
  <c r="C120" i="1"/>
  <c r="C119" i="1"/>
  <c r="C118" i="1"/>
  <c r="C117" i="1"/>
  <c r="C116" i="1"/>
  <c r="B120" i="1"/>
  <c r="B119" i="1"/>
  <c r="B118" i="1"/>
  <c r="B117" i="1"/>
  <c r="B116" i="1"/>
  <c r="B107" i="1"/>
  <c r="B152" i="1" s="1"/>
  <c r="B106" i="1"/>
  <c r="B151" i="1" s="1"/>
  <c r="B105" i="1"/>
  <c r="B150" i="1" s="1"/>
  <c r="B104" i="1"/>
  <c r="B149" i="1" s="1"/>
  <c r="B103" i="1"/>
  <c r="B148" i="1" s="1"/>
  <c r="J120" i="1"/>
  <c r="D171" i="5"/>
  <c r="F120" i="1" s="1"/>
  <c r="H167" i="5"/>
  <c r="J119" i="1" s="1"/>
  <c r="G167" i="5"/>
  <c r="I119" i="1" s="1"/>
  <c r="F167" i="5"/>
  <c r="H119" i="1" s="1"/>
  <c r="E167" i="5"/>
  <c r="G119" i="1" s="1"/>
  <c r="D167" i="5"/>
  <c r="F119" i="1" s="1"/>
  <c r="H163" i="5"/>
  <c r="J118" i="1" s="1"/>
  <c r="G163" i="5"/>
  <c r="I118" i="1" s="1"/>
  <c r="F163" i="5"/>
  <c r="H118" i="1" s="1"/>
  <c r="E163" i="5"/>
  <c r="G118" i="1" s="1"/>
  <c r="D163" i="5"/>
  <c r="F118" i="1" s="1"/>
  <c r="H159" i="5"/>
  <c r="J117" i="1" s="1"/>
  <c r="G159" i="5"/>
  <c r="I117" i="1" s="1"/>
  <c r="F159" i="5"/>
  <c r="H117" i="1" s="1"/>
  <c r="E159" i="5"/>
  <c r="G117" i="1" s="1"/>
  <c r="D159" i="5"/>
  <c r="F117" i="1" s="1"/>
  <c r="H155" i="5"/>
  <c r="J116" i="1" s="1"/>
  <c r="G155" i="5"/>
  <c r="I116" i="1" s="1"/>
  <c r="F155" i="5"/>
  <c r="H116" i="1" s="1"/>
  <c r="E155" i="5"/>
  <c r="G116" i="1" s="1"/>
  <c r="D155" i="5"/>
  <c r="F116" i="1" s="1"/>
  <c r="I121" i="5"/>
  <c r="I118" i="5"/>
  <c r="I115" i="5"/>
  <c r="I112" i="5"/>
  <c r="I109" i="5"/>
  <c r="B69" i="1"/>
  <c r="B68" i="1"/>
  <c r="B67" i="1"/>
  <c r="B66" i="1"/>
  <c r="B65" i="1"/>
  <c r="H249" i="2"/>
  <c r="G249" i="2"/>
  <c r="F249" i="2"/>
  <c r="E249" i="2"/>
  <c r="D249" i="2"/>
  <c r="H242" i="2"/>
  <c r="G242" i="2"/>
  <c r="F242" i="2"/>
  <c r="E242" i="2"/>
  <c r="D242" i="2"/>
  <c r="H238" i="2"/>
  <c r="G238" i="2"/>
  <c r="F238" i="2"/>
  <c r="E238" i="2"/>
  <c r="D238" i="2"/>
  <c r="H237" i="2"/>
  <c r="G237" i="2"/>
  <c r="F237" i="2"/>
  <c r="E237" i="2"/>
  <c r="D237" i="2"/>
  <c r="H224" i="2"/>
  <c r="G224" i="2"/>
  <c r="F224" i="2"/>
  <c r="E224" i="2"/>
  <c r="D224" i="2"/>
  <c r="H217" i="2"/>
  <c r="G217" i="2"/>
  <c r="F217" i="2"/>
  <c r="E217" i="2"/>
  <c r="D217" i="2"/>
  <c r="H213" i="2"/>
  <c r="G213" i="2"/>
  <c r="F213" i="2"/>
  <c r="E213" i="2"/>
  <c r="D213" i="2"/>
  <c r="H212" i="2"/>
  <c r="G212" i="2"/>
  <c r="F212" i="2"/>
  <c r="E212" i="2"/>
  <c r="D212" i="2"/>
  <c r="H199" i="2"/>
  <c r="G199" i="2"/>
  <c r="F199" i="2"/>
  <c r="E199" i="2"/>
  <c r="D199" i="2"/>
  <c r="H192" i="2"/>
  <c r="G192" i="2"/>
  <c r="F192" i="2"/>
  <c r="E192" i="2"/>
  <c r="D192" i="2"/>
  <c r="H188" i="2"/>
  <c r="G188" i="2"/>
  <c r="F188" i="2"/>
  <c r="E188" i="2"/>
  <c r="D188" i="2"/>
  <c r="H187" i="2"/>
  <c r="G187" i="2"/>
  <c r="F187" i="2"/>
  <c r="E187" i="2"/>
  <c r="D187" i="2"/>
  <c r="H174" i="2"/>
  <c r="G174" i="2"/>
  <c r="F174" i="2"/>
  <c r="E174" i="2"/>
  <c r="D174" i="2"/>
  <c r="H167" i="2"/>
  <c r="G167" i="2"/>
  <c r="F167" i="2"/>
  <c r="E167" i="2"/>
  <c r="D167" i="2"/>
  <c r="H163" i="2"/>
  <c r="G163" i="2"/>
  <c r="F163" i="2"/>
  <c r="E163" i="2"/>
  <c r="D163" i="2"/>
  <c r="H162" i="2"/>
  <c r="G162" i="2"/>
  <c r="F162" i="2"/>
  <c r="E162" i="2"/>
  <c r="D162" i="2"/>
  <c r="H149" i="2"/>
  <c r="G149" i="2"/>
  <c r="F149" i="2"/>
  <c r="E149" i="2"/>
  <c r="D149" i="2"/>
  <c r="H142" i="2"/>
  <c r="G142" i="2"/>
  <c r="F142" i="2"/>
  <c r="E142" i="2"/>
  <c r="D142" i="2"/>
  <c r="H138" i="2"/>
  <c r="G138" i="2"/>
  <c r="F138" i="2"/>
  <c r="E138" i="2"/>
  <c r="D138" i="2"/>
  <c r="H137" i="2"/>
  <c r="G137" i="2"/>
  <c r="F137" i="2"/>
  <c r="E137" i="2"/>
  <c r="D137" i="2"/>
  <c r="D55" i="1"/>
  <c r="D54" i="1"/>
  <c r="D53" i="1"/>
  <c r="D52" i="1"/>
  <c r="D51" i="1"/>
  <c r="D50" i="1"/>
  <c r="D49" i="1"/>
  <c r="D48" i="1"/>
  <c r="D47" i="1"/>
  <c r="D46" i="1"/>
  <c r="D45" i="1"/>
  <c r="D44" i="1"/>
  <c r="D43" i="1"/>
  <c r="D42" i="1"/>
  <c r="D41" i="1"/>
  <c r="C55" i="1"/>
  <c r="C54" i="1"/>
  <c r="C53" i="1"/>
  <c r="C52" i="1"/>
  <c r="C51" i="1"/>
  <c r="C50" i="1"/>
  <c r="C49" i="1"/>
  <c r="C48" i="1"/>
  <c r="C47" i="1"/>
  <c r="C46" i="1"/>
  <c r="C45" i="1"/>
  <c r="C44" i="1"/>
  <c r="C43" i="1"/>
  <c r="C42" i="1"/>
  <c r="C41" i="1"/>
  <c r="E32" i="1"/>
  <c r="E31" i="1"/>
  <c r="E30" i="1"/>
  <c r="E29" i="1"/>
  <c r="E28" i="1"/>
  <c r="E27" i="1"/>
  <c r="E26" i="1"/>
  <c r="E25" i="1"/>
  <c r="E24" i="1"/>
  <c r="E23" i="1"/>
  <c r="D32" i="1"/>
  <c r="D31" i="1"/>
  <c r="D30" i="1"/>
  <c r="D29" i="1"/>
  <c r="D28" i="1"/>
  <c r="D27" i="1"/>
  <c r="D26" i="1"/>
  <c r="D25" i="1"/>
  <c r="D24" i="1"/>
  <c r="D23" i="1"/>
  <c r="C32" i="1"/>
  <c r="C31" i="1"/>
  <c r="C30" i="1"/>
  <c r="B170" i="1" s="1"/>
  <c r="C94" i="3" s="1"/>
  <c r="C29" i="1"/>
  <c r="C28" i="1"/>
  <c r="C27" i="1"/>
  <c r="C26" i="1"/>
  <c r="C25" i="1"/>
  <c r="C24" i="1"/>
  <c r="C23" i="1"/>
  <c r="B32" i="1"/>
  <c r="B55" i="1" s="1"/>
  <c r="B31" i="1"/>
  <c r="B54" i="1" s="1"/>
  <c r="B30" i="1"/>
  <c r="B53" i="1" s="1"/>
  <c r="B29" i="1"/>
  <c r="B52" i="1" s="1"/>
  <c r="B28" i="1"/>
  <c r="B51" i="1" s="1"/>
  <c r="B27" i="1"/>
  <c r="B26" i="1"/>
  <c r="B25" i="1"/>
  <c r="B24" i="1"/>
  <c r="B23" i="1"/>
  <c r="E19" i="1"/>
  <c r="E18" i="1"/>
  <c r="E17" i="1"/>
  <c r="E16" i="1"/>
  <c r="C19" i="1"/>
  <c r="C18" i="1"/>
  <c r="C17" i="1"/>
  <c r="C16" i="1"/>
  <c r="D19" i="1"/>
  <c r="D18" i="1"/>
  <c r="D17" i="1"/>
  <c r="D16" i="1"/>
  <c r="F136" i="4"/>
  <c r="F49" i="4"/>
  <c r="E49" i="4"/>
  <c r="H98" i="3" l="1"/>
  <c r="H85" i="3"/>
  <c r="H111" i="3"/>
  <c r="J111" i="3"/>
  <c r="F111" i="3"/>
  <c r="F98" i="3"/>
  <c r="R71" i="3"/>
  <c r="H74" i="3" s="1"/>
  <c r="J124" i="3"/>
  <c r="T122" i="3"/>
  <c r="L124" i="3" s="1"/>
  <c r="T84" i="3"/>
  <c r="L87" i="3" s="1"/>
  <c r="J87" i="3"/>
  <c r="J72" i="3"/>
  <c r="T70" i="3"/>
  <c r="L72" i="3" s="1"/>
  <c r="F148" i="1"/>
  <c r="K148" i="1" s="1"/>
  <c r="K103" i="1"/>
  <c r="K139" i="1"/>
  <c r="J46" i="1"/>
  <c r="G46" i="1"/>
  <c r="H46" i="1"/>
  <c r="I46" i="1"/>
  <c r="G138" i="1"/>
  <c r="K138" i="1" s="1"/>
  <c r="B168" i="1"/>
  <c r="C68" i="3" s="1"/>
  <c r="D112" i="3"/>
  <c r="D115" i="3" s="1"/>
  <c r="D117" i="3" s="1"/>
  <c r="F171" i="1" s="1"/>
  <c r="D125" i="3"/>
  <c r="D128" i="3" s="1"/>
  <c r="D130" i="3" s="1"/>
  <c r="F172" i="1" s="1"/>
  <c r="D86" i="3"/>
  <c r="D89" i="3" s="1"/>
  <c r="D91" i="3" s="1"/>
  <c r="F169" i="1" s="1"/>
  <c r="F86" i="3"/>
  <c r="D99" i="3"/>
  <c r="D102" i="3" s="1"/>
  <c r="D104" i="3" s="1"/>
  <c r="F170" i="1" s="1"/>
  <c r="E202" i="2"/>
  <c r="D177" i="2"/>
  <c r="H152" i="2"/>
  <c r="B172" i="1"/>
  <c r="C120" i="3" s="1"/>
  <c r="B171" i="1"/>
  <c r="C107" i="3" s="1"/>
  <c r="K120" i="1"/>
  <c r="K106" i="1"/>
  <c r="K107" i="1"/>
  <c r="I151" i="1"/>
  <c r="K151" i="1" s="1"/>
  <c r="K135" i="1"/>
  <c r="K137" i="1"/>
  <c r="K136" i="1"/>
  <c r="K150" i="1"/>
  <c r="K105" i="1"/>
  <c r="H152" i="1"/>
  <c r="K152" i="1" s="1"/>
  <c r="K117" i="1"/>
  <c r="B169" i="1"/>
  <c r="C81" i="3" s="1"/>
  <c r="K116" i="1"/>
  <c r="K118" i="1"/>
  <c r="F112" i="3"/>
  <c r="F125" i="3"/>
  <c r="F99" i="3"/>
  <c r="K201" i="1"/>
  <c r="D73" i="3"/>
  <c r="F73" i="3"/>
  <c r="L125" i="3"/>
  <c r="H125" i="3"/>
  <c r="L112" i="3"/>
  <c r="H112" i="3"/>
  <c r="L99" i="3"/>
  <c r="H99" i="3"/>
  <c r="L86" i="3"/>
  <c r="H86" i="3"/>
  <c r="L73" i="3"/>
  <c r="H73" i="3"/>
  <c r="K149" i="1"/>
  <c r="K119" i="1"/>
  <c r="K104" i="1"/>
  <c r="I171" i="5"/>
  <c r="I167" i="5"/>
  <c r="I163" i="5"/>
  <c r="I159" i="5"/>
  <c r="I155" i="5"/>
  <c r="F252" i="2"/>
  <c r="H252" i="2"/>
  <c r="G252" i="2"/>
  <c r="E252" i="2"/>
  <c r="D252" i="2"/>
  <c r="E227" i="2"/>
  <c r="F227" i="2"/>
  <c r="D227" i="2"/>
  <c r="G227" i="2"/>
  <c r="H227" i="2"/>
  <c r="D202" i="2"/>
  <c r="H202" i="2"/>
  <c r="F202" i="2"/>
  <c r="G202" i="2"/>
  <c r="E177" i="2"/>
  <c r="G177" i="2"/>
  <c r="F177" i="2"/>
  <c r="H177" i="2"/>
  <c r="G152" i="2"/>
  <c r="F152" i="2"/>
  <c r="E152" i="2"/>
  <c r="D152" i="2"/>
  <c r="S71" i="3" l="1"/>
  <c r="J74" i="3" s="1"/>
  <c r="J125" i="3"/>
  <c r="J99" i="3"/>
  <c r="E253" i="2"/>
  <c r="G69" i="1"/>
  <c r="H253" i="2"/>
  <c r="J69" i="1"/>
  <c r="G203" i="2"/>
  <c r="I67" i="1"/>
  <c r="F203" i="2"/>
  <c r="H67" i="1"/>
  <c r="H203" i="2"/>
  <c r="J67" i="1"/>
  <c r="D253" i="2"/>
  <c r="F69" i="1"/>
  <c r="F253" i="2"/>
  <c r="H69" i="1"/>
  <c r="G153" i="2"/>
  <c r="I65" i="1"/>
  <c r="G178" i="2"/>
  <c r="I66" i="1"/>
  <c r="H153" i="2"/>
  <c r="J65" i="1"/>
  <c r="F153" i="2"/>
  <c r="H65" i="1"/>
  <c r="F178" i="2"/>
  <c r="H66" i="1"/>
  <c r="E178" i="2"/>
  <c r="G66" i="1"/>
  <c r="D203" i="2"/>
  <c r="F67" i="1"/>
  <c r="H228" i="2"/>
  <c r="J68" i="1"/>
  <c r="G228" i="2"/>
  <c r="I68" i="1"/>
  <c r="D228" i="2"/>
  <c r="F68" i="1"/>
  <c r="F228" i="2"/>
  <c r="H68" i="1"/>
  <c r="D178" i="2"/>
  <c r="F66" i="1"/>
  <c r="E153" i="2"/>
  <c r="G65" i="1"/>
  <c r="G253" i="2"/>
  <c r="I69" i="1"/>
  <c r="H178" i="2"/>
  <c r="J66" i="1"/>
  <c r="D153" i="2"/>
  <c r="F65" i="1"/>
  <c r="E228" i="2"/>
  <c r="G68" i="1"/>
  <c r="E203" i="2"/>
  <c r="G67" i="1"/>
  <c r="D76" i="3"/>
  <c r="D78" i="3" s="1"/>
  <c r="F168" i="1" s="1"/>
  <c r="F76" i="3"/>
  <c r="F78" i="3" s="1"/>
  <c r="G168" i="1" s="1"/>
  <c r="F126" i="3"/>
  <c r="F124" i="3"/>
  <c r="J112" i="3"/>
  <c r="J86" i="3"/>
  <c r="J73" i="3"/>
  <c r="T71" i="3" l="1"/>
  <c r="L74" i="3" s="1"/>
  <c r="K69" i="1"/>
  <c r="K66" i="1"/>
  <c r="I153" i="2"/>
  <c r="I178" i="2"/>
  <c r="I253" i="2"/>
  <c r="I203" i="2"/>
  <c r="I228" i="2"/>
  <c r="K67" i="1"/>
  <c r="F128" i="3"/>
  <c r="F130" i="3" s="1"/>
  <c r="G172" i="1" s="1"/>
  <c r="F89" i="3"/>
  <c r="F91" i="3" s="1"/>
  <c r="G169" i="1" s="1"/>
  <c r="K65" i="1"/>
  <c r="K68" i="1"/>
  <c r="F115" i="3"/>
  <c r="F117" i="3" s="1"/>
  <c r="G171" i="1" s="1"/>
  <c r="F102" i="3"/>
  <c r="F104" i="3" s="1"/>
  <c r="G170" i="1" s="1"/>
  <c r="H76" i="3"/>
  <c r="H78" i="3" s="1"/>
  <c r="H168" i="1" s="1"/>
  <c r="H102" i="3" l="1"/>
  <c r="H104" i="3" s="1"/>
  <c r="H170" i="1" s="1"/>
  <c r="H128" i="3"/>
  <c r="H130" i="3" s="1"/>
  <c r="H172" i="1" s="1"/>
  <c r="H115" i="3"/>
  <c r="H117" i="3" s="1"/>
  <c r="H171" i="1" s="1"/>
  <c r="H89" i="3"/>
  <c r="H91" i="3" s="1"/>
  <c r="H169" i="1" s="1"/>
  <c r="L76" i="3"/>
  <c r="L78" i="3" s="1"/>
  <c r="J168" i="1" s="1"/>
  <c r="J76" i="3"/>
  <c r="J78" i="3" s="1"/>
  <c r="I168" i="1" s="1"/>
  <c r="L128" i="3" l="1"/>
  <c r="L130" i="3" s="1"/>
  <c r="J172" i="1" s="1"/>
  <c r="K168" i="1"/>
  <c r="J128" i="3"/>
  <c r="J130" i="3" s="1"/>
  <c r="I172" i="1" s="1"/>
  <c r="J89" i="3"/>
  <c r="J91" i="3" s="1"/>
  <c r="I169" i="1" s="1"/>
  <c r="L115" i="3"/>
  <c r="L117" i="3" s="1"/>
  <c r="J171" i="1" s="1"/>
  <c r="J115" i="3"/>
  <c r="J117" i="3" s="1"/>
  <c r="I171" i="1" s="1"/>
  <c r="L89" i="3"/>
  <c r="L91" i="3" s="1"/>
  <c r="M78" i="3"/>
  <c r="L102" i="3"/>
  <c r="L104" i="3" s="1"/>
  <c r="J170" i="1" s="1"/>
  <c r="J102" i="3"/>
  <c r="J104" i="3" s="1"/>
  <c r="I170" i="1" s="1"/>
  <c r="M117" i="3" l="1"/>
  <c r="K170" i="1"/>
  <c r="K171" i="1"/>
  <c r="M130" i="3"/>
  <c r="K172" i="1"/>
  <c r="M91" i="3"/>
  <c r="J169" i="1"/>
  <c r="K169" i="1" s="1"/>
  <c r="M104" i="3"/>
  <c r="G172" i="4"/>
  <c r="F172" i="4"/>
  <c r="E172" i="4"/>
  <c r="D172" i="4"/>
  <c r="C172" i="4"/>
  <c r="G173" i="4"/>
  <c r="J19" i="1" s="1"/>
  <c r="J45" i="1" s="1"/>
  <c r="F173" i="4"/>
  <c r="I19" i="1" s="1"/>
  <c r="I45" i="1" s="1"/>
  <c r="E173" i="4"/>
  <c r="H19" i="1" s="1"/>
  <c r="H45" i="1" s="1"/>
  <c r="D173" i="4"/>
  <c r="G19" i="1" s="1"/>
  <c r="G45" i="1" s="1"/>
  <c r="C173" i="4"/>
  <c r="F19" i="1" s="1"/>
  <c r="F45" i="1" s="1"/>
  <c r="G155" i="4"/>
  <c r="F155" i="4"/>
  <c r="E155" i="4"/>
  <c r="D155" i="4"/>
  <c r="C155" i="4"/>
  <c r="G170" i="4"/>
  <c r="F170" i="4"/>
  <c r="E170" i="4"/>
  <c r="D170" i="4"/>
  <c r="C170" i="4"/>
  <c r="G156" i="4"/>
  <c r="F156" i="4"/>
  <c r="E156" i="4"/>
  <c r="D156" i="4"/>
  <c r="C156" i="4"/>
  <c r="G153" i="4"/>
  <c r="F153" i="4"/>
  <c r="E153" i="4"/>
  <c r="D153" i="4"/>
  <c r="C153" i="4"/>
  <c r="G139" i="4"/>
  <c r="J17" i="1" s="1"/>
  <c r="J43" i="1" s="1"/>
  <c r="F139" i="4"/>
  <c r="I17" i="1" s="1"/>
  <c r="I43" i="1" s="1"/>
  <c r="E139" i="4"/>
  <c r="H17" i="1" s="1"/>
  <c r="H43" i="1" s="1"/>
  <c r="D139" i="4"/>
  <c r="G17" i="1" s="1"/>
  <c r="G43" i="1" s="1"/>
  <c r="C139" i="4"/>
  <c r="F17" i="1" s="1"/>
  <c r="F43" i="1" s="1"/>
  <c r="G138" i="4"/>
  <c r="F138" i="4"/>
  <c r="E138" i="4"/>
  <c r="D138" i="4"/>
  <c r="C138" i="4"/>
  <c r="G136" i="4"/>
  <c r="E136" i="4"/>
  <c r="D136" i="4"/>
  <c r="C136" i="4"/>
  <c r="G122" i="4"/>
  <c r="F122" i="4"/>
  <c r="E122" i="4"/>
  <c r="D122" i="4"/>
  <c r="C122" i="4"/>
  <c r="G121" i="4"/>
  <c r="F121" i="4"/>
  <c r="E121" i="4"/>
  <c r="D121" i="4"/>
  <c r="C121" i="4"/>
  <c r="G119" i="4"/>
  <c r="F119" i="4"/>
  <c r="E119" i="4"/>
  <c r="C119" i="4"/>
  <c r="D119" i="4"/>
  <c r="G105" i="4"/>
  <c r="J15" i="1" s="1"/>
  <c r="J41" i="1" s="1"/>
  <c r="F105" i="4"/>
  <c r="I15" i="1" s="1"/>
  <c r="I41" i="1" s="1"/>
  <c r="E105" i="4"/>
  <c r="H15" i="1" s="1"/>
  <c r="H41" i="1" s="1"/>
  <c r="D105" i="4"/>
  <c r="G15" i="1" s="1"/>
  <c r="C105" i="4"/>
  <c r="F15" i="1" s="1"/>
  <c r="F41" i="1" s="1"/>
  <c r="G104" i="4"/>
  <c r="F104" i="4"/>
  <c r="E104" i="4"/>
  <c r="D104" i="4"/>
  <c r="C104" i="4"/>
  <c r="F102" i="4"/>
  <c r="E102" i="4"/>
  <c r="C102" i="4"/>
  <c r="G102" i="4"/>
  <c r="D102" i="4"/>
  <c r="E15" i="1"/>
  <c r="D15" i="1"/>
  <c r="C15" i="1"/>
  <c r="B17" i="1"/>
  <c r="B43" i="1" s="1"/>
  <c r="B19" i="1"/>
  <c r="B45" i="1" s="1"/>
  <c r="B18" i="1"/>
  <c r="B44" i="1" s="1"/>
  <c r="B16" i="1"/>
  <c r="B42" i="1" s="1"/>
  <c r="B15" i="1"/>
  <c r="B41" i="1" s="1"/>
  <c r="H295" i="4"/>
  <c r="H294" i="4"/>
  <c r="C293" i="4"/>
  <c r="B293" i="4"/>
  <c r="B289" i="4"/>
  <c r="H283" i="4"/>
  <c r="H282" i="4"/>
  <c r="C281" i="4"/>
  <c r="B281" i="4"/>
  <c r="B277" i="4"/>
  <c r="H271" i="4"/>
  <c r="H270" i="4"/>
  <c r="C269" i="4"/>
  <c r="D269" i="4" s="1"/>
  <c r="E269" i="4" s="1"/>
  <c r="F269" i="4" s="1"/>
  <c r="G269" i="4" s="1"/>
  <c r="B269" i="4"/>
  <c r="B265" i="4"/>
  <c r="H259" i="4"/>
  <c r="H258" i="4"/>
  <c r="C257" i="4"/>
  <c r="B257" i="4"/>
  <c r="B253" i="4"/>
  <c r="H247" i="4"/>
  <c r="H246" i="4"/>
  <c r="C245" i="4"/>
  <c r="B245" i="4"/>
  <c r="B241" i="4"/>
  <c r="H233" i="4"/>
  <c r="H232" i="4"/>
  <c r="C231" i="4"/>
  <c r="B231" i="4"/>
  <c r="B227" i="4"/>
  <c r="H221" i="4"/>
  <c r="H220" i="4"/>
  <c r="C219" i="4"/>
  <c r="B219" i="4"/>
  <c r="B215" i="4"/>
  <c r="H209" i="4"/>
  <c r="H208" i="4"/>
  <c r="C207" i="4"/>
  <c r="C210" i="4" s="1"/>
  <c r="F25" i="1" s="1"/>
  <c r="F48" i="1" s="1"/>
  <c r="B207" i="4"/>
  <c r="B203" i="4"/>
  <c r="H197" i="4"/>
  <c r="H196" i="4"/>
  <c r="C195" i="4"/>
  <c r="B195" i="4"/>
  <c r="B191" i="4"/>
  <c r="H185" i="4"/>
  <c r="H184" i="4"/>
  <c r="C183" i="4"/>
  <c r="D183" i="4" s="1"/>
  <c r="E183" i="4" s="1"/>
  <c r="F183" i="4" s="1"/>
  <c r="G183" i="4" s="1"/>
  <c r="B183" i="4"/>
  <c r="B179" i="4"/>
  <c r="H169" i="4"/>
  <c r="H168" i="4"/>
  <c r="B167" i="4"/>
  <c r="C167" i="4" s="1"/>
  <c r="C171" i="4" s="1"/>
  <c r="C161" i="4"/>
  <c r="H152" i="4"/>
  <c r="H151" i="4"/>
  <c r="B150" i="4"/>
  <c r="C150" i="4" s="1"/>
  <c r="C154" i="4" s="1"/>
  <c r="C144" i="4"/>
  <c r="H135" i="4"/>
  <c r="H134" i="4"/>
  <c r="B133" i="4"/>
  <c r="C133" i="4" s="1"/>
  <c r="C137" i="4" s="1"/>
  <c r="C127" i="4"/>
  <c r="H118" i="4"/>
  <c r="H117" i="4"/>
  <c r="B116" i="4"/>
  <c r="C116" i="4" s="1"/>
  <c r="C120" i="4" s="1"/>
  <c r="F16" i="1" s="1"/>
  <c r="F42" i="1" s="1"/>
  <c r="C110" i="4"/>
  <c r="H101" i="4"/>
  <c r="H100" i="4"/>
  <c r="B99" i="4"/>
  <c r="C99" i="4" s="1"/>
  <c r="C103" i="4" s="1"/>
  <c r="C93" i="4"/>
  <c r="H122" i="2"/>
  <c r="G122" i="2"/>
  <c r="F122" i="2"/>
  <c r="E122" i="2"/>
  <c r="D122" i="2"/>
  <c r="H115" i="2"/>
  <c r="G115" i="2"/>
  <c r="F115" i="2"/>
  <c r="E115" i="2"/>
  <c r="D115" i="2"/>
  <c r="H111" i="2"/>
  <c r="G111" i="2"/>
  <c r="F111" i="2"/>
  <c r="E111" i="2"/>
  <c r="D111" i="2"/>
  <c r="H110" i="2"/>
  <c r="G110" i="2"/>
  <c r="F110" i="2"/>
  <c r="E110" i="2"/>
  <c r="D110" i="2"/>
  <c r="H97" i="2"/>
  <c r="G97" i="2"/>
  <c r="F97" i="2"/>
  <c r="E97" i="2"/>
  <c r="D97" i="2"/>
  <c r="H90" i="2"/>
  <c r="G90" i="2"/>
  <c r="F90" i="2"/>
  <c r="E90" i="2"/>
  <c r="D90" i="2"/>
  <c r="H86" i="2"/>
  <c r="G86" i="2"/>
  <c r="F86" i="2"/>
  <c r="E86" i="2"/>
  <c r="D86" i="2"/>
  <c r="H85" i="2"/>
  <c r="G85" i="2"/>
  <c r="F85" i="2"/>
  <c r="E85" i="2"/>
  <c r="D85" i="2"/>
  <c r="H72" i="2"/>
  <c r="G72" i="2"/>
  <c r="F72" i="2"/>
  <c r="E72" i="2"/>
  <c r="D72" i="2"/>
  <c r="H65" i="2"/>
  <c r="G65" i="2"/>
  <c r="F65" i="2"/>
  <c r="E65" i="2"/>
  <c r="D65" i="2"/>
  <c r="H61" i="2"/>
  <c r="G61" i="2"/>
  <c r="F61" i="2"/>
  <c r="E61" i="2"/>
  <c r="D61" i="2"/>
  <c r="H60" i="2"/>
  <c r="G60" i="2"/>
  <c r="F60" i="2"/>
  <c r="E60" i="2"/>
  <c r="D60" i="2"/>
  <c r="H47" i="2"/>
  <c r="G47" i="2"/>
  <c r="F47" i="2"/>
  <c r="E47" i="2"/>
  <c r="D47" i="2"/>
  <c r="H40" i="2"/>
  <c r="G40" i="2"/>
  <c r="F40" i="2"/>
  <c r="E40" i="2"/>
  <c r="D40" i="2"/>
  <c r="H36" i="2"/>
  <c r="G36" i="2"/>
  <c r="F36" i="2"/>
  <c r="E36" i="2"/>
  <c r="D36" i="2"/>
  <c r="H35" i="2"/>
  <c r="G35" i="2"/>
  <c r="F35" i="2"/>
  <c r="E35" i="2"/>
  <c r="D35" i="2"/>
  <c r="H82" i="4"/>
  <c r="H81" i="4"/>
  <c r="G83" i="4"/>
  <c r="G85" i="4"/>
  <c r="H65" i="4"/>
  <c r="H64" i="4"/>
  <c r="G66" i="4"/>
  <c r="G68" i="4"/>
  <c r="G69" i="4"/>
  <c r="H48" i="4"/>
  <c r="H47" i="4"/>
  <c r="G49" i="4"/>
  <c r="G34" i="4"/>
  <c r="F34" i="4"/>
  <c r="G32" i="4"/>
  <c r="F32" i="4"/>
  <c r="G15" i="4"/>
  <c r="H31" i="4"/>
  <c r="H30" i="4"/>
  <c r="H14" i="4"/>
  <c r="H13" i="4"/>
  <c r="F15" i="4"/>
  <c r="F18" i="1" l="1"/>
  <c r="F44" i="1" s="1"/>
  <c r="K15" i="1"/>
  <c r="G41" i="1"/>
  <c r="C296" i="4"/>
  <c r="F32" i="1" s="1"/>
  <c r="F55" i="1" s="1"/>
  <c r="D293" i="4"/>
  <c r="C284" i="4"/>
  <c r="F31" i="1" s="1"/>
  <c r="F54" i="1" s="1"/>
  <c r="D281" i="4"/>
  <c r="C272" i="4"/>
  <c r="F30" i="1" s="1"/>
  <c r="F53" i="1" s="1"/>
  <c r="C260" i="4"/>
  <c r="F29" i="1" s="1"/>
  <c r="F52" i="1" s="1"/>
  <c r="D257" i="4"/>
  <c r="E257" i="4" s="1"/>
  <c r="C248" i="4"/>
  <c r="F28" i="1" s="1"/>
  <c r="F51" i="1" s="1"/>
  <c r="D245" i="4"/>
  <c r="D231" i="4"/>
  <c r="C234" i="4"/>
  <c r="F27" i="1" s="1"/>
  <c r="F50" i="1" s="1"/>
  <c r="C222" i="4"/>
  <c r="F26" i="1" s="1"/>
  <c r="F49" i="1" s="1"/>
  <c r="D219" i="4"/>
  <c r="D207" i="4"/>
  <c r="D210" i="4" s="1"/>
  <c r="G25" i="1" s="1"/>
  <c r="G48" i="1" s="1"/>
  <c r="C198" i="4"/>
  <c r="F24" i="1" s="1"/>
  <c r="F47" i="1" s="1"/>
  <c r="D195" i="4"/>
  <c r="D186" i="4"/>
  <c r="C186" i="4"/>
  <c r="F23" i="1" s="1"/>
  <c r="H173" i="4"/>
  <c r="H156" i="4"/>
  <c r="H122" i="4"/>
  <c r="H139" i="4"/>
  <c r="H105" i="4"/>
  <c r="D167" i="4"/>
  <c r="D171" i="4" s="1"/>
  <c r="D150" i="4"/>
  <c r="D154" i="4" s="1"/>
  <c r="G18" i="1" s="1"/>
  <c r="G44" i="1" s="1"/>
  <c r="D133" i="4"/>
  <c r="D137" i="4" s="1"/>
  <c r="D116" i="4"/>
  <c r="D120" i="4" s="1"/>
  <c r="G16" i="1" s="1"/>
  <c r="D99" i="4"/>
  <c r="D103" i="4" s="1"/>
  <c r="H125" i="2"/>
  <c r="H126" i="2" s="1"/>
  <c r="G125" i="2"/>
  <c r="G126" i="2" s="1"/>
  <c r="H100" i="2"/>
  <c r="H101" i="2" s="1"/>
  <c r="H50" i="2"/>
  <c r="H51" i="2" s="1"/>
  <c r="F125" i="2"/>
  <c r="F126" i="2" s="1"/>
  <c r="E125" i="2"/>
  <c r="E126" i="2" s="1"/>
  <c r="D125" i="2"/>
  <c r="D126" i="2" s="1"/>
  <c r="G100" i="2"/>
  <c r="G101" i="2" s="1"/>
  <c r="F100" i="2"/>
  <c r="F101" i="2" s="1"/>
  <c r="E100" i="2"/>
  <c r="E101" i="2" s="1"/>
  <c r="D100" i="2"/>
  <c r="D101" i="2" s="1"/>
  <c r="H75" i="2"/>
  <c r="H76" i="2" s="1"/>
  <c r="G75" i="2"/>
  <c r="G76" i="2" s="1"/>
  <c r="E75" i="2"/>
  <c r="E76" i="2" s="1"/>
  <c r="F75" i="2"/>
  <c r="F76" i="2" s="1"/>
  <c r="D75" i="2"/>
  <c r="D76" i="2" s="1"/>
  <c r="D50" i="2"/>
  <c r="D51" i="2" s="1"/>
  <c r="E50" i="2"/>
  <c r="E51" i="2" s="1"/>
  <c r="F50" i="2"/>
  <c r="F51" i="2" s="1"/>
  <c r="G50" i="2"/>
  <c r="G51" i="2" s="1"/>
  <c r="K190" i="4"/>
  <c r="K188" i="4"/>
  <c r="K186" i="4"/>
  <c r="K184" i="4"/>
  <c r="K180" i="4"/>
  <c r="K179" i="4"/>
  <c r="K177" i="4"/>
  <c r="K17" i="4"/>
  <c r="K15" i="4"/>
  <c r="K13" i="4"/>
  <c r="K11" i="4"/>
  <c r="K7" i="4"/>
  <c r="K6" i="4"/>
  <c r="K4" i="4"/>
  <c r="C7" i="9"/>
  <c r="K5" i="4" s="1"/>
  <c r="C111" i="1"/>
  <c r="E15" i="2"/>
  <c r="F15" i="2"/>
  <c r="G15" i="2"/>
  <c r="H15" i="2"/>
  <c r="D15" i="2"/>
  <c r="H11" i="2"/>
  <c r="G11" i="2"/>
  <c r="F11" i="2"/>
  <c r="E11" i="2"/>
  <c r="D11" i="2"/>
  <c r="H10" i="2"/>
  <c r="G10" i="2"/>
  <c r="F10" i="2"/>
  <c r="E10" i="2"/>
  <c r="D10" i="2"/>
  <c r="V65" i="3"/>
  <c r="W65" i="3" s="1"/>
  <c r="X65" i="3" s="1"/>
  <c r="Y65" i="3" s="1"/>
  <c r="Z65" i="3" s="1"/>
  <c r="P65" i="3"/>
  <c r="Q65" i="3" s="1"/>
  <c r="R65" i="3" s="1"/>
  <c r="S65" i="3" s="1"/>
  <c r="T65" i="3" s="1"/>
  <c r="V64" i="3"/>
  <c r="W64" i="3" s="1"/>
  <c r="X64" i="3" s="1"/>
  <c r="Y64" i="3" s="1"/>
  <c r="Z64" i="3" s="1"/>
  <c r="P64" i="3"/>
  <c r="Q64" i="3" s="1"/>
  <c r="R64" i="3" s="1"/>
  <c r="S64" i="3" s="1"/>
  <c r="T64" i="3" s="1"/>
  <c r="V63" i="3"/>
  <c r="W63" i="3" s="1"/>
  <c r="X63" i="3" s="1"/>
  <c r="Y63" i="3" s="1"/>
  <c r="Z63" i="3" s="1"/>
  <c r="P63" i="3"/>
  <c r="Q63" i="3" s="1"/>
  <c r="R63" i="3" s="1"/>
  <c r="S63" i="3" s="1"/>
  <c r="T63" i="3" s="1"/>
  <c r="V62" i="3"/>
  <c r="W62" i="3" s="1"/>
  <c r="X62" i="3" s="1"/>
  <c r="Y62" i="3" s="1"/>
  <c r="Z62" i="3" s="1"/>
  <c r="P62" i="3"/>
  <c r="Q62" i="3" s="1"/>
  <c r="R62" i="3" s="1"/>
  <c r="S62" i="3" s="1"/>
  <c r="T62" i="3" s="1"/>
  <c r="V61" i="3"/>
  <c r="W61" i="3" s="1"/>
  <c r="X61" i="3" s="1"/>
  <c r="Y61" i="3" s="1"/>
  <c r="Z61" i="3" s="1"/>
  <c r="P61" i="3"/>
  <c r="Q61" i="3" s="1"/>
  <c r="R61" i="3" s="1"/>
  <c r="S61" i="3" s="1"/>
  <c r="T61" i="3" s="1"/>
  <c r="V60" i="3"/>
  <c r="W60" i="3" s="1"/>
  <c r="X60" i="3" s="1"/>
  <c r="Y60" i="3" s="1"/>
  <c r="Z60" i="3" s="1"/>
  <c r="P60" i="3"/>
  <c r="Q60" i="3" s="1"/>
  <c r="R60" i="3" s="1"/>
  <c r="S60" i="3" s="1"/>
  <c r="T60" i="3" s="1"/>
  <c r="V59" i="3"/>
  <c r="W59" i="3" s="1"/>
  <c r="X59" i="3" s="1"/>
  <c r="Y59" i="3" s="1"/>
  <c r="Z59" i="3" s="1"/>
  <c r="P59" i="3"/>
  <c r="Q59" i="3" s="1"/>
  <c r="R59" i="3" s="1"/>
  <c r="S59" i="3" s="1"/>
  <c r="T59" i="3" s="1"/>
  <c r="V58" i="3"/>
  <c r="W58" i="3" s="1"/>
  <c r="X58" i="3" s="1"/>
  <c r="Y58" i="3" s="1"/>
  <c r="Z58" i="3" s="1"/>
  <c r="P58" i="3"/>
  <c r="Q58" i="3" s="1"/>
  <c r="R58" i="3" s="1"/>
  <c r="S58" i="3" s="1"/>
  <c r="T58" i="3" s="1"/>
  <c r="V57" i="3"/>
  <c r="W57" i="3" s="1"/>
  <c r="X57" i="3" s="1"/>
  <c r="Y57" i="3" s="1"/>
  <c r="Z57" i="3" s="1"/>
  <c r="P57" i="3"/>
  <c r="D60" i="3" s="1"/>
  <c r="V56" i="3"/>
  <c r="W56" i="3" s="1"/>
  <c r="X56" i="3" s="1"/>
  <c r="Y56" i="3" s="1"/>
  <c r="Z56" i="3" s="1"/>
  <c r="P56" i="3"/>
  <c r="V52" i="3"/>
  <c r="W52" i="3" s="1"/>
  <c r="X52" i="3" s="1"/>
  <c r="Y52" i="3" s="1"/>
  <c r="Z52" i="3" s="1"/>
  <c r="P52" i="3"/>
  <c r="Q52" i="3" s="1"/>
  <c r="R52" i="3" s="1"/>
  <c r="S52" i="3" s="1"/>
  <c r="T52" i="3" s="1"/>
  <c r="V51" i="3"/>
  <c r="W51" i="3" s="1"/>
  <c r="X51" i="3" s="1"/>
  <c r="Y51" i="3" s="1"/>
  <c r="Z51" i="3" s="1"/>
  <c r="P51" i="3"/>
  <c r="Q51" i="3" s="1"/>
  <c r="V50" i="3"/>
  <c r="W50" i="3" s="1"/>
  <c r="X50" i="3" s="1"/>
  <c r="Y50" i="3" s="1"/>
  <c r="Z50" i="3" s="1"/>
  <c r="P50" i="3"/>
  <c r="Q50" i="3" s="1"/>
  <c r="R50" i="3" s="1"/>
  <c r="S50" i="3" s="1"/>
  <c r="T50" i="3" s="1"/>
  <c r="V49" i="3"/>
  <c r="W49" i="3" s="1"/>
  <c r="X49" i="3" s="1"/>
  <c r="Y49" i="3" s="1"/>
  <c r="Z49" i="3" s="1"/>
  <c r="P49" i="3"/>
  <c r="Q49" i="3" s="1"/>
  <c r="R49" i="3" s="1"/>
  <c r="S49" i="3" s="1"/>
  <c r="T49" i="3" s="1"/>
  <c r="V48" i="3"/>
  <c r="W48" i="3" s="1"/>
  <c r="X48" i="3" s="1"/>
  <c r="Y48" i="3" s="1"/>
  <c r="Z48" i="3" s="1"/>
  <c r="P48" i="3"/>
  <c r="Q48" i="3" s="1"/>
  <c r="R48" i="3" s="1"/>
  <c r="S48" i="3" s="1"/>
  <c r="T48" i="3" s="1"/>
  <c r="V47" i="3"/>
  <c r="W47" i="3" s="1"/>
  <c r="X47" i="3" s="1"/>
  <c r="Y47" i="3" s="1"/>
  <c r="Z47" i="3" s="1"/>
  <c r="P47" i="3"/>
  <c r="Q47" i="3" s="1"/>
  <c r="R47" i="3" s="1"/>
  <c r="S47" i="3" s="1"/>
  <c r="T47" i="3" s="1"/>
  <c r="V46" i="3"/>
  <c r="W46" i="3" s="1"/>
  <c r="X46" i="3" s="1"/>
  <c r="Y46" i="3" s="1"/>
  <c r="Z46" i="3" s="1"/>
  <c r="P46" i="3"/>
  <c r="Q46" i="3" s="1"/>
  <c r="R46" i="3" s="1"/>
  <c r="S46" i="3" s="1"/>
  <c r="T46" i="3" s="1"/>
  <c r="V45" i="3"/>
  <c r="W45" i="3" s="1"/>
  <c r="X45" i="3" s="1"/>
  <c r="Y45" i="3" s="1"/>
  <c r="Z45" i="3" s="1"/>
  <c r="P45" i="3"/>
  <c r="Q45" i="3" s="1"/>
  <c r="R45" i="3" s="1"/>
  <c r="S45" i="3" s="1"/>
  <c r="T45" i="3" s="1"/>
  <c r="V44" i="3"/>
  <c r="W44" i="3" s="1"/>
  <c r="X44" i="3" s="1"/>
  <c r="Y44" i="3" s="1"/>
  <c r="Z44" i="3" s="1"/>
  <c r="P44" i="3"/>
  <c r="Q44" i="3" s="1"/>
  <c r="R44" i="3" s="1"/>
  <c r="S44" i="3" s="1"/>
  <c r="T44" i="3" s="1"/>
  <c r="V43" i="3"/>
  <c r="W43" i="3" s="1"/>
  <c r="X43" i="3" s="1"/>
  <c r="Y43" i="3" s="1"/>
  <c r="Z43" i="3" s="1"/>
  <c r="P43" i="3"/>
  <c r="Q43" i="3" s="1"/>
  <c r="V39" i="3"/>
  <c r="W39" i="3" s="1"/>
  <c r="X39" i="3" s="1"/>
  <c r="Y39" i="3" s="1"/>
  <c r="Z39" i="3" s="1"/>
  <c r="P39" i="3"/>
  <c r="Q39" i="3" s="1"/>
  <c r="R39" i="3" s="1"/>
  <c r="S39" i="3" s="1"/>
  <c r="T39" i="3" s="1"/>
  <c r="V38" i="3"/>
  <c r="W38" i="3" s="1"/>
  <c r="X38" i="3" s="1"/>
  <c r="Y38" i="3" s="1"/>
  <c r="Z38" i="3" s="1"/>
  <c r="P38" i="3"/>
  <c r="Q38" i="3" s="1"/>
  <c r="R38" i="3" s="1"/>
  <c r="S38" i="3" s="1"/>
  <c r="T38" i="3" s="1"/>
  <c r="V37" i="3"/>
  <c r="W37" i="3" s="1"/>
  <c r="X37" i="3" s="1"/>
  <c r="Y37" i="3" s="1"/>
  <c r="Z37" i="3" s="1"/>
  <c r="P37" i="3"/>
  <c r="Q37" i="3" s="1"/>
  <c r="R37" i="3" s="1"/>
  <c r="S37" i="3" s="1"/>
  <c r="T37" i="3" s="1"/>
  <c r="V36" i="3"/>
  <c r="W36" i="3" s="1"/>
  <c r="X36" i="3" s="1"/>
  <c r="Y36" i="3" s="1"/>
  <c r="Z36" i="3" s="1"/>
  <c r="P36" i="3"/>
  <c r="Q36" i="3" s="1"/>
  <c r="R36" i="3" s="1"/>
  <c r="S36" i="3" s="1"/>
  <c r="T36" i="3" s="1"/>
  <c r="V35" i="3"/>
  <c r="W35" i="3" s="1"/>
  <c r="X35" i="3" s="1"/>
  <c r="Y35" i="3" s="1"/>
  <c r="Z35" i="3" s="1"/>
  <c r="P35" i="3"/>
  <c r="Q35" i="3" s="1"/>
  <c r="R35" i="3" s="1"/>
  <c r="S35" i="3" s="1"/>
  <c r="T35" i="3" s="1"/>
  <c r="V34" i="3"/>
  <c r="W34" i="3" s="1"/>
  <c r="X34" i="3" s="1"/>
  <c r="Y34" i="3" s="1"/>
  <c r="Z34" i="3" s="1"/>
  <c r="P34" i="3"/>
  <c r="Q34" i="3" s="1"/>
  <c r="R34" i="3" s="1"/>
  <c r="S34" i="3" s="1"/>
  <c r="T34" i="3" s="1"/>
  <c r="V33" i="3"/>
  <c r="W33" i="3" s="1"/>
  <c r="X33" i="3" s="1"/>
  <c r="Y33" i="3" s="1"/>
  <c r="Z33" i="3" s="1"/>
  <c r="P33" i="3"/>
  <c r="Q33" i="3" s="1"/>
  <c r="R33" i="3" s="1"/>
  <c r="S33" i="3" s="1"/>
  <c r="T33" i="3" s="1"/>
  <c r="V32" i="3"/>
  <c r="W32" i="3" s="1"/>
  <c r="X32" i="3" s="1"/>
  <c r="Y32" i="3" s="1"/>
  <c r="Z32" i="3" s="1"/>
  <c r="P32" i="3"/>
  <c r="Q32" i="3" s="1"/>
  <c r="R32" i="3" s="1"/>
  <c r="S32" i="3" s="1"/>
  <c r="T32" i="3" s="1"/>
  <c r="V31" i="3"/>
  <c r="W31" i="3" s="1"/>
  <c r="X31" i="3" s="1"/>
  <c r="Y31" i="3" s="1"/>
  <c r="Z31" i="3" s="1"/>
  <c r="P31" i="3"/>
  <c r="D34" i="3" s="1"/>
  <c r="V30" i="3"/>
  <c r="W30" i="3" s="1"/>
  <c r="X30" i="3" s="1"/>
  <c r="Y30" i="3" s="1"/>
  <c r="Z30" i="3" s="1"/>
  <c r="P30" i="3"/>
  <c r="Q30" i="3" s="1"/>
  <c r="R30" i="3" s="1"/>
  <c r="S30" i="3" s="1"/>
  <c r="T30" i="3" s="1"/>
  <c r="V26" i="3"/>
  <c r="W26" i="3" s="1"/>
  <c r="X26" i="3" s="1"/>
  <c r="Y26" i="3" s="1"/>
  <c r="Z26" i="3" s="1"/>
  <c r="P26" i="3"/>
  <c r="Q26" i="3" s="1"/>
  <c r="R26" i="3" s="1"/>
  <c r="S26" i="3" s="1"/>
  <c r="T26" i="3" s="1"/>
  <c r="V25" i="3"/>
  <c r="W25" i="3" s="1"/>
  <c r="X25" i="3" s="1"/>
  <c r="Y25" i="3" s="1"/>
  <c r="Z25" i="3" s="1"/>
  <c r="P25" i="3"/>
  <c r="Q25" i="3" s="1"/>
  <c r="R25" i="3" s="1"/>
  <c r="S25" i="3" s="1"/>
  <c r="T25" i="3" s="1"/>
  <c r="V24" i="3"/>
  <c r="W24" i="3" s="1"/>
  <c r="X24" i="3" s="1"/>
  <c r="Y24" i="3" s="1"/>
  <c r="Z24" i="3" s="1"/>
  <c r="P24" i="3"/>
  <c r="Q24" i="3" s="1"/>
  <c r="R24" i="3" s="1"/>
  <c r="S24" i="3" s="1"/>
  <c r="T24" i="3" s="1"/>
  <c r="V23" i="3"/>
  <c r="W23" i="3" s="1"/>
  <c r="X23" i="3" s="1"/>
  <c r="Y23" i="3" s="1"/>
  <c r="Z23" i="3" s="1"/>
  <c r="P23" i="3"/>
  <c r="Q23" i="3" s="1"/>
  <c r="R23" i="3" s="1"/>
  <c r="S23" i="3" s="1"/>
  <c r="T23" i="3" s="1"/>
  <c r="V22" i="3"/>
  <c r="W22" i="3" s="1"/>
  <c r="X22" i="3" s="1"/>
  <c r="Y22" i="3" s="1"/>
  <c r="Z22" i="3" s="1"/>
  <c r="P22" i="3"/>
  <c r="Q22" i="3" s="1"/>
  <c r="R22" i="3" s="1"/>
  <c r="S22" i="3" s="1"/>
  <c r="T22" i="3" s="1"/>
  <c r="V21" i="3"/>
  <c r="W21" i="3" s="1"/>
  <c r="X21" i="3" s="1"/>
  <c r="Y21" i="3" s="1"/>
  <c r="Z21" i="3" s="1"/>
  <c r="P21" i="3"/>
  <c r="Q21" i="3" s="1"/>
  <c r="R21" i="3" s="1"/>
  <c r="S21" i="3" s="1"/>
  <c r="T21" i="3" s="1"/>
  <c r="V20" i="3"/>
  <c r="W20" i="3" s="1"/>
  <c r="X20" i="3" s="1"/>
  <c r="Y20" i="3" s="1"/>
  <c r="Z20" i="3" s="1"/>
  <c r="P20" i="3"/>
  <c r="Q20" i="3" s="1"/>
  <c r="R20" i="3" s="1"/>
  <c r="S20" i="3" s="1"/>
  <c r="T20" i="3" s="1"/>
  <c r="V19" i="3"/>
  <c r="W19" i="3" s="1"/>
  <c r="X19" i="3" s="1"/>
  <c r="Y19" i="3" s="1"/>
  <c r="Z19" i="3" s="1"/>
  <c r="P19" i="3"/>
  <c r="Q19" i="3" s="1"/>
  <c r="R19" i="3" s="1"/>
  <c r="S19" i="3" s="1"/>
  <c r="T19" i="3" s="1"/>
  <c r="V18" i="3"/>
  <c r="W18" i="3" s="1"/>
  <c r="X18" i="3" s="1"/>
  <c r="Y18" i="3" s="1"/>
  <c r="Z18" i="3" s="1"/>
  <c r="P18" i="3"/>
  <c r="D21" i="3" s="1"/>
  <c r="V17" i="3"/>
  <c r="W17" i="3" s="1"/>
  <c r="X17" i="3" s="1"/>
  <c r="Y17" i="3" s="1"/>
  <c r="Z17" i="3" s="1"/>
  <c r="P17" i="3"/>
  <c r="Q17" i="3" s="1"/>
  <c r="R17" i="3" s="1"/>
  <c r="S17" i="3" s="1"/>
  <c r="T17" i="3" s="1"/>
  <c r="V13" i="3"/>
  <c r="W13" i="3" s="1"/>
  <c r="X13" i="3" s="1"/>
  <c r="Y13" i="3" s="1"/>
  <c r="Z13" i="3" s="1"/>
  <c r="V12" i="3"/>
  <c r="W12" i="3" s="1"/>
  <c r="X12" i="3" s="1"/>
  <c r="Y12" i="3" s="1"/>
  <c r="Z12" i="3" s="1"/>
  <c r="V11" i="3"/>
  <c r="W11" i="3" s="1"/>
  <c r="X11" i="3" s="1"/>
  <c r="Y11" i="3" s="1"/>
  <c r="Z11" i="3" s="1"/>
  <c r="V10" i="3"/>
  <c r="W10" i="3" s="1"/>
  <c r="X10" i="3" s="1"/>
  <c r="Y10" i="3" s="1"/>
  <c r="Z10" i="3" s="1"/>
  <c r="V9" i="3"/>
  <c r="W9" i="3" s="1"/>
  <c r="X9" i="3" s="1"/>
  <c r="Y9" i="3" s="1"/>
  <c r="Z9" i="3" s="1"/>
  <c r="V8" i="3"/>
  <c r="W8" i="3" s="1"/>
  <c r="X8" i="3" s="1"/>
  <c r="Y8" i="3" s="1"/>
  <c r="Z8" i="3" s="1"/>
  <c r="V7" i="3"/>
  <c r="W7" i="3" s="1"/>
  <c r="X7" i="3" s="1"/>
  <c r="Y7" i="3" s="1"/>
  <c r="Z7" i="3" s="1"/>
  <c r="V6" i="3"/>
  <c r="W6" i="3" s="1"/>
  <c r="X6" i="3" s="1"/>
  <c r="Y6" i="3" s="1"/>
  <c r="Z6" i="3" s="1"/>
  <c r="V5" i="3"/>
  <c r="W5" i="3" s="1"/>
  <c r="X5" i="3" s="1"/>
  <c r="Y5" i="3" s="1"/>
  <c r="Z5" i="3" s="1"/>
  <c r="V4" i="3"/>
  <c r="W4" i="3" s="1"/>
  <c r="X4" i="3" s="1"/>
  <c r="Y4" i="3" s="1"/>
  <c r="Z4" i="3" s="1"/>
  <c r="P13" i="3"/>
  <c r="Q13" i="3" s="1"/>
  <c r="R13" i="3" s="1"/>
  <c r="S13" i="3" s="1"/>
  <c r="T13" i="3" s="1"/>
  <c r="P12" i="3"/>
  <c r="P11" i="3"/>
  <c r="Q11" i="3" s="1"/>
  <c r="R11" i="3" s="1"/>
  <c r="S11" i="3" s="1"/>
  <c r="T11" i="3" s="1"/>
  <c r="P10" i="3"/>
  <c r="Q10" i="3" s="1"/>
  <c r="R10" i="3" s="1"/>
  <c r="S10" i="3" s="1"/>
  <c r="T10" i="3" s="1"/>
  <c r="P9" i="3"/>
  <c r="P8" i="3"/>
  <c r="Q8" i="3" s="1"/>
  <c r="R8" i="3" s="1"/>
  <c r="S8" i="3" s="1"/>
  <c r="T8" i="3" s="1"/>
  <c r="P7" i="3"/>
  <c r="Q7" i="3" s="1"/>
  <c r="R7" i="3" s="1"/>
  <c r="S7" i="3" s="1"/>
  <c r="T7" i="3" s="1"/>
  <c r="P6" i="3"/>
  <c r="Q6" i="3" s="1"/>
  <c r="R6" i="3" s="1"/>
  <c r="S6" i="3" s="1"/>
  <c r="T6" i="3" s="1"/>
  <c r="P5" i="3"/>
  <c r="Q5" i="3" s="1"/>
  <c r="F8" i="3" s="1"/>
  <c r="P4" i="3"/>
  <c r="Q4" i="3" s="1"/>
  <c r="N175" i="1"/>
  <c r="E14" i="1"/>
  <c r="P176" i="1"/>
  <c r="P175" i="1"/>
  <c r="P174" i="1"/>
  <c r="P173" i="1"/>
  <c r="O176" i="1"/>
  <c r="O175" i="1"/>
  <c r="O174" i="1"/>
  <c r="O173" i="1"/>
  <c r="N179" i="1"/>
  <c r="O178" i="1"/>
  <c r="N176" i="1"/>
  <c r="N174" i="1"/>
  <c r="N173" i="1"/>
  <c r="C177" i="1" s="1"/>
  <c r="C159" i="1"/>
  <c r="C158" i="1"/>
  <c r="C157" i="1"/>
  <c r="C156" i="1"/>
  <c r="D134" i="1"/>
  <c r="C134" i="1"/>
  <c r="D133" i="1"/>
  <c r="C133" i="1"/>
  <c r="D132" i="1"/>
  <c r="C132" i="1"/>
  <c r="D131" i="1"/>
  <c r="C131" i="1"/>
  <c r="D130" i="1"/>
  <c r="C130" i="1"/>
  <c r="C115" i="1"/>
  <c r="C114" i="1"/>
  <c r="C113" i="1"/>
  <c r="C112" i="1"/>
  <c r="C110" i="1"/>
  <c r="C109" i="1"/>
  <c r="C96" i="1"/>
  <c r="C95" i="1"/>
  <c r="C94" i="1"/>
  <c r="C93" i="1"/>
  <c r="C92" i="1"/>
  <c r="C90" i="1"/>
  <c r="C89" i="1"/>
  <c r="C88" i="1"/>
  <c r="C87" i="1"/>
  <c r="C86" i="1"/>
  <c r="C84" i="1"/>
  <c r="C83" i="1"/>
  <c r="C82" i="1"/>
  <c r="C81" i="1"/>
  <c r="C80" i="1"/>
  <c r="C78" i="1"/>
  <c r="C77" i="1"/>
  <c r="C76" i="1"/>
  <c r="C75" i="1"/>
  <c r="C74" i="1"/>
  <c r="C40" i="1"/>
  <c r="C39" i="1"/>
  <c r="C38" i="1"/>
  <c r="C37" i="1"/>
  <c r="C36" i="1"/>
  <c r="D40" i="1"/>
  <c r="D39" i="1"/>
  <c r="D38" i="1"/>
  <c r="D37" i="1"/>
  <c r="D36" i="1"/>
  <c r="D14" i="1"/>
  <c r="E13" i="1"/>
  <c r="D13" i="1"/>
  <c r="E12" i="1"/>
  <c r="D12" i="1"/>
  <c r="E11" i="1"/>
  <c r="D11" i="1"/>
  <c r="E10" i="1"/>
  <c r="D10" i="1"/>
  <c r="B63" i="1"/>
  <c r="B62" i="1"/>
  <c r="E24" i="7"/>
  <c r="G159" i="1" s="1"/>
  <c r="H98" i="1"/>
  <c r="H143" i="1" s="1"/>
  <c r="F99" i="1"/>
  <c r="F144" i="1" s="1"/>
  <c r="G98" i="1"/>
  <c r="G143" i="1" s="1"/>
  <c r="E75" i="5"/>
  <c r="F75" i="5"/>
  <c r="G75" i="5"/>
  <c r="H75" i="5"/>
  <c r="E22" i="5"/>
  <c r="G78" i="1" s="1"/>
  <c r="K59" i="3"/>
  <c r="I59" i="3"/>
  <c r="G59" i="3"/>
  <c r="E59" i="3"/>
  <c r="C59" i="3"/>
  <c r="K46" i="3"/>
  <c r="I46" i="3"/>
  <c r="G46" i="3"/>
  <c r="E46" i="3"/>
  <c r="C46" i="3"/>
  <c r="K33" i="3"/>
  <c r="I33" i="3"/>
  <c r="G33" i="3"/>
  <c r="E33" i="3"/>
  <c r="C33" i="3"/>
  <c r="K7" i="3"/>
  <c r="I7" i="3"/>
  <c r="G7" i="3"/>
  <c r="E7" i="3"/>
  <c r="C7" i="3"/>
  <c r="K20" i="3"/>
  <c r="I20" i="3"/>
  <c r="G20" i="3"/>
  <c r="E20" i="3"/>
  <c r="C20" i="3"/>
  <c r="B159" i="1"/>
  <c r="B158" i="1"/>
  <c r="B157" i="1"/>
  <c r="B156" i="1"/>
  <c r="E19" i="7"/>
  <c r="G158" i="1" s="1"/>
  <c r="F19" i="7"/>
  <c r="H158" i="1" s="1"/>
  <c r="G19" i="7"/>
  <c r="I158" i="1" s="1"/>
  <c r="H19" i="7"/>
  <c r="J158" i="1" s="1"/>
  <c r="D19" i="7"/>
  <c r="E14" i="7"/>
  <c r="G157" i="1" s="1"/>
  <c r="F14" i="7"/>
  <c r="H157" i="1" s="1"/>
  <c r="G14" i="7"/>
  <c r="I157" i="1" s="1"/>
  <c r="H14" i="7"/>
  <c r="J157" i="1" s="1"/>
  <c r="D14" i="7"/>
  <c r="F157" i="1" s="1"/>
  <c r="E9" i="7"/>
  <c r="G156" i="1" s="1"/>
  <c r="F9" i="7"/>
  <c r="H156" i="1" s="1"/>
  <c r="G9" i="7"/>
  <c r="I156" i="1" s="1"/>
  <c r="H9" i="7"/>
  <c r="J156" i="1" s="1"/>
  <c r="D9" i="7"/>
  <c r="F156" i="1" s="1"/>
  <c r="B10" i="6"/>
  <c r="B9" i="6"/>
  <c r="B8" i="6"/>
  <c r="J134" i="1"/>
  <c r="I134" i="1"/>
  <c r="H134" i="1"/>
  <c r="G134" i="1"/>
  <c r="J133" i="1"/>
  <c r="I133" i="1"/>
  <c r="H133" i="1"/>
  <c r="G133" i="1"/>
  <c r="J132" i="1"/>
  <c r="I132" i="1"/>
  <c r="H132" i="1"/>
  <c r="G132" i="1"/>
  <c r="J131" i="1"/>
  <c r="I131" i="1"/>
  <c r="H131" i="1"/>
  <c r="J130" i="1"/>
  <c r="I130" i="1"/>
  <c r="H130" i="1"/>
  <c r="B134" i="1"/>
  <c r="B133" i="1"/>
  <c r="B132" i="1"/>
  <c r="B131" i="1"/>
  <c r="B130" i="1"/>
  <c r="C30" i="8"/>
  <c r="C24" i="8"/>
  <c r="F133" i="1" s="1"/>
  <c r="C18" i="8"/>
  <c r="F132" i="1"/>
  <c r="C12" i="8"/>
  <c r="F131" i="1" s="1"/>
  <c r="G131" i="1"/>
  <c r="C6" i="8"/>
  <c r="F130" i="1" s="1"/>
  <c r="B115" i="1"/>
  <c r="B114" i="1"/>
  <c r="B113" i="1"/>
  <c r="B112" i="1"/>
  <c r="B111" i="1"/>
  <c r="B110" i="1"/>
  <c r="B109" i="1"/>
  <c r="E143" i="5"/>
  <c r="G113" i="1" s="1"/>
  <c r="F143" i="5"/>
  <c r="H113" i="1" s="1"/>
  <c r="G143" i="5"/>
  <c r="I113" i="1" s="1"/>
  <c r="H143" i="5"/>
  <c r="J113" i="1" s="1"/>
  <c r="D143" i="5"/>
  <c r="E139" i="5"/>
  <c r="G112" i="1" s="1"/>
  <c r="F139" i="5"/>
  <c r="H112" i="1" s="1"/>
  <c r="G139" i="5"/>
  <c r="I112" i="1" s="1"/>
  <c r="H139" i="5"/>
  <c r="J112" i="1" s="1"/>
  <c r="D139" i="5"/>
  <c r="E151" i="5"/>
  <c r="G115" i="1" s="1"/>
  <c r="F151" i="5"/>
  <c r="H115" i="1" s="1"/>
  <c r="G151" i="5"/>
  <c r="I115" i="1" s="1"/>
  <c r="H151" i="5"/>
  <c r="J115" i="1" s="1"/>
  <c r="D151" i="5"/>
  <c r="E147" i="5"/>
  <c r="G114" i="1" s="1"/>
  <c r="F147" i="5"/>
  <c r="H114" i="1" s="1"/>
  <c r="G147" i="5"/>
  <c r="I114" i="1" s="1"/>
  <c r="H147" i="5"/>
  <c r="J114" i="1" s="1"/>
  <c r="D147" i="5"/>
  <c r="E135" i="5"/>
  <c r="G111" i="1" s="1"/>
  <c r="F135" i="5"/>
  <c r="H111" i="1" s="1"/>
  <c r="G135" i="5"/>
  <c r="I111" i="1" s="1"/>
  <c r="H135" i="5"/>
  <c r="J111" i="1" s="1"/>
  <c r="D135" i="5"/>
  <c r="E131" i="5"/>
  <c r="F131" i="5"/>
  <c r="G131" i="5"/>
  <c r="H131" i="5"/>
  <c r="D131" i="5"/>
  <c r="E127" i="5"/>
  <c r="G109" i="1" s="1"/>
  <c r="F127" i="5"/>
  <c r="H109" i="1" s="1"/>
  <c r="G127" i="5"/>
  <c r="I109" i="1" s="1"/>
  <c r="H127" i="5"/>
  <c r="J109" i="1" s="1"/>
  <c r="D127" i="5"/>
  <c r="G102" i="1"/>
  <c r="G147" i="1" s="1"/>
  <c r="H102" i="1"/>
  <c r="H147" i="1" s="1"/>
  <c r="I102" i="1"/>
  <c r="I147" i="1" s="1"/>
  <c r="J102" i="1"/>
  <c r="J147" i="1" s="1"/>
  <c r="F102" i="1"/>
  <c r="F147" i="1" s="1"/>
  <c r="G101" i="1"/>
  <c r="G146" i="1" s="1"/>
  <c r="H101" i="1"/>
  <c r="H146" i="1" s="1"/>
  <c r="I101" i="1"/>
  <c r="I146" i="1" s="1"/>
  <c r="J101" i="1"/>
  <c r="J146" i="1" s="1"/>
  <c r="F101" i="1"/>
  <c r="F146" i="1" s="1"/>
  <c r="G100" i="1"/>
  <c r="G145" i="1" s="1"/>
  <c r="H100" i="1"/>
  <c r="H145" i="1" s="1"/>
  <c r="I100" i="1"/>
  <c r="I145" i="1" s="1"/>
  <c r="J100" i="1"/>
  <c r="J145" i="1" s="1"/>
  <c r="F100" i="1"/>
  <c r="F145" i="1" s="1"/>
  <c r="G99" i="1"/>
  <c r="G144" i="1" s="1"/>
  <c r="H99" i="1"/>
  <c r="H144" i="1" s="1"/>
  <c r="I99" i="1"/>
  <c r="I144" i="1" s="1"/>
  <c r="J99" i="1"/>
  <c r="J144" i="1" s="1"/>
  <c r="I98" i="1"/>
  <c r="I143" i="1" s="1"/>
  <c r="J98" i="1"/>
  <c r="J143" i="1" s="1"/>
  <c r="F143" i="1"/>
  <c r="B102" i="1"/>
  <c r="B147" i="1" s="1"/>
  <c r="B101" i="1"/>
  <c r="B146" i="1" s="1"/>
  <c r="B100" i="1"/>
  <c r="B145" i="1" s="1"/>
  <c r="B99" i="1"/>
  <c r="B144" i="1" s="1"/>
  <c r="B98" i="1"/>
  <c r="B143" i="1" s="1"/>
  <c r="I104" i="5"/>
  <c r="I102" i="5"/>
  <c r="I100" i="5"/>
  <c r="I98" i="5"/>
  <c r="I96" i="5"/>
  <c r="B96" i="1"/>
  <c r="B95" i="1"/>
  <c r="B94" i="1"/>
  <c r="B93" i="1"/>
  <c r="B92" i="1"/>
  <c r="J96" i="1"/>
  <c r="I96" i="1"/>
  <c r="H96" i="1"/>
  <c r="G96" i="1"/>
  <c r="J95" i="1"/>
  <c r="I95" i="1"/>
  <c r="H95" i="1"/>
  <c r="G95" i="1"/>
  <c r="J94" i="1"/>
  <c r="I94" i="1"/>
  <c r="H94" i="1"/>
  <c r="G94" i="1"/>
  <c r="J93" i="1"/>
  <c r="I93" i="1"/>
  <c r="H93" i="1"/>
  <c r="G93" i="1"/>
  <c r="K91" i="1"/>
  <c r="B90" i="1"/>
  <c r="B89" i="1"/>
  <c r="B88" i="1"/>
  <c r="B87" i="1"/>
  <c r="B86" i="1"/>
  <c r="E68" i="5"/>
  <c r="G90" i="1" s="1"/>
  <c r="F68" i="5"/>
  <c r="H90" i="1" s="1"/>
  <c r="G68" i="5"/>
  <c r="I90" i="1" s="1"/>
  <c r="H68" i="5"/>
  <c r="J90" i="1" s="1"/>
  <c r="D68" i="5"/>
  <c r="F90" i="1" s="1"/>
  <c r="E64" i="5"/>
  <c r="G89" i="1" s="1"/>
  <c r="F64" i="5"/>
  <c r="H89" i="1" s="1"/>
  <c r="G64" i="5"/>
  <c r="I89" i="1" s="1"/>
  <c r="H64" i="5"/>
  <c r="J89" i="1" s="1"/>
  <c r="D64" i="5"/>
  <c r="F89" i="1" s="1"/>
  <c r="E60" i="5"/>
  <c r="G88" i="1" s="1"/>
  <c r="F60" i="5"/>
  <c r="H88" i="1" s="1"/>
  <c r="G60" i="5"/>
  <c r="I88" i="1" s="1"/>
  <c r="H60" i="5"/>
  <c r="J88" i="1" s="1"/>
  <c r="D60" i="5"/>
  <c r="E56" i="5"/>
  <c r="G87" i="1" s="1"/>
  <c r="F56" i="5"/>
  <c r="H87" i="1" s="1"/>
  <c r="G56" i="5"/>
  <c r="I87" i="1" s="1"/>
  <c r="H56" i="5"/>
  <c r="J87" i="1" s="1"/>
  <c r="D56" i="5"/>
  <c r="E52" i="5"/>
  <c r="F52" i="5"/>
  <c r="G52" i="5"/>
  <c r="H52" i="5"/>
  <c r="D52" i="5"/>
  <c r="B84" i="1"/>
  <c r="B83" i="1"/>
  <c r="B82" i="1"/>
  <c r="B81" i="1"/>
  <c r="B80" i="1"/>
  <c r="E45" i="5"/>
  <c r="G84" i="1" s="1"/>
  <c r="F45" i="5"/>
  <c r="H84" i="1" s="1"/>
  <c r="G45" i="5"/>
  <c r="I84" i="1" s="1"/>
  <c r="H45" i="5"/>
  <c r="J84" i="1" s="1"/>
  <c r="D45" i="5"/>
  <c r="F84" i="1" s="1"/>
  <c r="E41" i="5"/>
  <c r="G83" i="1" s="1"/>
  <c r="F41" i="5"/>
  <c r="H83" i="1" s="1"/>
  <c r="G41" i="5"/>
  <c r="I83" i="1" s="1"/>
  <c r="H41" i="5"/>
  <c r="J83" i="1" s="1"/>
  <c r="D41" i="5"/>
  <c r="F83" i="1" s="1"/>
  <c r="E37" i="5"/>
  <c r="G82" i="1" s="1"/>
  <c r="F37" i="5"/>
  <c r="H82" i="1" s="1"/>
  <c r="G37" i="5"/>
  <c r="I82" i="1" s="1"/>
  <c r="H37" i="5"/>
  <c r="J82" i="1" s="1"/>
  <c r="D37" i="5"/>
  <c r="E33" i="5"/>
  <c r="G81" i="1" s="1"/>
  <c r="F33" i="5"/>
  <c r="H81" i="1" s="1"/>
  <c r="G33" i="5"/>
  <c r="I81" i="1" s="1"/>
  <c r="H33" i="5"/>
  <c r="J81" i="1" s="1"/>
  <c r="D33" i="5"/>
  <c r="F81" i="1" s="1"/>
  <c r="E29" i="5"/>
  <c r="F29" i="5"/>
  <c r="H80" i="1" s="1"/>
  <c r="G29" i="5"/>
  <c r="H29" i="5"/>
  <c r="J80" i="1" s="1"/>
  <c r="D29" i="5"/>
  <c r="F80" i="1" s="1"/>
  <c r="B78" i="1"/>
  <c r="B77" i="1"/>
  <c r="B76" i="1"/>
  <c r="B75" i="1"/>
  <c r="B74" i="1"/>
  <c r="F22" i="5"/>
  <c r="H78" i="1" s="1"/>
  <c r="G22" i="5"/>
  <c r="I78" i="1" s="1"/>
  <c r="H22" i="5"/>
  <c r="J78" i="1" s="1"/>
  <c r="D22" i="5"/>
  <c r="F78" i="1" s="1"/>
  <c r="E18" i="5"/>
  <c r="G77" i="1" s="1"/>
  <c r="F18" i="5"/>
  <c r="H77" i="1" s="1"/>
  <c r="G18" i="5"/>
  <c r="I77" i="1" s="1"/>
  <c r="H18" i="5"/>
  <c r="J77" i="1" s="1"/>
  <c r="D18" i="5"/>
  <c r="F77" i="1" s="1"/>
  <c r="E14" i="5"/>
  <c r="G76" i="1" s="1"/>
  <c r="F14" i="5"/>
  <c r="H76" i="1" s="1"/>
  <c r="G14" i="5"/>
  <c r="I76" i="1" s="1"/>
  <c r="H14" i="5"/>
  <c r="J76" i="1" s="1"/>
  <c r="D14" i="5"/>
  <c r="F76" i="1" s="1"/>
  <c r="E10" i="5"/>
  <c r="G75" i="1" s="1"/>
  <c r="F10" i="5"/>
  <c r="H75" i="1" s="1"/>
  <c r="G10" i="5"/>
  <c r="I75" i="1" s="1"/>
  <c r="H10" i="5"/>
  <c r="J75" i="1" s="1"/>
  <c r="D10" i="5"/>
  <c r="F75" i="1" s="1"/>
  <c r="E6" i="5"/>
  <c r="F6" i="5"/>
  <c r="G6" i="5"/>
  <c r="H6" i="5"/>
  <c r="D6" i="5"/>
  <c r="B64" i="1"/>
  <c r="B61" i="1"/>
  <c r="B60" i="1"/>
  <c r="E22" i="2"/>
  <c r="F22" i="2"/>
  <c r="G22" i="2"/>
  <c r="H22" i="2"/>
  <c r="B50" i="1"/>
  <c r="B49" i="1"/>
  <c r="B10" i="1"/>
  <c r="B36" i="1" s="1"/>
  <c r="B46" i="1"/>
  <c r="C6" i="4"/>
  <c r="E17" i="4" s="1"/>
  <c r="C14" i="1"/>
  <c r="C13" i="1"/>
  <c r="C12" i="1"/>
  <c r="C11" i="1"/>
  <c r="C10" i="1"/>
  <c r="D69" i="4"/>
  <c r="E69" i="4"/>
  <c r="F69" i="4"/>
  <c r="C69" i="4"/>
  <c r="C35" i="4"/>
  <c r="B167" i="1"/>
  <c r="C54" i="3" s="1"/>
  <c r="B166" i="1"/>
  <c r="C41" i="3" s="1"/>
  <c r="B165" i="1"/>
  <c r="C28" i="3" s="1"/>
  <c r="B48" i="1"/>
  <c r="B164" i="1"/>
  <c r="C15" i="3" s="1"/>
  <c r="B47" i="1"/>
  <c r="B163" i="1"/>
  <c r="C2" i="3" s="1"/>
  <c r="B80" i="4"/>
  <c r="C80" i="4" s="1"/>
  <c r="C86" i="4" s="1"/>
  <c r="B63" i="4"/>
  <c r="C63" i="4" s="1"/>
  <c r="B46" i="4"/>
  <c r="B29" i="4"/>
  <c r="C29" i="4" s="1"/>
  <c r="C33" i="4" s="1"/>
  <c r="B12" i="4"/>
  <c r="D85" i="4"/>
  <c r="E85" i="4"/>
  <c r="F85" i="4"/>
  <c r="C85" i="4"/>
  <c r="D83" i="4"/>
  <c r="E83" i="4"/>
  <c r="F83" i="4"/>
  <c r="C83" i="4"/>
  <c r="B14" i="1"/>
  <c r="B40" i="1" s="1"/>
  <c r="C74" i="4"/>
  <c r="B13" i="1"/>
  <c r="B39" i="1" s="1"/>
  <c r="D66" i="4"/>
  <c r="E66" i="4"/>
  <c r="F66" i="4"/>
  <c r="C66" i="4"/>
  <c r="C57" i="4"/>
  <c r="D68" i="4"/>
  <c r="B12" i="1"/>
  <c r="B38" i="1" s="1"/>
  <c r="D49" i="4"/>
  <c r="C49" i="4"/>
  <c r="C40" i="4"/>
  <c r="D51" i="4"/>
  <c r="C23" i="4"/>
  <c r="D34" i="4"/>
  <c r="E34" i="4"/>
  <c r="C34" i="4"/>
  <c r="B11" i="1"/>
  <c r="B37" i="1" s="1"/>
  <c r="D32" i="4"/>
  <c r="E32" i="4"/>
  <c r="C32" i="4"/>
  <c r="D15" i="4"/>
  <c r="E15" i="4"/>
  <c r="C15" i="4"/>
  <c r="H10" i="6"/>
  <c r="C147" i="1" s="1"/>
  <c r="H9" i="6"/>
  <c r="C146" i="1" s="1"/>
  <c r="H8" i="6"/>
  <c r="C145" i="1" s="1"/>
  <c r="H7" i="6"/>
  <c r="C144" i="1" s="1"/>
  <c r="H6" i="6"/>
  <c r="C143" i="1" s="1"/>
  <c r="G130" i="1"/>
  <c r="D24" i="7"/>
  <c r="F159" i="1" s="1"/>
  <c r="H24" i="7"/>
  <c r="J159" i="1" s="1"/>
  <c r="G24" i="7"/>
  <c r="I159" i="1" s="1"/>
  <c r="F24" i="7"/>
  <c r="H159" i="1" s="1"/>
  <c r="C68" i="4"/>
  <c r="F68" i="4"/>
  <c r="E68" i="4"/>
  <c r="C51" i="4"/>
  <c r="F51" i="4"/>
  <c r="D22" i="2"/>
  <c r="Q56" i="3" l="1"/>
  <c r="R56" i="3" s="1"/>
  <c r="S56" i="3" s="1"/>
  <c r="T56" i="3" s="1"/>
  <c r="D58" i="3"/>
  <c r="G42" i="1"/>
  <c r="F153" i="1"/>
  <c r="C153" i="1"/>
  <c r="I153" i="1"/>
  <c r="G153" i="1"/>
  <c r="K89" i="1"/>
  <c r="H153" i="1"/>
  <c r="J140" i="1"/>
  <c r="H140" i="1"/>
  <c r="F46" i="1"/>
  <c r="F33" i="1"/>
  <c r="I14" i="7"/>
  <c r="G140" i="1"/>
  <c r="I140" i="1"/>
  <c r="D172" i="5"/>
  <c r="G110" i="1"/>
  <c r="E172" i="5"/>
  <c r="J110" i="1"/>
  <c r="H172" i="5"/>
  <c r="H110" i="1"/>
  <c r="F172" i="5"/>
  <c r="I110" i="1"/>
  <c r="G172" i="5"/>
  <c r="I24" i="7"/>
  <c r="I19" i="7"/>
  <c r="F158" i="1"/>
  <c r="F160" i="1" s="1"/>
  <c r="I9" i="7"/>
  <c r="J153" i="1"/>
  <c r="H16" i="6"/>
  <c r="F134" i="1"/>
  <c r="K134" i="1" s="1"/>
  <c r="E207" i="4"/>
  <c r="E210" i="4" s="1"/>
  <c r="H25" i="1" s="1"/>
  <c r="H48" i="1" s="1"/>
  <c r="E281" i="4"/>
  <c r="D284" i="4"/>
  <c r="G31" i="1" s="1"/>
  <c r="G54" i="1" s="1"/>
  <c r="D296" i="4"/>
  <c r="G32" i="1" s="1"/>
  <c r="G55" i="1" s="1"/>
  <c r="E293" i="4"/>
  <c r="F293" i="4" s="1"/>
  <c r="G293" i="4" s="1"/>
  <c r="D272" i="4"/>
  <c r="G30" i="1" s="1"/>
  <c r="G53" i="1" s="1"/>
  <c r="D260" i="4"/>
  <c r="G29" i="1" s="1"/>
  <c r="G52" i="1" s="1"/>
  <c r="D248" i="4"/>
  <c r="G28" i="1" s="1"/>
  <c r="G51" i="1" s="1"/>
  <c r="E245" i="4"/>
  <c r="E231" i="4"/>
  <c r="D234" i="4"/>
  <c r="G27" i="1" s="1"/>
  <c r="G50" i="1" s="1"/>
  <c r="D222" i="4"/>
  <c r="G26" i="1" s="1"/>
  <c r="G49" i="1" s="1"/>
  <c r="E219" i="4"/>
  <c r="D198" i="4"/>
  <c r="G24" i="1" s="1"/>
  <c r="E195" i="4"/>
  <c r="G51" i="4"/>
  <c r="E167" i="4"/>
  <c r="E171" i="4" s="1"/>
  <c r="E150" i="4"/>
  <c r="E154" i="4" s="1"/>
  <c r="H18" i="1" s="1"/>
  <c r="H44" i="1" s="1"/>
  <c r="E133" i="4"/>
  <c r="E137" i="4" s="1"/>
  <c r="E116" i="4"/>
  <c r="E120" i="4" s="1"/>
  <c r="H16" i="1" s="1"/>
  <c r="H42" i="1" s="1"/>
  <c r="E99" i="4"/>
  <c r="E103" i="4" s="1"/>
  <c r="H69" i="4"/>
  <c r="K178" i="4"/>
  <c r="D7" i="3"/>
  <c r="Q9" i="3"/>
  <c r="R9" i="3" s="1"/>
  <c r="F94" i="1"/>
  <c r="K94" i="1" s="1"/>
  <c r="F111" i="1"/>
  <c r="K111" i="1" s="1"/>
  <c r="I135" i="5"/>
  <c r="F112" i="1"/>
  <c r="K112" i="1" s="1"/>
  <c r="I139" i="5"/>
  <c r="F92" i="1"/>
  <c r="I75" i="5"/>
  <c r="D92" i="5"/>
  <c r="J92" i="1"/>
  <c r="H92" i="5"/>
  <c r="I45" i="5"/>
  <c r="I92" i="1"/>
  <c r="G92" i="5"/>
  <c r="H92" i="1"/>
  <c r="F92" i="5"/>
  <c r="G92" i="1"/>
  <c r="E92" i="5"/>
  <c r="F95" i="1"/>
  <c r="K95" i="1" s="1"/>
  <c r="I87" i="5"/>
  <c r="F109" i="1"/>
  <c r="K109" i="1" s="1"/>
  <c r="I127" i="5"/>
  <c r="F114" i="1"/>
  <c r="K114" i="1" s="1"/>
  <c r="I147" i="5"/>
  <c r="F113" i="1"/>
  <c r="K113" i="1" s="1"/>
  <c r="I143" i="5"/>
  <c r="F93" i="1"/>
  <c r="K93" i="1" s="1"/>
  <c r="I79" i="5"/>
  <c r="F96" i="1"/>
  <c r="K96" i="1" s="1"/>
  <c r="I91" i="5"/>
  <c r="F110" i="1"/>
  <c r="I131" i="5"/>
  <c r="F115" i="1"/>
  <c r="K115" i="1" s="1"/>
  <c r="I151" i="5"/>
  <c r="I86" i="1"/>
  <c r="G69" i="5"/>
  <c r="H86" i="1"/>
  <c r="F69" i="5"/>
  <c r="G86" i="1"/>
  <c r="E69" i="5"/>
  <c r="D69" i="5"/>
  <c r="J86" i="1"/>
  <c r="H69" i="5"/>
  <c r="I56" i="5"/>
  <c r="F23" i="5"/>
  <c r="H46" i="5"/>
  <c r="I68" i="5"/>
  <c r="F46" i="5"/>
  <c r="F88" i="1"/>
  <c r="K88" i="1" s="1"/>
  <c r="I60" i="5"/>
  <c r="I80" i="1"/>
  <c r="G46" i="5"/>
  <c r="F86" i="1"/>
  <c r="I52" i="5"/>
  <c r="I64" i="5"/>
  <c r="G80" i="1"/>
  <c r="E46" i="5"/>
  <c r="I29" i="5"/>
  <c r="D46" i="5"/>
  <c r="F87" i="1"/>
  <c r="K87" i="1" s="1"/>
  <c r="F82" i="1"/>
  <c r="K82" i="1" s="1"/>
  <c r="I37" i="5"/>
  <c r="I33" i="5"/>
  <c r="I41" i="5"/>
  <c r="G23" i="5"/>
  <c r="I14" i="5"/>
  <c r="H23" i="5"/>
  <c r="J74" i="1"/>
  <c r="H74" i="1"/>
  <c r="I74" i="1"/>
  <c r="G74" i="1"/>
  <c r="E23" i="5"/>
  <c r="I6" i="5"/>
  <c r="D23" i="5"/>
  <c r="I10" i="5"/>
  <c r="I18" i="5"/>
  <c r="F74" i="1"/>
  <c r="I22" i="5"/>
  <c r="I126" i="2"/>
  <c r="I101" i="2"/>
  <c r="I76" i="2"/>
  <c r="I51" i="2"/>
  <c r="C46" i="4"/>
  <c r="D46" i="4" s="1"/>
  <c r="E51" i="4"/>
  <c r="C17" i="4"/>
  <c r="F11" i="1"/>
  <c r="G17" i="4"/>
  <c r="F17" i="4"/>
  <c r="D17" i="4"/>
  <c r="C12" i="4"/>
  <c r="C16" i="4" s="1"/>
  <c r="D80" i="4"/>
  <c r="D86" i="4" s="1"/>
  <c r="C84" i="4"/>
  <c r="C67" i="4"/>
  <c r="F13" i="1" s="1"/>
  <c r="F39" i="1" s="1"/>
  <c r="D63" i="4"/>
  <c r="D29" i="4"/>
  <c r="D35" i="4" s="1"/>
  <c r="I61" i="1"/>
  <c r="F64" i="1"/>
  <c r="F63" i="1"/>
  <c r="I62" i="1"/>
  <c r="J63" i="1"/>
  <c r="G61" i="1"/>
  <c r="J64" i="1"/>
  <c r="H62" i="1"/>
  <c r="G160" i="1"/>
  <c r="K75" i="1"/>
  <c r="K131" i="1"/>
  <c r="H160" i="1"/>
  <c r="K133" i="1"/>
  <c r="K101" i="1"/>
  <c r="K98" i="1"/>
  <c r="K147" i="1"/>
  <c r="K159" i="1"/>
  <c r="H61" i="1"/>
  <c r="K146" i="1"/>
  <c r="K143" i="1"/>
  <c r="K102" i="1"/>
  <c r="J160" i="1"/>
  <c r="K84" i="1"/>
  <c r="K132" i="1"/>
  <c r="K78" i="1"/>
  <c r="K157" i="1"/>
  <c r="K77" i="1"/>
  <c r="K81" i="1"/>
  <c r="K145" i="1"/>
  <c r="K83" i="1"/>
  <c r="K100" i="1"/>
  <c r="K90" i="1"/>
  <c r="K144" i="1"/>
  <c r="I160" i="1"/>
  <c r="K130" i="1"/>
  <c r="K76" i="1"/>
  <c r="K99" i="1"/>
  <c r="K156" i="1"/>
  <c r="F25" i="2"/>
  <c r="G64" i="1"/>
  <c r="F62" i="1"/>
  <c r="G63" i="1"/>
  <c r="H64" i="1"/>
  <c r="F61" i="1"/>
  <c r="G62" i="1"/>
  <c r="H63" i="1"/>
  <c r="I64" i="1"/>
  <c r="J61" i="1"/>
  <c r="D33" i="3"/>
  <c r="J62" i="1"/>
  <c r="E25" i="2"/>
  <c r="D8" i="3"/>
  <c r="I63" i="1"/>
  <c r="G25" i="2"/>
  <c r="H25" i="2"/>
  <c r="D25" i="2"/>
  <c r="D26" i="2" s="1"/>
  <c r="D47" i="3"/>
  <c r="Q18" i="3"/>
  <c r="R18" i="3" s="1"/>
  <c r="S18" i="3" s="1"/>
  <c r="T18" i="3" s="1"/>
  <c r="D20" i="3"/>
  <c r="Q31" i="3"/>
  <c r="R31" i="3" s="1"/>
  <c r="S31" i="3" s="1"/>
  <c r="T31" i="3" s="1"/>
  <c r="Q57" i="3"/>
  <c r="R57" i="3" s="1"/>
  <c r="S57" i="3" s="1"/>
  <c r="T57" i="3" s="1"/>
  <c r="D59" i="3"/>
  <c r="R51" i="3"/>
  <c r="S51" i="3" s="1"/>
  <c r="T51" i="3" s="1"/>
  <c r="F46" i="3"/>
  <c r="F45" i="3"/>
  <c r="R43" i="3"/>
  <c r="D45" i="3"/>
  <c r="D46" i="3"/>
  <c r="D32" i="3"/>
  <c r="F47" i="3"/>
  <c r="F32" i="3"/>
  <c r="F33" i="3"/>
  <c r="Q12" i="3"/>
  <c r="R4" i="3"/>
  <c r="F6" i="3"/>
  <c r="D6" i="3"/>
  <c r="F19" i="3"/>
  <c r="F20" i="3"/>
  <c r="D19" i="3"/>
  <c r="R5" i="3"/>
  <c r="F58" i="3" l="1"/>
  <c r="K153" i="1"/>
  <c r="G121" i="1"/>
  <c r="I121" i="1"/>
  <c r="H121" i="1"/>
  <c r="J121" i="1"/>
  <c r="G47" i="1"/>
  <c r="G33" i="1"/>
  <c r="F140" i="1"/>
  <c r="K140" i="1" s="1"/>
  <c r="K74" i="1"/>
  <c r="F121" i="1"/>
  <c r="F37" i="1"/>
  <c r="K158" i="1"/>
  <c r="K160" i="1" s="1"/>
  <c r="F207" i="4"/>
  <c r="F210" i="4" s="1"/>
  <c r="I25" i="1" s="1"/>
  <c r="I48" i="1" s="1"/>
  <c r="I172" i="5"/>
  <c r="K110" i="1"/>
  <c r="E296" i="4"/>
  <c r="H32" i="1" s="1"/>
  <c r="H55" i="1" s="1"/>
  <c r="E284" i="4"/>
  <c r="H31" i="1" s="1"/>
  <c r="H54" i="1" s="1"/>
  <c r="F281" i="4"/>
  <c r="E272" i="4"/>
  <c r="H30" i="1" s="1"/>
  <c r="H53" i="1" s="1"/>
  <c r="E260" i="4"/>
  <c r="H29" i="1" s="1"/>
  <c r="H52" i="1" s="1"/>
  <c r="F257" i="4"/>
  <c r="E248" i="4"/>
  <c r="H28" i="1" s="1"/>
  <c r="H51" i="1" s="1"/>
  <c r="F245" i="4"/>
  <c r="F231" i="4"/>
  <c r="E234" i="4"/>
  <c r="H27" i="1" s="1"/>
  <c r="H50" i="1" s="1"/>
  <c r="F219" i="4"/>
  <c r="G219" i="4" s="1"/>
  <c r="E222" i="4"/>
  <c r="H26" i="1" s="1"/>
  <c r="H49" i="1" s="1"/>
  <c r="E198" i="4"/>
  <c r="F195" i="4"/>
  <c r="K80" i="1"/>
  <c r="E186" i="4"/>
  <c r="F296" i="4"/>
  <c r="I32" i="1" s="1"/>
  <c r="I55" i="1" s="1"/>
  <c r="F167" i="4"/>
  <c r="F171" i="4" s="1"/>
  <c r="F150" i="4"/>
  <c r="F154" i="4" s="1"/>
  <c r="I18" i="1" s="1"/>
  <c r="I44" i="1" s="1"/>
  <c r="F133" i="4"/>
  <c r="F137" i="4" s="1"/>
  <c r="F116" i="4"/>
  <c r="F120" i="4" s="1"/>
  <c r="I16" i="1" s="1"/>
  <c r="I42" i="1" s="1"/>
  <c r="F99" i="4"/>
  <c r="F103" i="4" s="1"/>
  <c r="S9" i="3"/>
  <c r="T9" i="3" s="1"/>
  <c r="K86" i="1"/>
  <c r="I92" i="5"/>
  <c r="K92" i="1"/>
  <c r="I23" i="5"/>
  <c r="I69" i="5"/>
  <c r="I46" i="5"/>
  <c r="J60" i="1"/>
  <c r="J70" i="1" s="1"/>
  <c r="H26" i="2"/>
  <c r="H60" i="1"/>
  <c r="H70" i="1" s="1"/>
  <c r="F26" i="2"/>
  <c r="I60" i="1"/>
  <c r="I70" i="1" s="1"/>
  <c r="G26" i="2"/>
  <c r="G60" i="1"/>
  <c r="G70" i="1" s="1"/>
  <c r="E26" i="2"/>
  <c r="F60" i="1"/>
  <c r="F14" i="1"/>
  <c r="F40" i="1" s="1"/>
  <c r="C50" i="4"/>
  <c r="C52" i="4"/>
  <c r="E46" i="4"/>
  <c r="E52" i="4" s="1"/>
  <c r="D52" i="4"/>
  <c r="D50" i="4"/>
  <c r="D12" i="4"/>
  <c r="C18" i="4"/>
  <c r="D67" i="4"/>
  <c r="G13" i="1" s="1"/>
  <c r="G39" i="1" s="1"/>
  <c r="E63" i="4"/>
  <c r="E29" i="4"/>
  <c r="E35" i="4" s="1"/>
  <c r="D33" i="4"/>
  <c r="G11" i="1" s="1"/>
  <c r="G37" i="1" s="1"/>
  <c r="D84" i="4"/>
  <c r="G14" i="1" s="1"/>
  <c r="G40" i="1" s="1"/>
  <c r="E80" i="4"/>
  <c r="E86" i="4" s="1"/>
  <c r="D10" i="3"/>
  <c r="D12" i="3" s="1"/>
  <c r="K62" i="1"/>
  <c r="K61" i="1"/>
  <c r="K64" i="1"/>
  <c r="D36" i="3"/>
  <c r="D38" i="3" s="1"/>
  <c r="F165" i="1" s="1"/>
  <c r="K63" i="1"/>
  <c r="F21" i="3"/>
  <c r="F23" i="3" s="1"/>
  <c r="F25" i="3" s="1"/>
  <c r="D23" i="3"/>
  <c r="D25" i="3" s="1"/>
  <c r="F164" i="1" s="1"/>
  <c r="D49" i="3"/>
  <c r="D51" i="3" s="1"/>
  <c r="F166" i="1" s="1"/>
  <c r="H46" i="3"/>
  <c r="D62" i="3"/>
  <c r="D64" i="3" s="1"/>
  <c r="F167" i="1" s="1"/>
  <c r="F49" i="3"/>
  <c r="F51" i="3" s="1"/>
  <c r="F60" i="3"/>
  <c r="H45" i="3"/>
  <c r="S43" i="3"/>
  <c r="T43" i="3" s="1"/>
  <c r="L45" i="3" s="1"/>
  <c r="F59" i="3"/>
  <c r="H60" i="3"/>
  <c r="H58" i="3"/>
  <c r="L46" i="3"/>
  <c r="J46" i="3"/>
  <c r="H47" i="3"/>
  <c r="F34" i="3"/>
  <c r="F36" i="3" s="1"/>
  <c r="F38" i="3" s="1"/>
  <c r="H33" i="3"/>
  <c r="H32" i="3"/>
  <c r="F7" i="3"/>
  <c r="R12" i="3"/>
  <c r="S4" i="3"/>
  <c r="H6" i="3"/>
  <c r="H20" i="3"/>
  <c r="H19" i="3"/>
  <c r="H21" i="3"/>
  <c r="S5" i="3"/>
  <c r="H8" i="3"/>
  <c r="F70" i="1" l="1"/>
  <c r="K70" i="1" s="1"/>
  <c r="K60" i="1"/>
  <c r="K121" i="1"/>
  <c r="H23" i="3"/>
  <c r="H25" i="3" s="1"/>
  <c r="H164" i="1" s="1"/>
  <c r="G207" i="4"/>
  <c r="G210" i="4" s="1"/>
  <c r="H210" i="4" s="1"/>
  <c r="H24" i="1"/>
  <c r="F10" i="3"/>
  <c r="F12" i="3" s="1"/>
  <c r="G163" i="1" s="1"/>
  <c r="F284" i="4"/>
  <c r="I31" i="1" s="1"/>
  <c r="I54" i="1" s="1"/>
  <c r="G281" i="4"/>
  <c r="G284" i="4" s="1"/>
  <c r="J31" i="1" s="1"/>
  <c r="J54" i="1" s="1"/>
  <c r="G272" i="4"/>
  <c r="J30" i="1" s="1"/>
  <c r="J53" i="1" s="1"/>
  <c r="F272" i="4"/>
  <c r="I30" i="1" s="1"/>
  <c r="I53" i="1" s="1"/>
  <c r="F260" i="4"/>
  <c r="I29" i="1" s="1"/>
  <c r="I52" i="1" s="1"/>
  <c r="G257" i="4"/>
  <c r="G260" i="4" s="1"/>
  <c r="J29" i="1" s="1"/>
  <c r="J52" i="1" s="1"/>
  <c r="F248" i="4"/>
  <c r="I28" i="1" s="1"/>
  <c r="I51" i="1" s="1"/>
  <c r="G245" i="4"/>
  <c r="G248" i="4" s="1"/>
  <c r="J28" i="1" s="1"/>
  <c r="J51" i="1" s="1"/>
  <c r="G231" i="4"/>
  <c r="G234" i="4" s="1"/>
  <c r="J27" i="1" s="1"/>
  <c r="J50" i="1" s="1"/>
  <c r="F234" i="4"/>
  <c r="I27" i="1" s="1"/>
  <c r="I50" i="1" s="1"/>
  <c r="G222" i="4"/>
  <c r="J26" i="1" s="1"/>
  <c r="J49" i="1" s="1"/>
  <c r="F222" i="4"/>
  <c r="I26" i="1" s="1"/>
  <c r="I49" i="1" s="1"/>
  <c r="F198" i="4"/>
  <c r="I24" i="1" s="1"/>
  <c r="G195" i="4"/>
  <c r="G198" i="4" s="1"/>
  <c r="J24" i="1" s="1"/>
  <c r="F12" i="1"/>
  <c r="F38" i="1" s="1"/>
  <c r="F186" i="4"/>
  <c r="G296" i="4"/>
  <c r="J32" i="1" s="1"/>
  <c r="G167" i="4"/>
  <c r="G171" i="4" s="1"/>
  <c r="G150" i="4"/>
  <c r="G154" i="4" s="1"/>
  <c r="J18" i="1" s="1"/>
  <c r="J44" i="1" s="1"/>
  <c r="G133" i="4"/>
  <c r="G137" i="4" s="1"/>
  <c r="G116" i="4"/>
  <c r="G120" i="4" s="1"/>
  <c r="J16" i="1" s="1"/>
  <c r="J42" i="1" s="1"/>
  <c r="G99" i="4"/>
  <c r="G103" i="4" s="1"/>
  <c r="G12" i="1"/>
  <c r="G38" i="1" s="1"/>
  <c r="E50" i="4"/>
  <c r="H12" i="1" s="1"/>
  <c r="H38" i="1" s="1"/>
  <c r="F46" i="4"/>
  <c r="G46" i="4" s="1"/>
  <c r="I26" i="2"/>
  <c r="G166" i="1"/>
  <c r="G164" i="1"/>
  <c r="G165" i="1"/>
  <c r="F163" i="1"/>
  <c r="F52" i="4"/>
  <c r="F10" i="1"/>
  <c r="D18" i="4"/>
  <c r="E12" i="4"/>
  <c r="E18" i="4" s="1"/>
  <c r="D16" i="4"/>
  <c r="F29" i="4"/>
  <c r="E33" i="4"/>
  <c r="H11" i="1" s="1"/>
  <c r="H37" i="1" s="1"/>
  <c r="E67" i="4"/>
  <c r="H13" i="1" s="1"/>
  <c r="H39" i="1" s="1"/>
  <c r="F63" i="4"/>
  <c r="G63" i="4" s="1"/>
  <c r="G67" i="4" s="1"/>
  <c r="J13" i="1" s="1"/>
  <c r="J39" i="1" s="1"/>
  <c r="F80" i="4"/>
  <c r="E84" i="4"/>
  <c r="J45" i="3"/>
  <c r="H49" i="3"/>
  <c r="H51" i="3" s="1"/>
  <c r="H166" i="1" s="1"/>
  <c r="F62" i="3"/>
  <c r="F64" i="3" s="1"/>
  <c r="H59" i="3"/>
  <c r="H62" i="3" s="1"/>
  <c r="H64" i="3" s="1"/>
  <c r="H167" i="1" s="1"/>
  <c r="J58" i="3"/>
  <c r="L58" i="3"/>
  <c r="L60" i="3"/>
  <c r="J60" i="3"/>
  <c r="L47" i="3"/>
  <c r="L49" i="3" s="1"/>
  <c r="L51" i="3" s="1"/>
  <c r="J166" i="1" s="1"/>
  <c r="J47" i="3"/>
  <c r="H34" i="3"/>
  <c r="H36" i="3" s="1"/>
  <c r="H38" i="3" s="1"/>
  <c r="H165" i="1" s="1"/>
  <c r="J32" i="3"/>
  <c r="L32" i="3"/>
  <c r="L33" i="3"/>
  <c r="J33" i="3"/>
  <c r="H7" i="3"/>
  <c r="H10" i="3" s="1"/>
  <c r="H12" i="3" s="1"/>
  <c r="H163" i="1" s="1"/>
  <c r="S12" i="3"/>
  <c r="T4" i="3"/>
  <c r="L6" i="3" s="1"/>
  <c r="J6" i="3"/>
  <c r="L21" i="3"/>
  <c r="J21" i="3"/>
  <c r="L20" i="3"/>
  <c r="J20" i="3"/>
  <c r="L19" i="3"/>
  <c r="J19" i="3"/>
  <c r="T5" i="3"/>
  <c r="L8" i="3" s="1"/>
  <c r="J8" i="3"/>
  <c r="K16" i="1" l="1"/>
  <c r="F173" i="1"/>
  <c r="F202" i="1" s="1"/>
  <c r="F203" i="1" s="1"/>
  <c r="F20" i="1"/>
  <c r="F36" i="1"/>
  <c r="J47" i="1"/>
  <c r="I47" i="1"/>
  <c r="I33" i="1"/>
  <c r="J55" i="1"/>
  <c r="K55" i="1" s="1"/>
  <c r="H47" i="1"/>
  <c r="K47" i="1" s="1"/>
  <c r="H33" i="1"/>
  <c r="H173" i="1"/>
  <c r="H202" i="1" s="1"/>
  <c r="H203" i="1" s="1"/>
  <c r="H204" i="1" s="1"/>
  <c r="H205" i="1" s="1"/>
  <c r="J25" i="1"/>
  <c r="J33" i="1" s="1"/>
  <c r="K32" i="1"/>
  <c r="K54" i="1"/>
  <c r="K31" i="1"/>
  <c r="K53" i="1"/>
  <c r="K30" i="1"/>
  <c r="K52" i="1"/>
  <c r="K29" i="1"/>
  <c r="K51" i="1"/>
  <c r="K28" i="1"/>
  <c r="K50" i="1"/>
  <c r="K49" i="1"/>
  <c r="K45" i="1"/>
  <c r="K18" i="1"/>
  <c r="K44" i="1"/>
  <c r="H120" i="4"/>
  <c r="K42" i="1"/>
  <c r="H103" i="4"/>
  <c r="K19" i="1"/>
  <c r="H222" i="4"/>
  <c r="H260" i="4"/>
  <c r="H234" i="4"/>
  <c r="H198" i="4"/>
  <c r="G186" i="4"/>
  <c r="H284" i="4"/>
  <c r="H296" i="4"/>
  <c r="H272" i="4"/>
  <c r="H248" i="4"/>
  <c r="H171" i="4"/>
  <c r="H154" i="4"/>
  <c r="H137" i="4"/>
  <c r="F50" i="4"/>
  <c r="I12" i="1" s="1"/>
  <c r="I38" i="1" s="1"/>
  <c r="G167" i="1"/>
  <c r="G80" i="4"/>
  <c r="F86" i="4"/>
  <c r="H14" i="1"/>
  <c r="H40" i="1" s="1"/>
  <c r="G50" i="4"/>
  <c r="G52" i="4"/>
  <c r="H52" i="4" s="1"/>
  <c r="F33" i="4"/>
  <c r="G29" i="4"/>
  <c r="F35" i="4"/>
  <c r="G10" i="1"/>
  <c r="E16" i="4"/>
  <c r="H10" i="1" s="1"/>
  <c r="F12" i="4"/>
  <c r="F18" i="4" s="1"/>
  <c r="K24" i="1"/>
  <c r="F84" i="4"/>
  <c r="F67" i="4"/>
  <c r="J49" i="3"/>
  <c r="J51" i="3" s="1"/>
  <c r="I166" i="1" s="1"/>
  <c r="K166" i="1" s="1"/>
  <c r="L23" i="3"/>
  <c r="L25" i="3" s="1"/>
  <c r="J164" i="1" s="1"/>
  <c r="J23" i="3"/>
  <c r="J25" i="3" s="1"/>
  <c r="I164" i="1" s="1"/>
  <c r="L59" i="3"/>
  <c r="L62" i="3" s="1"/>
  <c r="L64" i="3" s="1"/>
  <c r="J167" i="1" s="1"/>
  <c r="J59" i="3"/>
  <c r="J62" i="3" s="1"/>
  <c r="J64" i="3" s="1"/>
  <c r="I167" i="1" s="1"/>
  <c r="J34" i="3"/>
  <c r="J36" i="3" s="1"/>
  <c r="J38" i="3" s="1"/>
  <c r="I165" i="1" s="1"/>
  <c r="L34" i="3"/>
  <c r="L36" i="3" s="1"/>
  <c r="L38" i="3" s="1"/>
  <c r="J165" i="1" s="1"/>
  <c r="J7" i="3"/>
  <c r="J10" i="3" s="1"/>
  <c r="J12" i="3" s="1"/>
  <c r="I163" i="1" s="1"/>
  <c r="T12" i="3"/>
  <c r="L7" i="3" s="1"/>
  <c r="L10" i="3" s="1"/>
  <c r="L12" i="3" s="1"/>
  <c r="J163" i="1" s="1"/>
  <c r="F122" i="1" l="1"/>
  <c r="K167" i="1"/>
  <c r="I173" i="1"/>
  <c r="I202" i="1" s="1"/>
  <c r="I203" i="1" s="1"/>
  <c r="I204" i="1" s="1"/>
  <c r="I205" i="1" s="1"/>
  <c r="K163" i="1"/>
  <c r="G173" i="1"/>
  <c r="G202" i="1" s="1"/>
  <c r="G203" i="1" s="1"/>
  <c r="G204" i="1" s="1"/>
  <c r="G205" i="1" s="1"/>
  <c r="K33" i="1"/>
  <c r="G36" i="1"/>
  <c r="G56" i="1" s="1"/>
  <c r="G20" i="1"/>
  <c r="F56" i="1"/>
  <c r="F57" i="1" s="1"/>
  <c r="F124" i="1" s="1"/>
  <c r="H36" i="1"/>
  <c r="H56" i="1" s="1"/>
  <c r="H20" i="1"/>
  <c r="J48" i="1"/>
  <c r="K48" i="1" s="1"/>
  <c r="F204" i="1"/>
  <c r="J173" i="1"/>
  <c r="J202" i="1" s="1"/>
  <c r="J203" i="1" s="1"/>
  <c r="J204" i="1" s="1"/>
  <c r="J205" i="1" s="1"/>
  <c r="K25" i="1"/>
  <c r="H186" i="4"/>
  <c r="K46" i="1"/>
  <c r="K17" i="1"/>
  <c r="K43" i="1"/>
  <c r="K41" i="1"/>
  <c r="H67" i="4"/>
  <c r="I13" i="1"/>
  <c r="I39" i="1" s="1"/>
  <c r="G33" i="4"/>
  <c r="H33" i="4" s="1"/>
  <c r="G35" i="4"/>
  <c r="H35" i="4" s="1"/>
  <c r="H122" i="1"/>
  <c r="I14" i="1"/>
  <c r="I40" i="1" s="1"/>
  <c r="M38" i="3"/>
  <c r="M64" i="3"/>
  <c r="M25" i="3"/>
  <c r="M51" i="3"/>
  <c r="M12" i="3"/>
  <c r="H50" i="4"/>
  <c r="J12" i="1"/>
  <c r="J38" i="1" s="1"/>
  <c r="K27" i="1"/>
  <c r="G84" i="4"/>
  <c r="H84" i="4" s="1"/>
  <c r="G86" i="4"/>
  <c r="I11" i="1"/>
  <c r="F16" i="4"/>
  <c r="G12" i="4"/>
  <c r="K26" i="1"/>
  <c r="K164" i="1"/>
  <c r="K165" i="1"/>
  <c r="G122" i="1" l="1"/>
  <c r="K173" i="1"/>
  <c r="F177" i="1"/>
  <c r="F175" i="1"/>
  <c r="I37" i="1"/>
  <c r="K203" i="1"/>
  <c r="K204" i="1"/>
  <c r="F205" i="1"/>
  <c r="K205" i="1" s="1"/>
  <c r="K202" i="1"/>
  <c r="K23" i="1"/>
  <c r="K38" i="1"/>
  <c r="K39" i="1"/>
  <c r="K13" i="1"/>
  <c r="J11" i="1"/>
  <c r="J37" i="1" s="1"/>
  <c r="G57" i="1"/>
  <c r="G124" i="1" s="1"/>
  <c r="G177" i="1" s="1"/>
  <c r="J122" i="1"/>
  <c r="I122" i="1"/>
  <c r="H86" i="4"/>
  <c r="J14" i="1"/>
  <c r="H57" i="1"/>
  <c r="H124" i="1" s="1"/>
  <c r="K12" i="1"/>
  <c r="G16" i="4"/>
  <c r="G18" i="4"/>
  <c r="H18" i="4" s="1"/>
  <c r="I10" i="1"/>
  <c r="H175" i="1" l="1"/>
  <c r="H198" i="1" s="1"/>
  <c r="H177" i="1"/>
  <c r="F179" i="1"/>
  <c r="F186" i="1"/>
  <c r="F188" i="1" s="1"/>
  <c r="K11" i="1"/>
  <c r="K37" i="1"/>
  <c r="J40" i="1"/>
  <c r="K40" i="1" s="1"/>
  <c r="I20" i="1"/>
  <c r="I36" i="1"/>
  <c r="F198" i="1"/>
  <c r="K122" i="1"/>
  <c r="G175" i="1"/>
  <c r="J10" i="1"/>
  <c r="H16" i="4"/>
  <c r="K14" i="1"/>
  <c r="H186" i="1" l="1"/>
  <c r="H188" i="1" s="1"/>
  <c r="H190" i="1" s="1"/>
  <c r="H179" i="1"/>
  <c r="J20" i="1"/>
  <c r="K20" i="1" s="1"/>
  <c r="J36" i="1"/>
  <c r="J56" i="1" s="1"/>
  <c r="K10" i="1"/>
  <c r="I56" i="1"/>
  <c r="I57" i="1" s="1"/>
  <c r="I124" i="1" s="1"/>
  <c r="I177" i="1" s="1"/>
  <c r="G179" i="1"/>
  <c r="G198" i="1"/>
  <c r="G186" i="1"/>
  <c r="F190" i="1"/>
  <c r="G188" i="1" l="1"/>
  <c r="G190" i="1" s="1"/>
  <c r="K36" i="1"/>
  <c r="K56" i="1"/>
  <c r="K57" i="1" s="1"/>
  <c r="J57" i="1"/>
  <c r="J124" i="1" s="1"/>
  <c r="J177" i="1" s="1"/>
  <c r="K177" i="1" s="1"/>
  <c r="I175" i="1"/>
  <c r="I179" i="1" l="1"/>
  <c r="I186" i="1"/>
  <c r="I198" i="1"/>
  <c r="K124" i="1"/>
  <c r="K175" i="1" s="1"/>
  <c r="K198" i="1" s="1"/>
  <c r="J175" i="1"/>
  <c r="J179" i="1" s="1"/>
  <c r="I188" i="1" l="1"/>
  <c r="K179" i="1"/>
  <c r="J198" i="1"/>
  <c r="J186" i="1"/>
  <c r="J188" i="1" l="1"/>
  <c r="J190" i="1" s="1"/>
  <c r="I190" i="1"/>
  <c r="K186" i="1"/>
  <c r="K188" i="1" l="1"/>
  <c r="K1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B122" authorId="0" shapeId="0" xr:uid="{AC1B4E36-8D8B-40A1-B4FB-6F03E5EC5AA7}">
      <text>
        <r>
          <rPr>
            <sz val="9"/>
            <color indexed="81"/>
            <rFont val="Tahoma"/>
            <family val="2"/>
          </rPr>
          <t>Formula:
Total Other Direct Costs listed above + subaward amounts totals listed below + tuition, fees and insurance total</t>
        </r>
      </text>
    </comment>
    <comment ref="B183" authorId="0" shapeId="0" xr:uid="{9B58A34F-321B-478A-BBCE-0795A8F5A5C6}">
      <text>
        <r>
          <rPr>
            <sz val="9"/>
            <color indexed="81"/>
            <rFont val="Tahoma"/>
            <family val="2"/>
          </rPr>
          <t xml:space="preserve">To unhide: place your cursor on the line number to the left, hold down your cursor and drag your cursor to the next line number showing (you will notice that the numbers are out of sequence); with the two lines highlighted right click; select Unhide.
</t>
        </r>
      </text>
    </comment>
    <comment ref="B195" authorId="0" shapeId="0" xr:uid="{986A8F18-A765-48EA-9304-1311A8B46532}">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B8" authorId="0" shapeId="0" xr:uid="{0BB6C1D1-CC10-4703-8831-0DF9C36FB168}">
      <text>
        <r>
          <rPr>
            <sz val="9"/>
            <color indexed="81"/>
            <rFont val="Tahoma"/>
            <family val="2"/>
          </rPr>
          <t>This is the contract amount listed for the corresponding appointment or the Annual Salary amount listed in NBAJOBS for the corresponding appointment.</t>
        </r>
      </text>
    </comment>
    <comment ref="B25" authorId="0" shapeId="0" xr:uid="{C268DE04-2C27-46A2-BC2E-C7C5F7653504}">
      <text>
        <r>
          <rPr>
            <sz val="9"/>
            <color indexed="81"/>
            <rFont val="Tahoma"/>
            <family val="2"/>
          </rPr>
          <t>This is the contract amount listed for the corresponding appointment or the Annual Salary amount listed in NBAJOBS for the corresponding appointment.</t>
        </r>
      </text>
    </comment>
    <comment ref="B42" authorId="0" shapeId="0" xr:uid="{607F108F-62A4-4638-86D6-497A327E395F}">
      <text>
        <r>
          <rPr>
            <sz val="9"/>
            <color indexed="81"/>
            <rFont val="Tahoma"/>
            <family val="2"/>
          </rPr>
          <t>This is the contract amount listed for the corresponding appointment or the Annual Salary amount listed in NBAJOBS for the corresponding appointment.</t>
        </r>
      </text>
    </comment>
    <comment ref="B59" authorId="0" shapeId="0" xr:uid="{94DE9D17-9B1B-417A-BFA3-D722425FC12C}">
      <text>
        <r>
          <rPr>
            <sz val="9"/>
            <color indexed="81"/>
            <rFont val="Tahoma"/>
            <family val="2"/>
          </rPr>
          <t>This is the contract amount listed for the corresponding appointment or the Annual Salary amount listed in NBAJOBS for the corresponding appointment.</t>
        </r>
      </text>
    </comment>
    <comment ref="B76" authorId="0" shapeId="0" xr:uid="{29D3B353-9A81-474E-A586-FBDB6C769D11}">
      <text>
        <r>
          <rPr>
            <sz val="9"/>
            <color indexed="81"/>
            <rFont val="Tahoma"/>
            <family val="2"/>
          </rPr>
          <t>This is the contract amount listed for the corresponding appointment or the Annual Salary amount listed in NBAJOBS for the corresponding appointment.</t>
        </r>
      </text>
    </comment>
    <comment ref="A88" authorId="0" shapeId="0" xr:uid="{14783288-302C-4E32-8B53-0BFC2DE93622}">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B95" authorId="0" shapeId="0" xr:uid="{98552E2D-ACDC-4F84-9946-E7CF639EDBCB}">
      <text>
        <r>
          <rPr>
            <sz val="9"/>
            <color indexed="81"/>
            <rFont val="Tahoma"/>
            <family val="2"/>
          </rPr>
          <t>This is the contract amount listed for the corresponding appointment or the Annual Salary amount listed in NBAJOBS for the corresponding appointment.</t>
        </r>
      </text>
    </comment>
    <comment ref="B112" authorId="0" shapeId="0" xr:uid="{EFDAF638-246E-4CA2-8426-D5BEA40A12B2}">
      <text>
        <r>
          <rPr>
            <sz val="9"/>
            <color indexed="81"/>
            <rFont val="Tahoma"/>
            <family val="2"/>
          </rPr>
          <t>This is the contract amount listed for the corresponding appointment or the Annual Salary amount listed in NBAJOBS for the corresponding appointment.</t>
        </r>
      </text>
    </comment>
    <comment ref="B129" authorId="0" shapeId="0" xr:uid="{6FB2F7D6-9629-4915-9D3D-5B6764CA4A0B}">
      <text>
        <r>
          <rPr>
            <sz val="9"/>
            <color indexed="81"/>
            <rFont val="Tahoma"/>
            <family val="2"/>
          </rPr>
          <t>This is the contract amount listed for the corresponding appointment or the Annual Salary amount listed in NBAJOBS for the corresponding appointment.</t>
        </r>
      </text>
    </comment>
    <comment ref="B146" authorId="0" shapeId="0" xr:uid="{2B951478-558D-4677-A9CF-CA71FF99D7DE}">
      <text>
        <r>
          <rPr>
            <sz val="9"/>
            <color indexed="81"/>
            <rFont val="Tahoma"/>
            <family val="2"/>
          </rPr>
          <t>This is the contract amount listed for the corresponding appointment or the Annual Salary amount listed in NBAJOBS for the corresponding appointment.</t>
        </r>
      </text>
    </comment>
    <comment ref="B163" authorId="0" shapeId="0" xr:uid="{D83FD12F-EC04-4B5C-847D-4DCB87B3B57C}">
      <text>
        <r>
          <rPr>
            <sz val="9"/>
            <color indexed="81"/>
            <rFont val="Tahoma"/>
            <family val="2"/>
          </rPr>
          <t>This is the contract amount listed for the corresponding appointment or the Annual Salary amount listed in NBAJOBS for the corresponding appointment.</t>
        </r>
      </text>
    </comment>
    <comment ref="B179" authorId="0" shapeId="0" xr:uid="{E7809640-DC3E-4A68-B7B6-F63524E56287}">
      <text>
        <r>
          <rPr>
            <sz val="9"/>
            <color indexed="81"/>
            <rFont val="Tahoma"/>
            <family val="2"/>
          </rPr>
          <t xml:space="preserve">Use current rate listed in NBAJOBS for existing employees, otherwise use reasonable expected rates </t>
        </r>
      </text>
    </comment>
    <comment ref="B191" authorId="0" shapeId="0" xr:uid="{43684D31-30A4-46F4-87CE-9A6C7F08D35F}">
      <text>
        <r>
          <rPr>
            <sz val="9"/>
            <color indexed="81"/>
            <rFont val="Tahoma"/>
            <family val="2"/>
          </rPr>
          <t xml:space="preserve">Use current rate listed in NBAJOBS for existing employees, otherwise use reasonable expected rates </t>
        </r>
      </text>
    </comment>
    <comment ref="B203" authorId="0" shapeId="0" xr:uid="{E544B824-9CFE-431B-BA33-60A8E1A71739}">
      <text>
        <r>
          <rPr>
            <sz val="9"/>
            <color indexed="81"/>
            <rFont val="Tahoma"/>
            <family val="2"/>
          </rPr>
          <t xml:space="preserve">Use current rate listed in NBAJOBS for existing employees, otherwise use reasonable expected rates </t>
        </r>
      </text>
    </comment>
    <comment ref="B215" authorId="0" shapeId="0" xr:uid="{BCBC69C2-13D6-4EAF-B246-923100D50040}">
      <text>
        <r>
          <rPr>
            <sz val="9"/>
            <color indexed="81"/>
            <rFont val="Tahoma"/>
            <family val="2"/>
          </rPr>
          <t xml:space="preserve">Use current rate listed in NBAJOBS for existing employees, otherwise use reasonable expected rates </t>
        </r>
      </text>
    </comment>
    <comment ref="B227" authorId="0" shapeId="0" xr:uid="{C6949E46-A091-4EE5-8E30-3856E79E7765}">
      <text>
        <r>
          <rPr>
            <sz val="9"/>
            <color indexed="81"/>
            <rFont val="Tahoma"/>
            <family val="2"/>
          </rPr>
          <t xml:space="preserve">Use current rate listed in NBAJOBS for existing employees, otherwise use reasonable expected rates </t>
        </r>
      </text>
    </comment>
    <comment ref="A236" authorId="0" shapeId="0" xr:uid="{630F100B-DF2C-414A-AC78-7923CBD9D920}">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B241" authorId="0" shapeId="0" xr:uid="{874716F3-E8D7-435D-8559-1EF84779D25F}">
      <text>
        <r>
          <rPr>
            <sz val="9"/>
            <color indexed="81"/>
            <rFont val="Tahoma"/>
            <family val="2"/>
          </rPr>
          <t xml:space="preserve">Use current rate listed in NBAJOBS for existing employees, otherwise use reasonable expected rates </t>
        </r>
      </text>
    </comment>
    <comment ref="B253" authorId="0" shapeId="0" xr:uid="{71431C99-8FC5-4FAB-8684-F06918075577}">
      <text>
        <r>
          <rPr>
            <sz val="9"/>
            <color indexed="81"/>
            <rFont val="Tahoma"/>
            <family val="2"/>
          </rPr>
          <t xml:space="preserve">Use current rate listed in NBAJOBS for existing employees, otherwise use reasonable expected rates </t>
        </r>
      </text>
    </comment>
    <comment ref="B265" authorId="0" shapeId="0" xr:uid="{97989AA0-2A3E-41E1-8FC4-7AF4421A449A}">
      <text>
        <r>
          <rPr>
            <sz val="9"/>
            <color indexed="81"/>
            <rFont val="Tahoma"/>
            <family val="2"/>
          </rPr>
          <t xml:space="preserve">Use current rate listed in NBAJOBS for existing employees, otherwise use reasonable expected rates </t>
        </r>
      </text>
    </comment>
    <comment ref="B277" authorId="0" shapeId="0" xr:uid="{2367E90D-8A6D-4A53-8B77-37BB13871842}">
      <text>
        <r>
          <rPr>
            <sz val="9"/>
            <color indexed="81"/>
            <rFont val="Tahoma"/>
            <family val="2"/>
          </rPr>
          <t xml:space="preserve">Use current rate listed in NBAJOBS for existing employees, otherwise use reasonable expected rates </t>
        </r>
      </text>
    </comment>
    <comment ref="B289" authorId="0" shapeId="0" xr:uid="{17CC83E2-D8DA-487C-9223-B747FFC5D426}">
      <text>
        <r>
          <rPr>
            <sz val="9"/>
            <color indexed="81"/>
            <rFont val="Tahoma"/>
            <family val="2"/>
          </rPr>
          <t xml:space="preserve">Use current rate listed in NBAJOBS for existing employees, otherwise use reasonable expected rates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11" authorId="0" shapeId="0" xr:uid="{4395FD72-5436-4958-84E5-2C3553C22107}">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2" authorId="0" shapeId="0" xr:uid="{92F82843-DAF3-4547-B074-BAC6B12F8D74}">
      <text>
        <r>
          <rPr>
            <sz val="9"/>
            <color indexed="81"/>
            <rFont val="Tahoma"/>
            <family val="2"/>
          </rPr>
          <t xml:space="preserve"> Find the country and then the location. Identify the location's M&amp;IE rate. Create a formula in the cells on this line (multiply the # of days by the M&amp;IE rate).</t>
        </r>
      </text>
    </comment>
    <comment ref="A36" authorId="0" shapeId="0" xr:uid="{EE41C53B-B547-49C3-822D-D9D1ABC95EAF}">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37" authorId="0" shapeId="0" xr:uid="{ABBA8324-47D1-4AEA-B753-709571ABB943}">
      <text>
        <r>
          <rPr>
            <sz val="9"/>
            <color indexed="81"/>
            <rFont val="Tahoma"/>
            <family val="2"/>
          </rPr>
          <t xml:space="preserve"> Find the country and then the location. Identify the location's M&amp;IE rate. Create a formula in the cells on this line (multiply the # of days by the M&amp;IE rate).</t>
        </r>
      </text>
    </comment>
    <comment ref="A61" authorId="0" shapeId="0" xr:uid="{CDDBC5D2-D6CE-47C8-9404-8DF79B2AD27C}">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62" authorId="0" shapeId="0" xr:uid="{821B0C2B-054E-4266-9908-FCD0DE59CDAF}">
      <text>
        <r>
          <rPr>
            <sz val="9"/>
            <color indexed="81"/>
            <rFont val="Tahoma"/>
            <family val="2"/>
          </rPr>
          <t xml:space="preserve"> Find the country and then the location. Identify the location's M&amp;IE rate. Create a formula in the cells on this line (multiply the # of days by the M&amp;IE rate).</t>
        </r>
      </text>
    </comment>
    <comment ref="A86" authorId="0" shapeId="0" xr:uid="{496E0E9E-ED02-45A5-B0B1-97C3C30FDD30}">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87" authorId="0" shapeId="0" xr:uid="{96DC2AC5-8335-4164-A793-AA8605ED8775}">
      <text>
        <r>
          <rPr>
            <sz val="9"/>
            <color indexed="81"/>
            <rFont val="Tahoma"/>
            <family val="2"/>
          </rPr>
          <t xml:space="preserve"> Find the country and then the location. Identify the location's M&amp;IE rate. Create a formula in the cells on this line (multiply the # of days by the M&amp;IE rate).</t>
        </r>
      </text>
    </comment>
    <comment ref="A111" authorId="0" shapeId="0" xr:uid="{A01FAEF1-49CA-46B9-B0A3-1D743D47DE4B}">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12" authorId="0" shapeId="0" xr:uid="{274F3727-9832-4D82-A1A9-11E8D48012A9}">
      <text>
        <r>
          <rPr>
            <sz val="9"/>
            <color indexed="81"/>
            <rFont val="Tahoma"/>
            <family val="2"/>
          </rPr>
          <t xml:space="preserve"> Find the country and then the location. Identify the location's M&amp;IE rate. Create a formula in the cells on this line (multiply the # of days by the M&amp;IE rate).</t>
        </r>
      </text>
    </comment>
    <comment ref="A128" authorId="0" shapeId="0" xr:uid="{A394F828-A411-484A-8AA0-5446A108A23B}">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A138" authorId="0" shapeId="0" xr:uid="{B7D7AE73-BA56-4898-9706-C74CA195EB51}">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39" authorId="0" shapeId="0" xr:uid="{D0AA92AA-A2F0-44EC-8B47-36C947504611}">
      <text>
        <r>
          <rPr>
            <sz val="9"/>
            <color indexed="81"/>
            <rFont val="Tahoma"/>
            <family val="2"/>
          </rPr>
          <t xml:space="preserve"> Find the country and then the location. Identify the location's M&amp;IE rate. Create a formula in the cells on this line (multiply the # of days by the M&amp;IE rate).</t>
        </r>
      </text>
    </comment>
    <comment ref="A163" authorId="0" shapeId="0" xr:uid="{33D17A84-4DEB-40E5-BBD7-09228CDB66A8}">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64" authorId="0" shapeId="0" xr:uid="{29835CE4-779E-40F4-B09D-84A895330DC5}">
      <text>
        <r>
          <rPr>
            <sz val="9"/>
            <color indexed="81"/>
            <rFont val="Tahoma"/>
            <family val="2"/>
          </rPr>
          <t xml:space="preserve"> Find the country and then the location. Identify the location's M&amp;IE rate. Create a formula in the cells on this line (multiply the # of days by the M&amp;IE rate).</t>
        </r>
      </text>
    </comment>
    <comment ref="A188" authorId="0" shapeId="0" xr:uid="{45BB1A00-4371-4E67-94E4-843C3DA287C8}">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89" authorId="0" shapeId="0" xr:uid="{8DFC80A3-1E1A-421A-9278-6E4C3CAA2564}">
      <text>
        <r>
          <rPr>
            <sz val="9"/>
            <color indexed="81"/>
            <rFont val="Tahoma"/>
            <family val="2"/>
          </rPr>
          <t xml:space="preserve"> Find the country and then the location. Identify the location's M&amp;IE rate. Create a formula in the cells on this line (multiply the # of days by the M&amp;IE rate).</t>
        </r>
      </text>
    </comment>
    <comment ref="A213" authorId="0" shapeId="0" xr:uid="{E64BF24D-23D1-4EB2-996B-D4E577D087DA}">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214" authorId="0" shapeId="0" xr:uid="{B98F2BA4-97C6-4522-8D1D-B1BA6FBE68D5}">
      <text>
        <r>
          <rPr>
            <sz val="9"/>
            <color indexed="81"/>
            <rFont val="Tahoma"/>
            <family val="2"/>
          </rPr>
          <t xml:space="preserve"> Find the country and then the location. Identify the location's M&amp;IE rate. Create a formula in the cells on this line (multiply the # of days by the M&amp;IE rate).</t>
        </r>
      </text>
    </comment>
    <comment ref="A238" authorId="0" shapeId="0" xr:uid="{B404A709-03AA-459D-91C3-7BC7B0B3ED3F}">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239" authorId="0" shapeId="0" xr:uid="{9D0E5064-83BF-4759-A3B3-20216202D095}">
      <text>
        <r>
          <rPr>
            <sz val="9"/>
            <color indexed="81"/>
            <rFont val="Tahoma"/>
            <family val="2"/>
          </rPr>
          <t xml:space="preserve"> Find the country and then the location. Identify the location's M&amp;IE rate. Create a formula in the cells on this line (multiply the # of days by the M&amp;IE rate).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106" authorId="0" shapeId="0" xr:uid="{0E98A31E-D6DE-429F-919C-8001574CC362}">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A151" authorId="0" shapeId="0" xr:uid="{FA863988-928F-4F8A-AB53-F34A179BEEC7}">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31" authorId="0" shapeId="0" xr:uid="{EE08E85D-D83F-4FA9-BF0A-D5B275B3CB3C}">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10" authorId="0" shapeId="0" xr:uid="{D4A47FCD-5AB0-45EB-830F-9DEE0AE0A2C0}">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B66" authorId="0" shapeId="0" xr:uid="{7D04D104-92BF-47BE-A80F-3341599361F3}">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sharedStrings.xml><?xml version="1.0" encoding="utf-8"?>
<sst xmlns="http://schemas.openxmlformats.org/spreadsheetml/2006/main" count="1886" uniqueCount="346">
  <si>
    <t>Year 1</t>
  </si>
  <si>
    <t>Year 2</t>
  </si>
  <si>
    <t>Year 3</t>
  </si>
  <si>
    <t>Year 4</t>
  </si>
  <si>
    <t>Year 5</t>
  </si>
  <si>
    <t>Total</t>
  </si>
  <si>
    <t>Staff</t>
  </si>
  <si>
    <t>Total Salaries</t>
  </si>
  <si>
    <t>Total Travel</t>
  </si>
  <si>
    <t>Total Equipment &gt;$5,000</t>
  </si>
  <si>
    <t>Total Tuition</t>
  </si>
  <si>
    <t>Total Direct Costs</t>
  </si>
  <si>
    <t>Total Budget (Direct + Indirect Costs)</t>
  </si>
  <si>
    <t>Total Other Salaries</t>
  </si>
  <si>
    <t>AC, F1, F2, F3, F6, F7, F8, FA, FC, FF, FS, SS and T1</t>
  </si>
  <si>
    <t>C1, C2, C3, CM, E1, E2, E3, EC, N1, N2, N3, P1, P2, P3, TC and TE</t>
  </si>
  <si>
    <t>Student</t>
  </si>
  <si>
    <t>GA, SF, SI, ST and T6</t>
  </si>
  <si>
    <t>Temporary Help (TH)</t>
  </si>
  <si>
    <t>E4, F4, F5, F9, FN, P4, T4 and T5</t>
  </si>
  <si>
    <t>Faculty + TH Persi eligible</t>
  </si>
  <si>
    <t>Fringe Benefits</t>
  </si>
  <si>
    <t>University of Idaho Budget Template</t>
  </si>
  <si>
    <t>Total  Fringe Benefits</t>
  </si>
  <si>
    <t>Total Salaries and Fringe Benefits</t>
  </si>
  <si>
    <t>Per Diem</t>
  </si>
  <si>
    <t>Lodging</t>
  </si>
  <si>
    <t>Mileage</t>
  </si>
  <si>
    <t>Select trip type:</t>
  </si>
  <si>
    <t>Airfare</t>
  </si>
  <si>
    <t>Enter roundtrip airline ticket estimate:</t>
  </si>
  <si>
    <t>Other Ground Transporation</t>
  </si>
  <si>
    <t>Enter other ground transportation estimate:</t>
  </si>
  <si>
    <t>Misc. (parking and other)</t>
  </si>
  <si>
    <t>Enter estimated one night lodging cost:</t>
  </si>
  <si>
    <t>Enter estimated # of roundtrip miles:</t>
  </si>
  <si>
    <t>Enter estimated misc costs:</t>
  </si>
  <si>
    <t>Enter # of days:</t>
  </si>
  <si>
    <t>Enter # of nights:</t>
  </si>
  <si>
    <t>In-state per diem total</t>
  </si>
  <si>
    <t>Out-of-state per diem total</t>
  </si>
  <si>
    <t>Lodging total:</t>
  </si>
  <si>
    <t>Estimating Travel Costs</t>
  </si>
  <si>
    <t>Select Effort Type</t>
  </si>
  <si>
    <t>Fringe Benefit Table</t>
  </si>
  <si>
    <t>Publication/Documentation/Dissemination:</t>
  </si>
  <si>
    <t>Consultant/Professional Services:</t>
  </si>
  <si>
    <t>Computer Services:</t>
  </si>
  <si>
    <t>Other:</t>
  </si>
  <si>
    <t>Enter Unit Cost</t>
  </si>
  <si>
    <t>Total Participant Support Costs</t>
  </si>
  <si>
    <t>Participant Support Costs</t>
  </si>
  <si>
    <t>Subawards</t>
  </si>
  <si>
    <t>Tuition/Fees/Health Insurance</t>
  </si>
  <si>
    <t>Stipends</t>
  </si>
  <si>
    <t>Travel</t>
  </si>
  <si>
    <t>Subsistence</t>
  </si>
  <si>
    <t># of semesters of insurance</t>
  </si>
  <si>
    <t>F&amp;A Rate Table</t>
  </si>
  <si>
    <t>Organized Research</t>
  </si>
  <si>
    <t>Other Sponsored Activity</t>
  </si>
  <si>
    <t>Instruction</t>
  </si>
  <si>
    <t>Enter the % of the grad student's RA appointment that will be with this project</t>
  </si>
  <si>
    <t>Senior Personnel</t>
  </si>
  <si>
    <t>Other Personnel</t>
  </si>
  <si>
    <t>Only enter one type. Either Months or Hours, not both</t>
  </si>
  <si>
    <t>Materials &amp; Supplies (includes costs of computing devices when under $5K):</t>
  </si>
  <si>
    <t xml:space="preserve">Other Direct Costs </t>
  </si>
  <si>
    <t>Estimating Personnel Costs</t>
  </si>
  <si>
    <t>Estimating Other Direct Costs</t>
  </si>
  <si>
    <t>Estimating Subaward Costs</t>
  </si>
  <si>
    <t>Estimating Participant Support Costs</t>
  </si>
  <si>
    <t>On campus rate:</t>
  </si>
  <si>
    <t>Off campus rate:</t>
  </si>
  <si>
    <t>On campus industry rate:</t>
  </si>
  <si>
    <t>Off campus industry rate:</t>
  </si>
  <si>
    <t>Ag &amp; Forestry Experiment Station rate:</t>
  </si>
  <si>
    <t>Industry rate:</t>
  </si>
  <si>
    <t>Notes:</t>
  </si>
  <si>
    <t>Total Direct Costs (TDC) Method</t>
  </si>
  <si>
    <t>Enter Applicable Rate:</t>
  </si>
  <si>
    <t>Actual Total Direct Costs - Consortium Indirect Costs</t>
  </si>
  <si>
    <t>Modular Direct Costs</t>
  </si>
  <si>
    <t>Consortium Indirect Costs</t>
  </si>
  <si>
    <t>Modular Total Direct Costs</t>
  </si>
  <si>
    <t>Modular Indirect Base</t>
  </si>
  <si>
    <t>Modular F&amp;A Amount</t>
  </si>
  <si>
    <t>Modular Total Funds Requested</t>
  </si>
  <si>
    <t>Excluded from Indirect Base</t>
  </si>
  <si>
    <t>Enter the total of subaward indirect costs:</t>
  </si>
  <si>
    <t>NIH Modular Budgets Method</t>
  </si>
  <si>
    <t>Enter Modular Direct Costs amount in $25K/yr modules, up to $250K/yr. Use the figures on the line above to base your modular amount:</t>
  </si>
  <si>
    <t>Tuition, Insurance, Fees</t>
  </si>
  <si>
    <t>Total Subaward Amounts</t>
  </si>
  <si>
    <t>Modified Total Direct Costs (MTDC) Method</t>
  </si>
  <si>
    <t>Enter Proposed Project Period Dates:</t>
  </si>
  <si>
    <t>Notes</t>
  </si>
  <si>
    <t>Project Role</t>
  </si>
  <si>
    <t>Select Appointment Type:</t>
  </si>
  <si>
    <t>Select Effort Type:</t>
  </si>
  <si>
    <t>Enter Current Base Salary:</t>
  </si>
  <si>
    <t>Appointment Total Hours:</t>
  </si>
  <si>
    <t>Calculated Salary Amount</t>
  </si>
  <si>
    <r>
      <t xml:space="preserve">Enter # of </t>
    </r>
    <r>
      <rPr>
        <sz val="10"/>
        <color theme="4" tint="-0.249977111117893"/>
        <rFont val="Arial"/>
        <family val="2"/>
      </rPr>
      <t>Hours</t>
    </r>
    <r>
      <rPr>
        <sz val="10"/>
        <rFont val="Arial"/>
        <family val="2"/>
      </rPr>
      <t xml:space="preserve"> for Hours Effort Type</t>
    </r>
  </si>
  <si>
    <r>
      <t xml:space="preserve">% of Effort for </t>
    </r>
    <r>
      <rPr>
        <sz val="10"/>
        <color theme="4" tint="-0.249977111117893"/>
        <rFont val="Arial"/>
        <family val="2"/>
      </rPr>
      <t>Hours</t>
    </r>
    <r>
      <rPr>
        <sz val="10"/>
        <rFont val="Arial"/>
        <family val="2"/>
      </rPr>
      <t xml:space="preserve"> Effort Type</t>
    </r>
  </si>
  <si>
    <r>
      <t xml:space="preserve">Calculated Salary Amount for </t>
    </r>
    <r>
      <rPr>
        <sz val="10"/>
        <color rgb="FF00B050"/>
        <rFont val="Arial"/>
        <family val="2"/>
      </rPr>
      <t>Months</t>
    </r>
    <r>
      <rPr>
        <sz val="10"/>
        <color theme="1"/>
        <rFont val="Arial"/>
        <family val="2"/>
      </rPr>
      <t xml:space="preserve"> Effort Type</t>
    </r>
  </si>
  <si>
    <r>
      <t xml:space="preserve">Enter # of </t>
    </r>
    <r>
      <rPr>
        <sz val="10"/>
        <color rgb="FF00B050"/>
        <rFont val="Arial"/>
        <family val="2"/>
      </rPr>
      <t>Months</t>
    </r>
    <r>
      <rPr>
        <sz val="10"/>
        <rFont val="Arial"/>
        <family val="2"/>
      </rPr>
      <t xml:space="preserve"> for Months Effort Type</t>
    </r>
  </si>
  <si>
    <r>
      <t xml:space="preserve">% of Effort for </t>
    </r>
    <r>
      <rPr>
        <sz val="10"/>
        <color rgb="FF00B050"/>
        <rFont val="Arial"/>
        <family val="2"/>
      </rPr>
      <t>Months</t>
    </r>
    <r>
      <rPr>
        <sz val="10"/>
        <rFont val="Arial"/>
        <family val="2"/>
      </rPr>
      <t xml:space="preserve"> Effort Type</t>
    </r>
  </si>
  <si>
    <r>
      <t xml:space="preserve">Calculated Salary Amount for </t>
    </r>
    <r>
      <rPr>
        <sz val="10"/>
        <color rgb="FF0070C0"/>
        <rFont val="Arial"/>
        <family val="2"/>
      </rPr>
      <t>Hours</t>
    </r>
    <r>
      <rPr>
        <sz val="10"/>
        <color theme="1"/>
        <rFont val="Arial"/>
        <family val="2"/>
      </rPr>
      <t xml:space="preserve"> Effort Type</t>
    </r>
  </si>
  <si>
    <r>
      <t xml:space="preserve">Enter # of Hours for </t>
    </r>
    <r>
      <rPr>
        <sz val="10"/>
        <color rgb="FF0070C0"/>
        <rFont val="Arial"/>
        <family val="2"/>
      </rPr>
      <t>Hours</t>
    </r>
    <r>
      <rPr>
        <sz val="10"/>
        <rFont val="Arial"/>
        <family val="2"/>
      </rPr>
      <t xml:space="preserve"> Effort Type</t>
    </r>
  </si>
  <si>
    <r>
      <t xml:space="preserve">Enter # of Months for </t>
    </r>
    <r>
      <rPr>
        <sz val="10"/>
        <color rgb="FF00B050"/>
        <rFont val="Arial"/>
        <family val="2"/>
      </rPr>
      <t>Months</t>
    </r>
    <r>
      <rPr>
        <sz val="10"/>
        <rFont val="Arial"/>
        <family val="2"/>
      </rPr>
      <t xml:space="preserve"> Effort Type</t>
    </r>
  </si>
  <si>
    <t>Select Fringe Benefit Rate (see table):</t>
  </si>
  <si>
    <t>Senior/Key Salaries</t>
  </si>
  <si>
    <t>Other Personnel Salaries</t>
  </si>
  <si>
    <t>Enter Trip #1 Name:</t>
  </si>
  <si>
    <t>International per diem total</t>
  </si>
  <si>
    <t>Enter # of Trips per Year:</t>
  </si>
  <si>
    <t>GSA website</t>
  </si>
  <si>
    <t>State Dept website</t>
  </si>
  <si>
    <t>Mileage total</t>
  </si>
  <si>
    <t>Total per Trip Cost:</t>
  </si>
  <si>
    <t>Out-of-State and International Per Diem Rates</t>
  </si>
  <si>
    <t>Enter Trip #2 Name:</t>
  </si>
  <si>
    <t>Enter Trip #3 Name:</t>
  </si>
  <si>
    <t>Enter Trip #4 Name:</t>
  </si>
  <si>
    <t>Enter Trip #5 Name:</t>
  </si>
  <si>
    <t>Enter Materials &amp; Supplies #1:</t>
  </si>
  <si>
    <t>Enter Unit Cost:</t>
  </si>
  <si>
    <t>Enter Annual Quantity:</t>
  </si>
  <si>
    <t>Annual Cost:</t>
  </si>
  <si>
    <t>Enter Materials &amp; Supplies #2:</t>
  </si>
  <si>
    <t>Enter Materials &amp; Supplies #3:</t>
  </si>
  <si>
    <t>Enter Materials &amp; Supplies #4:</t>
  </si>
  <si>
    <t>Enter Materials &amp; Supplies #5:</t>
  </si>
  <si>
    <t>Materials &amp; Supplies:</t>
  </si>
  <si>
    <t>Publication Costs</t>
  </si>
  <si>
    <t>Enter Documentation Costs #1:</t>
  </si>
  <si>
    <t>Enter Documentation Costs #2:</t>
  </si>
  <si>
    <t>Enter Dissemination Costs #1:</t>
  </si>
  <si>
    <t>Enter Dissemination Costs #2:</t>
  </si>
  <si>
    <t>Enter Consultant/Professional Services #1:</t>
  </si>
  <si>
    <t>Enter Consultant/Professional Services #2:</t>
  </si>
  <si>
    <t>Enter Consultant/Professional Services #3:</t>
  </si>
  <si>
    <t>Enter Consultant/Professional Services #4:</t>
  </si>
  <si>
    <t>Enter Consultant/Professional Services #5:</t>
  </si>
  <si>
    <t>Enter Computer Services #1:</t>
  </si>
  <si>
    <t>Enter Computer Services #2:</t>
  </si>
  <si>
    <t>Enter Computer Services #3:</t>
  </si>
  <si>
    <t>Enter Computer Services #4:</t>
  </si>
  <si>
    <t>Enter Computer Services #5:</t>
  </si>
  <si>
    <t>Enter Subaward #1:</t>
  </si>
  <si>
    <t>Enter Subaward #2:</t>
  </si>
  <si>
    <t>Enter Subaward #3:</t>
  </si>
  <si>
    <t>Enter Subaward #4:</t>
  </si>
  <si>
    <t>Enter Subaward #5:</t>
  </si>
  <si>
    <t>Enter Other #1:</t>
  </si>
  <si>
    <t>Enter Other #2:</t>
  </si>
  <si>
    <t>Conference Registration Fees</t>
  </si>
  <si>
    <t>Data Management Plan Costs</t>
  </si>
  <si>
    <t>Enter Other #3:</t>
  </si>
  <si>
    <t>Enter Other #4:</t>
  </si>
  <si>
    <t>Enter Others #5:</t>
  </si>
  <si>
    <t>Note</t>
  </si>
  <si>
    <t>Estimating Equipment Costs</t>
  </si>
  <si>
    <t>Costs Excluded From F&amp;A Below This Point</t>
  </si>
  <si>
    <t>Equipment &gt;$5,000</t>
  </si>
  <si>
    <t>Enter &gt;$5K Equipment #1</t>
  </si>
  <si>
    <t>Select year equipment will need to be purchased</t>
  </si>
  <si>
    <t>Enter quantity needed</t>
  </si>
  <si>
    <t>Total Cost of Equipment #1</t>
  </si>
  <si>
    <t>Enter &gt;$5K Equipment #2</t>
  </si>
  <si>
    <t>Total Cost of Equipment #2</t>
  </si>
  <si>
    <t>Enter &gt;$5K Equipment #3</t>
  </si>
  <si>
    <t>Total Cost of Equipment #3</t>
  </si>
  <si>
    <t>Enter &gt;$5K Equipment #4</t>
  </si>
  <si>
    <t>Total Cost of Equipment #4</t>
  </si>
  <si>
    <t>Enter &gt;$5K Equipment #5</t>
  </si>
  <si>
    <t>Total Cost of Equipment #5</t>
  </si>
  <si>
    <t>Subawards: Also fill out the Subaward tab</t>
  </si>
  <si>
    <t xml:space="preserve">Enter the total annual amount of each subaward below. This amount is the subaward's total direct + indirect costs. </t>
  </si>
  <si>
    <t>The amounts listed here must equal the subaward's total annual and total overall amounts.</t>
  </si>
  <si>
    <t>Totals</t>
  </si>
  <si>
    <t>Enter Cost for Each:</t>
  </si>
  <si>
    <t xml:space="preserve">Participant support costs are those costs paid to or on behalf of participants or trainees for conferences, meetings, workshops or similar events. </t>
  </si>
  <si>
    <t>Does not typically include speakers, trainers, or service providers.</t>
  </si>
  <si>
    <t>Estimating Graduate Student Tuition/Fees/Insurance Costs</t>
  </si>
  <si>
    <t>Art and Architecture Students ONLY</t>
  </si>
  <si>
    <t>Graduate Student Named in Personnel Costs:</t>
  </si>
  <si>
    <t>Select # of semesters of tuition while a project RA:</t>
  </si>
  <si>
    <t>Enter amount of other applicable fees from the table:</t>
  </si>
  <si>
    <t>Enter # of summer credits:</t>
  </si>
  <si>
    <t xml:space="preserve">Part Time (1-8 credits) - per credit
</t>
  </si>
  <si>
    <t xml:space="preserve">Additional Overload Charge for 21 or more credits - per credit 
</t>
  </si>
  <si>
    <t xml:space="preserve">Additional Charge for Web-Based Courses - per credit
</t>
  </si>
  <si>
    <t>Distance Education courses offered via Engineering Outreach - per credit</t>
  </si>
  <si>
    <t>International Student Orientation Fee - one time initial fee</t>
  </si>
  <si>
    <t xml:space="preserve">International Immigration Support Fee - per semester following the orientatin fee 
</t>
  </si>
  <si>
    <t xml:space="preserve">Student Health Insurance - may waive if have other acceptable health insurance - only for new students starting in summer
</t>
  </si>
  <si>
    <t xml:space="preserve">Student Health Insurance - may waive if have other acceptable health insurance - per academic semester
</t>
  </si>
  <si>
    <t xml:space="preserve">In Service Fees - per credit
</t>
  </si>
  <si>
    <t>Graduate Student Tuition, Fees, Insurance Tables</t>
  </si>
  <si>
    <r>
      <rPr>
        <b/>
        <sz val="7"/>
        <rFont val="Arial"/>
        <family val="2"/>
      </rPr>
      <t>Full Time (9-20 credits) - per semester</t>
    </r>
    <r>
      <rPr>
        <sz val="7"/>
        <rFont val="Arial"/>
        <family val="2"/>
      </rPr>
      <t xml:space="preserve">
</t>
    </r>
  </si>
  <si>
    <t>Subtotal</t>
  </si>
  <si>
    <t>Total Annual Cost</t>
  </si>
  <si>
    <t>Enter Rate Below From F&amp;A Table:</t>
  </si>
  <si>
    <t>Please confirm with the proposal's Sponsored Programs Administrator (SPA) or the assigned Departmental Grant Administrator (DGA) before using any of the F&amp;A methods listed below</t>
  </si>
  <si>
    <t>Indirect Costs - MTDC method</t>
  </si>
  <si>
    <t>Indirect Costs - TDC method</t>
  </si>
  <si>
    <t>Select Project Role:</t>
  </si>
  <si>
    <t>Enter Name of Senior Personnel #1:</t>
  </si>
  <si>
    <t>Enter Name of Senior Personnel #5:</t>
  </si>
  <si>
    <t>Enter Name of Senior Personnel #4:</t>
  </si>
  <si>
    <t>Enter Name of Senior Personnel #3:</t>
  </si>
  <si>
    <t>Enter Name of Senior Personnel #2:</t>
  </si>
  <si>
    <t>Enter Name or TBD of Other Personnel #1:</t>
  </si>
  <si>
    <t>Enter Name or TBD of Other Personnel #3:</t>
  </si>
  <si>
    <t>Enter Name or TBD of Other Personnel #4:</t>
  </si>
  <si>
    <t>Enter Name or TBD of Other Personnel #5:</t>
  </si>
  <si>
    <t>Fill out the Subaward section in the Other Direct Costs tab FIRST</t>
  </si>
  <si>
    <t>Instructions:</t>
  </si>
  <si>
    <t>Complete each budget category (Personnel, Travel, etc.) tab, filling in only the purple cells to keep all the formulas intact.</t>
  </si>
  <si>
    <t>Select Escalation Rate:</t>
  </si>
  <si>
    <t>All EXCEPT Art and Architecture</t>
  </si>
  <si>
    <t>* Will the student be an Art and Architecture student?:</t>
  </si>
  <si>
    <t>* If an on-line MBA student, select "No". Select the escalation rate. Multiply the # of credits expected in a project year by $850 + project year insurance costs + any other project year applicable fees. Enter the result in the "Enter amount of other applicable fees from the table" section. Enter the % of the grad student's RA appointment that will be with this project section. Do not enter any other information. The correct Total Annual Cost should result.</t>
  </si>
  <si>
    <t>ONLY fill in the purple cells to keep all the formulas intact.</t>
  </si>
  <si>
    <t>The figures will flow from the budget category tabs into this summary page as long as the formulas remain intact.</t>
  </si>
  <si>
    <t>Subawardees (first $25K):</t>
  </si>
  <si>
    <t>Subawards (first $25K listed above)</t>
  </si>
  <si>
    <t>Total Subaward &gt;$25,000</t>
  </si>
  <si>
    <t>Total amount may not exceed $25K</t>
  </si>
  <si>
    <t>Unhide the below hidden lines when the proposal will be using a NIH modular budget.</t>
  </si>
  <si>
    <t>Does NOT include U of I employees.</t>
  </si>
  <si>
    <t>Base annual modular direct cost amounts on these annual figures. Fill out the Consortium Indirect Costs line FIRST.</t>
  </si>
  <si>
    <t>Fringe Benefit Rate</t>
  </si>
  <si>
    <t>Appointment Type</t>
  </si>
  <si>
    <t>Current Base Salary</t>
  </si>
  <si>
    <t>Current Hourly Rate</t>
  </si>
  <si>
    <t>Enter Name or TBD of Other Personnel #2:</t>
  </si>
  <si>
    <t>Unit Cost</t>
  </si>
  <si>
    <t>Quantity</t>
  </si>
  <si>
    <t>Calculate with a 20% TDC rate when the prime sponsor is a State of Idaho agency.</t>
  </si>
  <si>
    <t>Include conference registration fees in the Other Direct Costs worksheet.</t>
  </si>
  <si>
    <t>Will also need to update the Fringe Benefit Rates in the drop down menus in the Personnel worksheet</t>
  </si>
  <si>
    <t>Update rates with new F&amp;A rate agreements</t>
  </si>
  <si>
    <t>These rates will be updated by OSP every Spring.</t>
  </si>
  <si>
    <t>In State Per Diem</t>
  </si>
  <si>
    <t>Out of State Per Diem</t>
  </si>
  <si>
    <t>Mileage Rate</t>
  </si>
  <si>
    <t>Update when new fringe benefit rates are announced for the coming fiscal year.</t>
  </si>
  <si>
    <t xml:space="preserve">Update when new tuition and fees are announced for the coming academic year. </t>
  </si>
  <si>
    <t>Travel Rates Table</t>
  </si>
  <si>
    <t>If rates are needing updated prior to the Spring update, please notify OSP.</t>
  </si>
  <si>
    <t xml:space="preserve">Unhide the below hidden lines when the prime sponsor is a State of Idaho agency, or the sponsor/proposal solicitation indicates using the total direct costs (TDC) method. </t>
  </si>
  <si>
    <r>
      <t xml:space="preserve">If a </t>
    </r>
    <r>
      <rPr>
        <b/>
        <sz val="10"/>
        <rFont val="Arial"/>
        <family val="2"/>
      </rPr>
      <t>federal</t>
    </r>
    <r>
      <rPr>
        <sz val="10"/>
        <rFont val="Arial"/>
        <family val="2"/>
      </rPr>
      <t xml:space="preserve"> sponsor/proposal solicitation gives options for an acceptable rate to use, or they have an indirect cost ceiling, then use the lesser indirect costs amount of the TDC method vs MTDC method.</t>
    </r>
  </si>
  <si>
    <t>Update when new per diem and mileage rates are announced</t>
  </si>
  <si>
    <t>fill out this line last</t>
  </si>
  <si>
    <t>fill out this line first</t>
  </si>
  <si>
    <t>NIH Salary Cap 12 months</t>
  </si>
  <si>
    <t>NIH Salary Cap 9 months</t>
  </si>
  <si>
    <t>CY25 EO 14026 Federal Minimum Hourly Rate</t>
  </si>
  <si>
    <t>Student Tuition/Fees/SHIP</t>
  </si>
  <si>
    <r>
      <rPr>
        <b/>
        <sz val="10"/>
        <rFont val="Arial"/>
        <family val="2"/>
      </rPr>
      <t>Full Time (9-20 credits) - per semester</t>
    </r>
    <r>
      <rPr>
        <sz val="10"/>
        <rFont val="Arial"/>
        <family val="2"/>
      </rPr>
      <t xml:space="preserve">
</t>
    </r>
  </si>
  <si>
    <t>Personnel Minimums and Limits Table</t>
  </si>
  <si>
    <t>FLSA Exempt Minimum Salary</t>
  </si>
  <si>
    <t>Salary Minimums and Limits Table</t>
  </si>
  <si>
    <t>Rate Tables</t>
  </si>
  <si>
    <t>Spreadsheet Owner: Michele Mattoon</t>
  </si>
  <si>
    <t>Total Trip Cost per Year</t>
  </si>
  <si>
    <t>Click on the State Dept website link to the right.</t>
  </si>
  <si>
    <r>
      <t xml:space="preserve">Enter total amount of subaward </t>
    </r>
    <r>
      <rPr>
        <b/>
        <u/>
        <sz val="10"/>
        <color rgb="FF000000"/>
        <rFont val="Arial"/>
        <family val="2"/>
      </rPr>
      <t>up to $25K</t>
    </r>
    <r>
      <rPr>
        <sz val="10"/>
        <color indexed="8"/>
        <rFont val="Arial"/>
        <family val="2"/>
      </rPr>
      <t>. Remaining subaward amounts will be reflected in the subaward tab.</t>
    </r>
  </si>
  <si>
    <t>Update when updated rates are published.</t>
  </si>
  <si>
    <t>NIH salary cap is usually updated on January 1st</t>
  </si>
  <si>
    <t>Also, will need to update line 67 in Tuition, Fees, Insurance worksheet</t>
  </si>
  <si>
    <t>Total Other Direct Costs for calculating MTDC</t>
  </si>
  <si>
    <t>Modified Total Direct Costs (MTDC)</t>
  </si>
  <si>
    <t>Total Other Direct Costs for budget justification and federal proposal portal entry</t>
  </si>
  <si>
    <t>Enter Name of Senior Personnel #6:</t>
  </si>
  <si>
    <t>Enter Name of Senior Personnel #7:</t>
  </si>
  <si>
    <t>Enter Name of Senior Personnel #8:</t>
  </si>
  <si>
    <t>Enter Name of Senior Personnel #9:</t>
  </si>
  <si>
    <t>Enter Name of Senior Personnel #10:</t>
  </si>
  <si>
    <t>Enter Name or TBD of Other Personnel #6:</t>
  </si>
  <si>
    <t>Enter Name or TBD of Other Personnel #7:</t>
  </si>
  <si>
    <t>Enter Name or TBD of Other Personnel #8:</t>
  </si>
  <si>
    <t>Enter Name or TBD of Other Personnel #9:</t>
  </si>
  <si>
    <t>Enter Name or TBD of Other Personnel #10:</t>
  </si>
  <si>
    <t>Enter Trip #6 Name:</t>
  </si>
  <si>
    <t>Enter Trip #7 Name:</t>
  </si>
  <si>
    <t>Enter Trip #8 Name:</t>
  </si>
  <si>
    <t>Enter Trip #9 Name:</t>
  </si>
  <si>
    <t>Enter Trip #10 Name:</t>
  </si>
  <si>
    <t>Enter Subaward #6:</t>
  </si>
  <si>
    <t>Enter Subaward #7:</t>
  </si>
  <si>
    <t>Enter Subaward #8:</t>
  </si>
  <si>
    <t>Enter Subaward #9:</t>
  </si>
  <si>
    <t>Enter Subaward #10:</t>
  </si>
  <si>
    <t>Enter Others #6:</t>
  </si>
  <si>
    <t>Enter Others #7:</t>
  </si>
  <si>
    <t>Enter Others #8:</t>
  </si>
  <si>
    <t>Enter Others #9:</t>
  </si>
  <si>
    <t>Enter Others #10:</t>
  </si>
  <si>
    <t>Enter &gt;$5K Equipment #6</t>
  </si>
  <si>
    <t>Enter &gt;$5K Equipment #7</t>
  </si>
  <si>
    <t>Enter &gt;$5K Equipment #8</t>
  </si>
  <si>
    <t>Enter &gt;$5K Equipment #9</t>
  </si>
  <si>
    <t>Enter &gt;$5K Equipment #10</t>
  </si>
  <si>
    <t>Unhide the lines below for additional senior personnel</t>
  </si>
  <si>
    <t>Senior Personnel #8</t>
  </si>
  <si>
    <t>Senior Personnel #7</t>
  </si>
  <si>
    <t>Senior Personnel #6</t>
  </si>
  <si>
    <t>Senior Personnel #9</t>
  </si>
  <si>
    <t>Senior Personnel #10</t>
  </si>
  <si>
    <t>Unhide the lines below for additional other personnel</t>
  </si>
  <si>
    <t>Other Personnel #6</t>
  </si>
  <si>
    <t>Other Personnel #7</t>
  </si>
  <si>
    <t>Other Personnel #8</t>
  </si>
  <si>
    <t>Other Personnel #9</t>
  </si>
  <si>
    <t>Other Personnel #10</t>
  </si>
  <si>
    <t>Unhide the lines below for additional trips</t>
  </si>
  <si>
    <t>Trip #6</t>
  </si>
  <si>
    <t>Trip #7</t>
  </si>
  <si>
    <t>Trip #8</t>
  </si>
  <si>
    <t>Trip #9</t>
  </si>
  <si>
    <t>Trip #10</t>
  </si>
  <si>
    <t>Unhide the lines below for additional subawards</t>
  </si>
  <si>
    <t>Subaward #6</t>
  </si>
  <si>
    <t>Subaward #7</t>
  </si>
  <si>
    <t>Subaward #8</t>
  </si>
  <si>
    <t>Subaward #9</t>
  </si>
  <si>
    <t>Subaward #10</t>
  </si>
  <si>
    <t>Unhide the lines below for additional graduate students</t>
  </si>
  <si>
    <t>Graduate Student #6</t>
  </si>
  <si>
    <t>Graduate Student #7</t>
  </si>
  <si>
    <t>Graduate Student #8</t>
  </si>
  <si>
    <t>Graduate Student #9</t>
  </si>
  <si>
    <t>Graduate Student #10</t>
  </si>
  <si>
    <t>Unnhide the lines below for additional costs</t>
  </si>
  <si>
    <t>Unhide the lines below for additional equipment costs</t>
  </si>
  <si>
    <t>Equipment #6</t>
  </si>
  <si>
    <t>Equipment #7</t>
  </si>
  <si>
    <t>Equipment #8</t>
  </si>
  <si>
    <t>Equipment #9</t>
  </si>
  <si>
    <t>Equipment #10</t>
  </si>
  <si>
    <t>Use the GSA website link to the right, if location is known.</t>
  </si>
  <si>
    <t>Last Updated: 2/12/25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</si>
</sst>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2" formatCode="_(&quot;$&quot;* #,##0_);_(&quot;$&quot;* \(#,##0\);_(&quot;$&quot;* &quot;-&quot;_);_(@_)"/>
    <numFmt numFmtId="43" formatCode="_(* #,##0.00_);_(* \(#,##0.00\);_(* &quot;-&quot;??_);_(@_)"/>
    <numFmt numFmtId="164" formatCode="mm/dd/yy"/>
    <numFmt numFmtId="165" formatCode="mmmm\ d\,\ yyyy"/>
    <numFmt numFmtId="166" formatCode="&quot;$&quot;#,##0"/>
    <numFmt numFmtId="167" formatCode="0.0%"/>
    <numFmt numFmtId="168" formatCode="&quot;$&quot;#,##0.00"/>
    <numFmt numFmtId="169" formatCode="0.000%"/>
  </numFmts>
  <fonts count="35" x14ac:knownFonts="1">
    <font>
      <sz val="11"/>
      <color theme="1"/>
      <name val="Calibri"/>
      <family val="2"/>
      <scheme val="minor"/>
    </font>
    <font>
      <sz val="10"/>
      <name val="Arial"/>
      <family val="2"/>
    </font>
    <font>
      <b/>
      <sz val="14"/>
      <name val="Arial"/>
      <family val="2"/>
    </font>
    <font>
      <sz val="14"/>
      <name val="Arial"/>
      <family val="2"/>
    </font>
    <font>
      <b/>
      <sz val="10"/>
      <color indexed="8"/>
      <name val="Arial"/>
      <family val="2"/>
    </font>
    <font>
      <sz val="10"/>
      <color indexed="8"/>
      <name val="Arial"/>
      <family val="2"/>
    </font>
    <font>
      <b/>
      <sz val="10"/>
      <name val="Arial"/>
      <family val="2"/>
    </font>
    <font>
      <b/>
      <u/>
      <sz val="10"/>
      <name val="Arial"/>
      <family val="2"/>
    </font>
    <font>
      <u/>
      <sz val="10"/>
      <color indexed="12"/>
      <name val="Arial"/>
      <family val="2"/>
    </font>
    <font>
      <sz val="10"/>
      <color indexed="12"/>
      <name val="Arial"/>
      <family val="2"/>
    </font>
    <font>
      <sz val="10"/>
      <color theme="1"/>
      <name val="Arial"/>
      <family val="2"/>
    </font>
    <font>
      <b/>
      <sz val="10"/>
      <color theme="1"/>
      <name val="Arial"/>
      <family val="2"/>
    </font>
    <font>
      <sz val="11"/>
      <color theme="1"/>
      <name val="Calibri"/>
      <family val="2"/>
      <scheme val="minor"/>
    </font>
    <font>
      <sz val="9"/>
      <color rgb="FF191919"/>
      <name val="Arial"/>
      <family val="2"/>
    </font>
    <font>
      <sz val="8"/>
      <name val="Calibri"/>
      <family val="2"/>
      <scheme val="minor"/>
    </font>
    <font>
      <b/>
      <sz val="11"/>
      <color theme="1"/>
      <name val="Calibri"/>
      <family val="2"/>
      <scheme val="minor"/>
    </font>
    <font>
      <sz val="9"/>
      <name val="Arial"/>
      <family val="2"/>
    </font>
    <font>
      <b/>
      <sz val="14"/>
      <color theme="1"/>
      <name val="Calibri"/>
      <family val="2"/>
      <scheme val="minor"/>
    </font>
    <font>
      <sz val="7"/>
      <name val="Arial"/>
      <family val="2"/>
    </font>
    <font>
      <b/>
      <sz val="12"/>
      <name val="Arial"/>
      <family val="2"/>
    </font>
    <font>
      <sz val="12"/>
      <name val="Arial"/>
      <family val="2"/>
    </font>
    <font>
      <sz val="10"/>
      <color theme="4" tint="-0.249977111117893"/>
      <name val="Arial"/>
      <family val="2"/>
    </font>
    <font>
      <sz val="10"/>
      <color rgb="FF00B050"/>
      <name val="Arial"/>
      <family val="2"/>
    </font>
    <font>
      <sz val="10"/>
      <color rgb="FF0070C0"/>
      <name val="Arial"/>
      <family val="2"/>
    </font>
    <font>
      <sz val="9"/>
      <color indexed="81"/>
      <name val="Tahoma"/>
      <family val="2"/>
    </font>
    <font>
      <b/>
      <sz val="12"/>
      <color theme="1"/>
      <name val="Calibri"/>
      <family val="2"/>
      <scheme val="minor"/>
    </font>
    <font>
      <sz val="10"/>
      <color theme="1"/>
      <name val="Calibri"/>
      <family val="2"/>
      <scheme val="minor"/>
    </font>
    <font>
      <b/>
      <sz val="12"/>
      <color theme="1"/>
      <name val="Arial"/>
      <family val="2"/>
    </font>
    <font>
      <b/>
      <sz val="7"/>
      <name val="Arial"/>
      <family val="2"/>
    </font>
    <font>
      <sz val="10"/>
      <color rgb="FF191919"/>
      <name val="Arial"/>
      <family val="2"/>
    </font>
    <font>
      <i/>
      <sz val="8"/>
      <name val="Arial"/>
      <family val="2"/>
    </font>
    <font>
      <b/>
      <sz val="10"/>
      <color theme="1"/>
      <name val="Calibri"/>
      <family val="2"/>
      <scheme val="minor"/>
    </font>
    <font>
      <b/>
      <u/>
      <sz val="10"/>
      <color rgb="FF000000"/>
      <name val="Arial"/>
      <family val="2"/>
    </font>
    <font>
      <b/>
      <sz val="10"/>
      <color rgb="FFFF0000"/>
      <name val="Arial"/>
      <family val="2"/>
    </font>
    <font>
      <sz val="12"/>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CCCCFF"/>
        <bgColor indexed="64"/>
      </patternFill>
    </fill>
  </fills>
  <borders count="61">
    <border>
      <left/>
      <right/>
      <top/>
      <bottom/>
      <diagonal/>
    </border>
    <border>
      <left/>
      <right/>
      <top/>
      <bottom style="thin">
        <color indexed="64"/>
      </bottom>
      <diagonal/>
    </border>
    <border>
      <left/>
      <right/>
      <top style="thin">
        <color auto="1"/>
      </top>
      <bottom style="thin">
        <color auto="1"/>
      </bottom>
      <diagonal/>
    </border>
    <border>
      <left/>
      <right/>
      <top style="double">
        <color auto="1"/>
      </top>
      <bottom/>
      <diagonal/>
    </border>
    <border>
      <left/>
      <right/>
      <top/>
      <bottom style="double">
        <color auto="1"/>
      </bottom>
      <diagonal/>
    </border>
    <border>
      <left style="medium">
        <color auto="1"/>
      </left>
      <right style="medium">
        <color auto="1"/>
      </right>
      <top style="medium">
        <color auto="1"/>
      </top>
      <bottom style="medium">
        <color auto="1"/>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diagonal/>
    </border>
  </borders>
  <cellStyleXfs count="5">
    <xf numFmtId="0" fontId="0" fillId="0" borderId="0"/>
    <xf numFmtId="164" fontId="1" fillId="0" borderId="0" applyFont="0" applyFill="0" applyBorder="0" applyAlignment="0" applyProtection="0"/>
    <xf numFmtId="0" fontId="8" fillId="0" borderId="0" applyNumberFormat="0" applyFill="0" applyBorder="0" applyAlignment="0" applyProtection="0">
      <alignment vertical="top"/>
      <protection locked="0"/>
    </xf>
    <xf numFmtId="9" fontId="12" fillId="0" borderId="0" applyFont="0" applyFill="0" applyBorder="0" applyAlignment="0" applyProtection="0"/>
    <xf numFmtId="43" fontId="12" fillId="0" borderId="0" applyFont="0" applyFill="0" applyBorder="0" applyAlignment="0" applyProtection="0"/>
  </cellStyleXfs>
  <cellXfs count="565">
    <xf numFmtId="0" fontId="0" fillId="0" borderId="0" xfId="0"/>
    <xf numFmtId="0" fontId="1" fillId="0" borderId="0" xfId="0" applyFont="1"/>
    <xf numFmtId="165" fontId="4" fillId="0" borderId="0" xfId="1" applyNumberFormat="1" applyFont="1" applyFill="1" applyAlignment="1" applyProtection="1">
      <alignment horizontal="centerContinuous"/>
      <protection locked="0"/>
    </xf>
    <xf numFmtId="0" fontId="5" fillId="0" borderId="0" xfId="0" applyFont="1" applyAlignment="1">
      <alignment horizontal="centerContinuous"/>
    </xf>
    <xf numFmtId="0" fontId="5" fillId="0" borderId="0" xfId="0" applyFont="1"/>
    <xf numFmtId="3" fontId="4" fillId="2" borderId="1" xfId="0" applyNumberFormat="1" applyFont="1" applyFill="1" applyBorder="1" applyAlignment="1" applyProtection="1">
      <alignment horizontal="center"/>
      <protection locked="0"/>
    </xf>
    <xf numFmtId="3" fontId="6" fillId="2" borderId="1" xfId="0" applyNumberFormat="1" applyFont="1" applyFill="1" applyBorder="1" applyAlignment="1" applyProtection="1">
      <alignment horizontal="center"/>
      <protection locked="0"/>
    </xf>
    <xf numFmtId="3" fontId="5" fillId="0" borderId="0" xfId="0" applyNumberFormat="1" applyFont="1"/>
    <xf numFmtId="3" fontId="1" fillId="0" borderId="0" xfId="0" applyNumberFormat="1" applyFont="1"/>
    <xf numFmtId="0" fontId="5" fillId="2" borderId="0" xfId="0" applyFont="1" applyFill="1"/>
    <xf numFmtId="0" fontId="4" fillId="2" borderId="0" xfId="0" applyFont="1" applyFill="1"/>
    <xf numFmtId="0" fontId="4" fillId="0" borderId="0" xfId="0" applyFont="1"/>
    <xf numFmtId="6" fontId="5" fillId="0" borderId="0" xfId="0" applyNumberFormat="1" applyFont="1" applyProtection="1">
      <protection locked="0"/>
    </xf>
    <xf numFmtId="38" fontId="5" fillId="0" borderId="0" xfId="0" applyNumberFormat="1" applyFont="1"/>
    <xf numFmtId="38" fontId="5" fillId="0" borderId="0" xfId="0" applyNumberFormat="1" applyFont="1" applyProtection="1">
      <protection locked="0"/>
    </xf>
    <xf numFmtId="0" fontId="9" fillId="0" borderId="0" xfId="2" applyFont="1" applyAlignment="1" applyProtection="1">
      <alignment horizontal="center" vertical="center"/>
    </xf>
    <xf numFmtId="3" fontId="10" fillId="0" borderId="0" xfId="2" applyNumberFormat="1" applyFont="1" applyAlignment="1" applyProtection="1">
      <alignment horizontal="right" vertical="center"/>
    </xf>
    <xf numFmtId="0" fontId="11" fillId="2" borderId="0" xfId="2" applyFont="1" applyFill="1" applyAlignment="1" applyProtection="1">
      <alignment horizontal="left" vertical="center"/>
    </xf>
    <xf numFmtId="0" fontId="4" fillId="2" borderId="1" xfId="0" applyFont="1" applyFill="1" applyBorder="1" applyAlignment="1">
      <alignment wrapText="1"/>
    </xf>
    <xf numFmtId="167" fontId="6" fillId="0" borderId="0" xfId="0" applyNumberFormat="1" applyFont="1"/>
    <xf numFmtId="0" fontId="7" fillId="0" borderId="0" xfId="0" applyFont="1"/>
    <xf numFmtId="0" fontId="6" fillId="0" borderId="0" xfId="0" applyFont="1"/>
    <xf numFmtId="167" fontId="1" fillId="0" borderId="0" xfId="0" applyNumberFormat="1" applyFont="1"/>
    <xf numFmtId="0" fontId="1" fillId="0" borderId="0" xfId="0" applyFont="1" applyAlignment="1">
      <alignment horizontal="left"/>
    </xf>
    <xf numFmtId="42" fontId="5" fillId="2" borderId="0" xfId="0" applyNumberFormat="1" applyFont="1" applyFill="1"/>
    <xf numFmtId="0" fontId="6" fillId="4" borderId="10" xfId="0" applyFont="1" applyFill="1" applyBorder="1"/>
    <xf numFmtId="0" fontId="13" fillId="4" borderId="10" xfId="0" applyFont="1" applyFill="1" applyBorder="1"/>
    <xf numFmtId="0" fontId="13" fillId="4" borderId="12" xfId="0" applyFont="1" applyFill="1" applyBorder="1"/>
    <xf numFmtId="0" fontId="1" fillId="4" borderId="14" xfId="0" applyFont="1" applyFill="1" applyBorder="1"/>
    <xf numFmtId="0" fontId="6" fillId="0" borderId="0" xfId="0" applyFont="1" applyAlignment="1">
      <alignment vertical="center" wrapText="1"/>
    </xf>
    <xf numFmtId="166" fontId="6" fillId="0" borderId="0" xfId="0" applyNumberFormat="1" applyFont="1"/>
    <xf numFmtId="166" fontId="1" fillId="0" borderId="0" xfId="0" applyNumberFormat="1" applyFont="1"/>
    <xf numFmtId="0" fontId="15" fillId="0" borderId="0" xfId="0" applyFont="1" applyAlignment="1">
      <alignment horizontal="left" vertical="center"/>
    </xf>
    <xf numFmtId="0" fontId="15" fillId="0" borderId="0" xfId="0" applyFont="1" applyAlignment="1">
      <alignment horizontal="left"/>
    </xf>
    <xf numFmtId="166" fontId="15" fillId="0" borderId="0" xfId="0" applyNumberFormat="1" applyFont="1" applyAlignment="1">
      <alignment horizontal="right" vertical="center"/>
    </xf>
    <xf numFmtId="0" fontId="6" fillId="0" borderId="0" xfId="0" applyFont="1" applyAlignment="1">
      <alignment wrapText="1"/>
    </xf>
    <xf numFmtId="0" fontId="1" fillId="0" borderId="10" xfId="0" applyFont="1" applyBorder="1"/>
    <xf numFmtId="0" fontId="13" fillId="0" borderId="0" xfId="0" applyFont="1"/>
    <xf numFmtId="42" fontId="4" fillId="2" borderId="2" xfId="0" applyNumberFormat="1" applyFont="1" applyFill="1" applyBorder="1"/>
    <xf numFmtId="0" fontId="4" fillId="2" borderId="1" xfId="0" applyFont="1" applyFill="1" applyBorder="1"/>
    <xf numFmtId="0" fontId="6" fillId="2" borderId="1" xfId="0" applyFont="1" applyFill="1" applyBorder="1" applyAlignment="1">
      <alignment wrapText="1"/>
    </xf>
    <xf numFmtId="0" fontId="1" fillId="0" borderId="0" xfId="2" applyFont="1" applyAlignment="1" applyProtection="1">
      <alignment vertical="center"/>
    </xf>
    <xf numFmtId="0" fontId="1" fillId="4" borderId="11" xfId="0" applyFont="1" applyFill="1" applyBorder="1"/>
    <xf numFmtId="166" fontId="1" fillId="0" borderId="11" xfId="0" applyNumberFormat="1" applyFont="1" applyBorder="1"/>
    <xf numFmtId="0" fontId="0" fillId="0" borderId="8" xfId="0" applyBorder="1"/>
    <xf numFmtId="0" fontId="0" fillId="0" borderId="10" xfId="0" applyBorder="1"/>
    <xf numFmtId="0" fontId="0" fillId="0" borderId="9" xfId="0" applyBorder="1"/>
    <xf numFmtId="0" fontId="5" fillId="2" borderId="0" xfId="0" applyFont="1" applyFill="1" applyAlignment="1">
      <alignment horizontal="center"/>
    </xf>
    <xf numFmtId="0" fontId="1" fillId="0" borderId="0" xfId="2" applyFont="1" applyAlignment="1" applyProtection="1">
      <alignment horizontal="left" vertical="center"/>
    </xf>
    <xf numFmtId="0" fontId="1" fillId="4" borderId="10" xfId="0" applyFont="1" applyFill="1" applyBorder="1"/>
    <xf numFmtId="0" fontId="1" fillId="4" borderId="8" xfId="0" applyFont="1" applyFill="1" applyBorder="1"/>
    <xf numFmtId="0" fontId="6" fillId="4" borderId="10" xfId="0" applyFont="1" applyFill="1" applyBorder="1" applyAlignment="1">
      <alignment horizontal="right"/>
    </xf>
    <xf numFmtId="0" fontId="6" fillId="4" borderId="7" xfId="0" applyFont="1" applyFill="1" applyBorder="1"/>
    <xf numFmtId="0" fontId="6" fillId="4" borderId="1" xfId="0" applyFont="1" applyFill="1" applyBorder="1"/>
    <xf numFmtId="1" fontId="1" fillId="0" borderId="0" xfId="0" applyNumberFormat="1" applyFont="1"/>
    <xf numFmtId="0" fontId="1" fillId="0" borderId="0" xfId="0" applyFont="1" applyAlignment="1">
      <alignment horizontal="left" wrapText="1"/>
    </xf>
    <xf numFmtId="10" fontId="1" fillId="0" borderId="0" xfId="0" applyNumberFormat="1" applyFont="1"/>
    <xf numFmtId="166" fontId="1" fillId="0" borderId="27" xfId="0" applyNumberFormat="1" applyFont="1" applyBorder="1"/>
    <xf numFmtId="1" fontId="1" fillId="0" borderId="26" xfId="0" applyNumberFormat="1" applyFont="1" applyBorder="1"/>
    <xf numFmtId="0" fontId="6" fillId="2" borderId="1" xfId="0" applyFont="1" applyFill="1" applyBorder="1"/>
    <xf numFmtId="3" fontId="6" fillId="0" borderId="0" xfId="0" applyNumberFormat="1" applyFont="1"/>
    <xf numFmtId="168" fontId="0" fillId="0" borderId="0" xfId="0" applyNumberFormat="1"/>
    <xf numFmtId="0" fontId="6" fillId="0" borderId="10" xfId="0" applyFont="1" applyBorder="1"/>
    <xf numFmtId="7" fontId="0" fillId="0" borderId="0" xfId="0" applyNumberFormat="1"/>
    <xf numFmtId="0" fontId="10" fillId="0" borderId="0" xfId="0" applyFont="1"/>
    <xf numFmtId="0" fontId="10" fillId="0" borderId="10" xfId="0" applyFont="1" applyBorder="1"/>
    <xf numFmtId="166" fontId="5" fillId="2" borderId="0" xfId="0" applyNumberFormat="1" applyFont="1" applyFill="1"/>
    <xf numFmtId="167" fontId="6" fillId="4" borderId="11" xfId="0" applyNumberFormat="1" applyFont="1" applyFill="1" applyBorder="1"/>
    <xf numFmtId="167" fontId="1" fillId="4" borderId="11" xfId="0" applyNumberFormat="1" applyFont="1" applyFill="1" applyBorder="1"/>
    <xf numFmtId="0" fontId="1" fillId="0" borderId="0" xfId="2" applyFont="1" applyFill="1" applyAlignment="1" applyProtection="1">
      <alignment horizontal="center" vertical="center"/>
    </xf>
    <xf numFmtId="0" fontId="6" fillId="4" borderId="24" xfId="0" applyFont="1" applyFill="1" applyBorder="1"/>
    <xf numFmtId="10" fontId="1" fillId="4" borderId="11" xfId="0" applyNumberFormat="1" applyFont="1" applyFill="1" applyBorder="1" applyAlignment="1">
      <alignment horizontal="center"/>
    </xf>
    <xf numFmtId="10" fontId="1" fillId="0" borderId="0" xfId="0" applyNumberFormat="1" applyFont="1" applyAlignment="1">
      <alignment horizontal="center"/>
    </xf>
    <xf numFmtId="3" fontId="10" fillId="0" borderId="0" xfId="2" applyNumberFormat="1" applyFont="1" applyFill="1" applyAlignment="1" applyProtection="1">
      <alignment horizontal="right" vertical="center"/>
    </xf>
    <xf numFmtId="42" fontId="11" fillId="2" borderId="0" xfId="2" applyNumberFormat="1" applyFont="1" applyFill="1" applyAlignment="1" applyProtection="1">
      <alignment horizontal="right" vertical="center"/>
    </xf>
    <xf numFmtId="42" fontId="11" fillId="0" borderId="0" xfId="2" applyNumberFormat="1" applyFont="1" applyFill="1" applyAlignment="1" applyProtection="1">
      <alignment horizontal="right" vertical="center"/>
    </xf>
    <xf numFmtId="42" fontId="4" fillId="0" borderId="0" xfId="0" applyNumberFormat="1" applyFont="1"/>
    <xf numFmtId="42" fontId="4" fillId="2" borderId="0" xfId="0" applyNumberFormat="1" applyFont="1" applyFill="1"/>
    <xf numFmtId="42" fontId="5" fillId="0" borderId="0" xfId="0" applyNumberFormat="1" applyFont="1"/>
    <xf numFmtId="42" fontId="4" fillId="2" borderId="6" xfId="0" applyNumberFormat="1" applyFont="1" applyFill="1" applyBorder="1"/>
    <xf numFmtId="3" fontId="4" fillId="2" borderId="24" xfId="0" applyNumberFormat="1" applyFont="1" applyFill="1" applyBorder="1" applyAlignment="1" applyProtection="1">
      <alignment horizontal="center"/>
      <protection locked="0"/>
    </xf>
    <xf numFmtId="0" fontId="6" fillId="2" borderId="10" xfId="0" applyFont="1" applyFill="1" applyBorder="1"/>
    <xf numFmtId="0" fontId="1" fillId="2" borderId="0" xfId="0" applyFont="1" applyFill="1"/>
    <xf numFmtId="42" fontId="6" fillId="2" borderId="0" xfId="2" applyNumberFormat="1" applyFont="1" applyFill="1" applyBorder="1" applyAlignment="1" applyProtection="1">
      <alignment horizontal="center" vertical="center"/>
    </xf>
    <xf numFmtId="0" fontId="4" fillId="2" borderId="10" xfId="0" applyFont="1" applyFill="1" applyBorder="1"/>
    <xf numFmtId="0" fontId="11" fillId="2" borderId="10" xfId="2" applyFont="1" applyFill="1" applyBorder="1" applyAlignment="1" applyProtection="1">
      <alignment horizontal="left" vertical="center"/>
    </xf>
    <xf numFmtId="0" fontId="11" fillId="2" borderId="0" xfId="2" applyFont="1" applyFill="1" applyBorder="1" applyAlignment="1" applyProtection="1">
      <alignment horizontal="left" vertical="center"/>
    </xf>
    <xf numFmtId="0" fontId="1" fillId="0" borderId="10" xfId="2" applyFont="1" applyFill="1" applyBorder="1" applyAlignment="1" applyProtection="1">
      <alignment horizontal="left" vertical="center"/>
    </xf>
    <xf numFmtId="0" fontId="6" fillId="0" borderId="0" xfId="2" applyFont="1" applyFill="1" applyBorder="1" applyAlignment="1" applyProtection="1">
      <alignment horizontal="center" vertical="center"/>
    </xf>
    <xf numFmtId="0" fontId="6" fillId="0" borderId="11"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3" fontId="10" fillId="0" borderId="0" xfId="2" applyNumberFormat="1" applyFont="1" applyFill="1" applyBorder="1" applyAlignment="1" applyProtection="1">
      <alignment horizontal="right" vertical="center"/>
    </xf>
    <xf numFmtId="0" fontId="1" fillId="0" borderId="0" xfId="0" applyFont="1" applyAlignment="1">
      <alignment wrapText="1"/>
    </xf>
    <xf numFmtId="42" fontId="6" fillId="0" borderId="0" xfId="2" applyNumberFormat="1" applyFont="1" applyFill="1" applyBorder="1" applyAlignment="1" applyProtection="1">
      <alignment horizontal="center" vertical="center"/>
    </xf>
    <xf numFmtId="42" fontId="6" fillId="0" borderId="11" xfId="2" applyNumberFormat="1" applyFont="1" applyFill="1" applyBorder="1" applyAlignment="1" applyProtection="1">
      <alignment horizontal="center" vertical="center"/>
    </xf>
    <xf numFmtId="0" fontId="4" fillId="0" borderId="10" xfId="0" applyFont="1" applyBorder="1"/>
    <xf numFmtId="0" fontId="4" fillId="0" borderId="0" xfId="0" applyFont="1" applyAlignment="1">
      <alignment horizontal="left"/>
    </xf>
    <xf numFmtId="0" fontId="6" fillId="2" borderId="12" xfId="0" applyFont="1" applyFill="1" applyBorder="1"/>
    <xf numFmtId="0" fontId="1" fillId="2" borderId="13" xfId="0" applyFont="1" applyFill="1" applyBorder="1"/>
    <xf numFmtId="42" fontId="1" fillId="0" borderId="11" xfId="0" applyNumberFormat="1" applyFont="1" applyBorder="1"/>
    <xf numFmtId="42" fontId="6" fillId="2" borderId="11" xfId="0" applyNumberFormat="1" applyFont="1" applyFill="1" applyBorder="1"/>
    <xf numFmtId="42" fontId="6" fillId="2" borderId="13" xfId="0" applyNumberFormat="1" applyFont="1" applyFill="1" applyBorder="1"/>
    <xf numFmtId="42" fontId="6" fillId="2" borderId="14" xfId="0" applyNumberFormat="1" applyFont="1" applyFill="1" applyBorder="1"/>
    <xf numFmtId="0" fontId="20" fillId="0" borderId="0" xfId="0" applyFont="1"/>
    <xf numFmtId="0" fontId="0" fillId="0" borderId="0" xfId="0" applyAlignment="1">
      <alignment wrapText="1"/>
    </xf>
    <xf numFmtId="10" fontId="5" fillId="0" borderId="32" xfId="3" applyNumberFormat="1" applyFont="1" applyFill="1" applyBorder="1" applyProtection="1"/>
    <xf numFmtId="166" fontId="10" fillId="0" borderId="0" xfId="0" applyNumberFormat="1" applyFont="1"/>
    <xf numFmtId="166" fontId="0" fillId="0" borderId="0" xfId="0" applyNumberFormat="1"/>
    <xf numFmtId="0" fontId="6" fillId="0" borderId="16" xfId="0" applyFont="1" applyBorder="1" applyAlignment="1">
      <alignment horizontal="center"/>
    </xf>
    <xf numFmtId="0" fontId="6" fillId="0" borderId="17" xfId="0" applyFont="1" applyBorder="1" applyAlignment="1">
      <alignment horizontal="center"/>
    </xf>
    <xf numFmtId="166" fontId="5" fillId="0" borderId="0" xfId="3" applyNumberFormat="1" applyFont="1" applyFill="1" applyBorder="1" applyProtection="1"/>
    <xf numFmtId="168" fontId="1" fillId="0" borderId="32" xfId="0" applyNumberFormat="1" applyFont="1" applyBorder="1"/>
    <xf numFmtId="166" fontId="10" fillId="0" borderId="32" xfId="0" applyNumberFormat="1" applyFont="1" applyBorder="1"/>
    <xf numFmtId="166" fontId="10" fillId="0" borderId="33" xfId="0" applyNumberFormat="1" applyFont="1" applyBorder="1"/>
    <xf numFmtId="0" fontId="1" fillId="0" borderId="10" xfId="0" applyFont="1" applyBorder="1" applyAlignment="1">
      <alignment horizontal="right"/>
    </xf>
    <xf numFmtId="10" fontId="5" fillId="0" borderId="0" xfId="3" applyNumberFormat="1" applyFont="1" applyFill="1" applyBorder="1" applyAlignment="1" applyProtection="1">
      <alignment wrapText="1"/>
    </xf>
    <xf numFmtId="0" fontId="13" fillId="4" borderId="10" xfId="0" applyFont="1" applyFill="1" applyBorder="1" applyAlignment="1">
      <alignment vertical="top"/>
    </xf>
    <xf numFmtId="0" fontId="1" fillId="0" borderId="0" xfId="0" applyFont="1" applyAlignment="1">
      <alignment horizontal="right"/>
    </xf>
    <xf numFmtId="0" fontId="17" fillId="0" borderId="0" xfId="0" applyFont="1" applyAlignment="1">
      <alignment horizontal="center"/>
    </xf>
    <xf numFmtId="0" fontId="0" fillId="0" borderId="11" xfId="0" applyBorder="1"/>
    <xf numFmtId="0" fontId="25" fillId="0" borderId="0" xfId="0" applyFont="1" applyAlignment="1">
      <alignment horizontal="left"/>
    </xf>
    <xf numFmtId="0" fontId="15" fillId="0" borderId="0" xfId="0" applyFont="1" applyAlignment="1">
      <alignment horizontal="center" wrapText="1"/>
    </xf>
    <xf numFmtId="9" fontId="5" fillId="0" borderId="11" xfId="3" applyFont="1" applyFill="1" applyBorder="1" applyAlignment="1" applyProtection="1">
      <alignment horizontal="left"/>
      <protection locked="0"/>
    </xf>
    <xf numFmtId="7" fontId="1" fillId="0" borderId="32" xfId="0" applyNumberFormat="1" applyFont="1" applyBorder="1"/>
    <xf numFmtId="166" fontId="5" fillId="0" borderId="33" xfId="3" applyNumberFormat="1" applyFont="1" applyFill="1" applyBorder="1" applyProtection="1"/>
    <xf numFmtId="0" fontId="5" fillId="0" borderId="0" xfId="0" applyFont="1" applyAlignment="1">
      <alignment horizontal="left"/>
    </xf>
    <xf numFmtId="7" fontId="1" fillId="0" borderId="19" xfId="0" applyNumberFormat="1" applyFont="1" applyBorder="1"/>
    <xf numFmtId="9" fontId="5" fillId="0" borderId="11" xfId="0" applyNumberFormat="1" applyFont="1" applyBorder="1"/>
    <xf numFmtId="0" fontId="16" fillId="0" borderId="0" xfId="0" applyFont="1" applyAlignment="1">
      <alignment horizontal="left" vertical="top" wrapText="1"/>
    </xf>
    <xf numFmtId="0" fontId="26" fillId="0" borderId="0" xfId="0" applyFont="1"/>
    <xf numFmtId="0" fontId="17" fillId="0" borderId="0" xfId="0" applyFont="1"/>
    <xf numFmtId="0" fontId="8" fillId="0" borderId="0" xfId="2" applyBorder="1" applyAlignment="1" applyProtection="1">
      <alignment horizontal="left"/>
    </xf>
    <xf numFmtId="0" fontId="0" fillId="0" borderId="32" xfId="0" applyBorder="1" applyAlignment="1">
      <alignment horizontal="center"/>
    </xf>
    <xf numFmtId="166" fontId="1" fillId="0" borderId="32" xfId="0" applyNumberFormat="1" applyFont="1" applyBorder="1" applyAlignment="1">
      <alignment horizontal="center"/>
    </xf>
    <xf numFmtId="0" fontId="16" fillId="0" borderId="32" xfId="0" applyFont="1" applyBorder="1" applyAlignment="1">
      <alignment horizontal="center" vertical="top" wrapText="1"/>
    </xf>
    <xf numFmtId="0" fontId="1" fillId="0" borderId="32" xfId="0" applyFont="1" applyBorder="1" applyAlignment="1">
      <alignment horizontal="center"/>
    </xf>
    <xf numFmtId="0" fontId="1" fillId="0" borderId="44" xfId="0" applyFont="1" applyBorder="1" applyAlignment="1">
      <alignment horizontal="right"/>
    </xf>
    <xf numFmtId="0" fontId="1" fillId="0" borderId="10" xfId="0" applyFont="1" applyBorder="1" applyAlignment="1">
      <alignment horizontal="right" wrapText="1"/>
    </xf>
    <xf numFmtId="0" fontId="0" fillId="0" borderId="10" xfId="0" applyBorder="1" applyAlignment="1">
      <alignment horizontal="right"/>
    </xf>
    <xf numFmtId="0" fontId="6" fillId="0" borderId="10" xfId="0" applyFont="1" applyBorder="1" applyAlignment="1">
      <alignment horizontal="right"/>
    </xf>
    <xf numFmtId="0" fontId="0" fillId="6" borderId="0" xfId="0" applyFill="1" applyAlignment="1">
      <alignment horizontal="left" wrapText="1"/>
    </xf>
    <xf numFmtId="0" fontId="6" fillId="0" borderId="0" xfId="0" applyFont="1" applyAlignment="1">
      <alignment horizontal="left"/>
    </xf>
    <xf numFmtId="0" fontId="6" fillId="0" borderId="16" xfId="0" applyFont="1" applyBorder="1" applyAlignment="1">
      <alignment horizontal="center" wrapText="1"/>
    </xf>
    <xf numFmtId="0" fontId="11" fillId="0" borderId="0" xfId="0" applyFont="1" applyAlignment="1">
      <alignment horizontal="center"/>
    </xf>
    <xf numFmtId="0" fontId="5" fillId="0" borderId="10" xfId="0" applyFont="1" applyBorder="1" applyAlignment="1">
      <alignment horizontal="right"/>
    </xf>
    <xf numFmtId="0" fontId="10" fillId="0" borderId="11" xfId="0" applyFont="1" applyBorder="1"/>
    <xf numFmtId="0" fontId="5" fillId="0" borderId="0" xfId="0" applyFont="1" applyAlignment="1">
      <alignment horizontal="right"/>
    </xf>
    <xf numFmtId="166" fontId="5" fillId="0" borderId="0" xfId="0" applyNumberFormat="1" applyFont="1"/>
    <xf numFmtId="0" fontId="5" fillId="0" borderId="45" xfId="0" applyFont="1" applyBorder="1"/>
    <xf numFmtId="0" fontId="10" fillId="0" borderId="27" xfId="0" applyFont="1" applyBorder="1"/>
    <xf numFmtId="0" fontId="5" fillId="0" borderId="1" xfId="0" applyFont="1" applyBorder="1" applyAlignment="1">
      <alignment horizontal="right"/>
    </xf>
    <xf numFmtId="166" fontId="5" fillId="0" borderId="1" xfId="0" applyNumberFormat="1" applyFont="1" applyBorder="1"/>
    <xf numFmtId="0" fontId="5" fillId="0" borderId="46" xfId="0" applyFont="1" applyBorder="1" applyAlignment="1">
      <alignment horizontal="right"/>
    </xf>
    <xf numFmtId="0" fontId="10" fillId="0" borderId="40" xfId="0" applyFont="1" applyBorder="1"/>
    <xf numFmtId="0" fontId="10" fillId="0" borderId="10" xfId="0" applyFont="1" applyBorder="1" applyAlignment="1">
      <alignment horizontal="right"/>
    </xf>
    <xf numFmtId="0" fontId="10" fillId="0" borderId="40" xfId="0" applyFont="1" applyBorder="1" applyAlignment="1">
      <alignment horizontal="right"/>
    </xf>
    <xf numFmtId="0" fontId="5" fillId="0" borderId="16" xfId="0" applyFont="1" applyBorder="1" applyAlignment="1">
      <alignment horizontal="center" wrapText="1"/>
    </xf>
    <xf numFmtId="0" fontId="5" fillId="0" borderId="37" xfId="0" applyFont="1" applyBorder="1" applyAlignment="1">
      <alignment horizontal="center" wrapText="1"/>
    </xf>
    <xf numFmtId="166" fontId="5" fillId="0" borderId="36" xfId="0" applyNumberFormat="1" applyFont="1" applyBorder="1"/>
    <xf numFmtId="166" fontId="5" fillId="0" borderId="33" xfId="0" applyNumberFormat="1" applyFont="1" applyBorder="1"/>
    <xf numFmtId="0" fontId="5" fillId="0" borderId="0" xfId="0" applyFont="1" applyAlignment="1">
      <alignment vertical="center" wrapText="1"/>
    </xf>
    <xf numFmtId="0" fontId="5" fillId="0" borderId="2" xfId="0" applyFont="1" applyBorder="1" applyAlignment="1">
      <alignment horizontal="center" wrapText="1"/>
    </xf>
    <xf numFmtId="0" fontId="10" fillId="0" borderId="17" xfId="0" applyFont="1" applyBorder="1" applyAlignment="1">
      <alignment horizontal="center"/>
    </xf>
    <xf numFmtId="0" fontId="0" fillId="0" borderId="12" xfId="0" applyBorder="1"/>
    <xf numFmtId="0" fontId="0" fillId="0" borderId="7" xfId="0" applyBorder="1" applyAlignment="1">
      <alignment horizontal="right"/>
    </xf>
    <xf numFmtId="0" fontId="0" fillId="0" borderId="12" xfId="0" applyBorder="1" applyAlignment="1">
      <alignment horizontal="right"/>
    </xf>
    <xf numFmtId="0" fontId="0" fillId="0" borderId="0" xfId="0" applyAlignment="1">
      <alignment horizontal="right"/>
    </xf>
    <xf numFmtId="166" fontId="0" fillId="0" borderId="14" xfId="0" applyNumberFormat="1" applyBorder="1" applyAlignment="1">
      <alignment horizontal="left"/>
    </xf>
    <xf numFmtId="0" fontId="0" fillId="0" borderId="0" xfId="0" applyAlignment="1">
      <alignment horizontal="left"/>
    </xf>
    <xf numFmtId="0" fontId="15" fillId="0" borderId="0" xfId="0" applyFont="1"/>
    <xf numFmtId="0" fontId="1" fillId="0" borderId="0" xfId="2" applyFont="1" applyFill="1" applyBorder="1" applyAlignment="1" applyProtection="1">
      <alignment vertical="center"/>
    </xf>
    <xf numFmtId="0" fontId="1" fillId="0" borderId="0" xfId="2" applyFont="1" applyFill="1" applyBorder="1" applyAlignment="1" applyProtection="1">
      <alignment horizontal="right" vertical="center"/>
    </xf>
    <xf numFmtId="0" fontId="6" fillId="0" borderId="8" xfId="2" applyFont="1" applyFill="1" applyBorder="1" applyAlignment="1" applyProtection="1">
      <alignment vertical="center"/>
    </xf>
    <xf numFmtId="0" fontId="5" fillId="0" borderId="8" xfId="0" applyFont="1" applyBorder="1"/>
    <xf numFmtId="0" fontId="1" fillId="0" borderId="10" xfId="2" applyFont="1" applyFill="1" applyBorder="1" applyAlignment="1" applyProtection="1">
      <alignment horizontal="right" vertical="center"/>
    </xf>
    <xf numFmtId="0" fontId="1" fillId="0" borderId="13" xfId="2" applyFont="1" applyFill="1" applyBorder="1" applyAlignment="1" applyProtection="1">
      <alignment horizontal="right" vertical="center"/>
    </xf>
    <xf numFmtId="0" fontId="0" fillId="0" borderId="8" xfId="0" applyBorder="1" applyAlignment="1">
      <alignment wrapText="1"/>
    </xf>
    <xf numFmtId="0" fontId="11" fillId="0" borderId="0" xfId="0" applyFont="1" applyAlignment="1">
      <alignment horizontal="left"/>
    </xf>
    <xf numFmtId="0" fontId="1" fillId="0" borderId="8" xfId="0" applyFont="1" applyBorder="1" applyAlignment="1">
      <alignment wrapText="1"/>
    </xf>
    <xf numFmtId="166" fontId="1" fillId="0" borderId="10" xfId="0" applyNumberFormat="1" applyFont="1" applyBorder="1" applyAlignment="1">
      <alignment horizontal="right"/>
    </xf>
    <xf numFmtId="0" fontId="1" fillId="0" borderId="10" xfId="0" applyFont="1" applyBorder="1" applyAlignment="1">
      <alignment wrapText="1"/>
    </xf>
    <xf numFmtId="0" fontId="1" fillId="0" borderId="10" xfId="0" applyFont="1" applyBorder="1" applyAlignment="1">
      <alignment horizontal="right" vertical="center" wrapText="1"/>
    </xf>
    <xf numFmtId="0" fontId="10" fillId="0" borderId="8" xfId="0" applyFont="1" applyBorder="1" applyAlignment="1">
      <alignment wrapText="1"/>
    </xf>
    <xf numFmtId="0" fontId="10" fillId="0" borderId="9" xfId="0" applyFont="1" applyBorder="1" applyAlignment="1">
      <alignment wrapText="1"/>
    </xf>
    <xf numFmtId="0" fontId="10" fillId="0" borderId="0" xfId="0" applyFont="1" applyAlignment="1">
      <alignment wrapText="1"/>
    </xf>
    <xf numFmtId="0" fontId="10" fillId="0" borderId="11" xfId="0" applyFont="1" applyBorder="1" applyAlignment="1">
      <alignment wrapText="1"/>
    </xf>
    <xf numFmtId="0" fontId="6" fillId="0" borderId="44" xfId="0" applyFont="1" applyBorder="1" applyAlignment="1">
      <alignment horizontal="right" vertical="center" wrapText="1"/>
    </xf>
    <xf numFmtId="0" fontId="10" fillId="0" borderId="8" xfId="0" applyFont="1" applyBorder="1" applyAlignment="1">
      <alignment horizontal="center"/>
    </xf>
    <xf numFmtId="0" fontId="6" fillId="0" borderId="0" xfId="0" applyFont="1" applyAlignment="1">
      <alignment vertical="top" wrapText="1"/>
    </xf>
    <xf numFmtId="166" fontId="1" fillId="0" borderId="0" xfId="0" applyNumberFormat="1" applyFont="1" applyAlignment="1">
      <alignment horizontal="center" vertical="center" wrapText="1"/>
    </xf>
    <xf numFmtId="0" fontId="6" fillId="0" borderId="0" xfId="0" applyFont="1" applyAlignment="1">
      <alignment horizontal="center" vertical="center" wrapText="1"/>
    </xf>
    <xf numFmtId="0" fontId="10" fillId="0" borderId="50" xfId="0" applyFont="1" applyBorder="1"/>
    <xf numFmtId="166" fontId="1" fillId="0" borderId="13" xfId="0" applyNumberFormat="1" applyFont="1" applyBorder="1" applyAlignment="1">
      <alignment horizontal="center" vertical="center" wrapText="1"/>
    </xf>
    <xf numFmtId="166" fontId="1" fillId="0" borderId="25" xfId="0" applyNumberFormat="1" applyFont="1" applyBorder="1"/>
    <xf numFmtId="166" fontId="1" fillId="0" borderId="26" xfId="0" applyNumberFormat="1" applyFont="1" applyBorder="1"/>
    <xf numFmtId="0" fontId="6" fillId="0" borderId="12" xfId="0" applyFont="1" applyBorder="1" applyAlignment="1">
      <alignment horizontal="right" wrapText="1"/>
    </xf>
    <xf numFmtId="166" fontId="6" fillId="0" borderId="30" xfId="0" applyNumberFormat="1" applyFont="1" applyBorder="1"/>
    <xf numFmtId="166" fontId="6" fillId="0" borderId="31" xfId="0" applyNumberFormat="1" applyFont="1" applyBorder="1"/>
    <xf numFmtId="166" fontId="11" fillId="0" borderId="30" xfId="0" applyNumberFormat="1" applyFont="1" applyBorder="1"/>
    <xf numFmtId="166" fontId="11" fillId="0" borderId="31" xfId="0" applyNumberFormat="1" applyFont="1" applyBorder="1"/>
    <xf numFmtId="166" fontId="11" fillId="0" borderId="14" xfId="0" applyNumberFormat="1" applyFont="1" applyBorder="1"/>
    <xf numFmtId="0" fontId="20" fillId="2" borderId="0" xfId="0" applyFont="1" applyFill="1" applyAlignment="1">
      <alignment horizontal="center" vertical="center"/>
    </xf>
    <xf numFmtId="0" fontId="20" fillId="2" borderId="0" xfId="0" applyFont="1" applyFill="1"/>
    <xf numFmtId="0" fontId="6" fillId="2" borderId="7" xfId="2" applyFont="1" applyFill="1" applyBorder="1" applyAlignment="1" applyProtection="1">
      <alignment vertical="center"/>
    </xf>
    <xf numFmtId="0" fontId="6" fillId="2" borderId="8" xfId="2" applyFont="1" applyFill="1" applyBorder="1" applyAlignment="1" applyProtection="1">
      <alignment vertical="center"/>
    </xf>
    <xf numFmtId="0" fontId="6" fillId="2" borderId="9" xfId="2" applyFont="1" applyFill="1" applyBorder="1" applyAlignment="1" applyProtection="1">
      <alignment vertical="center"/>
    </xf>
    <xf numFmtId="0" fontId="6" fillId="0" borderId="0" xfId="2" applyFont="1" applyFill="1" applyAlignment="1" applyProtection="1">
      <alignment vertical="center"/>
    </xf>
    <xf numFmtId="10" fontId="1" fillId="4" borderId="0" xfId="0" applyNumberFormat="1" applyFont="1" applyFill="1" applyAlignment="1">
      <alignment horizontal="center"/>
    </xf>
    <xf numFmtId="0" fontId="1" fillId="4" borderId="0" xfId="0" applyFont="1" applyFill="1"/>
    <xf numFmtId="0" fontId="1" fillId="0" borderId="0" xfId="2" applyFont="1" applyFill="1" applyBorder="1" applyAlignment="1" applyProtection="1">
      <alignment horizontal="left" vertical="center"/>
    </xf>
    <xf numFmtId="169" fontId="10" fillId="0" borderId="0" xfId="2" applyNumberFormat="1" applyFont="1" applyFill="1" applyBorder="1" applyAlignment="1" applyProtection="1">
      <alignment horizontal="right" vertical="center"/>
    </xf>
    <xf numFmtId="0" fontId="6" fillId="0" borderId="0" xfId="2" applyFont="1" applyFill="1" applyAlignment="1" applyProtection="1">
      <alignment horizontal="left" vertical="center"/>
    </xf>
    <xf numFmtId="0" fontId="10" fillId="0" borderId="0" xfId="0" applyFont="1" applyAlignment="1">
      <alignment horizontal="left"/>
    </xf>
    <xf numFmtId="0" fontId="0" fillId="0" borderId="8" xfId="0" applyBorder="1" applyAlignment="1">
      <alignment horizontal="center"/>
    </xf>
    <xf numFmtId="0" fontId="6" fillId="0" borderId="0" xfId="0" applyFont="1" applyAlignment="1">
      <alignment horizontal="center"/>
    </xf>
    <xf numFmtId="0" fontId="10" fillId="0" borderId="7" xfId="0" applyFont="1" applyBorder="1" applyAlignment="1">
      <alignment horizontal="right"/>
    </xf>
    <xf numFmtId="0" fontId="6" fillId="0" borderId="11" xfId="0" applyFont="1" applyBorder="1" applyAlignment="1">
      <alignment horizontal="center"/>
    </xf>
    <xf numFmtId="0" fontId="10" fillId="0" borderId="10" xfId="0" applyFont="1" applyBorder="1" applyAlignment="1">
      <alignment horizontal="right" wrapText="1"/>
    </xf>
    <xf numFmtId="168" fontId="10" fillId="0" borderId="0" xfId="0" applyNumberFormat="1" applyFont="1" applyAlignment="1">
      <alignment horizontal="left"/>
    </xf>
    <xf numFmtId="9" fontId="5" fillId="0" borderId="0" xfId="3" applyFont="1" applyFill="1" applyBorder="1" applyAlignment="1" applyProtection="1">
      <alignment horizontal="left"/>
      <protection locked="0"/>
    </xf>
    <xf numFmtId="9" fontId="5" fillId="0" borderId="0" xfId="3" applyFont="1" applyFill="1" applyBorder="1" applyAlignment="1" applyProtection="1">
      <protection locked="0"/>
    </xf>
    <xf numFmtId="168" fontId="10" fillId="0" borderId="0" xfId="0" applyNumberFormat="1" applyFont="1"/>
    <xf numFmtId="0" fontId="10" fillId="0" borderId="12" xfId="0" applyFont="1" applyBorder="1" applyAlignment="1">
      <alignment horizontal="right"/>
    </xf>
    <xf numFmtId="0" fontId="10" fillId="0" borderId="0" xfId="0" applyFont="1" applyAlignment="1">
      <alignment horizontal="right"/>
    </xf>
    <xf numFmtId="0" fontId="1" fillId="0" borderId="12" xfId="0" applyFont="1" applyBorder="1" applyAlignment="1">
      <alignment horizontal="right"/>
    </xf>
    <xf numFmtId="7" fontId="5" fillId="0" borderId="0" xfId="0" applyNumberFormat="1" applyFont="1" applyAlignment="1">
      <alignment horizontal="left"/>
    </xf>
    <xf numFmtId="9" fontId="5" fillId="0" borderId="0" xfId="0" applyNumberFormat="1" applyFont="1"/>
    <xf numFmtId="0" fontId="0" fillId="0" borderId="9" xfId="0" applyBorder="1" applyAlignment="1">
      <alignment horizontal="center"/>
    </xf>
    <xf numFmtId="9" fontId="5" fillId="0" borderId="0" xfId="0" applyNumberFormat="1" applyFont="1" applyAlignment="1">
      <alignment horizontal="left"/>
    </xf>
    <xf numFmtId="7" fontId="5" fillId="0" borderId="0" xfId="0" applyNumberFormat="1" applyFont="1" applyAlignment="1">
      <alignment horizontal="right"/>
    </xf>
    <xf numFmtId="0" fontId="2" fillId="0" borderId="0" xfId="0" applyFont="1" applyAlignment="1">
      <alignment vertical="center"/>
    </xf>
    <xf numFmtId="0" fontId="3" fillId="0" borderId="0" xfId="0" applyFont="1"/>
    <xf numFmtId="0" fontId="4" fillId="0" borderId="0" xfId="0" applyFont="1" applyAlignment="1">
      <alignment horizontal="center"/>
    </xf>
    <xf numFmtId="0" fontId="10" fillId="0" borderId="27" xfId="0" applyFont="1" applyBorder="1" applyAlignment="1">
      <alignment vertical="center"/>
    </xf>
    <xf numFmtId="0" fontId="1" fillId="0" borderId="49" xfId="0" applyFont="1" applyBorder="1" applyAlignment="1">
      <alignment horizontal="right" wrapText="1"/>
    </xf>
    <xf numFmtId="0" fontId="2" fillId="6" borderId="0" xfId="0" applyFont="1" applyFill="1" applyAlignment="1">
      <alignment vertical="center"/>
    </xf>
    <xf numFmtId="166" fontId="0" fillId="0" borderId="14" xfId="0" applyNumberFormat="1" applyBorder="1"/>
    <xf numFmtId="3" fontId="4" fillId="0" borderId="0" xfId="0" applyNumberFormat="1" applyFont="1" applyAlignment="1" applyProtection="1">
      <alignment horizontal="center"/>
      <protection locked="0"/>
    </xf>
    <xf numFmtId="3" fontId="6" fillId="0" borderId="0" xfId="0" applyNumberFormat="1" applyFont="1" applyAlignment="1" applyProtection="1">
      <alignment horizontal="center"/>
      <protection locked="0"/>
    </xf>
    <xf numFmtId="0" fontId="4" fillId="0" borderId="0" xfId="0" applyFont="1" applyAlignment="1">
      <alignment horizontal="right"/>
    </xf>
    <xf numFmtId="3" fontId="4" fillId="0" borderId="11" xfId="0" applyNumberFormat="1" applyFont="1" applyBorder="1" applyAlignment="1" applyProtection="1">
      <alignment horizontal="center"/>
      <protection locked="0"/>
    </xf>
    <xf numFmtId="42" fontId="6" fillId="2" borderId="11" xfId="2" applyNumberFormat="1" applyFont="1" applyFill="1" applyBorder="1" applyAlignment="1" applyProtection="1">
      <alignment horizontal="center" vertical="center"/>
    </xf>
    <xf numFmtId="10" fontId="1" fillId="4" borderId="13" xfId="0" applyNumberFormat="1" applyFont="1" applyFill="1" applyBorder="1" applyAlignment="1">
      <alignment horizontal="left"/>
    </xf>
    <xf numFmtId="10" fontId="1" fillId="4" borderId="9" xfId="0" applyNumberFormat="1" applyFont="1" applyFill="1" applyBorder="1" applyAlignment="1">
      <alignment horizontal="left"/>
    </xf>
    <xf numFmtId="0" fontId="6" fillId="4" borderId="12" xfId="0" applyFont="1" applyFill="1" applyBorder="1" applyAlignment="1">
      <alignment horizontal="left"/>
    </xf>
    <xf numFmtId="0" fontId="1" fillId="6" borderId="0" xfId="0" applyFont="1" applyFill="1" applyAlignment="1">
      <alignment horizontal="right" wrapText="1"/>
    </xf>
    <xf numFmtId="42" fontId="1" fillId="6" borderId="0" xfId="0" applyNumberFormat="1" applyFont="1" applyFill="1"/>
    <xf numFmtId="42" fontId="1" fillId="6" borderId="11" xfId="0" applyNumberFormat="1" applyFont="1" applyFill="1" applyBorder="1"/>
    <xf numFmtId="0" fontId="6" fillId="2" borderId="0" xfId="0" applyFont="1" applyFill="1" applyAlignment="1">
      <alignment horizontal="right" vertical="top" wrapText="1"/>
    </xf>
    <xf numFmtId="0" fontId="6" fillId="2" borderId="0" xfId="0" applyFont="1" applyFill="1" applyAlignment="1">
      <alignment horizontal="right" wrapText="1"/>
    </xf>
    <xf numFmtId="42" fontId="6" fillId="2" borderId="0" xfId="0" applyNumberFormat="1" applyFont="1" applyFill="1"/>
    <xf numFmtId="0" fontId="8" fillId="0" borderId="0" xfId="2" applyFill="1" applyBorder="1" applyAlignment="1" applyProtection="1"/>
    <xf numFmtId="10" fontId="5" fillId="0" borderId="0" xfId="0" applyNumberFormat="1" applyFont="1"/>
    <xf numFmtId="168" fontId="1" fillId="0" borderId="0" xfId="0" applyNumberFormat="1" applyFont="1" applyAlignment="1">
      <alignment horizontal="right" wrapText="1"/>
    </xf>
    <xf numFmtId="0" fontId="19" fillId="2" borderId="0" xfId="0" applyFont="1" applyFill="1"/>
    <xf numFmtId="0" fontId="19" fillId="2" borderId="0" xfId="0" applyFont="1" applyFill="1" applyAlignment="1">
      <alignment horizontal="left" vertical="center"/>
    </xf>
    <xf numFmtId="0" fontId="20" fillId="2" borderId="0" xfId="0" applyFont="1" applyFill="1" applyAlignment="1">
      <alignment vertical="center"/>
    </xf>
    <xf numFmtId="166" fontId="1" fillId="0" borderId="0" xfId="0" applyNumberFormat="1" applyFont="1" applyAlignment="1">
      <alignment horizontal="right"/>
    </xf>
    <xf numFmtId="166" fontId="1" fillId="0" borderId="0" xfId="2" applyNumberFormat="1" applyFont="1" applyFill="1" applyAlignment="1" applyProtection="1">
      <alignment horizontal="right" vertical="center"/>
    </xf>
    <xf numFmtId="0" fontId="6" fillId="4" borderId="15" xfId="0" applyFont="1" applyFill="1" applyBorder="1" applyAlignment="1">
      <alignment vertical="center" wrapText="1"/>
    </xf>
    <xf numFmtId="0" fontId="6" fillId="4" borderId="16" xfId="0" applyFont="1" applyFill="1" applyBorder="1" applyAlignment="1">
      <alignment horizontal="center" vertical="center" wrapText="1"/>
    </xf>
    <xf numFmtId="0" fontId="18" fillId="4" borderId="15" xfId="0" applyFont="1" applyFill="1" applyBorder="1" applyAlignment="1">
      <alignment horizontal="left" vertical="top" wrapText="1"/>
    </xf>
    <xf numFmtId="166" fontId="1" fillId="4" borderId="16" xfId="0" applyNumberFormat="1" applyFont="1" applyFill="1" applyBorder="1" applyAlignment="1">
      <alignment horizontal="center" vertical="center" wrapText="1"/>
    </xf>
    <xf numFmtId="0" fontId="28" fillId="4" borderId="15" xfId="0" applyFont="1" applyFill="1" applyBorder="1" applyAlignment="1">
      <alignment horizontal="left" vertical="top" wrapText="1"/>
    </xf>
    <xf numFmtId="0" fontId="28" fillId="4" borderId="15" xfId="0" applyFont="1" applyFill="1" applyBorder="1" applyAlignment="1">
      <alignment vertical="top" wrapText="1"/>
    </xf>
    <xf numFmtId="0" fontId="28" fillId="4" borderId="21" xfId="0" applyFont="1" applyFill="1" applyBorder="1" applyAlignment="1">
      <alignment vertical="top" wrapText="1"/>
    </xf>
    <xf numFmtId="166" fontId="1" fillId="4" borderId="22" xfId="0" applyNumberFormat="1" applyFont="1" applyFill="1" applyBorder="1" applyAlignment="1">
      <alignment horizontal="center" vertical="center" wrapText="1"/>
    </xf>
    <xf numFmtId="0" fontId="6" fillId="4" borderId="17" xfId="0" applyFont="1" applyFill="1" applyBorder="1" applyAlignment="1">
      <alignment horizontal="center" vertical="center" wrapText="1"/>
    </xf>
    <xf numFmtId="166" fontId="1" fillId="4" borderId="17" xfId="0" applyNumberFormat="1" applyFont="1" applyFill="1" applyBorder="1" applyAlignment="1">
      <alignment horizontal="center" vertical="center" wrapText="1"/>
    </xf>
    <xf numFmtId="166" fontId="1" fillId="4" borderId="23" xfId="0" applyNumberFormat="1" applyFont="1" applyFill="1" applyBorder="1" applyAlignment="1">
      <alignment horizontal="center" vertical="center" wrapText="1"/>
    </xf>
    <xf numFmtId="10" fontId="4" fillId="2" borderId="0" xfId="0" applyNumberFormat="1" applyFont="1" applyFill="1" applyAlignment="1">
      <alignment horizontal="center"/>
    </xf>
    <xf numFmtId="169" fontId="4" fillId="2" borderId="0" xfId="0" applyNumberFormat="1" applyFont="1" applyFill="1" applyAlignment="1">
      <alignment horizontal="center"/>
    </xf>
    <xf numFmtId="0" fontId="1" fillId="0" borderId="17" xfId="0" applyFont="1" applyBorder="1" applyAlignment="1">
      <alignment horizontal="center"/>
    </xf>
    <xf numFmtId="0" fontId="27" fillId="0" borderId="0" xfId="0" applyFont="1" applyAlignment="1">
      <alignment horizontal="center"/>
    </xf>
    <xf numFmtId="0" fontId="11" fillId="8" borderId="36" xfId="0" applyFont="1" applyFill="1" applyBorder="1"/>
    <xf numFmtId="0" fontId="10" fillId="0" borderId="0" xfId="0" applyFont="1" applyAlignment="1">
      <alignment horizontal="center"/>
    </xf>
    <xf numFmtId="0" fontId="10" fillId="0" borderId="52" xfId="0" applyFont="1" applyBorder="1"/>
    <xf numFmtId="0" fontId="11" fillId="7" borderId="47" xfId="0" applyFont="1" applyFill="1" applyBorder="1" applyAlignment="1">
      <alignment horizontal="left"/>
    </xf>
    <xf numFmtId="168" fontId="6" fillId="4" borderId="29" xfId="0" applyNumberFormat="1" applyFont="1" applyFill="1" applyBorder="1" applyAlignment="1">
      <alignment horizontal="left"/>
    </xf>
    <xf numFmtId="168" fontId="6" fillId="4" borderId="11" xfId="0" applyNumberFormat="1" applyFont="1" applyFill="1" applyBorder="1" applyAlignment="1">
      <alignment horizontal="left"/>
    </xf>
    <xf numFmtId="168" fontId="6" fillId="4" borderId="14" xfId="0" applyNumberFormat="1" applyFont="1" applyFill="1" applyBorder="1" applyAlignment="1">
      <alignment horizontal="left"/>
    </xf>
    <xf numFmtId="0" fontId="11" fillId="0" borderId="0" xfId="0" applyFont="1" applyAlignment="1">
      <alignment wrapText="1"/>
    </xf>
    <xf numFmtId="0" fontId="29" fillId="4" borderId="10" xfId="0" applyFont="1" applyFill="1" applyBorder="1" applyAlignment="1">
      <alignment vertical="top"/>
    </xf>
    <xf numFmtId="0" fontId="29" fillId="4" borderId="10" xfId="0" applyFont="1" applyFill="1" applyBorder="1"/>
    <xf numFmtId="0" fontId="29" fillId="4" borderId="12" xfId="0" applyFont="1" applyFill="1" applyBorder="1"/>
    <xf numFmtId="0" fontId="29" fillId="0" borderId="0" xfId="0" applyFont="1"/>
    <xf numFmtId="0" fontId="11" fillId="4" borderId="46" xfId="0" applyFont="1" applyFill="1" applyBorder="1" applyAlignment="1">
      <alignment wrapText="1"/>
    </xf>
    <xf numFmtId="0" fontId="11" fillId="4" borderId="10" xfId="0" applyFont="1" applyFill="1" applyBorder="1" applyAlignment="1">
      <alignment wrapText="1"/>
    </xf>
    <xf numFmtId="0" fontId="11" fillId="4" borderId="12" xfId="0" applyFont="1" applyFill="1" applyBorder="1" applyAlignment="1">
      <alignment wrapText="1"/>
    </xf>
    <xf numFmtId="0" fontId="1" fillId="4" borderId="15"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5" xfId="0" applyFont="1" applyFill="1" applyBorder="1" applyAlignment="1">
      <alignment vertical="top" wrapText="1"/>
    </xf>
    <xf numFmtId="0" fontId="6" fillId="4" borderId="21" xfId="0" applyFont="1" applyFill="1" applyBorder="1" applyAlignment="1">
      <alignment vertical="top" wrapText="1"/>
    </xf>
    <xf numFmtId="166" fontId="10" fillId="4" borderId="11" xfId="0" applyNumberFormat="1" applyFont="1" applyFill="1" applyBorder="1"/>
    <xf numFmtId="168" fontId="10" fillId="4" borderId="11" xfId="0" applyNumberFormat="1" applyFont="1" applyFill="1" applyBorder="1"/>
    <xf numFmtId="166" fontId="10" fillId="4" borderId="14" xfId="0" applyNumberFormat="1" applyFont="1" applyFill="1" applyBorder="1"/>
    <xf numFmtId="0" fontId="11" fillId="4" borderId="10" xfId="0" applyFont="1" applyFill="1" applyBorder="1"/>
    <xf numFmtId="0" fontId="11" fillId="4" borderId="12" xfId="0" applyFont="1" applyFill="1" applyBorder="1"/>
    <xf numFmtId="0" fontId="13" fillId="0" borderId="0" xfId="0" applyFont="1" applyAlignment="1">
      <alignment vertical="top"/>
    </xf>
    <xf numFmtId="0" fontId="11" fillId="0" borderId="0" xfId="0" applyFont="1"/>
    <xf numFmtId="0" fontId="6" fillId="0" borderId="51" xfId="0" applyFont="1" applyBorder="1" applyAlignment="1">
      <alignment horizontal="center"/>
    </xf>
    <xf numFmtId="168" fontId="1" fillId="0" borderId="11" xfId="0" applyNumberFormat="1" applyFont="1" applyBorder="1"/>
    <xf numFmtId="168" fontId="1" fillId="0" borderId="19" xfId="0" applyNumberFormat="1" applyFont="1" applyBorder="1"/>
    <xf numFmtId="0" fontId="1" fillId="0" borderId="11" xfId="0" applyFont="1" applyBorder="1"/>
    <xf numFmtId="166" fontId="1" fillId="0" borderId="14" xfId="0" applyNumberFormat="1" applyFont="1" applyBorder="1"/>
    <xf numFmtId="7" fontId="1" fillId="0" borderId="34" xfId="0" applyNumberFormat="1" applyFont="1" applyBorder="1"/>
    <xf numFmtId="0" fontId="1" fillId="0" borderId="34" xfId="0" applyFont="1" applyBorder="1"/>
    <xf numFmtId="166" fontId="1" fillId="0" borderId="35" xfId="0" applyNumberFormat="1" applyFont="1" applyBorder="1"/>
    <xf numFmtId="0" fontId="30" fillId="0" borderId="0" xfId="2" applyFont="1" applyFill="1" applyAlignment="1" applyProtection="1">
      <alignment horizontal="left" vertical="center"/>
    </xf>
    <xf numFmtId="10" fontId="30" fillId="0" borderId="0" xfId="0" applyNumberFormat="1" applyFont="1" applyAlignment="1">
      <alignment horizontal="left"/>
    </xf>
    <xf numFmtId="0" fontId="1" fillId="0" borderId="0" xfId="0" applyFont="1" applyAlignment="1">
      <alignment horizontal="right" vertical="top" wrapText="1"/>
    </xf>
    <xf numFmtId="0" fontId="0" fillId="0" borderId="26" xfId="0" applyBorder="1" applyAlignment="1">
      <alignment horizontal="center"/>
    </xf>
    <xf numFmtId="166" fontId="1" fillId="0" borderId="26" xfId="0" applyNumberFormat="1" applyFont="1" applyBorder="1" applyAlignment="1">
      <alignment horizontal="center"/>
    </xf>
    <xf numFmtId="0" fontId="1" fillId="0" borderId="26" xfId="0" applyFont="1" applyBorder="1" applyAlignment="1">
      <alignment horizontal="center"/>
    </xf>
    <xf numFmtId="0" fontId="1" fillId="0" borderId="11" xfId="0" applyFont="1" applyBorder="1" applyAlignment="1">
      <alignment horizontal="center"/>
    </xf>
    <xf numFmtId="0" fontId="0" fillId="0" borderId="11" xfId="0" applyBorder="1" applyAlignment="1">
      <alignment horizontal="center"/>
    </xf>
    <xf numFmtId="166" fontId="1" fillId="0" borderId="11" xfId="0" applyNumberFormat="1" applyFont="1" applyBorder="1" applyAlignment="1">
      <alignment horizontal="center"/>
    </xf>
    <xf numFmtId="0" fontId="0" fillId="0" borderId="27" xfId="0" applyBorder="1" applyAlignment="1">
      <alignment horizontal="center"/>
    </xf>
    <xf numFmtId="166" fontId="1" fillId="0" borderId="27" xfId="0" applyNumberFormat="1" applyFont="1" applyBorder="1" applyAlignment="1">
      <alignment horizontal="center"/>
    </xf>
    <xf numFmtId="0" fontId="1" fillId="0" borderId="27" xfId="0" applyFont="1" applyBorder="1" applyAlignment="1">
      <alignment horizontal="center"/>
    </xf>
    <xf numFmtId="166" fontId="1" fillId="0" borderId="32" xfId="0" applyNumberFormat="1" applyFont="1" applyBorder="1" applyAlignment="1">
      <alignment horizontal="center" vertical="top" wrapText="1"/>
    </xf>
    <xf numFmtId="166" fontId="1" fillId="0" borderId="26" xfId="0" applyNumberFormat="1" applyFont="1" applyBorder="1" applyAlignment="1">
      <alignment horizontal="center" vertical="top" wrapText="1"/>
    </xf>
    <xf numFmtId="166" fontId="1" fillId="0" borderId="27" xfId="0" applyNumberFormat="1" applyFont="1" applyBorder="1" applyAlignment="1">
      <alignment horizontal="center" vertical="top" wrapText="1"/>
    </xf>
    <xf numFmtId="0" fontId="1" fillId="0" borderId="10" xfId="0" applyFont="1" applyBorder="1" applyAlignment="1">
      <alignment horizontal="right" vertical="top" wrapText="1"/>
    </xf>
    <xf numFmtId="166" fontId="1" fillId="0" borderId="11" xfId="0" applyNumberFormat="1" applyFont="1" applyBorder="1" applyAlignment="1">
      <alignment horizontal="center" vertical="top" wrapText="1"/>
    </xf>
    <xf numFmtId="0" fontId="6" fillId="0" borderId="12" xfId="0" applyFont="1" applyBorder="1" applyAlignment="1">
      <alignment horizontal="right" vertical="top" wrapText="1"/>
    </xf>
    <xf numFmtId="166" fontId="6" fillId="0" borderId="33" xfId="0" applyNumberFormat="1" applyFont="1" applyBorder="1" applyAlignment="1">
      <alignment horizontal="center" vertical="top" wrapText="1"/>
    </xf>
    <xf numFmtId="166" fontId="6" fillId="0" borderId="30" xfId="0" applyNumberFormat="1" applyFont="1" applyBorder="1" applyAlignment="1">
      <alignment horizontal="center" vertical="top" wrapText="1"/>
    </xf>
    <xf numFmtId="166" fontId="6" fillId="0" borderId="31" xfId="0" applyNumberFormat="1" applyFont="1" applyBorder="1" applyAlignment="1">
      <alignment horizontal="center" vertical="top" wrapText="1"/>
    </xf>
    <xf numFmtId="166" fontId="6" fillId="0" borderId="14" xfId="0" applyNumberFormat="1" applyFont="1" applyBorder="1" applyAlignment="1">
      <alignment horizontal="center" vertical="top" wrapText="1"/>
    </xf>
    <xf numFmtId="0" fontId="31" fillId="0" borderId="0" xfId="0" applyFont="1"/>
    <xf numFmtId="0" fontId="10" fillId="0" borderId="11" xfId="0" applyFont="1" applyBorder="1" applyAlignment="1">
      <alignment horizontal="center"/>
    </xf>
    <xf numFmtId="0" fontId="11" fillId="0" borderId="12" xfId="0" applyFont="1" applyBorder="1"/>
    <xf numFmtId="0" fontId="4" fillId="0" borderId="13" xfId="0" applyFont="1" applyBorder="1" applyAlignment="1">
      <alignment horizontal="right"/>
    </xf>
    <xf numFmtId="0" fontId="10" fillId="0" borderId="9" xfId="0" applyFont="1" applyBorder="1" applyAlignment="1">
      <alignment horizontal="center"/>
    </xf>
    <xf numFmtId="166" fontId="10" fillId="0" borderId="11" xfId="0" applyNumberFormat="1" applyFont="1" applyBorder="1" applyAlignment="1">
      <alignment horizontal="center"/>
    </xf>
    <xf numFmtId="166" fontId="10" fillId="0" borderId="14" xfId="0" applyNumberFormat="1" applyFont="1" applyBorder="1" applyAlignment="1">
      <alignment horizontal="center"/>
    </xf>
    <xf numFmtId="166" fontId="11" fillId="0" borderId="14" xfId="0" applyNumberFormat="1" applyFont="1" applyBorder="1" applyAlignment="1">
      <alignment horizontal="center"/>
    </xf>
    <xf numFmtId="166" fontId="10" fillId="0" borderId="17" xfId="0" applyNumberFormat="1" applyFont="1" applyBorder="1" applyAlignment="1">
      <alignment horizontal="center" vertical="center"/>
    </xf>
    <xf numFmtId="0" fontId="4" fillId="0" borderId="0" xfId="0" applyFont="1" applyAlignment="1">
      <alignment vertical="center" wrapText="1"/>
    </xf>
    <xf numFmtId="0" fontId="5" fillId="0" borderId="19" xfId="0" applyFont="1" applyBorder="1" applyAlignment="1">
      <alignment horizontal="center" wrapText="1"/>
    </xf>
    <xf numFmtId="166" fontId="5" fillId="0" borderId="32" xfId="0" applyNumberFormat="1" applyFont="1" applyBorder="1"/>
    <xf numFmtId="0" fontId="5" fillId="0" borderId="32" xfId="0" applyFont="1" applyBorder="1"/>
    <xf numFmtId="166" fontId="5" fillId="0" borderId="26" xfId="0" applyNumberFormat="1" applyFont="1" applyBorder="1"/>
    <xf numFmtId="0" fontId="5" fillId="0" borderId="26" xfId="0" applyFont="1" applyBorder="1"/>
    <xf numFmtId="166" fontId="4" fillId="0" borderId="33" xfId="0" applyNumberFormat="1" applyFont="1" applyBorder="1"/>
    <xf numFmtId="166" fontId="4" fillId="0" borderId="30" xfId="0" applyNumberFormat="1" applyFont="1" applyBorder="1"/>
    <xf numFmtId="166" fontId="5" fillId="0" borderId="55" xfId="0" applyNumberFormat="1" applyFont="1" applyBorder="1"/>
    <xf numFmtId="0" fontId="5" fillId="0" borderId="51" xfId="0" applyFont="1" applyBorder="1" applyAlignment="1">
      <alignment horizontal="center" wrapText="1"/>
    </xf>
    <xf numFmtId="0" fontId="10" fillId="0" borderId="48" xfId="0" applyFont="1" applyBorder="1" applyAlignment="1">
      <alignment horizontal="center"/>
    </xf>
    <xf numFmtId="166" fontId="10" fillId="0" borderId="48" xfId="0" applyNumberFormat="1" applyFont="1" applyBorder="1" applyAlignment="1">
      <alignment horizontal="center"/>
    </xf>
    <xf numFmtId="0" fontId="4" fillId="0" borderId="8" xfId="0" applyFont="1" applyBorder="1"/>
    <xf numFmtId="0" fontId="4" fillId="6" borderId="7" xfId="0" applyFont="1" applyFill="1" applyBorder="1"/>
    <xf numFmtId="0" fontId="4" fillId="0" borderId="9" xfId="0" applyFont="1" applyBorder="1"/>
    <xf numFmtId="0" fontId="10" fillId="0" borderId="20" xfId="0" applyFont="1" applyBorder="1" applyAlignment="1">
      <alignment horizontal="center"/>
    </xf>
    <xf numFmtId="0" fontId="10" fillId="0" borderId="29" xfId="0" applyFont="1" applyBorder="1" applyAlignment="1">
      <alignment horizontal="center"/>
    </xf>
    <xf numFmtId="166" fontId="10" fillId="0" borderId="29" xfId="0" applyNumberFormat="1" applyFont="1" applyBorder="1" applyAlignment="1">
      <alignment horizontal="center"/>
    </xf>
    <xf numFmtId="166" fontId="10" fillId="0" borderId="47" xfId="0" applyNumberFormat="1" applyFont="1" applyBorder="1" applyAlignment="1">
      <alignment horizontal="center"/>
    </xf>
    <xf numFmtId="166" fontId="10" fillId="0" borderId="24" xfId="0" applyNumberFormat="1" applyFont="1" applyBorder="1" applyAlignment="1">
      <alignment horizontal="center"/>
    </xf>
    <xf numFmtId="0" fontId="4" fillId="0" borderId="39" xfId="0" applyFont="1" applyBorder="1"/>
    <xf numFmtId="0" fontId="4" fillId="6" borderId="44" xfId="0" applyFont="1" applyFill="1" applyBorder="1"/>
    <xf numFmtId="0" fontId="5" fillId="0" borderId="36" xfId="0" applyFont="1" applyBorder="1" applyAlignment="1">
      <alignment horizontal="center" wrapText="1"/>
    </xf>
    <xf numFmtId="0" fontId="10" fillId="0" borderId="19" xfId="0" applyFont="1" applyBorder="1"/>
    <xf numFmtId="0" fontId="11" fillId="0" borderId="13" xfId="0" applyFont="1" applyBorder="1"/>
    <xf numFmtId="0" fontId="10" fillId="0" borderId="34" xfId="0" applyFont="1" applyBorder="1" applyAlignment="1">
      <alignment horizontal="center"/>
    </xf>
    <xf numFmtId="0" fontId="10" fillId="0" borderId="18" xfId="0" applyFont="1" applyBorder="1"/>
    <xf numFmtId="166" fontId="10" fillId="0" borderId="17" xfId="0" applyNumberFormat="1" applyFont="1" applyBorder="1" applyAlignment="1">
      <alignment horizontal="center"/>
    </xf>
    <xf numFmtId="0" fontId="10" fillId="6" borderId="0" xfId="0" applyFont="1" applyFill="1" applyAlignment="1">
      <alignment horizontal="left" vertical="center"/>
    </xf>
    <xf numFmtId="0" fontId="10" fillId="6" borderId="0" xfId="0" applyFont="1" applyFill="1" applyAlignment="1">
      <alignment vertical="center"/>
    </xf>
    <xf numFmtId="0" fontId="6" fillId="6" borderId="7" xfId="2" applyFont="1" applyFill="1" applyBorder="1" applyAlignment="1" applyProtection="1">
      <alignment vertical="center"/>
    </xf>
    <xf numFmtId="0" fontId="5" fillId="0" borderId="11" xfId="0" applyFont="1" applyBorder="1" applyAlignment="1">
      <alignment horizontal="center" wrapText="1"/>
    </xf>
    <xf numFmtId="0" fontId="0" fillId="0" borderId="14" xfId="0" applyBorder="1"/>
    <xf numFmtId="0" fontId="1" fillId="0" borderId="0" xfId="0" applyFont="1" applyAlignment="1">
      <alignment vertical="top" wrapText="1"/>
    </xf>
    <xf numFmtId="168" fontId="1" fillId="0" borderId="0" xfId="0" applyNumberFormat="1" applyFont="1" applyAlignment="1">
      <alignment horizontal="right" vertical="top" wrapText="1"/>
    </xf>
    <xf numFmtId="168" fontId="1" fillId="0" borderId="0" xfId="0" applyNumberFormat="1" applyFont="1" applyAlignment="1">
      <alignment wrapText="1"/>
    </xf>
    <xf numFmtId="0" fontId="4" fillId="3" borderId="3" xfId="0" applyFont="1"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6" fillId="5" borderId="0" xfId="0" applyFont="1" applyFill="1" applyAlignment="1">
      <alignment horizontal="center"/>
    </xf>
    <xf numFmtId="0" fontId="6" fillId="5" borderId="11" xfId="0" applyFont="1" applyFill="1" applyBorder="1" applyAlignment="1">
      <alignment horizontal="center"/>
    </xf>
    <xf numFmtId="0" fontId="1" fillId="0" borderId="0" xfId="0" applyFont="1" applyAlignment="1">
      <alignment horizontal="centerContinuous"/>
    </xf>
    <xf numFmtId="0" fontId="1" fillId="0" borderId="0" xfId="0" applyFont="1" applyAlignment="1">
      <alignment horizontal="left" vertical="center"/>
    </xf>
    <xf numFmtId="168" fontId="5" fillId="2" borderId="0" xfId="0" applyNumberFormat="1" applyFont="1" applyFill="1"/>
    <xf numFmtId="0" fontId="6" fillId="5" borderId="10" xfId="0" applyFont="1" applyFill="1" applyBorder="1" applyAlignment="1">
      <alignment horizontal="left"/>
    </xf>
    <xf numFmtId="0" fontId="6" fillId="3" borderId="7" xfId="0" applyFont="1" applyFill="1" applyBorder="1" applyAlignment="1">
      <alignment horizontal="center"/>
    </xf>
    <xf numFmtId="0" fontId="6" fillId="3" borderId="9" xfId="0" applyFont="1" applyFill="1" applyBorder="1" applyAlignment="1">
      <alignment horizontal="center"/>
    </xf>
    <xf numFmtId="0" fontId="11" fillId="8" borderId="7" xfId="0" applyFont="1" applyFill="1" applyBorder="1" applyAlignment="1">
      <alignment horizontal="center"/>
    </xf>
    <xf numFmtId="0" fontId="11" fillId="8" borderId="9" xfId="0" applyFont="1" applyFill="1" applyBorder="1" applyAlignment="1">
      <alignment horizontal="center"/>
    </xf>
    <xf numFmtId="0" fontId="10" fillId="0" borderId="55" xfId="0" applyFont="1" applyBorder="1"/>
    <xf numFmtId="0" fontId="10" fillId="0" borderId="1" xfId="0" applyFont="1" applyBorder="1"/>
    <xf numFmtId="0" fontId="10" fillId="0" borderId="51" xfId="0" applyFont="1" applyBorder="1"/>
    <xf numFmtId="166" fontId="1" fillId="0" borderId="37" xfId="0" applyNumberFormat="1" applyFont="1" applyBorder="1"/>
    <xf numFmtId="166" fontId="1" fillId="0" borderId="51" xfId="0" applyNumberFormat="1" applyFont="1" applyBorder="1" applyAlignment="1">
      <alignment horizontal="right"/>
    </xf>
    <xf numFmtId="166" fontId="1" fillId="0" borderId="51" xfId="0" applyNumberFormat="1" applyFont="1" applyBorder="1"/>
    <xf numFmtId="166" fontId="6" fillId="0" borderId="56" xfId="0" applyNumberFormat="1" applyFont="1" applyBorder="1"/>
    <xf numFmtId="166" fontId="6" fillId="0" borderId="57" xfId="0" applyNumberFormat="1" applyFont="1" applyBorder="1"/>
    <xf numFmtId="166" fontId="11" fillId="0" borderId="56" xfId="0" applyNumberFormat="1" applyFont="1" applyBorder="1"/>
    <xf numFmtId="166" fontId="11" fillId="0" borderId="57" xfId="0" applyNumberFormat="1" applyFont="1" applyBorder="1"/>
    <xf numFmtId="166" fontId="1" fillId="0" borderId="1" xfId="0" applyNumberFormat="1" applyFont="1" applyBorder="1"/>
    <xf numFmtId="0" fontId="10" fillId="0" borderId="37" xfId="0" applyFont="1" applyBorder="1"/>
    <xf numFmtId="1" fontId="1" fillId="0" borderId="51" xfId="0" applyNumberFormat="1" applyFont="1" applyBorder="1"/>
    <xf numFmtId="166" fontId="1" fillId="0" borderId="45" xfId="0" applyNumberFormat="1" applyFont="1" applyBorder="1"/>
    <xf numFmtId="166" fontId="11" fillId="0" borderId="23" xfId="0" applyNumberFormat="1" applyFont="1" applyBorder="1"/>
    <xf numFmtId="166" fontId="11" fillId="0" borderId="22" xfId="0" applyNumberFormat="1" applyFont="1" applyBorder="1"/>
    <xf numFmtId="166" fontId="11" fillId="0" borderId="23" xfId="0" applyNumberFormat="1" applyFont="1" applyBorder="1" applyAlignment="1">
      <alignment horizontal="center"/>
    </xf>
    <xf numFmtId="42" fontId="4" fillId="2" borderId="58" xfId="0" applyNumberFormat="1" applyFont="1" applyFill="1" applyBorder="1"/>
    <xf numFmtId="42" fontId="4" fillId="2" borderId="59" xfId="0" applyNumberFormat="1" applyFont="1" applyFill="1" applyBorder="1"/>
    <xf numFmtId="42" fontId="4" fillId="2" borderId="51" xfId="0" applyNumberFormat="1" applyFont="1" applyFill="1" applyBorder="1"/>
    <xf numFmtId="42" fontId="4" fillId="2" borderId="37" xfId="0" applyNumberFormat="1" applyFont="1" applyFill="1" applyBorder="1" applyProtection="1">
      <protection locked="0"/>
    </xf>
    <xf numFmtId="0" fontId="25" fillId="0" borderId="13" xfId="0" applyFont="1" applyBorder="1" applyAlignment="1">
      <alignment horizontal="left"/>
    </xf>
    <xf numFmtId="0" fontId="0" fillId="0" borderId="0" xfId="0" applyAlignment="1">
      <alignment horizontal="left" vertical="center" wrapText="1"/>
    </xf>
    <xf numFmtId="10" fontId="4" fillId="9" borderId="5" xfId="0" applyNumberFormat="1" applyFont="1" applyFill="1" applyBorder="1" applyAlignment="1">
      <alignment horizontal="center"/>
    </xf>
    <xf numFmtId="10" fontId="4" fillId="9" borderId="0" xfId="0" applyNumberFormat="1" applyFont="1" applyFill="1" applyAlignment="1">
      <alignment horizontal="center"/>
    </xf>
    <xf numFmtId="0" fontId="5" fillId="9" borderId="0" xfId="0" applyFont="1" applyFill="1"/>
    <xf numFmtId="168" fontId="10" fillId="9" borderId="0" xfId="0" applyNumberFormat="1" applyFont="1" applyFill="1" applyAlignment="1">
      <alignment horizontal="left"/>
    </xf>
    <xf numFmtId="9" fontId="5" fillId="9" borderId="0" xfId="3" applyFont="1" applyFill="1" applyBorder="1" applyAlignment="1" applyProtection="1">
      <alignment horizontal="left"/>
      <protection locked="0"/>
    </xf>
    <xf numFmtId="10" fontId="10" fillId="9" borderId="0" xfId="0" applyNumberFormat="1" applyFont="1" applyFill="1" applyAlignment="1">
      <alignment horizontal="left"/>
    </xf>
    <xf numFmtId="0" fontId="1" fillId="9" borderId="32" xfId="0" applyFont="1" applyFill="1" applyBorder="1"/>
    <xf numFmtId="0" fontId="5" fillId="9" borderId="0" xfId="0" applyFont="1" applyFill="1" applyAlignment="1">
      <alignment horizontal="left"/>
    </xf>
    <xf numFmtId="0" fontId="1" fillId="9" borderId="0" xfId="0" applyFont="1" applyFill="1"/>
    <xf numFmtId="7" fontId="5" fillId="9" borderId="0" xfId="0" applyNumberFormat="1" applyFont="1" applyFill="1" applyAlignment="1">
      <alignment horizontal="left"/>
    </xf>
    <xf numFmtId="9" fontId="5" fillId="9" borderId="0" xfId="0" applyNumberFormat="1" applyFont="1" applyFill="1" applyAlignment="1">
      <alignment horizontal="left"/>
    </xf>
    <xf numFmtId="1" fontId="5" fillId="9" borderId="32" xfId="3" applyNumberFormat="1" applyFont="1" applyFill="1" applyBorder="1" applyProtection="1"/>
    <xf numFmtId="0" fontId="1" fillId="9" borderId="0" xfId="0" applyFont="1" applyFill="1" applyAlignment="1">
      <alignment horizontal="left"/>
    </xf>
    <xf numFmtId="0" fontId="17" fillId="0" borderId="0" xfId="0" applyFont="1" applyAlignment="1">
      <alignment wrapText="1"/>
    </xf>
    <xf numFmtId="10" fontId="0" fillId="0" borderId="0" xfId="0" applyNumberFormat="1" applyAlignment="1">
      <alignment vertical="center" wrapText="1"/>
    </xf>
    <xf numFmtId="166" fontId="10" fillId="0" borderId="0" xfId="0" applyNumberFormat="1" applyFont="1" applyAlignment="1">
      <alignment wrapText="1"/>
    </xf>
    <xf numFmtId="0" fontId="15" fillId="0" borderId="0" xfId="0" applyFont="1" applyAlignment="1">
      <alignment wrapText="1"/>
    </xf>
    <xf numFmtId="168" fontId="0" fillId="0" borderId="0" xfId="0" applyNumberFormat="1" applyAlignment="1">
      <alignment wrapText="1"/>
    </xf>
    <xf numFmtId="10" fontId="0" fillId="0" borderId="0" xfId="0" applyNumberFormat="1" applyAlignment="1">
      <alignment wrapText="1"/>
    </xf>
    <xf numFmtId="166" fontId="0" fillId="0" borderId="0" xfId="0" applyNumberFormat="1" applyAlignment="1">
      <alignment wrapText="1"/>
    </xf>
    <xf numFmtId="166" fontId="1" fillId="0" borderId="0" xfId="0" applyNumberFormat="1" applyFont="1" applyAlignment="1">
      <alignment horizontal="right" wrapText="1"/>
    </xf>
    <xf numFmtId="3" fontId="5" fillId="0" borderId="0" xfId="0" applyNumberFormat="1" applyFont="1" applyAlignment="1">
      <alignment horizontal="right"/>
    </xf>
    <xf numFmtId="3" fontId="1" fillId="0" borderId="0" xfId="0" applyNumberFormat="1" applyFont="1" applyAlignment="1">
      <alignment horizontal="right"/>
    </xf>
    <xf numFmtId="3" fontId="1" fillId="0" borderId="0" xfId="4" applyNumberFormat="1" applyFont="1" applyAlignment="1">
      <alignment horizontal="right"/>
    </xf>
    <xf numFmtId="3" fontId="1" fillId="0" borderId="0" xfId="4" applyNumberFormat="1" applyFont="1"/>
    <xf numFmtId="3" fontId="1" fillId="0" borderId="0" xfId="4" applyNumberFormat="1" applyFont="1" applyAlignment="1">
      <alignment horizontal="right" vertical="center"/>
    </xf>
    <xf numFmtId="0" fontId="25" fillId="6" borderId="13" xfId="0" applyFont="1" applyFill="1" applyBorder="1" applyAlignment="1">
      <alignment horizontal="left"/>
    </xf>
    <xf numFmtId="0" fontId="33" fillId="0" borderId="0" xfId="0" applyFont="1" applyAlignment="1">
      <alignment vertical="center"/>
    </xf>
    <xf numFmtId="0" fontId="10" fillId="0" borderId="0" xfId="0" applyFont="1" applyAlignment="1">
      <alignment vertical="center"/>
    </xf>
    <xf numFmtId="0" fontId="1" fillId="9" borderId="19" xfId="0" applyFont="1" applyFill="1" applyBorder="1" applyAlignment="1">
      <alignment horizontal="center" wrapText="1"/>
    </xf>
    <xf numFmtId="0" fontId="1" fillId="9" borderId="19" xfId="0" applyFont="1" applyFill="1" applyBorder="1" applyAlignment="1">
      <alignment horizontal="center"/>
    </xf>
    <xf numFmtId="0" fontId="1" fillId="9" borderId="18" xfId="0" applyFont="1" applyFill="1" applyBorder="1" applyAlignment="1">
      <alignment horizontal="center"/>
    </xf>
    <xf numFmtId="0" fontId="1" fillId="9" borderId="25" xfId="0" applyFont="1" applyFill="1" applyBorder="1" applyAlignment="1">
      <alignment horizontal="center"/>
    </xf>
    <xf numFmtId="0" fontId="1" fillId="9" borderId="32" xfId="0" applyFont="1" applyFill="1" applyBorder="1" applyAlignment="1">
      <alignment horizontal="center"/>
    </xf>
    <xf numFmtId="0" fontId="1" fillId="9" borderId="26" xfId="0" applyFont="1" applyFill="1" applyBorder="1" applyAlignment="1">
      <alignment horizontal="center"/>
    </xf>
    <xf numFmtId="0" fontId="1" fillId="9" borderId="27" xfId="0" applyFont="1" applyFill="1" applyBorder="1" applyAlignment="1">
      <alignment horizontal="center"/>
    </xf>
    <xf numFmtId="166" fontId="1" fillId="9" borderId="32" xfId="0" applyNumberFormat="1" applyFont="1" applyFill="1" applyBorder="1" applyAlignment="1">
      <alignment horizontal="center"/>
    </xf>
    <xf numFmtId="166" fontId="1" fillId="9" borderId="26" xfId="0" applyNumberFormat="1" applyFont="1" applyFill="1" applyBorder="1" applyAlignment="1">
      <alignment horizontal="center"/>
    </xf>
    <xf numFmtId="166" fontId="1" fillId="9" borderId="27" xfId="0" applyNumberFormat="1" applyFont="1" applyFill="1" applyBorder="1" applyAlignment="1">
      <alignment horizontal="center"/>
    </xf>
    <xf numFmtId="0" fontId="0" fillId="9" borderId="9" xfId="0" applyFill="1" applyBorder="1" applyAlignment="1">
      <alignment horizontal="left"/>
    </xf>
    <xf numFmtId="0" fontId="10" fillId="0" borderId="10" xfId="0" applyFont="1" applyBorder="1" applyAlignment="1">
      <alignment vertical="center"/>
    </xf>
    <xf numFmtId="166" fontId="5" fillId="9" borderId="0" xfId="0" applyNumberFormat="1" applyFont="1" applyFill="1" applyAlignment="1">
      <alignment horizontal="left"/>
    </xf>
    <xf numFmtId="0" fontId="5" fillId="9" borderId="32" xfId="0" applyFont="1" applyFill="1" applyBorder="1"/>
    <xf numFmtId="0" fontId="5" fillId="9" borderId="26" xfId="0" applyFont="1" applyFill="1" applyBorder="1"/>
    <xf numFmtId="0" fontId="5" fillId="9" borderId="19" xfId="0" applyFont="1" applyFill="1" applyBorder="1"/>
    <xf numFmtId="0" fontId="5" fillId="9" borderId="18" xfId="0" applyFont="1" applyFill="1" applyBorder="1"/>
    <xf numFmtId="166" fontId="5" fillId="9" borderId="45" xfId="0" applyNumberFormat="1" applyFont="1" applyFill="1" applyBorder="1" applyAlignment="1">
      <alignment horizontal="left"/>
    </xf>
    <xf numFmtId="0" fontId="5" fillId="9" borderId="45" xfId="0" applyFont="1" applyFill="1" applyBorder="1" applyAlignment="1">
      <alignment horizontal="left"/>
    </xf>
    <xf numFmtId="0" fontId="5" fillId="9" borderId="45" xfId="0" applyFont="1" applyFill="1" applyBorder="1"/>
    <xf numFmtId="166" fontId="5" fillId="9" borderId="36" xfId="0" applyNumberFormat="1" applyFont="1" applyFill="1" applyBorder="1" applyAlignment="1">
      <alignment vertical="center"/>
    </xf>
    <xf numFmtId="0" fontId="0" fillId="9" borderId="11" xfId="0" applyFill="1" applyBorder="1" applyAlignment="1">
      <alignment horizontal="left"/>
    </xf>
    <xf numFmtId="166" fontId="0" fillId="9" borderId="11" xfId="0" applyNumberFormat="1" applyFill="1" applyBorder="1" applyAlignment="1">
      <alignment horizontal="left"/>
    </xf>
    <xf numFmtId="0" fontId="4" fillId="0" borderId="18" xfId="0" applyFont="1" applyBorder="1"/>
    <xf numFmtId="0" fontId="4" fillId="0" borderId="45" xfId="0" applyFont="1" applyBorder="1" applyAlignment="1">
      <alignment horizontal="center"/>
    </xf>
    <xf numFmtId="0" fontId="6" fillId="0" borderId="25" xfId="0" applyFont="1" applyBorder="1" applyAlignment="1">
      <alignment horizontal="center"/>
    </xf>
    <xf numFmtId="0" fontId="5" fillId="0" borderId="26" xfId="0" applyFont="1" applyBorder="1" applyAlignment="1">
      <alignment horizontal="left"/>
    </xf>
    <xf numFmtId="166" fontId="5" fillId="9" borderId="0" xfId="0" applyNumberFormat="1" applyFont="1" applyFill="1"/>
    <xf numFmtId="166" fontId="0" fillId="0" borderId="27" xfId="0" applyNumberFormat="1" applyBorder="1"/>
    <xf numFmtId="0" fontId="0" fillId="0" borderId="26" xfId="0" applyBorder="1" applyAlignment="1">
      <alignment horizontal="left"/>
    </xf>
    <xf numFmtId="0" fontId="15" fillId="6" borderId="0" xfId="0" applyFont="1" applyFill="1"/>
    <xf numFmtId="0" fontId="34" fillId="0" borderId="0" xfId="0" applyFont="1"/>
    <xf numFmtId="0" fontId="15" fillId="0" borderId="55" xfId="0" applyFont="1" applyBorder="1"/>
    <xf numFmtId="166" fontId="15" fillId="0" borderId="1" xfId="0" applyNumberFormat="1" applyFont="1" applyBorder="1"/>
    <xf numFmtId="166" fontId="15" fillId="0" borderId="28" xfId="0" applyNumberFormat="1" applyFont="1" applyBorder="1"/>
    <xf numFmtId="0" fontId="0" fillId="0" borderId="0" xfId="0" applyAlignment="1">
      <alignment vertical="center" wrapText="1"/>
    </xf>
    <xf numFmtId="42" fontId="1" fillId="0" borderId="0" xfId="0" applyNumberFormat="1" applyFont="1"/>
    <xf numFmtId="42" fontId="6" fillId="9" borderId="16" xfId="0" applyNumberFormat="1" applyFont="1" applyFill="1" applyBorder="1"/>
    <xf numFmtId="42" fontId="6" fillId="2" borderId="16" xfId="0" applyNumberFormat="1" applyFont="1" applyFill="1" applyBorder="1"/>
    <xf numFmtId="166" fontId="1" fillId="9" borderId="0" xfId="2" applyNumberFormat="1" applyFont="1" applyFill="1" applyBorder="1" applyAlignment="1" applyProtection="1">
      <alignment horizontal="right" vertical="center"/>
    </xf>
    <xf numFmtId="0" fontId="5" fillId="9" borderId="22" xfId="0" applyFont="1" applyFill="1" applyBorder="1"/>
    <xf numFmtId="0" fontId="1" fillId="9" borderId="37" xfId="0" applyFont="1" applyFill="1" applyBorder="1" applyAlignment="1">
      <alignment wrapText="1"/>
    </xf>
    <xf numFmtId="9" fontId="5" fillId="9" borderId="25" xfId="3" applyFont="1" applyFill="1" applyBorder="1" applyAlignment="1" applyProtection="1">
      <alignment horizontal="left"/>
      <protection locked="0"/>
    </xf>
    <xf numFmtId="1" fontId="1" fillId="9" borderId="18" xfId="0" applyNumberFormat="1" applyFont="1" applyFill="1" applyBorder="1"/>
    <xf numFmtId="1" fontId="1" fillId="9" borderId="26" xfId="0" applyNumberFormat="1" applyFont="1" applyFill="1" applyBorder="1"/>
    <xf numFmtId="166" fontId="1" fillId="9" borderId="1" xfId="0" applyNumberFormat="1" applyFont="1" applyFill="1" applyBorder="1"/>
    <xf numFmtId="166" fontId="1" fillId="9" borderId="28" xfId="0" applyNumberFormat="1" applyFont="1" applyFill="1" applyBorder="1"/>
    <xf numFmtId="10" fontId="1" fillId="9" borderId="55" xfId="0" applyNumberFormat="1" applyFont="1" applyFill="1" applyBorder="1" applyAlignment="1">
      <alignment vertical="center"/>
    </xf>
    <xf numFmtId="10" fontId="1" fillId="9" borderId="26" xfId="0" applyNumberFormat="1" applyFont="1" applyFill="1" applyBorder="1" applyAlignment="1">
      <alignment vertical="center"/>
    </xf>
    <xf numFmtId="10" fontId="1" fillId="9" borderId="26" xfId="2" applyNumberFormat="1" applyFont="1" applyFill="1" applyBorder="1" applyAlignment="1" applyProtection="1">
      <alignment vertical="center"/>
    </xf>
    <xf numFmtId="10" fontId="1" fillId="9" borderId="51" xfId="0" applyNumberFormat="1" applyFont="1" applyFill="1" applyBorder="1" applyAlignment="1">
      <alignment vertical="center"/>
    </xf>
    <xf numFmtId="10" fontId="1" fillId="9" borderId="51" xfId="2" applyNumberFormat="1" applyFont="1" applyFill="1" applyBorder="1" applyAlignment="1" applyProtection="1">
      <alignment vertical="center"/>
    </xf>
    <xf numFmtId="1" fontId="1" fillId="9" borderId="45" xfId="0" applyNumberFormat="1" applyFont="1" applyFill="1" applyBorder="1"/>
    <xf numFmtId="0" fontId="11" fillId="6" borderId="10" xfId="0" applyFont="1" applyFill="1" applyBorder="1" applyAlignment="1">
      <alignment vertical="center"/>
    </xf>
    <xf numFmtId="0" fontId="6" fillId="6" borderId="0" xfId="0" applyFont="1" applyFill="1" applyAlignment="1">
      <alignment horizontal="left"/>
    </xf>
    <xf numFmtId="0" fontId="6" fillId="6" borderId="0" xfId="0" applyFont="1" applyFill="1" applyAlignment="1">
      <alignment horizontal="left" vertical="center"/>
    </xf>
    <xf numFmtId="0" fontId="2" fillId="2" borderId="0" xfId="0" applyFont="1" applyFill="1" applyAlignment="1">
      <alignment horizontal="center" vertical="center"/>
    </xf>
    <xf numFmtId="0" fontId="19" fillId="6" borderId="0" xfId="0" applyFont="1" applyFill="1" applyAlignment="1">
      <alignment horizontal="left" vertical="top"/>
    </xf>
    <xf numFmtId="0" fontId="20" fillId="9" borderId="0" xfId="0" applyFont="1" applyFill="1" applyAlignment="1">
      <alignment horizontal="center" vertical="center"/>
    </xf>
    <xf numFmtId="0" fontId="8" fillId="5" borderId="7" xfId="2" applyFill="1" applyBorder="1" applyAlignment="1" applyProtection="1">
      <alignment horizontal="center"/>
    </xf>
    <xf numFmtId="0" fontId="8" fillId="5" borderId="8" xfId="2" applyFill="1" applyBorder="1" applyAlignment="1" applyProtection="1">
      <alignment horizontal="center"/>
    </xf>
    <xf numFmtId="0" fontId="8" fillId="5" borderId="9" xfId="2" applyFill="1" applyBorder="1" applyAlignment="1" applyProtection="1">
      <alignment horizontal="center"/>
    </xf>
    <xf numFmtId="0" fontId="6" fillId="6" borderId="13" xfId="2" applyFont="1" applyFill="1" applyBorder="1" applyAlignment="1" applyProtection="1">
      <alignment horizontal="left" vertical="center"/>
    </xf>
    <xf numFmtId="0" fontId="1" fillId="0" borderId="10" xfId="2" applyFont="1" applyFill="1" applyBorder="1" applyAlignment="1" applyProtection="1">
      <alignment horizontal="left" vertical="center" wrapText="1"/>
    </xf>
    <xf numFmtId="0" fontId="1" fillId="0" borderId="0" xfId="2" applyFont="1" applyFill="1" applyBorder="1" applyAlignment="1" applyProtection="1">
      <alignment horizontal="left" vertical="center" wrapText="1"/>
    </xf>
    <xf numFmtId="0" fontId="1" fillId="0" borderId="11" xfId="2" applyFont="1" applyFill="1" applyBorder="1" applyAlignment="1" applyProtection="1">
      <alignment horizontal="left" vertical="center" wrapText="1"/>
    </xf>
    <xf numFmtId="0" fontId="1" fillId="0" borderId="12" xfId="2" applyFont="1" applyFill="1" applyBorder="1" applyAlignment="1" applyProtection="1">
      <alignment horizontal="left" vertical="center" wrapText="1"/>
    </xf>
    <xf numFmtId="0" fontId="1" fillId="0" borderId="13" xfId="2" applyFont="1" applyFill="1" applyBorder="1" applyAlignment="1" applyProtection="1">
      <alignment horizontal="left" vertical="center" wrapText="1"/>
    </xf>
    <xf numFmtId="0" fontId="1" fillId="0" borderId="14" xfId="2" applyFont="1" applyFill="1" applyBorder="1" applyAlignment="1" applyProtection="1">
      <alignment horizontal="left" vertical="center" wrapText="1"/>
    </xf>
    <xf numFmtId="0" fontId="15" fillId="6" borderId="0" xfId="0" applyFont="1" applyFill="1" applyAlignment="1">
      <alignment horizontal="center"/>
    </xf>
    <xf numFmtId="0" fontId="0" fillId="6" borderId="10" xfId="0" applyFill="1" applyBorder="1" applyAlignment="1">
      <alignment horizontal="center" vertical="center" wrapText="1"/>
    </xf>
    <xf numFmtId="0" fontId="1" fillId="9" borderId="8" xfId="0" applyFont="1" applyFill="1" applyBorder="1" applyAlignment="1">
      <alignment horizontal="left"/>
    </xf>
    <xf numFmtId="0" fontId="1" fillId="9" borderId="8" xfId="0" applyFont="1" applyFill="1" applyBorder="1" applyAlignment="1">
      <alignment horizontal="center"/>
    </xf>
    <xf numFmtId="0" fontId="17" fillId="0" borderId="0" xfId="0" applyFont="1" applyAlignment="1">
      <alignment horizontal="center"/>
    </xf>
    <xf numFmtId="0" fontId="11" fillId="8" borderId="7" xfId="0" applyFont="1" applyFill="1" applyBorder="1" applyAlignment="1">
      <alignment horizontal="center"/>
    </xf>
    <xf numFmtId="0" fontId="11" fillId="8" borderId="9" xfId="0" applyFont="1" applyFill="1" applyBorder="1" applyAlignment="1">
      <alignment horizontal="center"/>
    </xf>
    <xf numFmtId="0" fontId="15" fillId="0" borderId="13" xfId="0" applyFont="1" applyBorder="1" applyAlignment="1">
      <alignment horizontal="center"/>
    </xf>
    <xf numFmtId="0" fontId="11" fillId="0" borderId="0" xfId="0" applyFont="1" applyAlignment="1">
      <alignment horizontal="center"/>
    </xf>
    <xf numFmtId="0" fontId="25" fillId="6" borderId="0" xfId="0" applyFont="1" applyFill="1" applyAlignment="1">
      <alignment horizontal="left"/>
    </xf>
    <xf numFmtId="0" fontId="0" fillId="0" borderId="60" xfId="0" applyBorder="1" applyAlignment="1">
      <alignment horizontal="center" vertical="center" wrapText="1"/>
    </xf>
    <xf numFmtId="0" fontId="0" fillId="0" borderId="10" xfId="0" applyBorder="1" applyAlignment="1">
      <alignment horizontal="center" vertical="center" wrapText="1"/>
    </xf>
    <xf numFmtId="0" fontId="6" fillId="3" borderId="7" xfId="0" applyFont="1" applyFill="1" applyBorder="1" applyAlignment="1">
      <alignment horizontal="center"/>
    </xf>
    <xf numFmtId="0" fontId="6" fillId="3" borderId="9" xfId="0" applyFont="1" applyFill="1" applyBorder="1" applyAlignment="1">
      <alignment horizontal="center"/>
    </xf>
    <xf numFmtId="0" fontId="6" fillId="0" borderId="0" xfId="0" applyFont="1" applyAlignment="1">
      <alignment horizontal="center" wrapText="1"/>
    </xf>
    <xf numFmtId="0" fontId="0" fillId="9" borderId="8" xfId="0" applyFill="1" applyBorder="1" applyAlignment="1">
      <alignment horizontal="left"/>
    </xf>
    <xf numFmtId="0" fontId="0" fillId="9" borderId="9" xfId="0" applyFill="1" applyBorder="1" applyAlignment="1">
      <alignment horizontal="left"/>
    </xf>
    <xf numFmtId="0" fontId="17" fillId="0" borderId="0" xfId="0" applyFont="1" applyAlignment="1">
      <alignment horizontal="center" vertical="center"/>
    </xf>
    <xf numFmtId="0" fontId="15" fillId="6" borderId="13" xfId="0" applyFont="1" applyFill="1" applyBorder="1" applyAlignment="1">
      <alignment horizontal="left" wrapText="1"/>
    </xf>
    <xf numFmtId="0" fontId="0" fillId="9" borderId="39" xfId="0" applyFill="1" applyBorder="1" applyAlignment="1">
      <alignment horizontal="left"/>
    </xf>
    <xf numFmtId="0" fontId="0" fillId="9" borderId="43" xfId="0" applyFill="1" applyBorder="1" applyAlignment="1">
      <alignment horizontal="left"/>
    </xf>
    <xf numFmtId="0" fontId="0" fillId="0" borderId="0" xfId="0" applyAlignment="1">
      <alignment horizontal="left" vertical="center" wrapText="1"/>
    </xf>
    <xf numFmtId="0" fontId="5" fillId="0" borderId="40" xfId="0" applyFont="1" applyBorder="1" applyAlignment="1">
      <alignment horizontal="right" wrapText="1"/>
    </xf>
    <xf numFmtId="0" fontId="5" fillId="0" borderId="28" xfId="0" applyFont="1" applyBorder="1" applyAlignment="1">
      <alignment horizontal="right" wrapText="1"/>
    </xf>
    <xf numFmtId="0" fontId="5" fillId="0" borderId="49" xfId="0" applyFont="1" applyBorder="1" applyAlignment="1">
      <alignment horizontal="right" wrapText="1"/>
    </xf>
    <xf numFmtId="0" fontId="5" fillId="0" borderId="37" xfId="0" applyFont="1" applyBorder="1" applyAlignment="1">
      <alignment horizontal="right" wrapText="1"/>
    </xf>
    <xf numFmtId="0" fontId="11" fillId="6" borderId="0" xfId="0" applyFont="1" applyFill="1" applyAlignment="1">
      <alignment horizont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7" xfId="0" applyFont="1" applyFill="1" applyBorder="1" applyAlignment="1">
      <alignment horizontal="left"/>
    </xf>
    <xf numFmtId="0" fontId="4" fillId="6" borderId="8" xfId="0" applyFont="1" applyFill="1" applyBorder="1" applyAlignment="1">
      <alignment horizontal="left"/>
    </xf>
    <xf numFmtId="0" fontId="15" fillId="6" borderId="8" xfId="0" applyFont="1" applyFill="1" applyBorder="1" applyAlignment="1">
      <alignment horizontal="center"/>
    </xf>
    <xf numFmtId="0" fontId="25" fillId="6" borderId="1" xfId="0" applyFont="1" applyFill="1" applyBorder="1" applyAlignment="1">
      <alignment horizontal="left" vertical="center" wrapText="1"/>
    </xf>
    <xf numFmtId="0" fontId="27" fillId="6" borderId="0" xfId="0" applyFont="1" applyFill="1" applyAlignment="1">
      <alignment horizontal="left"/>
    </xf>
    <xf numFmtId="0" fontId="11" fillId="7" borderId="41" xfId="0" applyFont="1" applyFill="1" applyBorder="1" applyAlignment="1">
      <alignment horizontal="center"/>
    </xf>
    <xf numFmtId="0" fontId="11" fillId="7" borderId="42" xfId="0" applyFont="1" applyFill="1" applyBorder="1" applyAlignment="1">
      <alignment horizontal="center"/>
    </xf>
    <xf numFmtId="0" fontId="6" fillId="0" borderId="39" xfId="0" applyFont="1" applyBorder="1" applyAlignment="1">
      <alignment horizontal="left" wrapText="1"/>
    </xf>
    <xf numFmtId="0" fontId="6" fillId="0" borderId="38" xfId="0" applyFont="1" applyBorder="1" applyAlignment="1">
      <alignment horizontal="left" wrapText="1"/>
    </xf>
    <xf numFmtId="0" fontId="1" fillId="0" borderId="16" xfId="0" applyFont="1" applyBorder="1" applyAlignment="1">
      <alignment horizontal="center"/>
    </xf>
    <xf numFmtId="0" fontId="0" fillId="0" borderId="0" xfId="0"/>
    <xf numFmtId="0" fontId="1" fillId="0" borderId="51" xfId="0" applyFont="1" applyBorder="1" applyAlignment="1">
      <alignment horizontal="center"/>
    </xf>
    <xf numFmtId="0" fontId="1" fillId="0" borderId="37" xfId="0" applyFont="1" applyBorder="1" applyAlignment="1">
      <alignment horizontal="center"/>
    </xf>
    <xf numFmtId="0" fontId="27" fillId="0" borderId="0" xfId="0" applyFont="1" applyAlignment="1">
      <alignment horizontal="center"/>
    </xf>
    <xf numFmtId="0" fontId="11" fillId="6" borderId="0" xfId="0" applyFont="1" applyFill="1" applyAlignment="1">
      <alignment horizontal="center" vertical="center" wrapText="1"/>
    </xf>
    <xf numFmtId="0" fontId="6" fillId="5" borderId="50" xfId="0" applyFont="1" applyFill="1" applyBorder="1" applyAlignment="1">
      <alignment horizontal="center"/>
    </xf>
    <xf numFmtId="0" fontId="6" fillId="5" borderId="42" xfId="0" applyFont="1" applyFill="1" applyBorder="1" applyAlignment="1">
      <alignment horizontal="center"/>
    </xf>
    <xf numFmtId="0" fontId="6" fillId="5" borderId="10" xfId="0" applyFont="1" applyFill="1" applyBorder="1" applyAlignment="1">
      <alignment horizontal="center"/>
    </xf>
    <xf numFmtId="0" fontId="6" fillId="5" borderId="0" xfId="0" applyFont="1" applyFill="1" applyAlignment="1">
      <alignment horizontal="center"/>
    </xf>
    <xf numFmtId="0" fontId="6" fillId="5" borderId="11" xfId="0" applyFont="1" applyFill="1" applyBorder="1" applyAlignment="1">
      <alignment horizontal="center"/>
    </xf>
    <xf numFmtId="0" fontId="6" fillId="8" borderId="44" xfId="0" applyFont="1" applyFill="1" applyBorder="1" applyAlignment="1">
      <alignment horizontal="center"/>
    </xf>
    <xf numFmtId="0" fontId="6" fillId="8" borderId="43" xfId="0" applyFont="1" applyFill="1" applyBorder="1" applyAlignment="1">
      <alignment horizontal="center"/>
    </xf>
    <xf numFmtId="0" fontId="11" fillId="8" borderId="53" xfId="0" applyFont="1" applyFill="1" applyBorder="1" applyAlignment="1">
      <alignment horizontal="center"/>
    </xf>
    <xf numFmtId="0" fontId="11" fillId="8" borderId="54" xfId="0" applyFont="1" applyFill="1" applyBorder="1" applyAlignment="1">
      <alignment horizontal="center"/>
    </xf>
    <xf numFmtId="0" fontId="29" fillId="5" borderId="50" xfId="0" applyFont="1" applyFill="1" applyBorder="1" applyAlignment="1">
      <alignment horizontal="center"/>
    </xf>
    <xf numFmtId="0" fontId="29" fillId="5" borderId="41" xfId="0" applyFont="1" applyFill="1" applyBorder="1" applyAlignment="1">
      <alignment horizontal="center"/>
    </xf>
    <xf numFmtId="0" fontId="29" fillId="5" borderId="42" xfId="0" applyFont="1" applyFill="1" applyBorder="1" applyAlignment="1">
      <alignment horizontal="center"/>
    </xf>
  </cellXfs>
  <cellStyles count="5">
    <cellStyle name="Comma" xfId="4" builtinId="3"/>
    <cellStyle name="Date_simple" xfId="1" xr:uid="{00000000-0005-0000-0000-000000000000}"/>
    <cellStyle name="Hyperlink" xfId="2" builtinId="8"/>
    <cellStyle name="Normal" xfId="0" builtinId="0"/>
    <cellStyle name="Percent" xfId="3" builtinId="5"/>
  </cellStyles>
  <dxfs count="0"/>
  <tableStyles count="0" defaultTableStyle="TableStyleMedium2" defaultPivotStyle="PivotStyleLight16"/>
  <colors>
    <mruColors>
      <color rgb="FFCCCCFF"/>
      <color rgb="FFAD74F2"/>
      <color rgb="FF6600FF"/>
      <color rgb="FF9933FF"/>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590550</xdr:colOff>
      <xdr:row>0</xdr:row>
      <xdr:rowOff>47625</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0" y="0"/>
          <a:ext cx="704850" cy="152400"/>
        </a:xfrm>
        <a:prstGeom prst="rect">
          <a:avLst/>
        </a:prstGeom>
        <a:solidFill>
          <a:srgbClr val="FFFFFF"/>
        </a:solidFill>
        <a:ln w="9525">
          <a:noFill/>
          <a:miter lim="800000"/>
          <a:headEnd/>
          <a:tailEnd/>
        </a:ln>
      </xdr:spPr>
    </xdr:sp>
    <xdr:clientData/>
  </xdr:twoCellAnchor>
  <xdr:twoCellAnchor>
    <xdr:from>
      <xdr:col>0</xdr:col>
      <xdr:colOff>0</xdr:colOff>
      <xdr:row>0</xdr:row>
      <xdr:rowOff>0</xdr:rowOff>
    </xdr:from>
    <xdr:to>
      <xdr:col>1</xdr:col>
      <xdr:colOff>590550</xdr:colOff>
      <xdr:row>0</xdr:row>
      <xdr:rowOff>47625</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0" y="0"/>
          <a:ext cx="704850" cy="152400"/>
        </a:xfrm>
        <a:prstGeom prst="rect">
          <a:avLst/>
        </a:prstGeom>
        <a:solidFill>
          <a:srgbClr val="FFFFFF"/>
        </a:solidFill>
        <a:ln w="9525">
          <a:noFill/>
          <a:miter lim="800000"/>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oprals.state.gov/web920/per_diem.asp" TargetMode="External"/><Relationship Id="rId13" Type="http://schemas.openxmlformats.org/officeDocument/2006/relationships/hyperlink" Target="https://www.gsa.gov/travel/plan-book/per-diem-rates" TargetMode="External"/><Relationship Id="rId18" Type="http://schemas.openxmlformats.org/officeDocument/2006/relationships/hyperlink" Target="https://aoprals.state.gov/web920/per_diem.asp" TargetMode="External"/><Relationship Id="rId3" Type="http://schemas.openxmlformats.org/officeDocument/2006/relationships/hyperlink" Target="https://www.gsa.gov/travel/plan-book/per-diem-rates" TargetMode="External"/><Relationship Id="rId21" Type="http://schemas.openxmlformats.org/officeDocument/2006/relationships/printerSettings" Target="../printerSettings/printerSettings3.bin"/><Relationship Id="rId7" Type="http://schemas.openxmlformats.org/officeDocument/2006/relationships/hyperlink" Target="https://www.gsa.gov/travel/plan-book/per-diem-rates" TargetMode="External"/><Relationship Id="rId12" Type="http://schemas.openxmlformats.org/officeDocument/2006/relationships/hyperlink" Target="https://aoprals.state.gov/web920/per_diem.asp" TargetMode="External"/><Relationship Id="rId17" Type="http://schemas.openxmlformats.org/officeDocument/2006/relationships/hyperlink" Target="https://www.gsa.gov/travel/plan-book/per-diem-rates" TargetMode="External"/><Relationship Id="rId2" Type="http://schemas.openxmlformats.org/officeDocument/2006/relationships/hyperlink" Target="https://aoprals.state.gov/web920/per_diem.asp" TargetMode="External"/><Relationship Id="rId16" Type="http://schemas.openxmlformats.org/officeDocument/2006/relationships/hyperlink" Target="https://aoprals.state.gov/web920/per_diem.asp" TargetMode="External"/><Relationship Id="rId20" Type="http://schemas.openxmlformats.org/officeDocument/2006/relationships/hyperlink" Target="https://aoprals.state.gov/web920/per_diem.asp" TargetMode="External"/><Relationship Id="rId1" Type="http://schemas.openxmlformats.org/officeDocument/2006/relationships/hyperlink" Target="https://www.gsa.gov/travel/plan-book/per-diem-rates" TargetMode="External"/><Relationship Id="rId6" Type="http://schemas.openxmlformats.org/officeDocument/2006/relationships/hyperlink" Target="https://aoprals.state.gov/web920/per_diem.asp"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gsa.gov/travel/plan-book/per-diem-rates" TargetMode="External"/><Relationship Id="rId15" Type="http://schemas.openxmlformats.org/officeDocument/2006/relationships/hyperlink" Target="https://www.gsa.gov/travel/plan-book/per-diem-rates" TargetMode="External"/><Relationship Id="rId23" Type="http://schemas.openxmlformats.org/officeDocument/2006/relationships/comments" Target="../comments3.xml"/><Relationship Id="rId10" Type="http://schemas.openxmlformats.org/officeDocument/2006/relationships/hyperlink" Target="https://aoprals.state.gov/web920/per_diem.asp" TargetMode="External"/><Relationship Id="rId19" Type="http://schemas.openxmlformats.org/officeDocument/2006/relationships/hyperlink" Target="https://www.gsa.gov/travel/plan-book/per-diem-rates" TargetMode="External"/><Relationship Id="rId4" Type="http://schemas.openxmlformats.org/officeDocument/2006/relationships/hyperlink" Target="https://aoprals.state.gov/web920/per_diem.asp" TargetMode="External"/><Relationship Id="rId9" Type="http://schemas.openxmlformats.org/officeDocument/2006/relationships/hyperlink" Target="https://www.gsa.gov/travel/plan-book/per-diem-rates" TargetMode="External"/><Relationship Id="rId14" Type="http://schemas.openxmlformats.org/officeDocument/2006/relationships/hyperlink" Target="https://aoprals.state.gov/web920/per_diem.asp" TargetMode="External"/><Relationship Id="rId22"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uidaho.edu/research/faculty/resources/f-and-a-rat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205"/>
  <sheetViews>
    <sheetView tabSelected="1" workbookViewId="0">
      <selection activeCell="C15" sqref="C15"/>
    </sheetView>
  </sheetViews>
  <sheetFormatPr defaultColWidth="9.1796875" defaultRowHeight="12.5" x14ac:dyDescent="0.25"/>
  <cols>
    <col min="1" max="1" width="4.90625" style="1" customWidth="1"/>
    <col min="2" max="2" width="32.08984375" style="1" customWidth="1"/>
    <col min="3" max="3" width="21.1796875" style="1" customWidth="1"/>
    <col min="4" max="4" width="18.36328125" style="1" customWidth="1"/>
    <col min="5" max="5" width="18.81640625" style="1" customWidth="1"/>
    <col min="6" max="11" width="15.81640625" style="1" customWidth="1"/>
    <col min="12" max="12" width="4.54296875" style="1" customWidth="1"/>
    <col min="13" max="13" width="23.1796875" style="1" customWidth="1"/>
    <col min="14" max="14" width="19.1796875" style="1" customWidth="1"/>
    <col min="15" max="15" width="10.6328125" style="1" customWidth="1"/>
    <col min="16" max="16" width="22.81640625" style="1" customWidth="1"/>
    <col min="17" max="17" width="53.1796875" style="1" customWidth="1"/>
    <col min="18" max="18" width="17" style="1" customWidth="1"/>
    <col min="19" max="19" width="13.453125" style="1" customWidth="1"/>
    <col min="20" max="16384" width="9.1796875" style="1"/>
  </cols>
  <sheetData>
    <row r="1" spans="2:18" ht="8.25" customHeight="1" x14ac:dyDescent="0.25"/>
    <row r="2" spans="2:18" ht="15" customHeight="1" x14ac:dyDescent="0.35">
      <c r="B2" s="235" t="s">
        <v>219</v>
      </c>
      <c r="C2" s="230"/>
      <c r="D2" s="230"/>
      <c r="E2" s="230"/>
      <c r="F2" s="231"/>
      <c r="G2" s="231"/>
    </row>
    <row r="3" spans="2:18" ht="15.5" customHeight="1" x14ac:dyDescent="0.35">
      <c r="B3" s="497" t="s">
        <v>225</v>
      </c>
      <c r="C3" s="497"/>
      <c r="D3" s="497"/>
      <c r="E3" s="497"/>
      <c r="F3" s="497"/>
      <c r="G3" s="103"/>
    </row>
    <row r="4" spans="2:18" ht="15" customHeight="1" x14ac:dyDescent="0.25">
      <c r="B4" s="497" t="s">
        <v>220</v>
      </c>
      <c r="C4" s="497"/>
      <c r="D4" s="497"/>
      <c r="E4" s="497"/>
      <c r="F4" s="497"/>
      <c r="G4" s="497"/>
      <c r="H4" s="497"/>
    </row>
    <row r="5" spans="2:18" ht="16" customHeight="1" x14ac:dyDescent="0.25">
      <c r="B5" s="497" t="s">
        <v>226</v>
      </c>
      <c r="C5" s="497"/>
      <c r="D5" s="497"/>
      <c r="E5" s="497"/>
      <c r="F5" s="497"/>
      <c r="G5" s="497"/>
    </row>
    <row r="6" spans="2:18" ht="19.5" customHeight="1" x14ac:dyDescent="0.25">
      <c r="B6" s="496" t="s">
        <v>22</v>
      </c>
      <c r="C6" s="496"/>
      <c r="D6" s="496"/>
      <c r="E6" s="496"/>
      <c r="F6" s="496"/>
      <c r="G6" s="496"/>
      <c r="H6" s="496"/>
      <c r="I6" s="496"/>
      <c r="J6" s="496"/>
      <c r="K6" s="496"/>
    </row>
    <row r="7" spans="2:18" s="103" customFormat="1" ht="15" customHeight="1" x14ac:dyDescent="0.35">
      <c r="B7" s="255"/>
      <c r="C7" s="255" t="s">
        <v>95</v>
      </c>
      <c r="D7" s="254"/>
      <c r="E7" s="498"/>
      <c r="F7" s="498"/>
      <c r="G7" s="256"/>
      <c r="H7" s="201"/>
      <c r="I7" s="201"/>
      <c r="J7" s="202"/>
      <c r="K7" s="202"/>
    </row>
    <row r="8" spans="2:18" ht="16" customHeight="1" x14ac:dyDescent="0.3">
      <c r="B8" s="2"/>
      <c r="C8" s="2"/>
      <c r="D8" s="2"/>
      <c r="E8" s="2"/>
      <c r="F8" s="3"/>
      <c r="G8" s="3"/>
      <c r="H8" s="3"/>
      <c r="I8" s="3"/>
      <c r="J8" s="380"/>
      <c r="K8" s="3"/>
    </row>
    <row r="9" spans="2:18" ht="16" customHeight="1" x14ac:dyDescent="0.3">
      <c r="B9" s="18" t="s">
        <v>112</v>
      </c>
      <c r="C9" s="18" t="s">
        <v>97</v>
      </c>
      <c r="D9" s="18" t="s">
        <v>235</v>
      </c>
      <c r="E9" s="18" t="s">
        <v>236</v>
      </c>
      <c r="F9" s="5" t="s">
        <v>0</v>
      </c>
      <c r="G9" s="6" t="s">
        <v>1</v>
      </c>
      <c r="H9" s="6" t="s">
        <v>2</v>
      </c>
      <c r="I9" s="6" t="s">
        <v>3</v>
      </c>
      <c r="J9" s="6" t="s">
        <v>4</v>
      </c>
      <c r="K9" s="5" t="s">
        <v>5</v>
      </c>
    </row>
    <row r="10" spans="2:18" ht="13" customHeight="1" x14ac:dyDescent="0.25">
      <c r="B10" s="125">
        <f>Personnel!C3</f>
        <v>0</v>
      </c>
      <c r="C10" s="23">
        <f>Personnel!C4</f>
        <v>0</v>
      </c>
      <c r="D10" s="23">
        <f>Personnel!C5</f>
        <v>0</v>
      </c>
      <c r="E10" s="257">
        <f>Personnel!C8</f>
        <v>0</v>
      </c>
      <c r="F10" s="432" t="str">
        <f>IF(Personnel!$C$7="Months", Personnel!C16, Personnel!C18)</f>
        <v>0</v>
      </c>
      <c r="G10" s="432" t="str">
        <f>IF(Personnel!$C$7="Months", Personnel!D16, Personnel!D18)</f>
        <v>0</v>
      </c>
      <c r="H10" s="432" t="str">
        <f>IF(Personnel!$C$7="Months", Personnel!E16, Personnel!E18)</f>
        <v>0</v>
      </c>
      <c r="I10" s="432" t="str">
        <f>IF(Personnel!$C$7="Months", Personnel!F16, Personnel!F18)</f>
        <v>0</v>
      </c>
      <c r="J10" s="432" t="str">
        <f>IF(Personnel!$C$7="Months", Personnel!G16, Personnel!G18)</f>
        <v>0</v>
      </c>
      <c r="K10" s="7">
        <f>SUM(F10:J10)</f>
        <v>0</v>
      </c>
      <c r="L10" s="8"/>
    </row>
    <row r="11" spans="2:18" ht="13" customHeight="1" x14ac:dyDescent="0.3">
      <c r="B11" s="125">
        <f>Personnel!C20</f>
        <v>0</v>
      </c>
      <c r="C11" s="23">
        <f>Personnel!C21</f>
        <v>0</v>
      </c>
      <c r="D11" s="23">
        <f>Personnel!C22</f>
        <v>0</v>
      </c>
      <c r="E11" s="257">
        <f>Personnel!C25</f>
        <v>0</v>
      </c>
      <c r="F11" s="432" t="str">
        <f>IF(Personnel!$C$24="Months", Personnel!C33, Personnel!C35)</f>
        <v>0</v>
      </c>
      <c r="G11" s="432" t="str">
        <f>IF(Personnel!$C$24="Months", Personnel!D33, Personnel!D35)</f>
        <v>0</v>
      </c>
      <c r="H11" s="432" t="str">
        <f>IF(Personnel!$C$24="Months", Personnel!E33, Personnel!E35)</f>
        <v>0</v>
      </c>
      <c r="I11" s="432" t="str">
        <f>IF(Personnel!$C$24="Months", Personnel!F33, Personnel!F35)</f>
        <v>0</v>
      </c>
      <c r="J11" s="432" t="str">
        <f>IF(Personnel!$C$24="Months", Personnel!G33, Personnel!G35)</f>
        <v>0</v>
      </c>
      <c r="K11" s="7">
        <f>SUM(F11:J11)</f>
        <v>0</v>
      </c>
      <c r="L11" s="8"/>
      <c r="M11" s="438"/>
      <c r="R11" s="21"/>
    </row>
    <row r="12" spans="2:18" ht="13" customHeight="1" x14ac:dyDescent="0.3">
      <c r="B12" s="125">
        <f>Personnel!C37</f>
        <v>0</v>
      </c>
      <c r="C12" s="23">
        <f>Personnel!C38</f>
        <v>0</v>
      </c>
      <c r="D12" s="23">
        <f>Personnel!C39</f>
        <v>0</v>
      </c>
      <c r="E12" s="257">
        <f>Personnel!C42</f>
        <v>0</v>
      </c>
      <c r="F12" s="432" t="str">
        <f>IF(Personnel!$C$41="Months", Personnel!C50, Personnel!C52)</f>
        <v>0</v>
      </c>
      <c r="G12" s="432" t="str">
        <f>IF(Personnel!$C$41="Months", Personnel!D50, Personnel!D52)</f>
        <v>0</v>
      </c>
      <c r="H12" s="432" t="str">
        <f>IF(Personnel!$C$41="Months", Personnel!E50, Personnel!E52)</f>
        <v>0</v>
      </c>
      <c r="I12" s="432" t="str">
        <f>IF(Personnel!$C$41="Months", Personnel!F50, Personnel!F52)</f>
        <v>0</v>
      </c>
      <c r="J12" s="432" t="str">
        <f>IF(Personnel!$C$41="Months", Personnel!G50, Personnel!G52)</f>
        <v>0</v>
      </c>
      <c r="K12" s="7">
        <f t="shared" ref="K12:K19" si="0">SUM(F12:J12)</f>
        <v>0</v>
      </c>
      <c r="L12" s="8"/>
      <c r="M12" s="439"/>
      <c r="R12" s="21"/>
    </row>
    <row r="13" spans="2:18" ht="13" customHeight="1" x14ac:dyDescent="0.3">
      <c r="B13" s="125">
        <f>Personnel!C54</f>
        <v>0</v>
      </c>
      <c r="C13" s="23">
        <f>Personnel!C55</f>
        <v>0</v>
      </c>
      <c r="D13" s="23">
        <f>Personnel!C56</f>
        <v>0</v>
      </c>
      <c r="E13" s="257">
        <f>Personnel!C59</f>
        <v>0</v>
      </c>
      <c r="F13" s="432" t="str">
        <f>IF(Personnel!$C$58="Months", Personnel!C67, Personnel!C69)</f>
        <v>0</v>
      </c>
      <c r="G13" s="432" t="str">
        <f>IF(Personnel!$C$58="Months", Personnel!D67, Personnel!D69)</f>
        <v>0</v>
      </c>
      <c r="H13" s="432" t="str">
        <f>IF(Personnel!$C$58="Months", Personnel!E67, Personnel!E69)</f>
        <v>0</v>
      </c>
      <c r="I13" s="432" t="str">
        <f>IF(Personnel!$C$58="Months", Personnel!F67, Personnel!F69)</f>
        <v>0</v>
      </c>
      <c r="J13" s="432" t="str">
        <f>IF(Personnel!$C$58="Months", Personnel!G67, Personnel!G69)</f>
        <v>0</v>
      </c>
      <c r="K13" s="7">
        <f t="shared" si="0"/>
        <v>0</v>
      </c>
      <c r="L13" s="8"/>
      <c r="M13" s="439"/>
      <c r="N13" s="21"/>
      <c r="O13" s="21"/>
      <c r="P13" s="21"/>
    </row>
    <row r="14" spans="2:18" ht="13" customHeight="1" x14ac:dyDescent="0.3">
      <c r="B14" s="125">
        <f>Personnel!C71</f>
        <v>0</v>
      </c>
      <c r="C14" s="23">
        <f>Personnel!C72</f>
        <v>0</v>
      </c>
      <c r="D14" s="23">
        <f>Personnel!C73</f>
        <v>0</v>
      </c>
      <c r="E14" s="257">
        <f>Personnel!C76</f>
        <v>0</v>
      </c>
      <c r="F14" s="432" t="str">
        <f>IF(Personnel!$C$75="Months", Personnel!C84, Personnel!C86)</f>
        <v>0</v>
      </c>
      <c r="G14" s="432" t="str">
        <f>IF(Personnel!$C$75="Months", Personnel!D84, Personnel!D86)</f>
        <v>0</v>
      </c>
      <c r="H14" s="432" t="str">
        <f>IF(Personnel!$C$75="Months", Personnel!E84, Personnel!E86)</f>
        <v>0</v>
      </c>
      <c r="I14" s="432" t="str">
        <f>IF(Personnel!$C$75="Months", Personnel!F84, Personnel!F86)</f>
        <v>0</v>
      </c>
      <c r="J14" s="432" t="str">
        <f>IF(Personnel!$C$75="Months", Personnel!G84, Personnel!G86)</f>
        <v>0</v>
      </c>
      <c r="K14" s="7">
        <f t="shared" si="0"/>
        <v>0</v>
      </c>
      <c r="M14" s="439"/>
      <c r="N14" s="21"/>
      <c r="O14" s="21"/>
      <c r="P14" s="21"/>
      <c r="Q14" s="60"/>
      <c r="R14" s="30"/>
    </row>
    <row r="15" spans="2:18" ht="13" customHeight="1" x14ac:dyDescent="0.3">
      <c r="B15" s="125">
        <f>Personnel!C90</f>
        <v>0</v>
      </c>
      <c r="C15" s="125">
        <f>Personnel!C91</f>
        <v>0</v>
      </c>
      <c r="D15" s="23">
        <f>Personnel!C92</f>
        <v>0</v>
      </c>
      <c r="E15" s="257">
        <f>Personnel!C95</f>
        <v>0</v>
      </c>
      <c r="F15" s="432" t="str">
        <f>IF(Personnel!$C$94="Months", Personnel!C103, Personnel!C105)</f>
        <v>0</v>
      </c>
      <c r="G15" s="432" t="str">
        <f>IF(Personnel!$C$94="Months", Personnel!D103, Personnel!D105)</f>
        <v>0</v>
      </c>
      <c r="H15" s="432" t="str">
        <f>IF(Personnel!$C$94="Months", Personnel!E103, Personnel!E105)</f>
        <v>0</v>
      </c>
      <c r="I15" s="432" t="str">
        <f>IF(Personnel!$C$94="Months", Personnel!F103, Personnel!F105)</f>
        <v>0</v>
      </c>
      <c r="J15" s="432" t="str">
        <f>IF(Personnel!$C$94="Months", Personnel!G103, Personnel!G105)</f>
        <v>0</v>
      </c>
      <c r="K15" s="7">
        <f>SUM(F15:J15)</f>
        <v>0</v>
      </c>
      <c r="M15" s="439"/>
      <c r="Q15" s="20"/>
      <c r="R15" s="31"/>
    </row>
    <row r="16" spans="2:18" ht="13" customHeight="1" x14ac:dyDescent="0.3">
      <c r="B16" s="381">
        <f>Personnel!C107</f>
        <v>0</v>
      </c>
      <c r="C16" s="125">
        <f>Personnel!C108</f>
        <v>0</v>
      </c>
      <c r="D16" s="125">
        <f>Personnel!C109</f>
        <v>0</v>
      </c>
      <c r="E16" s="147">
        <f>Personnel!C112</f>
        <v>0</v>
      </c>
      <c r="F16" s="432" t="str">
        <f>IF(Personnel!$C$111="Months", Personnel!C120, Personnel!C122)</f>
        <v>0</v>
      </c>
      <c r="G16" s="432" t="str">
        <f>IF(Personnel!$C$111="Months", Personnel!D120, Personnel!D122)</f>
        <v>0</v>
      </c>
      <c r="H16" s="432" t="str">
        <f>IF(Personnel!$C$111="Months", Personnel!E120, Personnel!E122)</f>
        <v>0</v>
      </c>
      <c r="I16" s="432" t="str">
        <f>IF(Personnel!$C$111="Months", Personnel!F120, Personnel!F122)</f>
        <v>0</v>
      </c>
      <c r="J16" s="432" t="str">
        <f>IF(Personnel!$C$111="Months", Personnel!G120, Personnel!G122)</f>
        <v>0</v>
      </c>
      <c r="K16" s="7">
        <f>SUM(F16:J16)</f>
        <v>0</v>
      </c>
      <c r="M16" s="439"/>
      <c r="Q16" s="21"/>
    </row>
    <row r="17" spans="2:22" ht="12.65" customHeight="1" x14ac:dyDescent="0.3">
      <c r="B17" s="23">
        <f>Personnel!C124</f>
        <v>0</v>
      </c>
      <c r="C17" s="23">
        <f>Personnel!C125</f>
        <v>0</v>
      </c>
      <c r="D17" s="23">
        <f>Personnel!C126</f>
        <v>0</v>
      </c>
      <c r="E17" s="31">
        <f>Personnel!C129</f>
        <v>0</v>
      </c>
      <c r="F17" s="432" t="str">
        <f>IF(Personnel!$C$128="Months", Personnel!C137, Personnel!C139)</f>
        <v>0</v>
      </c>
      <c r="G17" s="432" t="str">
        <f>IF(Personnel!$C$128="Months", Personnel!D137, Personnel!D139)</f>
        <v>0</v>
      </c>
      <c r="H17" s="432" t="str">
        <f>IF(Personnel!$C$128="Months", Personnel!E137, Personnel!E139)</f>
        <v>0</v>
      </c>
      <c r="I17" s="432" t="str">
        <f>IF(Personnel!$C$128="Months", Personnel!F137, Personnel!F139)</f>
        <v>0</v>
      </c>
      <c r="J17" s="432" t="str">
        <f>IF(Personnel!$C$128="Months", Personnel!G137, Personnel!G139)</f>
        <v>0</v>
      </c>
      <c r="K17" s="7">
        <f t="shared" si="0"/>
        <v>0</v>
      </c>
      <c r="Q17" s="21"/>
      <c r="R17" s="21"/>
    </row>
    <row r="18" spans="2:22" ht="13" customHeight="1" x14ac:dyDescent="0.3">
      <c r="B18" s="23">
        <f>Personnel!C141</f>
        <v>0</v>
      </c>
      <c r="C18" s="23">
        <f>Personnel!C142</f>
        <v>0</v>
      </c>
      <c r="D18" s="23">
        <f>Personnel!C143</f>
        <v>0</v>
      </c>
      <c r="E18" s="31">
        <f>Personnel!C146</f>
        <v>0</v>
      </c>
      <c r="F18" s="432" t="str">
        <f>IF(Personnel!$C$145="Months", Personnel!C154, Personnel!C156)</f>
        <v>0</v>
      </c>
      <c r="G18" s="432" t="str">
        <f>IF(Personnel!$C$145="Months", Personnel!D154, Personnel!D156)</f>
        <v>0</v>
      </c>
      <c r="H18" s="432" t="str">
        <f>IF(Personnel!$C$145="Months", Personnel!E154, Personnel!E156)</f>
        <v>0</v>
      </c>
      <c r="I18" s="432" t="str">
        <f>IF(Personnel!$C$145="Months", Personnel!F154, Personnel!F156)</f>
        <v>0</v>
      </c>
      <c r="J18" s="432" t="str">
        <f>IF(Personnel!$C$145="Months", Personnel!G154, Personnel!G156)</f>
        <v>0</v>
      </c>
      <c r="K18" s="7">
        <f t="shared" si="0"/>
        <v>0</v>
      </c>
      <c r="Q18" s="21"/>
      <c r="R18" s="21"/>
    </row>
    <row r="19" spans="2:22" ht="13" customHeight="1" x14ac:dyDescent="0.3">
      <c r="B19" s="23">
        <f>Personnel!C158</f>
        <v>0</v>
      </c>
      <c r="C19" s="23">
        <f>Personnel!C159</f>
        <v>0</v>
      </c>
      <c r="D19" s="23">
        <f>Personnel!C160</f>
        <v>0</v>
      </c>
      <c r="E19" s="31">
        <f>Personnel!C163</f>
        <v>0</v>
      </c>
      <c r="F19" s="432" t="str">
        <f>IF(Personnel!$C$162="Months", Personnel!C171, Personnel!C173)</f>
        <v>0</v>
      </c>
      <c r="G19" s="432" t="str">
        <f>IF(Personnel!$C$162="Months", Personnel!D171, Personnel!D173)</f>
        <v>0</v>
      </c>
      <c r="H19" s="432" t="str">
        <f>IF(Personnel!$C$162="Months", Personnel!E171, Personnel!E173)</f>
        <v>0</v>
      </c>
      <c r="I19" s="432" t="str">
        <f>IF(Personnel!$C$162="Months", Personnel!F171, Personnel!F173)</f>
        <v>0</v>
      </c>
      <c r="J19" s="432" t="str">
        <f>IF(Personnel!$C$162="Months", Personnel!G171, Personnel!G173)</f>
        <v>0</v>
      </c>
      <c r="K19" s="7">
        <f t="shared" si="0"/>
        <v>0</v>
      </c>
      <c r="Q19" s="21"/>
      <c r="R19" s="21"/>
    </row>
    <row r="20" spans="2:22" ht="13" customHeight="1" x14ac:dyDescent="0.3">
      <c r="B20" s="9" t="s">
        <v>7</v>
      </c>
      <c r="C20" s="9"/>
      <c r="D20" s="9"/>
      <c r="E20" s="9"/>
      <c r="F20" s="24">
        <f>SUM(F10:F19)</f>
        <v>0</v>
      </c>
      <c r="G20" s="24">
        <f t="shared" ref="G20:J20" si="1">SUM(G10:G19)</f>
        <v>0</v>
      </c>
      <c r="H20" s="24">
        <f t="shared" si="1"/>
        <v>0</v>
      </c>
      <c r="I20" s="24">
        <f t="shared" si="1"/>
        <v>0</v>
      </c>
      <c r="J20" s="24">
        <f t="shared" si="1"/>
        <v>0</v>
      </c>
      <c r="K20" s="24">
        <f>SUM(F20:J20)</f>
        <v>0</v>
      </c>
      <c r="Q20" s="21"/>
    </row>
    <row r="21" spans="2:22" ht="13" customHeight="1" x14ac:dyDescent="0.3">
      <c r="Q21" s="21"/>
    </row>
    <row r="22" spans="2:22" ht="13" customHeight="1" x14ac:dyDescent="0.3">
      <c r="B22" s="18" t="s">
        <v>113</v>
      </c>
      <c r="C22" s="18" t="s">
        <v>97</v>
      </c>
      <c r="D22" s="18" t="s">
        <v>237</v>
      </c>
      <c r="E22" s="18" t="s">
        <v>236</v>
      </c>
      <c r="F22" s="5" t="s">
        <v>0</v>
      </c>
      <c r="G22" s="6" t="s">
        <v>1</v>
      </c>
      <c r="H22" s="6" t="s">
        <v>2</v>
      </c>
      <c r="I22" s="6" t="s">
        <v>3</v>
      </c>
      <c r="J22" s="6" t="s">
        <v>4</v>
      </c>
      <c r="K22" s="5" t="s">
        <v>5</v>
      </c>
      <c r="Q22" s="21"/>
    </row>
    <row r="23" spans="2:22" ht="13" customHeight="1" x14ac:dyDescent="0.25">
      <c r="B23" s="125">
        <f>Personnel!C176</f>
        <v>0</v>
      </c>
      <c r="C23" s="125">
        <f>Personnel!C177</f>
        <v>0</v>
      </c>
      <c r="D23" s="253" t="str">
        <f>IF(Personnel!C178="Hours", Personnel!C179, "-")</f>
        <v>-</v>
      </c>
      <c r="E23" s="431" t="str">
        <f>IF(Personnel!C178="Months", Personnel!C179, "-")</f>
        <v>-</v>
      </c>
      <c r="F23" s="7">
        <f>Personnel!C186</f>
        <v>0</v>
      </c>
      <c r="G23" s="7">
        <f>Personnel!D186</f>
        <v>0</v>
      </c>
      <c r="H23" s="7">
        <f>Personnel!E186</f>
        <v>0</v>
      </c>
      <c r="I23" s="7">
        <f>Personnel!F186</f>
        <v>0</v>
      </c>
      <c r="J23" s="7">
        <f>Personnel!G186</f>
        <v>0</v>
      </c>
      <c r="K23" s="7">
        <f t="shared" ref="K23:K32" si="2">SUM(F23:J23)</f>
        <v>0</v>
      </c>
    </row>
    <row r="24" spans="2:22" ht="13" customHeight="1" x14ac:dyDescent="0.25">
      <c r="B24" s="125">
        <f>Personnel!C188</f>
        <v>0</v>
      </c>
      <c r="C24" s="125">
        <f>Personnel!C189</f>
        <v>0</v>
      </c>
      <c r="D24" s="253" t="str">
        <f>IF(Personnel!C190="Hours", Personnel!C191, "-")</f>
        <v>-</v>
      </c>
      <c r="E24" s="431" t="str">
        <f>IF(Personnel!C190="Months", Personnel!C191, "-")</f>
        <v>-</v>
      </c>
      <c r="F24" s="7">
        <f>Personnel!C198</f>
        <v>0</v>
      </c>
      <c r="G24" s="7">
        <f>Personnel!D198</f>
        <v>0</v>
      </c>
      <c r="H24" s="7">
        <f>Personnel!E198</f>
        <v>0</v>
      </c>
      <c r="I24" s="7">
        <f>Personnel!F198</f>
        <v>0</v>
      </c>
      <c r="J24" s="7">
        <f>Personnel!G198</f>
        <v>0</v>
      </c>
      <c r="K24" s="7">
        <f t="shared" si="2"/>
        <v>0</v>
      </c>
    </row>
    <row r="25" spans="2:22" ht="13" customHeight="1" x14ac:dyDescent="0.3">
      <c r="B25" s="125">
        <f>Personnel!C200</f>
        <v>0</v>
      </c>
      <c r="C25" s="125">
        <f>Personnel!C201</f>
        <v>0</v>
      </c>
      <c r="D25" s="253" t="str">
        <f>IF(Personnel!C202="Hours", Personnel!C203, "-")</f>
        <v>-</v>
      </c>
      <c r="E25" s="431" t="str">
        <f>IF(Personnel!C202="Months", Personnel!C203, "-")</f>
        <v>-</v>
      </c>
      <c r="F25" s="7">
        <f>Personnel!C210</f>
        <v>0</v>
      </c>
      <c r="G25" s="7">
        <f>Personnel!D210</f>
        <v>0</v>
      </c>
      <c r="H25" s="7">
        <f>Personnel!E210</f>
        <v>0</v>
      </c>
      <c r="I25" s="7">
        <f>Personnel!F210</f>
        <v>0</v>
      </c>
      <c r="J25" s="7">
        <f>Personnel!G210</f>
        <v>0</v>
      </c>
      <c r="K25" s="7">
        <f t="shared" si="2"/>
        <v>0</v>
      </c>
      <c r="Q25" s="23"/>
      <c r="R25" s="23"/>
      <c r="T25" s="21"/>
      <c r="U25" s="21"/>
      <c r="V25" s="21"/>
    </row>
    <row r="26" spans="2:22" ht="13" customHeight="1" x14ac:dyDescent="0.3">
      <c r="B26" s="125">
        <f>Personnel!C212</f>
        <v>0</v>
      </c>
      <c r="C26" s="125">
        <f>Personnel!C213</f>
        <v>0</v>
      </c>
      <c r="D26" s="253" t="str">
        <f>IF(Personnel!C214="Hours", Personnel!C215, "-")</f>
        <v>-</v>
      </c>
      <c r="E26" s="431" t="str">
        <f>IF(Personnel!C214="Months", Personnel!C215, "-")</f>
        <v>-</v>
      </c>
      <c r="F26" s="7">
        <f>Personnel!C222</f>
        <v>0</v>
      </c>
      <c r="G26" s="7">
        <f>Personnel!D222</f>
        <v>0</v>
      </c>
      <c r="H26" s="7">
        <f>Personnel!E222</f>
        <v>0</v>
      </c>
      <c r="I26" s="7">
        <f>Personnel!F222</f>
        <v>0</v>
      </c>
      <c r="J26" s="7">
        <f>Personnel!G222</f>
        <v>0</v>
      </c>
      <c r="K26" s="7">
        <f t="shared" si="2"/>
        <v>0</v>
      </c>
      <c r="Q26" s="23"/>
      <c r="R26" s="23"/>
      <c r="T26" s="21"/>
      <c r="U26" s="21"/>
      <c r="V26" s="21"/>
    </row>
    <row r="27" spans="2:22" ht="13" customHeight="1" x14ac:dyDescent="0.3">
      <c r="B27" s="125">
        <f>Personnel!C224</f>
        <v>0</v>
      </c>
      <c r="C27" s="125">
        <f>Personnel!C225</f>
        <v>0</v>
      </c>
      <c r="D27" s="253" t="str">
        <f>IF(Personnel!C226="Hours", Personnel!C227, "-")</f>
        <v>-</v>
      </c>
      <c r="E27" s="431" t="str">
        <f>IF(Personnel!C226="Months", Personnel!C227, "-")</f>
        <v>-</v>
      </c>
      <c r="F27" s="7">
        <f>Personnel!C234</f>
        <v>0</v>
      </c>
      <c r="G27" s="7">
        <f>Personnel!D234</f>
        <v>0</v>
      </c>
      <c r="H27" s="7">
        <f>Personnel!E234</f>
        <v>0</v>
      </c>
      <c r="I27" s="7">
        <f>Personnel!F234</f>
        <v>0</v>
      </c>
      <c r="J27" s="7">
        <f>Personnel!G234</f>
        <v>0</v>
      </c>
      <c r="K27" s="7">
        <f t="shared" si="2"/>
        <v>0</v>
      </c>
      <c r="Q27" s="23"/>
      <c r="R27" s="23"/>
      <c r="T27" s="21"/>
      <c r="U27" s="21"/>
      <c r="V27" s="21"/>
    </row>
    <row r="28" spans="2:22" ht="13" customHeight="1" x14ac:dyDescent="0.25">
      <c r="B28" s="23">
        <f>Personnel!C238</f>
        <v>0</v>
      </c>
      <c r="C28" s="23">
        <f>Personnel!C239</f>
        <v>0</v>
      </c>
      <c r="D28" s="253" t="str">
        <f>IF(Personnel!C240="Hours", Personnel!C241, "-")</f>
        <v>-</v>
      </c>
      <c r="E28" s="431" t="str">
        <f>IF(Personnel!C240="Months", Personnel!C241, "-")</f>
        <v>-</v>
      </c>
      <c r="F28" s="7">
        <f>Personnel!C248</f>
        <v>0</v>
      </c>
      <c r="G28" s="7">
        <f>Personnel!D248</f>
        <v>0</v>
      </c>
      <c r="H28" s="7">
        <f>Personnel!E248</f>
        <v>0</v>
      </c>
      <c r="I28" s="7">
        <f>Personnel!F248</f>
        <v>0</v>
      </c>
      <c r="J28" s="7">
        <f>Personnel!G248</f>
        <v>0</v>
      </c>
      <c r="K28" s="7">
        <f t="shared" si="2"/>
        <v>0</v>
      </c>
    </row>
    <row r="29" spans="2:22" ht="13" customHeight="1" x14ac:dyDescent="0.3">
      <c r="B29" s="23">
        <f>Personnel!C250</f>
        <v>0</v>
      </c>
      <c r="C29" s="23">
        <f>Personnel!C251</f>
        <v>0</v>
      </c>
      <c r="D29" s="253" t="str">
        <f>IF(Personnel!C252="Hours", Personnel!C253, "-")</f>
        <v>-</v>
      </c>
      <c r="E29" s="431" t="str">
        <f>IF(Personnel!C252="Months", Personnel!C253, "-")</f>
        <v>-</v>
      </c>
      <c r="F29" s="7">
        <f>Personnel!C260</f>
        <v>0</v>
      </c>
      <c r="G29" s="7">
        <f>Personnel!D260</f>
        <v>0</v>
      </c>
      <c r="H29" s="7">
        <f>Personnel!E260</f>
        <v>0</v>
      </c>
      <c r="I29" s="7">
        <f>Personnel!F260</f>
        <v>0</v>
      </c>
      <c r="J29" s="7">
        <f>Personnel!G260</f>
        <v>0</v>
      </c>
      <c r="K29" s="7">
        <f t="shared" si="2"/>
        <v>0</v>
      </c>
      <c r="P29" s="21"/>
      <c r="T29" s="35"/>
      <c r="U29" s="35"/>
      <c r="V29" s="35"/>
    </row>
    <row r="30" spans="2:22" ht="13" customHeight="1" x14ac:dyDescent="0.3">
      <c r="B30" s="23">
        <f>Personnel!C262</f>
        <v>0</v>
      </c>
      <c r="C30" s="23">
        <f>Personnel!C263</f>
        <v>0</v>
      </c>
      <c r="D30" s="253" t="str">
        <f>IF(Personnel!C264="Hours", Personnel!C265, "-")</f>
        <v>-</v>
      </c>
      <c r="E30" s="431" t="str">
        <f>IF(Personnel!C264="Months", Personnel!C265, "-")</f>
        <v>-</v>
      </c>
      <c r="F30" s="7">
        <f>Personnel!C272</f>
        <v>0</v>
      </c>
      <c r="G30" s="7">
        <f>Personnel!D272</f>
        <v>0</v>
      </c>
      <c r="H30" s="7">
        <f>Personnel!E272</f>
        <v>0</v>
      </c>
      <c r="I30" s="7">
        <f>Personnel!F272</f>
        <v>0</v>
      </c>
      <c r="J30" s="7">
        <f>Personnel!G272</f>
        <v>0</v>
      </c>
      <c r="K30" s="7">
        <f t="shared" si="2"/>
        <v>0</v>
      </c>
      <c r="M30" s="251"/>
      <c r="N30" s="251"/>
      <c r="O30" s="251"/>
      <c r="P30" s="251"/>
      <c r="T30" s="35"/>
      <c r="U30" s="35"/>
      <c r="V30" s="35"/>
    </row>
    <row r="31" spans="2:22" ht="13" customHeight="1" x14ac:dyDescent="0.3">
      <c r="B31" s="23">
        <f>Personnel!C274</f>
        <v>0</v>
      </c>
      <c r="C31" s="23">
        <f>Personnel!C275</f>
        <v>0</v>
      </c>
      <c r="D31" s="253" t="str">
        <f>IF(Personnel!C276="Hours", Personnel!C277, "-")</f>
        <v>-</v>
      </c>
      <c r="E31" s="431" t="str">
        <f>IF(Personnel!C276="Months", Personnel!C277, "-")</f>
        <v>-</v>
      </c>
      <c r="F31" s="7">
        <f>Personnel!C284</f>
        <v>0</v>
      </c>
      <c r="G31" s="7">
        <f>Personnel!D284</f>
        <v>0</v>
      </c>
      <c r="H31" s="7">
        <f>Personnel!E284</f>
        <v>0</v>
      </c>
      <c r="I31" s="7">
        <f>Personnel!F284</f>
        <v>0</v>
      </c>
      <c r="J31" s="7">
        <f>Personnel!G284</f>
        <v>0</v>
      </c>
      <c r="K31" s="7">
        <f t="shared" si="2"/>
        <v>0</v>
      </c>
      <c r="M31" s="20"/>
      <c r="N31" s="20"/>
      <c r="O31" s="20"/>
      <c r="P31" s="19"/>
    </row>
    <row r="32" spans="2:22" ht="13" customHeight="1" x14ac:dyDescent="0.3">
      <c r="B32" s="23">
        <f>Personnel!C286</f>
        <v>0</v>
      </c>
      <c r="C32" s="23">
        <f>Personnel!C287</f>
        <v>0</v>
      </c>
      <c r="D32" s="253" t="str">
        <f>IF(Personnel!C288="Hours", Personnel!C289, "-")</f>
        <v>-</v>
      </c>
      <c r="E32" s="431" t="str">
        <f>IF(Personnel!C288="Months", Personnel!C289, "-")</f>
        <v>-</v>
      </c>
      <c r="F32" s="7">
        <f>Personnel!C296</f>
        <v>0</v>
      </c>
      <c r="G32" s="7">
        <f>Personnel!D296</f>
        <v>0</v>
      </c>
      <c r="H32" s="7">
        <f>Personnel!E296</f>
        <v>0</v>
      </c>
      <c r="I32" s="7">
        <f>Personnel!F296</f>
        <v>0</v>
      </c>
      <c r="J32" s="7">
        <f>Personnel!G296</f>
        <v>0</v>
      </c>
      <c r="K32" s="7">
        <f t="shared" si="2"/>
        <v>0</v>
      </c>
      <c r="M32" s="21"/>
      <c r="N32" s="21"/>
      <c r="O32" s="19"/>
      <c r="P32" s="22"/>
    </row>
    <row r="33" spans="2:24" ht="13" customHeight="1" x14ac:dyDescent="0.3">
      <c r="B33" s="9" t="s">
        <v>13</v>
      </c>
      <c r="C33" s="9"/>
      <c r="D33" s="9"/>
      <c r="E33" s="9"/>
      <c r="F33" s="24">
        <f>SUM(F23:F32)</f>
        <v>0</v>
      </c>
      <c r="G33" s="24">
        <f>SUM(G23:G32)</f>
        <v>0</v>
      </c>
      <c r="H33" s="24">
        <f>SUM(H23:H32)</f>
        <v>0</v>
      </c>
      <c r="I33" s="24">
        <f>SUM(I23:I32)</f>
        <v>0</v>
      </c>
      <c r="J33" s="24">
        <f>SUM(J23:J32)</f>
        <v>0</v>
      </c>
      <c r="K33" s="24">
        <f>SUM(F33:J33)</f>
        <v>0</v>
      </c>
      <c r="M33" s="37"/>
      <c r="O33" s="22"/>
      <c r="P33" s="22"/>
      <c r="T33" s="29"/>
      <c r="U33" s="29"/>
      <c r="V33" s="21"/>
      <c r="W33" s="21"/>
      <c r="X33" s="21"/>
    </row>
    <row r="34" spans="2:24" ht="13" customHeight="1" x14ac:dyDescent="0.3">
      <c r="B34" s="11"/>
      <c r="C34" s="11"/>
      <c r="D34" s="11"/>
      <c r="E34" s="11"/>
      <c r="F34" s="7"/>
      <c r="G34" s="7"/>
      <c r="H34" s="7"/>
      <c r="I34" s="7"/>
      <c r="J34" s="7"/>
      <c r="K34" s="7"/>
      <c r="M34" s="21"/>
      <c r="N34" s="21"/>
      <c r="O34" s="19"/>
      <c r="P34" s="19"/>
      <c r="T34" s="29"/>
      <c r="U34" s="30"/>
      <c r="X34" s="31"/>
    </row>
    <row r="35" spans="2:24" ht="13" customHeight="1" x14ac:dyDescent="0.3">
      <c r="B35" s="39" t="s">
        <v>21</v>
      </c>
      <c r="C35" s="39" t="s">
        <v>97</v>
      </c>
      <c r="D35" s="39" t="s">
        <v>234</v>
      </c>
      <c r="E35" s="39"/>
      <c r="F35" s="5" t="s">
        <v>0</v>
      </c>
      <c r="G35" s="6" t="s">
        <v>1</v>
      </c>
      <c r="H35" s="6" t="s">
        <v>2</v>
      </c>
      <c r="I35" s="6" t="s">
        <v>3</v>
      </c>
      <c r="J35" s="6" t="s">
        <v>4</v>
      </c>
      <c r="K35" s="5" t="s">
        <v>5</v>
      </c>
      <c r="M35" s="37"/>
      <c r="O35" s="22"/>
      <c r="P35" s="22"/>
      <c r="T35" s="32"/>
      <c r="U35" s="30"/>
      <c r="X35" s="31"/>
    </row>
    <row r="36" spans="2:24" ht="13" customHeight="1" x14ac:dyDescent="0.35">
      <c r="B36" s="125">
        <f>B10</f>
        <v>0</v>
      </c>
      <c r="C36" s="23">
        <f>Personnel!C4</f>
        <v>0</v>
      </c>
      <c r="D36" s="56">
        <f>Personnel!C10</f>
        <v>0</v>
      </c>
      <c r="E36" s="56"/>
      <c r="F36" s="7">
        <f>F10*$D$36</f>
        <v>0</v>
      </c>
      <c r="G36" s="7">
        <f>G10*$D$36</f>
        <v>0</v>
      </c>
      <c r="H36" s="7">
        <f>H10*$D$36</f>
        <v>0</v>
      </c>
      <c r="I36" s="7">
        <f>I10*$D$36</f>
        <v>0</v>
      </c>
      <c r="J36" s="7">
        <f>J10*$D$36</f>
        <v>0</v>
      </c>
      <c r="K36" s="7">
        <f>SUM(F36:J36)</f>
        <v>0</v>
      </c>
      <c r="M36" s="21"/>
      <c r="N36" s="21"/>
      <c r="O36" s="19"/>
      <c r="P36" s="22"/>
      <c r="T36" s="33"/>
      <c r="U36" s="34"/>
      <c r="X36" s="31"/>
    </row>
    <row r="37" spans="2:24" ht="12.65" customHeight="1" x14ac:dyDescent="0.35">
      <c r="B37" s="125">
        <f>B11</f>
        <v>0</v>
      </c>
      <c r="C37" s="23">
        <f>Personnel!C21</f>
        <v>0</v>
      </c>
      <c r="D37" s="56">
        <f>Personnel!C27</f>
        <v>0</v>
      </c>
      <c r="E37" s="56"/>
      <c r="F37" s="7">
        <f>F11*$D$37</f>
        <v>0</v>
      </c>
      <c r="G37" s="7">
        <f t="shared" ref="G37:J37" si="3">G11*$D$37</f>
        <v>0</v>
      </c>
      <c r="H37" s="7">
        <f t="shared" si="3"/>
        <v>0</v>
      </c>
      <c r="I37" s="7">
        <f t="shared" si="3"/>
        <v>0</v>
      </c>
      <c r="J37" s="7">
        <f t="shared" si="3"/>
        <v>0</v>
      </c>
      <c r="K37" s="7">
        <f>SUM(F37:J37)</f>
        <v>0</v>
      </c>
      <c r="M37" s="37"/>
      <c r="O37" s="22"/>
      <c r="P37" s="19"/>
      <c r="T37" s="33"/>
      <c r="U37" s="34"/>
    </row>
    <row r="38" spans="2:24" ht="12.65" customHeight="1" x14ac:dyDescent="0.3">
      <c r="B38" s="125">
        <f>B12</f>
        <v>0</v>
      </c>
      <c r="C38" s="23">
        <f>Personnel!C38</f>
        <v>0</v>
      </c>
      <c r="D38" s="56">
        <f>Personnel!C44</f>
        <v>0</v>
      </c>
      <c r="E38" s="56"/>
      <c r="F38" s="7">
        <f>F12*$D$38</f>
        <v>0</v>
      </c>
      <c r="G38" s="7">
        <f>G12*$D$38</f>
        <v>0</v>
      </c>
      <c r="H38" s="7">
        <f t="shared" ref="H38:J38" si="4">H12*$D$38</f>
        <v>0</v>
      </c>
      <c r="I38" s="7">
        <f t="shared" si="4"/>
        <v>0</v>
      </c>
      <c r="J38" s="7">
        <f t="shared" si="4"/>
        <v>0</v>
      </c>
      <c r="K38" s="7">
        <f t="shared" ref="K38:K55" si="5">SUM(F38:J38)</f>
        <v>0</v>
      </c>
      <c r="M38" s="21"/>
      <c r="N38" s="21"/>
      <c r="O38" s="19"/>
      <c r="P38" s="22"/>
    </row>
    <row r="39" spans="2:24" ht="12.65" customHeight="1" x14ac:dyDescent="0.25">
      <c r="B39" s="125">
        <f>B13</f>
        <v>0</v>
      </c>
      <c r="C39" s="23">
        <f>Personnel!C55</f>
        <v>0</v>
      </c>
      <c r="D39" s="56">
        <f>Personnel!C61</f>
        <v>0</v>
      </c>
      <c r="E39" s="56"/>
      <c r="F39" s="7">
        <f>F13*$D$39</f>
        <v>0</v>
      </c>
      <c r="G39" s="7">
        <f t="shared" ref="G39:J39" si="6">G13*$D$39</f>
        <v>0</v>
      </c>
      <c r="H39" s="7">
        <f t="shared" si="6"/>
        <v>0</v>
      </c>
      <c r="I39" s="7">
        <f t="shared" si="6"/>
        <v>0</v>
      </c>
      <c r="J39" s="7">
        <f t="shared" si="6"/>
        <v>0</v>
      </c>
      <c r="K39" s="7">
        <f t="shared" si="5"/>
        <v>0</v>
      </c>
      <c r="M39" s="37"/>
      <c r="P39" s="22"/>
    </row>
    <row r="40" spans="2:24" ht="13" customHeight="1" x14ac:dyDescent="0.3">
      <c r="B40" s="125">
        <f>B14</f>
        <v>0</v>
      </c>
      <c r="C40" s="23">
        <f>Personnel!C72</f>
        <v>0</v>
      </c>
      <c r="D40" s="56">
        <f>Personnel!C78</f>
        <v>0</v>
      </c>
      <c r="E40" s="56"/>
      <c r="F40" s="7">
        <f>F14*$D$40</f>
        <v>0</v>
      </c>
      <c r="G40" s="7">
        <f t="shared" ref="G40:J40" si="7">G14*$D$40</f>
        <v>0</v>
      </c>
      <c r="H40" s="7">
        <f t="shared" si="7"/>
        <v>0</v>
      </c>
      <c r="I40" s="7">
        <f t="shared" si="7"/>
        <v>0</v>
      </c>
      <c r="J40" s="7">
        <f t="shared" si="7"/>
        <v>0</v>
      </c>
      <c r="K40" s="7">
        <f t="shared" si="5"/>
        <v>0</v>
      </c>
      <c r="M40" s="21"/>
      <c r="N40" s="21"/>
      <c r="O40" s="21"/>
      <c r="P40" s="19"/>
    </row>
    <row r="41" spans="2:24" ht="13" customHeight="1" x14ac:dyDescent="0.25">
      <c r="B41" s="125">
        <f t="shared" ref="B41:B45" si="8">B15</f>
        <v>0</v>
      </c>
      <c r="C41" s="23">
        <f>Personnel!C91</f>
        <v>0</v>
      </c>
      <c r="D41" s="56">
        <f>Personnel!C97</f>
        <v>0</v>
      </c>
      <c r="F41" s="7">
        <f>F15*$D$41</f>
        <v>0</v>
      </c>
      <c r="G41" s="7">
        <f t="shared" ref="G41:J41" si="9">G15*$D$41</f>
        <v>0</v>
      </c>
      <c r="H41" s="7">
        <f t="shared" si="9"/>
        <v>0</v>
      </c>
      <c r="I41" s="7">
        <f t="shared" si="9"/>
        <v>0</v>
      </c>
      <c r="J41" s="7">
        <f t="shared" si="9"/>
        <v>0</v>
      </c>
      <c r="K41" s="7">
        <f t="shared" si="5"/>
        <v>0</v>
      </c>
      <c r="M41" s="37"/>
    </row>
    <row r="42" spans="2:24" ht="13" customHeight="1" x14ac:dyDescent="0.25">
      <c r="B42" s="125">
        <f t="shared" si="8"/>
        <v>0</v>
      </c>
      <c r="C42" s="23">
        <f>Personnel!C108</f>
        <v>0</v>
      </c>
      <c r="D42" s="56">
        <f>Personnel!C114</f>
        <v>0</v>
      </c>
      <c r="F42" s="7">
        <f>F16*$D$42</f>
        <v>0</v>
      </c>
      <c r="G42" s="7">
        <f t="shared" ref="G42:J42" si="10">G16*$D$42</f>
        <v>0</v>
      </c>
      <c r="H42" s="7">
        <f t="shared" si="10"/>
        <v>0</v>
      </c>
      <c r="I42" s="7">
        <f t="shared" si="10"/>
        <v>0</v>
      </c>
      <c r="J42" s="7">
        <f t="shared" si="10"/>
        <v>0</v>
      </c>
      <c r="K42" s="7">
        <f t="shared" si="5"/>
        <v>0</v>
      </c>
    </row>
    <row r="43" spans="2:24" ht="13" customHeight="1" x14ac:dyDescent="0.25">
      <c r="B43" s="125">
        <f t="shared" si="8"/>
        <v>0</v>
      </c>
      <c r="C43" s="23">
        <f>Personnel!C108</f>
        <v>0</v>
      </c>
      <c r="D43" s="56">
        <f>Personnel!C131</f>
        <v>0</v>
      </c>
      <c r="F43" s="7">
        <f>F17*$D$43</f>
        <v>0</v>
      </c>
      <c r="G43" s="7">
        <f t="shared" ref="G43:J43" si="11">G17*$D$43</f>
        <v>0</v>
      </c>
      <c r="H43" s="7">
        <f t="shared" si="11"/>
        <v>0</v>
      </c>
      <c r="I43" s="7">
        <f t="shared" si="11"/>
        <v>0</v>
      </c>
      <c r="J43" s="7">
        <f t="shared" si="11"/>
        <v>0</v>
      </c>
      <c r="K43" s="7">
        <f t="shared" si="5"/>
        <v>0</v>
      </c>
    </row>
    <row r="44" spans="2:24" ht="13" customHeight="1" x14ac:dyDescent="0.25">
      <c r="B44" s="125">
        <f t="shared" si="8"/>
        <v>0</v>
      </c>
      <c r="C44" s="23">
        <f>Personnel!C142</f>
        <v>0</v>
      </c>
      <c r="D44" s="56">
        <f>Personnel!C148</f>
        <v>0</v>
      </c>
      <c r="F44" s="7">
        <f>F18*$D$44</f>
        <v>0</v>
      </c>
      <c r="G44" s="7">
        <f t="shared" ref="G44:J44" si="12">G18*$D$44</f>
        <v>0</v>
      </c>
      <c r="H44" s="7">
        <f t="shared" si="12"/>
        <v>0</v>
      </c>
      <c r="I44" s="7">
        <f t="shared" si="12"/>
        <v>0</v>
      </c>
      <c r="J44" s="7">
        <f t="shared" si="12"/>
        <v>0</v>
      </c>
      <c r="K44" s="7">
        <f t="shared" si="5"/>
        <v>0</v>
      </c>
    </row>
    <row r="45" spans="2:24" ht="13" customHeight="1" x14ac:dyDescent="0.25">
      <c r="B45" s="125">
        <f t="shared" si="8"/>
        <v>0</v>
      </c>
      <c r="C45" s="23">
        <f>Personnel!C159</f>
        <v>0</v>
      </c>
      <c r="D45" s="56">
        <f>Personnel!C165</f>
        <v>0</v>
      </c>
      <c r="F45" s="7">
        <f>F19*$D$45</f>
        <v>0</v>
      </c>
      <c r="G45" s="7">
        <f t="shared" ref="G45:J45" si="13">G19*$D$45</f>
        <v>0</v>
      </c>
      <c r="H45" s="7">
        <f t="shared" si="13"/>
        <v>0</v>
      </c>
      <c r="I45" s="7">
        <f t="shared" si="13"/>
        <v>0</v>
      </c>
      <c r="J45" s="7">
        <f t="shared" si="13"/>
        <v>0</v>
      </c>
      <c r="K45" s="7">
        <f t="shared" si="5"/>
        <v>0</v>
      </c>
    </row>
    <row r="46" spans="2:24" ht="13" customHeight="1" x14ac:dyDescent="0.25">
      <c r="B46" s="125">
        <f>B23</f>
        <v>0</v>
      </c>
      <c r="C46" s="23">
        <f>Personnel!C177</f>
        <v>0</v>
      </c>
      <c r="D46" s="56">
        <f>Personnel!C181</f>
        <v>0</v>
      </c>
      <c r="E46" s="56"/>
      <c r="F46" s="7">
        <f>F23*$D$46</f>
        <v>0</v>
      </c>
      <c r="G46" s="7">
        <f t="shared" ref="G46:J46" si="14">G23*$D$46</f>
        <v>0</v>
      </c>
      <c r="H46" s="7">
        <f t="shared" si="14"/>
        <v>0</v>
      </c>
      <c r="I46" s="7">
        <f t="shared" si="14"/>
        <v>0</v>
      </c>
      <c r="J46" s="7">
        <f t="shared" si="14"/>
        <v>0</v>
      </c>
      <c r="K46" s="7">
        <f t="shared" si="5"/>
        <v>0</v>
      </c>
    </row>
    <row r="47" spans="2:24" ht="14" customHeight="1" x14ac:dyDescent="0.25">
      <c r="B47" s="125">
        <f>B24</f>
        <v>0</v>
      </c>
      <c r="C47" s="23">
        <f>Personnel!C189</f>
        <v>0</v>
      </c>
      <c r="D47" s="56">
        <f>Personnel!C193</f>
        <v>0</v>
      </c>
      <c r="E47" s="56"/>
      <c r="F47" s="7">
        <f>F24*$D$47</f>
        <v>0</v>
      </c>
      <c r="G47" s="7">
        <f t="shared" ref="G47:J47" si="15">G24*$D$47</f>
        <v>0</v>
      </c>
      <c r="H47" s="7">
        <f t="shared" si="15"/>
        <v>0</v>
      </c>
      <c r="I47" s="7">
        <f t="shared" si="15"/>
        <v>0</v>
      </c>
      <c r="J47" s="7">
        <f t="shared" si="15"/>
        <v>0</v>
      </c>
      <c r="K47" s="7">
        <f t="shared" si="5"/>
        <v>0</v>
      </c>
    </row>
    <row r="48" spans="2:24" ht="13" customHeight="1" x14ac:dyDescent="0.25">
      <c r="B48" s="125">
        <f>B25</f>
        <v>0</v>
      </c>
      <c r="C48" s="23">
        <f>Personnel!C201</f>
        <v>0</v>
      </c>
      <c r="D48" s="56">
        <f>Personnel!C205</f>
        <v>0</v>
      </c>
      <c r="E48" s="56"/>
      <c r="F48" s="7">
        <f>F25*$D$48</f>
        <v>0</v>
      </c>
      <c r="G48" s="7">
        <f t="shared" ref="G48:J48" si="16">G25*$D$48</f>
        <v>0</v>
      </c>
      <c r="H48" s="7">
        <f t="shared" si="16"/>
        <v>0</v>
      </c>
      <c r="I48" s="7">
        <f t="shared" si="16"/>
        <v>0</v>
      </c>
      <c r="J48" s="7">
        <f t="shared" si="16"/>
        <v>0</v>
      </c>
      <c r="K48" s="7">
        <f t="shared" si="5"/>
        <v>0</v>
      </c>
    </row>
    <row r="49" spans="2:11" ht="13" customHeight="1" x14ac:dyDescent="0.25">
      <c r="B49" s="125">
        <f>B26</f>
        <v>0</v>
      </c>
      <c r="C49" s="23">
        <f>Personnel!C213</f>
        <v>0</v>
      </c>
      <c r="D49" s="56">
        <f>Personnel!C217</f>
        <v>0</v>
      </c>
      <c r="E49" s="56"/>
      <c r="F49" s="7">
        <f>F26*$D$49</f>
        <v>0</v>
      </c>
      <c r="G49" s="7">
        <f>G26*$D$49</f>
        <v>0</v>
      </c>
      <c r="H49" s="7">
        <f t="shared" ref="H49:J49" si="17">H26*$D$49</f>
        <v>0</v>
      </c>
      <c r="I49" s="7">
        <f t="shared" si="17"/>
        <v>0</v>
      </c>
      <c r="J49" s="7">
        <f t="shared" si="17"/>
        <v>0</v>
      </c>
      <c r="K49" s="7">
        <f t="shared" si="5"/>
        <v>0</v>
      </c>
    </row>
    <row r="50" spans="2:11" ht="13" customHeight="1" x14ac:dyDescent="0.25">
      <c r="B50" s="125">
        <f>B27</f>
        <v>0</v>
      </c>
      <c r="C50" s="23">
        <f>Personnel!C225</f>
        <v>0</v>
      </c>
      <c r="D50" s="252">
        <f>Personnel!C229</f>
        <v>0</v>
      </c>
      <c r="E50" s="252"/>
      <c r="F50" s="7">
        <f>F27*$D$50</f>
        <v>0</v>
      </c>
      <c r="G50" s="7">
        <f t="shared" ref="G50:J50" si="18">G27*$D$50</f>
        <v>0</v>
      </c>
      <c r="H50" s="7">
        <f t="shared" si="18"/>
        <v>0</v>
      </c>
      <c r="I50" s="7">
        <f t="shared" si="18"/>
        <v>0</v>
      </c>
      <c r="J50" s="7">
        <f t="shared" si="18"/>
        <v>0</v>
      </c>
      <c r="K50" s="7">
        <f t="shared" si="5"/>
        <v>0</v>
      </c>
    </row>
    <row r="51" spans="2:11" ht="13" customHeight="1" x14ac:dyDescent="0.25">
      <c r="B51" s="125">
        <f t="shared" ref="B51:B55" si="19">B28</f>
        <v>0</v>
      </c>
      <c r="C51" s="23">
        <f>Personnel!C239</f>
        <v>0</v>
      </c>
      <c r="D51" s="252">
        <f>Personnel!C243</f>
        <v>0</v>
      </c>
      <c r="F51" s="7">
        <f>F28*$D$51</f>
        <v>0</v>
      </c>
      <c r="G51" s="7">
        <f t="shared" ref="G51:J51" si="20">G28*$D$51</f>
        <v>0</v>
      </c>
      <c r="H51" s="7">
        <f>H28*$D$51</f>
        <v>0</v>
      </c>
      <c r="I51" s="7">
        <f t="shared" si="20"/>
        <v>0</v>
      </c>
      <c r="J51" s="7">
        <f t="shared" si="20"/>
        <v>0</v>
      </c>
      <c r="K51" s="7">
        <f t="shared" si="5"/>
        <v>0</v>
      </c>
    </row>
    <row r="52" spans="2:11" ht="13" customHeight="1" x14ac:dyDescent="0.25">
      <c r="B52" s="125">
        <f t="shared" si="19"/>
        <v>0</v>
      </c>
      <c r="C52" s="23">
        <f>Personnel!C251</f>
        <v>0</v>
      </c>
      <c r="D52" s="252">
        <f>Personnel!C255</f>
        <v>0</v>
      </c>
      <c r="F52" s="7">
        <f>F29*$D$52</f>
        <v>0</v>
      </c>
      <c r="G52" s="7">
        <f t="shared" ref="G52:J52" si="21">G29*$D$52</f>
        <v>0</v>
      </c>
      <c r="H52" s="7">
        <f t="shared" si="21"/>
        <v>0</v>
      </c>
      <c r="I52" s="7">
        <f t="shared" si="21"/>
        <v>0</v>
      </c>
      <c r="J52" s="7">
        <f t="shared" si="21"/>
        <v>0</v>
      </c>
      <c r="K52" s="7">
        <f t="shared" si="5"/>
        <v>0</v>
      </c>
    </row>
    <row r="53" spans="2:11" ht="13" customHeight="1" x14ac:dyDescent="0.25">
      <c r="B53" s="125">
        <f t="shared" si="19"/>
        <v>0</v>
      </c>
      <c r="C53" s="23">
        <f>Personnel!C263</f>
        <v>0</v>
      </c>
      <c r="D53" s="252">
        <f>Personnel!C267</f>
        <v>0</v>
      </c>
      <c r="F53" s="7">
        <f>F30*$D$53</f>
        <v>0</v>
      </c>
      <c r="G53" s="7">
        <f t="shared" ref="G53:J53" si="22">G30*$D$53</f>
        <v>0</v>
      </c>
      <c r="H53" s="7">
        <f t="shared" si="22"/>
        <v>0</v>
      </c>
      <c r="I53" s="7">
        <f>I30*$D$53</f>
        <v>0</v>
      </c>
      <c r="J53" s="7">
        <f t="shared" si="22"/>
        <v>0</v>
      </c>
      <c r="K53" s="7">
        <f t="shared" si="5"/>
        <v>0</v>
      </c>
    </row>
    <row r="54" spans="2:11" ht="13" customHeight="1" x14ac:dyDescent="0.25">
      <c r="B54" s="125">
        <f t="shared" si="19"/>
        <v>0</v>
      </c>
      <c r="C54" s="23">
        <f>Personnel!C275</f>
        <v>0</v>
      </c>
      <c r="D54" s="252">
        <f>Personnel!C279</f>
        <v>0</v>
      </c>
      <c r="F54" s="7">
        <f>F31*$D$54</f>
        <v>0</v>
      </c>
      <c r="G54" s="7">
        <f t="shared" ref="G54:J54" si="23">G31*$D$54</f>
        <v>0</v>
      </c>
      <c r="H54" s="7">
        <f t="shared" si="23"/>
        <v>0</v>
      </c>
      <c r="I54" s="7">
        <f t="shared" si="23"/>
        <v>0</v>
      </c>
      <c r="J54" s="7">
        <f t="shared" si="23"/>
        <v>0</v>
      </c>
      <c r="K54" s="7">
        <f t="shared" si="5"/>
        <v>0</v>
      </c>
    </row>
    <row r="55" spans="2:11" ht="13" customHeight="1" x14ac:dyDescent="0.25">
      <c r="B55" s="125">
        <f t="shared" si="19"/>
        <v>0</v>
      </c>
      <c r="C55" s="23">
        <f>Personnel!C287</f>
        <v>0</v>
      </c>
      <c r="D55" s="252">
        <f>Personnel!C291</f>
        <v>0</v>
      </c>
      <c r="F55" s="7">
        <f>F32*$D$55</f>
        <v>0</v>
      </c>
      <c r="G55" s="7">
        <f t="shared" ref="G55:I55" si="24">G32*$D$55</f>
        <v>0</v>
      </c>
      <c r="H55" s="7">
        <f t="shared" si="24"/>
        <v>0</v>
      </c>
      <c r="I55" s="7">
        <f t="shared" si="24"/>
        <v>0</v>
      </c>
      <c r="J55" s="7">
        <f>J32*$D$55</f>
        <v>0</v>
      </c>
      <c r="K55" s="7">
        <f t="shared" si="5"/>
        <v>0</v>
      </c>
    </row>
    <row r="56" spans="2:11" ht="13" customHeight="1" x14ac:dyDescent="0.25">
      <c r="B56" s="9" t="s">
        <v>23</v>
      </c>
      <c r="C56" s="9"/>
      <c r="D56" s="9"/>
      <c r="E56" s="9"/>
      <c r="F56" s="24">
        <f>SUM(F36:F55)</f>
        <v>0</v>
      </c>
      <c r="G56" s="24">
        <f t="shared" ref="G56:J56" si="25">SUM(G36:G55)</f>
        <v>0</v>
      </c>
      <c r="H56" s="24">
        <f t="shared" si="25"/>
        <v>0</v>
      </c>
      <c r="I56" s="24">
        <f t="shared" si="25"/>
        <v>0</v>
      </c>
      <c r="J56" s="24">
        <f t="shared" si="25"/>
        <v>0</v>
      </c>
      <c r="K56" s="24">
        <f>SUM(F56:J56)</f>
        <v>0</v>
      </c>
    </row>
    <row r="57" spans="2:11" ht="13" customHeight="1" x14ac:dyDescent="0.25">
      <c r="B57" s="9" t="s">
        <v>24</v>
      </c>
      <c r="C57" s="9"/>
      <c r="D57" s="9"/>
      <c r="E57" s="9"/>
      <c r="F57" s="24">
        <f>SUM(F20+F33+F56)</f>
        <v>0</v>
      </c>
      <c r="G57" s="24">
        <f t="shared" ref="G57:K57" si="26">SUM(G20+G33+G56)</f>
        <v>0</v>
      </c>
      <c r="H57" s="24">
        <f t="shared" si="26"/>
        <v>0</v>
      </c>
      <c r="I57" s="24">
        <f t="shared" si="26"/>
        <v>0</v>
      </c>
      <c r="J57" s="24">
        <f t="shared" si="26"/>
        <v>0</v>
      </c>
      <c r="K57" s="24">
        <f t="shared" si="26"/>
        <v>0</v>
      </c>
    </row>
    <row r="58" spans="2:11" ht="13" customHeight="1" x14ac:dyDescent="0.25"/>
    <row r="59" spans="2:11" ht="13" customHeight="1" x14ac:dyDescent="0.3">
      <c r="B59" s="18" t="s">
        <v>55</v>
      </c>
      <c r="C59" s="18"/>
      <c r="D59" s="18"/>
      <c r="E59" s="18"/>
      <c r="F59" s="5" t="s">
        <v>0</v>
      </c>
      <c r="G59" s="6" t="s">
        <v>1</v>
      </c>
      <c r="H59" s="6" t="s">
        <v>2</v>
      </c>
      <c r="I59" s="6" t="s">
        <v>3</v>
      </c>
      <c r="J59" s="6" t="s">
        <v>4</v>
      </c>
      <c r="K59" s="5" t="s">
        <v>5</v>
      </c>
    </row>
    <row r="60" spans="2:11" ht="13" customHeight="1" x14ac:dyDescent="0.25">
      <c r="B60" s="125">
        <f>Travel!D3</f>
        <v>0</v>
      </c>
      <c r="C60" s="4"/>
      <c r="D60" s="4"/>
      <c r="E60" s="4"/>
      <c r="F60" s="7">
        <f>Travel!D25*Travel!D5</f>
        <v>0</v>
      </c>
      <c r="G60" s="7">
        <f>Travel!E25*Travel!E5</f>
        <v>0</v>
      </c>
      <c r="H60" s="7">
        <f>Travel!F25*Travel!F5</f>
        <v>0</v>
      </c>
      <c r="I60" s="7">
        <f>Travel!G25*Travel!G5</f>
        <v>0</v>
      </c>
      <c r="J60" s="7">
        <f>Travel!H25*Travel!H5</f>
        <v>0</v>
      </c>
      <c r="K60" s="7">
        <f>SUM(F60:J60)</f>
        <v>0</v>
      </c>
    </row>
    <row r="61" spans="2:11" ht="13" customHeight="1" x14ac:dyDescent="0.25">
      <c r="B61" s="125">
        <f>Travel!D28</f>
        <v>0</v>
      </c>
      <c r="C61" s="4"/>
      <c r="D61" s="4"/>
      <c r="E61" s="4"/>
      <c r="F61" s="7">
        <f>Travel!D50*Travel!D30</f>
        <v>0</v>
      </c>
      <c r="G61" s="7">
        <f>Travel!E50*Travel!E30</f>
        <v>0</v>
      </c>
      <c r="H61" s="7">
        <f>Travel!F50*Travel!F30</f>
        <v>0</v>
      </c>
      <c r="I61" s="7">
        <f>Travel!G50*Travel!G30</f>
        <v>0</v>
      </c>
      <c r="J61" s="7">
        <f>Travel!H50*Travel!H30</f>
        <v>0</v>
      </c>
      <c r="K61" s="7">
        <f t="shared" ref="K61:K68" si="27">SUM(F61:J61)</f>
        <v>0</v>
      </c>
    </row>
    <row r="62" spans="2:11" ht="13" customHeight="1" x14ac:dyDescent="0.25">
      <c r="B62" s="125">
        <f>Travel!D53</f>
        <v>0</v>
      </c>
      <c r="C62" s="4"/>
      <c r="D62" s="4"/>
      <c r="E62" s="4"/>
      <c r="F62" s="7">
        <f>Travel!D75*Travel!D55</f>
        <v>0</v>
      </c>
      <c r="G62" s="7">
        <f>Travel!E75*Travel!E55</f>
        <v>0</v>
      </c>
      <c r="H62" s="7">
        <f>Travel!F75*Travel!F55</f>
        <v>0</v>
      </c>
      <c r="I62" s="7">
        <f>Travel!G75*Travel!G55</f>
        <v>0</v>
      </c>
      <c r="J62" s="7">
        <f>Travel!H75*Travel!H55</f>
        <v>0</v>
      </c>
      <c r="K62" s="7">
        <f t="shared" si="27"/>
        <v>0</v>
      </c>
    </row>
    <row r="63" spans="2:11" ht="13" customHeight="1" x14ac:dyDescent="0.25">
      <c r="B63" s="125">
        <f>Travel!D78</f>
        <v>0</v>
      </c>
      <c r="C63" s="4"/>
      <c r="D63" s="4"/>
      <c r="E63" s="4"/>
      <c r="F63" s="7">
        <f>Travel!D100*Travel!D80</f>
        <v>0</v>
      </c>
      <c r="G63" s="7">
        <f>Travel!E100*Travel!E80</f>
        <v>0</v>
      </c>
      <c r="H63" s="7">
        <f>Travel!F100*Travel!F80</f>
        <v>0</v>
      </c>
      <c r="I63" s="7">
        <f>Travel!G100*Travel!G80</f>
        <v>0</v>
      </c>
      <c r="J63" s="7">
        <f>Travel!H100*Travel!H80</f>
        <v>0</v>
      </c>
      <c r="K63" s="7">
        <f t="shared" si="27"/>
        <v>0</v>
      </c>
    </row>
    <row r="64" spans="2:11" ht="13" customHeight="1" x14ac:dyDescent="0.25">
      <c r="B64" s="125">
        <f>Travel!D103</f>
        <v>0</v>
      </c>
      <c r="C64" s="4"/>
      <c r="D64" s="4"/>
      <c r="E64" s="4"/>
      <c r="F64" s="7">
        <f>Travel!D125*Travel!D105</f>
        <v>0</v>
      </c>
      <c r="G64" s="7">
        <f>Travel!E125*Travel!E105</f>
        <v>0</v>
      </c>
      <c r="H64" s="7">
        <f>Travel!F125*Travel!F105</f>
        <v>0</v>
      </c>
      <c r="I64" s="7">
        <f>Travel!G125*Travel!G105</f>
        <v>0</v>
      </c>
      <c r="J64" s="7">
        <f>Travel!H125*Travel!H105</f>
        <v>0</v>
      </c>
      <c r="K64" s="7">
        <f t="shared" si="27"/>
        <v>0</v>
      </c>
    </row>
    <row r="65" spans="2:11" ht="13" customHeight="1" x14ac:dyDescent="0.25">
      <c r="B65" s="23">
        <f>Travel!D130</f>
        <v>0</v>
      </c>
      <c r="F65" s="7">
        <f>Travel!D152*Travel!D132</f>
        <v>0</v>
      </c>
      <c r="G65" s="7">
        <f>Travel!E152*Travel!E132</f>
        <v>0</v>
      </c>
      <c r="H65" s="7">
        <f>Travel!F152*Travel!F132</f>
        <v>0</v>
      </c>
      <c r="I65" s="7">
        <f>Travel!G152*Travel!G132</f>
        <v>0</v>
      </c>
      <c r="J65" s="7">
        <f>Travel!H152*Travel!H132</f>
        <v>0</v>
      </c>
      <c r="K65" s="7">
        <f t="shared" si="27"/>
        <v>0</v>
      </c>
    </row>
    <row r="66" spans="2:11" ht="13" customHeight="1" x14ac:dyDescent="0.25">
      <c r="B66" s="23">
        <f>Travel!D155</f>
        <v>0</v>
      </c>
      <c r="F66" s="7">
        <f>Travel!D177*Travel!D157</f>
        <v>0</v>
      </c>
      <c r="G66" s="7">
        <f>Travel!E177*Travel!E157</f>
        <v>0</v>
      </c>
      <c r="H66" s="7">
        <f>Travel!F177*Travel!F157</f>
        <v>0</v>
      </c>
      <c r="I66" s="7">
        <f>Travel!G177*Travel!G157</f>
        <v>0</v>
      </c>
      <c r="J66" s="7">
        <f>Travel!H177*Travel!H157</f>
        <v>0</v>
      </c>
      <c r="K66" s="7">
        <f t="shared" si="27"/>
        <v>0</v>
      </c>
    </row>
    <row r="67" spans="2:11" ht="13" customHeight="1" x14ac:dyDescent="0.25">
      <c r="B67" s="23">
        <f>Travel!D180</f>
        <v>0</v>
      </c>
      <c r="F67" s="7">
        <f>Travel!D202*Travel!D182</f>
        <v>0</v>
      </c>
      <c r="G67" s="7">
        <f>Travel!E202*Travel!E182</f>
        <v>0</v>
      </c>
      <c r="H67" s="7">
        <f>Travel!F202*Travel!F182</f>
        <v>0</v>
      </c>
      <c r="I67" s="7">
        <f>Travel!G202*Travel!G182</f>
        <v>0</v>
      </c>
      <c r="J67" s="7">
        <f>Travel!H202*Travel!H182</f>
        <v>0</v>
      </c>
      <c r="K67" s="7">
        <f t="shared" si="27"/>
        <v>0</v>
      </c>
    </row>
    <row r="68" spans="2:11" ht="13" customHeight="1" x14ac:dyDescent="0.25">
      <c r="B68" s="23">
        <f>Travel!D205</f>
        <v>0</v>
      </c>
      <c r="F68" s="7">
        <f>Travel!D227*Travel!D207</f>
        <v>0</v>
      </c>
      <c r="G68" s="7">
        <f>Travel!E227*Travel!E207</f>
        <v>0</v>
      </c>
      <c r="H68" s="7">
        <f>Travel!F227*Travel!F207</f>
        <v>0</v>
      </c>
      <c r="I68" s="7">
        <f>Travel!G227*Travel!G207</f>
        <v>0</v>
      </c>
      <c r="J68" s="7">
        <f>Travel!H227*Travel!H207</f>
        <v>0</v>
      </c>
      <c r="K68" s="7">
        <f t="shared" si="27"/>
        <v>0</v>
      </c>
    </row>
    <row r="69" spans="2:11" ht="13" customHeight="1" x14ac:dyDescent="0.25">
      <c r="B69" s="23">
        <f>Travel!D230</f>
        <v>0</v>
      </c>
      <c r="F69" s="7">
        <f>Travel!D252*Travel!D232</f>
        <v>0</v>
      </c>
      <c r="G69" s="7">
        <f>Travel!E252*Travel!E232</f>
        <v>0</v>
      </c>
      <c r="H69" s="7">
        <f>Travel!F252*Travel!F232</f>
        <v>0</v>
      </c>
      <c r="I69" s="7">
        <f>Travel!G252*Travel!G232</f>
        <v>0</v>
      </c>
      <c r="J69" s="7">
        <f>Travel!H252*Travel!H232</f>
        <v>0</v>
      </c>
      <c r="K69" s="7">
        <f>SUM(F69:J69)</f>
        <v>0</v>
      </c>
    </row>
    <row r="70" spans="2:11" ht="13" customHeight="1" x14ac:dyDescent="0.25">
      <c r="B70" s="9" t="s">
        <v>8</v>
      </c>
      <c r="C70" s="9"/>
      <c r="D70" s="9"/>
      <c r="E70" s="9"/>
      <c r="F70" s="382">
        <f>SUM(F60:F69)</f>
        <v>0</v>
      </c>
      <c r="G70" s="382">
        <f>SUM(G60:G69)</f>
        <v>0</v>
      </c>
      <c r="H70" s="382">
        <f>SUM(H60:H69)</f>
        <v>0</v>
      </c>
      <c r="I70" s="382">
        <f>SUM(I60:I69)</f>
        <v>0</v>
      </c>
      <c r="J70" s="382">
        <f>SUM(J60:J69)</f>
        <v>0</v>
      </c>
      <c r="K70" s="382">
        <f>SUM(F70:J70)</f>
        <v>0</v>
      </c>
    </row>
    <row r="71" spans="2:11" ht="13" customHeight="1" x14ac:dyDescent="0.3">
      <c r="B71" s="11"/>
      <c r="C71" s="4"/>
      <c r="D71" s="4"/>
      <c r="E71" s="4"/>
      <c r="F71" s="7"/>
      <c r="G71" s="7"/>
      <c r="H71" s="7"/>
      <c r="I71" s="7"/>
      <c r="J71" s="7"/>
      <c r="K71" s="7"/>
    </row>
    <row r="72" spans="2:11" ht="13" customHeight="1" x14ac:dyDescent="0.3">
      <c r="B72" s="18" t="s">
        <v>67</v>
      </c>
      <c r="C72" s="18" t="s">
        <v>239</v>
      </c>
      <c r="D72" s="18"/>
      <c r="E72" s="18"/>
      <c r="F72" s="5" t="s">
        <v>0</v>
      </c>
      <c r="G72" s="6" t="s">
        <v>1</v>
      </c>
      <c r="H72" s="6" t="s">
        <v>2</v>
      </c>
      <c r="I72" s="6" t="s">
        <v>3</v>
      </c>
      <c r="J72" s="6" t="s">
        <v>4</v>
      </c>
      <c r="K72" s="5" t="s">
        <v>5</v>
      </c>
    </row>
    <row r="73" spans="2:11" ht="13" customHeight="1" x14ac:dyDescent="0.3">
      <c r="B73" s="96" t="s">
        <v>134</v>
      </c>
      <c r="C73" s="147"/>
      <c r="D73" s="4"/>
      <c r="E73" s="4"/>
      <c r="F73" s="7"/>
      <c r="G73" s="7"/>
      <c r="H73" s="7"/>
      <c r="I73" s="7"/>
      <c r="J73" s="7"/>
      <c r="K73" s="7"/>
    </row>
    <row r="74" spans="2:11" ht="13" customHeight="1" x14ac:dyDescent="0.25">
      <c r="B74" s="125">
        <f>'Other Direct Costs'!C3</f>
        <v>0</v>
      </c>
      <c r="C74" s="147">
        <f>'Other Direct Costs'!C4</f>
        <v>0</v>
      </c>
      <c r="D74" s="4"/>
      <c r="E74" s="4"/>
      <c r="F74" s="7">
        <f>'Other Direct Costs'!D6</f>
        <v>0</v>
      </c>
      <c r="G74" s="7">
        <f>'Other Direct Costs'!E6</f>
        <v>0</v>
      </c>
      <c r="H74" s="7">
        <f>'Other Direct Costs'!F6</f>
        <v>0</v>
      </c>
      <c r="I74" s="7">
        <f>'Other Direct Costs'!G6</f>
        <v>0</v>
      </c>
      <c r="J74" s="7">
        <f>'Other Direct Costs'!H6</f>
        <v>0</v>
      </c>
      <c r="K74" s="7">
        <f>SUM(F74:J74)</f>
        <v>0</v>
      </c>
    </row>
    <row r="75" spans="2:11" ht="13" customHeight="1" x14ac:dyDescent="0.25">
      <c r="B75" s="125">
        <f>'Other Direct Costs'!C7</f>
        <v>0</v>
      </c>
      <c r="C75" s="147">
        <f>'Other Direct Costs'!C8</f>
        <v>0</v>
      </c>
      <c r="D75" s="4"/>
      <c r="E75" s="4"/>
      <c r="F75" s="7">
        <f>'Other Direct Costs'!D10</f>
        <v>0</v>
      </c>
      <c r="G75" s="7">
        <f>'Other Direct Costs'!E10</f>
        <v>0</v>
      </c>
      <c r="H75" s="7">
        <f>'Other Direct Costs'!F10</f>
        <v>0</v>
      </c>
      <c r="I75" s="7">
        <f>'Other Direct Costs'!G10</f>
        <v>0</v>
      </c>
      <c r="J75" s="7">
        <f>'Other Direct Costs'!H10</f>
        <v>0</v>
      </c>
      <c r="K75" s="7">
        <f>SUM(F75:J75)</f>
        <v>0</v>
      </c>
    </row>
    <row r="76" spans="2:11" ht="13" customHeight="1" x14ac:dyDescent="0.25">
      <c r="B76" s="125">
        <f>'Other Direct Costs'!C11</f>
        <v>0</v>
      </c>
      <c r="C76" s="147">
        <f>'Other Direct Costs'!C12</f>
        <v>0</v>
      </c>
      <c r="D76" s="4"/>
      <c r="E76" s="4"/>
      <c r="F76" s="7">
        <f>'Other Direct Costs'!D14</f>
        <v>0</v>
      </c>
      <c r="G76" s="7">
        <f>'Other Direct Costs'!E14</f>
        <v>0</v>
      </c>
      <c r="H76" s="7">
        <f>'Other Direct Costs'!F14</f>
        <v>0</v>
      </c>
      <c r="I76" s="7">
        <f>'Other Direct Costs'!G14</f>
        <v>0</v>
      </c>
      <c r="J76" s="7">
        <f>'Other Direct Costs'!H14</f>
        <v>0</v>
      </c>
      <c r="K76" s="7">
        <f>SUM(F76:J76)</f>
        <v>0</v>
      </c>
    </row>
    <row r="77" spans="2:11" ht="13" customHeight="1" x14ac:dyDescent="0.25">
      <c r="B77" s="125">
        <f>'Other Direct Costs'!C15</f>
        <v>0</v>
      </c>
      <c r="C77" s="147">
        <f>'Other Direct Costs'!C16</f>
        <v>0</v>
      </c>
      <c r="D77" s="4"/>
      <c r="E77" s="4"/>
      <c r="F77" s="7">
        <f>'Other Direct Costs'!D18</f>
        <v>0</v>
      </c>
      <c r="G77" s="7">
        <f>'Other Direct Costs'!E18</f>
        <v>0</v>
      </c>
      <c r="H77" s="7">
        <f>'Other Direct Costs'!F18</f>
        <v>0</v>
      </c>
      <c r="I77" s="7">
        <f>'Other Direct Costs'!G18</f>
        <v>0</v>
      </c>
      <c r="J77" s="7">
        <f>'Other Direct Costs'!H18</f>
        <v>0</v>
      </c>
      <c r="K77" s="7">
        <f>SUM(F77:J77)</f>
        <v>0</v>
      </c>
    </row>
    <row r="78" spans="2:11" ht="13" customHeight="1" x14ac:dyDescent="0.25">
      <c r="B78" s="125">
        <f>'Other Direct Costs'!C19</f>
        <v>0</v>
      </c>
      <c r="C78" s="147">
        <f>'Other Direct Costs'!C20</f>
        <v>0</v>
      </c>
      <c r="D78" s="4"/>
      <c r="E78" s="4"/>
      <c r="F78" s="7">
        <f>'Other Direct Costs'!D22</f>
        <v>0</v>
      </c>
      <c r="G78" s="7">
        <f>'Other Direct Costs'!E22</f>
        <v>0</v>
      </c>
      <c r="H78" s="7">
        <f>'Other Direct Costs'!F22</f>
        <v>0</v>
      </c>
      <c r="I78" s="7">
        <f>'Other Direct Costs'!G22</f>
        <v>0</v>
      </c>
      <c r="J78" s="7">
        <f>'Other Direct Costs'!H22</f>
        <v>0</v>
      </c>
      <c r="K78" s="7">
        <f>SUM(F78:J78)</f>
        <v>0</v>
      </c>
    </row>
    <row r="79" spans="2:11" ht="13" customHeight="1" x14ac:dyDescent="0.3">
      <c r="B79" s="96" t="s">
        <v>45</v>
      </c>
      <c r="C79" s="147"/>
      <c r="D79" s="4"/>
      <c r="E79" s="4"/>
      <c r="F79" s="7"/>
      <c r="G79" s="7"/>
      <c r="H79" s="7"/>
      <c r="I79" s="7"/>
      <c r="J79" s="7"/>
      <c r="K79" s="7"/>
    </row>
    <row r="80" spans="2:11" ht="13" customHeight="1" x14ac:dyDescent="0.25">
      <c r="B80" s="125" t="str">
        <f>'Other Direct Costs'!C26</f>
        <v>Publication Costs</v>
      </c>
      <c r="C80" s="147">
        <f>'Other Direct Costs'!C27</f>
        <v>0</v>
      </c>
      <c r="D80" s="4"/>
      <c r="E80" s="4"/>
      <c r="F80" s="7">
        <f>'Other Direct Costs'!D29</f>
        <v>0</v>
      </c>
      <c r="G80" s="7">
        <f>'Other Direct Costs'!E29</f>
        <v>0</v>
      </c>
      <c r="H80" s="7">
        <f>'Other Direct Costs'!F29</f>
        <v>0</v>
      </c>
      <c r="I80" s="7">
        <f>'Other Direct Costs'!G29</f>
        <v>0</v>
      </c>
      <c r="J80" s="7">
        <f>'Other Direct Costs'!H29</f>
        <v>0</v>
      </c>
      <c r="K80" s="7">
        <f>SUM(F80:J80)</f>
        <v>0</v>
      </c>
    </row>
    <row r="81" spans="2:11" ht="13" customHeight="1" x14ac:dyDescent="0.25">
      <c r="B81" s="125">
        <f>'Other Direct Costs'!C30</f>
        <v>0</v>
      </c>
      <c r="C81" s="147">
        <f>'Other Direct Costs'!C31</f>
        <v>0</v>
      </c>
      <c r="D81" s="4"/>
      <c r="E81" s="4"/>
      <c r="F81" s="7">
        <f>'Other Direct Costs'!D33</f>
        <v>0</v>
      </c>
      <c r="G81" s="7">
        <f>'Other Direct Costs'!E33</f>
        <v>0</v>
      </c>
      <c r="H81" s="7">
        <f>'Other Direct Costs'!F33</f>
        <v>0</v>
      </c>
      <c r="I81" s="7">
        <f>'Other Direct Costs'!G33</f>
        <v>0</v>
      </c>
      <c r="J81" s="7">
        <f>'Other Direct Costs'!H33</f>
        <v>0</v>
      </c>
      <c r="K81" s="7">
        <f>SUM(F81:J81)</f>
        <v>0</v>
      </c>
    </row>
    <row r="82" spans="2:11" ht="13" customHeight="1" x14ac:dyDescent="0.25">
      <c r="B82" s="125">
        <f>'Other Direct Costs'!C34</f>
        <v>0</v>
      </c>
      <c r="C82" s="147">
        <f>'Other Direct Costs'!C35</f>
        <v>0</v>
      </c>
      <c r="D82" s="4"/>
      <c r="E82" s="4"/>
      <c r="F82" s="7">
        <f>'Other Direct Costs'!D37</f>
        <v>0</v>
      </c>
      <c r="G82" s="7">
        <f>'Other Direct Costs'!E37</f>
        <v>0</v>
      </c>
      <c r="H82" s="7">
        <f>'Other Direct Costs'!F37</f>
        <v>0</v>
      </c>
      <c r="I82" s="7">
        <f>'Other Direct Costs'!G37</f>
        <v>0</v>
      </c>
      <c r="J82" s="7">
        <f>'Other Direct Costs'!H37</f>
        <v>0</v>
      </c>
      <c r="K82" s="7">
        <f>SUM(F82:J82)</f>
        <v>0</v>
      </c>
    </row>
    <row r="83" spans="2:11" ht="13" customHeight="1" x14ac:dyDescent="0.25">
      <c r="B83" s="125">
        <f>'Other Direct Costs'!C38</f>
        <v>0</v>
      </c>
      <c r="C83" s="147">
        <f>'Other Direct Costs'!C39</f>
        <v>0</v>
      </c>
      <c r="D83" s="4"/>
      <c r="E83" s="4"/>
      <c r="F83" s="7">
        <f>'Other Direct Costs'!D41</f>
        <v>0</v>
      </c>
      <c r="G83" s="7">
        <f>'Other Direct Costs'!E41</f>
        <v>0</v>
      </c>
      <c r="H83" s="7">
        <f>'Other Direct Costs'!F41</f>
        <v>0</v>
      </c>
      <c r="I83" s="7">
        <f>'Other Direct Costs'!G41</f>
        <v>0</v>
      </c>
      <c r="J83" s="7">
        <f>'Other Direct Costs'!H41</f>
        <v>0</v>
      </c>
      <c r="K83" s="7">
        <f>SUM(F83:J83)</f>
        <v>0</v>
      </c>
    </row>
    <row r="84" spans="2:11" ht="13" customHeight="1" x14ac:dyDescent="0.25">
      <c r="B84" s="125">
        <f>'Other Direct Costs'!C42</f>
        <v>0</v>
      </c>
      <c r="C84" s="147">
        <f>'Other Direct Costs'!C43</f>
        <v>0</v>
      </c>
      <c r="D84" s="4"/>
      <c r="E84" s="4"/>
      <c r="F84" s="7">
        <f>'Other Direct Costs'!D45</f>
        <v>0</v>
      </c>
      <c r="G84" s="7">
        <f>'Other Direct Costs'!E45</f>
        <v>0</v>
      </c>
      <c r="H84" s="7">
        <f>'Other Direct Costs'!F45</f>
        <v>0</v>
      </c>
      <c r="I84" s="7">
        <f>'Other Direct Costs'!G45</f>
        <v>0</v>
      </c>
      <c r="J84" s="7">
        <f>'Other Direct Costs'!H45</f>
        <v>0</v>
      </c>
      <c r="K84" s="7">
        <f>SUM(F84:J84)</f>
        <v>0</v>
      </c>
    </row>
    <row r="85" spans="2:11" ht="13" customHeight="1" x14ac:dyDescent="0.3">
      <c r="B85" s="96" t="s">
        <v>46</v>
      </c>
      <c r="C85" s="147"/>
      <c r="D85" s="4"/>
      <c r="E85" s="4"/>
      <c r="F85" s="7"/>
      <c r="G85" s="7"/>
      <c r="H85" s="7"/>
      <c r="I85" s="7"/>
      <c r="J85" s="7"/>
      <c r="K85" s="7"/>
    </row>
    <row r="86" spans="2:11" ht="13" customHeight="1" x14ac:dyDescent="0.25">
      <c r="B86" s="125">
        <f>'Other Direct Costs'!C49</f>
        <v>0</v>
      </c>
      <c r="C86" s="147">
        <f>'Other Direct Costs'!C50</f>
        <v>0</v>
      </c>
      <c r="D86" s="4"/>
      <c r="E86" s="4"/>
      <c r="F86" s="7">
        <f>'Other Direct Costs'!D52</f>
        <v>0</v>
      </c>
      <c r="G86" s="7">
        <f>'Other Direct Costs'!E52</f>
        <v>0</v>
      </c>
      <c r="H86" s="7">
        <f>'Other Direct Costs'!F52</f>
        <v>0</v>
      </c>
      <c r="I86" s="7">
        <f>'Other Direct Costs'!G52</f>
        <v>0</v>
      </c>
      <c r="J86" s="7">
        <f>'Other Direct Costs'!H52</f>
        <v>0</v>
      </c>
      <c r="K86" s="7">
        <f t="shared" ref="K86:K92" si="28">SUM(F86:J86)</f>
        <v>0</v>
      </c>
    </row>
    <row r="87" spans="2:11" ht="13" customHeight="1" x14ac:dyDescent="0.25">
      <c r="B87" s="125">
        <f>'Other Direct Costs'!C53</f>
        <v>0</v>
      </c>
      <c r="C87" s="147">
        <f>'Other Direct Costs'!C54</f>
        <v>0</v>
      </c>
      <c r="D87" s="4"/>
      <c r="E87" s="4"/>
      <c r="F87" s="7">
        <f>'Other Direct Costs'!D56</f>
        <v>0</v>
      </c>
      <c r="G87" s="7">
        <f>'Other Direct Costs'!E56</f>
        <v>0</v>
      </c>
      <c r="H87" s="7">
        <f>'Other Direct Costs'!F56</f>
        <v>0</v>
      </c>
      <c r="I87" s="7">
        <f>'Other Direct Costs'!G56</f>
        <v>0</v>
      </c>
      <c r="J87" s="7">
        <f>'Other Direct Costs'!H56</f>
        <v>0</v>
      </c>
      <c r="K87" s="7">
        <f t="shared" si="28"/>
        <v>0</v>
      </c>
    </row>
    <row r="88" spans="2:11" ht="13" customHeight="1" x14ac:dyDescent="0.25">
      <c r="B88" s="125">
        <f>'Other Direct Costs'!C57</f>
        <v>0</v>
      </c>
      <c r="C88" s="147">
        <f>'Other Direct Costs'!C58</f>
        <v>0</v>
      </c>
      <c r="D88" s="4"/>
      <c r="E88" s="4"/>
      <c r="F88" s="7">
        <f>'Other Direct Costs'!D60</f>
        <v>0</v>
      </c>
      <c r="G88" s="7">
        <f>'Other Direct Costs'!E60</f>
        <v>0</v>
      </c>
      <c r="H88" s="7">
        <f>'Other Direct Costs'!F60</f>
        <v>0</v>
      </c>
      <c r="I88" s="7">
        <f>'Other Direct Costs'!G60</f>
        <v>0</v>
      </c>
      <c r="J88" s="7">
        <f>'Other Direct Costs'!H60</f>
        <v>0</v>
      </c>
      <c r="K88" s="7">
        <f t="shared" si="28"/>
        <v>0</v>
      </c>
    </row>
    <row r="89" spans="2:11" ht="13" customHeight="1" x14ac:dyDescent="0.25">
      <c r="B89" s="125">
        <f>'Other Direct Costs'!C61</f>
        <v>0</v>
      </c>
      <c r="C89" s="147">
        <f>'Other Direct Costs'!C62</f>
        <v>0</v>
      </c>
      <c r="D89" s="4"/>
      <c r="E89" s="4"/>
      <c r="F89" s="7">
        <f>'Other Direct Costs'!D64</f>
        <v>0</v>
      </c>
      <c r="G89" s="7">
        <f>'Other Direct Costs'!E64</f>
        <v>0</v>
      </c>
      <c r="H89" s="7">
        <f>'Other Direct Costs'!F64</f>
        <v>0</v>
      </c>
      <c r="I89" s="7">
        <f>'Other Direct Costs'!G64</f>
        <v>0</v>
      </c>
      <c r="J89" s="7">
        <f>'Other Direct Costs'!H64</f>
        <v>0</v>
      </c>
      <c r="K89" s="7">
        <f>SUM(F89:J89)</f>
        <v>0</v>
      </c>
    </row>
    <row r="90" spans="2:11" ht="13" customHeight="1" x14ac:dyDescent="0.25">
      <c r="B90" s="125">
        <f>'Other Direct Costs'!C65</f>
        <v>0</v>
      </c>
      <c r="C90" s="147">
        <f>'Other Direct Costs'!C66</f>
        <v>0</v>
      </c>
      <c r="D90" s="4"/>
      <c r="E90" s="4"/>
      <c r="F90" s="7">
        <f>'Other Direct Costs'!D68</f>
        <v>0</v>
      </c>
      <c r="G90" s="7">
        <f>'Other Direct Costs'!E68</f>
        <v>0</v>
      </c>
      <c r="H90" s="7">
        <f>'Other Direct Costs'!F68</f>
        <v>0</v>
      </c>
      <c r="I90" s="7">
        <f>'Other Direct Costs'!G68</f>
        <v>0</v>
      </c>
      <c r="J90" s="7">
        <f>'Other Direct Costs'!H68</f>
        <v>0</v>
      </c>
      <c r="K90" s="7">
        <f t="shared" si="28"/>
        <v>0</v>
      </c>
    </row>
    <row r="91" spans="2:11" ht="13" customHeight="1" x14ac:dyDescent="0.3">
      <c r="B91" s="96" t="s">
        <v>47</v>
      </c>
      <c r="C91" s="147"/>
      <c r="D91" s="4"/>
      <c r="E91" s="4"/>
      <c r="F91" s="7"/>
      <c r="G91" s="7"/>
      <c r="H91" s="7"/>
      <c r="I91" s="7"/>
      <c r="J91" s="7"/>
      <c r="K91" s="7">
        <f t="shared" si="28"/>
        <v>0</v>
      </c>
    </row>
    <row r="92" spans="2:11" ht="13" customHeight="1" x14ac:dyDescent="0.25">
      <c r="B92" s="125">
        <f>'Other Direct Costs'!C72</f>
        <v>0</v>
      </c>
      <c r="C92" s="147">
        <f>'Other Direct Costs'!C73</f>
        <v>0</v>
      </c>
      <c r="D92" s="4"/>
      <c r="E92" s="4"/>
      <c r="F92" s="7">
        <f>'Other Direct Costs'!D75</f>
        <v>0</v>
      </c>
      <c r="G92" s="7">
        <f>'Other Direct Costs'!E75</f>
        <v>0</v>
      </c>
      <c r="H92" s="7">
        <f>'Other Direct Costs'!F75</f>
        <v>0</v>
      </c>
      <c r="I92" s="7">
        <f>'Other Direct Costs'!G75</f>
        <v>0</v>
      </c>
      <c r="J92" s="7">
        <f>'Other Direct Costs'!H75</f>
        <v>0</v>
      </c>
      <c r="K92" s="7">
        <f t="shared" si="28"/>
        <v>0</v>
      </c>
    </row>
    <row r="93" spans="2:11" ht="13" customHeight="1" x14ac:dyDescent="0.25">
      <c r="B93" s="125">
        <f>'Other Direct Costs'!C76</f>
        <v>0</v>
      </c>
      <c r="C93" s="147">
        <f>'Other Direct Costs'!C77</f>
        <v>0</v>
      </c>
      <c r="D93" s="4"/>
      <c r="E93" s="4"/>
      <c r="F93" s="7">
        <f>'Other Direct Costs'!D79</f>
        <v>0</v>
      </c>
      <c r="G93" s="7">
        <f>'Other Direct Costs'!E79</f>
        <v>0</v>
      </c>
      <c r="H93" s="7">
        <f>'Other Direct Costs'!F79</f>
        <v>0</v>
      </c>
      <c r="I93" s="7">
        <f>'Other Direct Costs'!G79</f>
        <v>0</v>
      </c>
      <c r="J93" s="7">
        <f>'Other Direct Costs'!H79</f>
        <v>0</v>
      </c>
      <c r="K93" s="7">
        <f t="shared" ref="K93:K96" si="29">SUM(F93:J93)</f>
        <v>0</v>
      </c>
    </row>
    <row r="94" spans="2:11" ht="12.65" customHeight="1" x14ac:dyDescent="0.25">
      <c r="B94" s="125">
        <f>'Other Direct Costs'!C80</f>
        <v>0</v>
      </c>
      <c r="C94" s="147">
        <f>'Other Direct Costs'!C81</f>
        <v>0</v>
      </c>
      <c r="D94" s="4"/>
      <c r="E94" s="4"/>
      <c r="F94" s="7">
        <f>'Other Direct Costs'!D83</f>
        <v>0</v>
      </c>
      <c r="G94" s="7">
        <f>'Other Direct Costs'!E83</f>
        <v>0</v>
      </c>
      <c r="H94" s="7">
        <f>'Other Direct Costs'!F83</f>
        <v>0</v>
      </c>
      <c r="I94" s="7">
        <f>'Other Direct Costs'!G83</f>
        <v>0</v>
      </c>
      <c r="J94" s="7">
        <f>'Other Direct Costs'!H83</f>
        <v>0</v>
      </c>
      <c r="K94" s="7">
        <f t="shared" si="29"/>
        <v>0</v>
      </c>
    </row>
    <row r="95" spans="2:11" ht="13" customHeight="1" x14ac:dyDescent="0.25">
      <c r="B95" s="125">
        <f>'Other Direct Costs'!C84</f>
        <v>0</v>
      </c>
      <c r="C95" s="147">
        <f>'Other Direct Costs'!C85</f>
        <v>0</v>
      </c>
      <c r="D95" s="4"/>
      <c r="E95" s="4"/>
      <c r="F95" s="7">
        <f>'Other Direct Costs'!D87</f>
        <v>0</v>
      </c>
      <c r="G95" s="7">
        <f>'Other Direct Costs'!E87</f>
        <v>0</v>
      </c>
      <c r="H95" s="7">
        <f>'Other Direct Costs'!F87</f>
        <v>0</v>
      </c>
      <c r="I95" s="7">
        <f>'Other Direct Costs'!G87</f>
        <v>0</v>
      </c>
      <c r="J95" s="7">
        <f>'Other Direct Costs'!H87</f>
        <v>0</v>
      </c>
      <c r="K95" s="7">
        <f t="shared" si="29"/>
        <v>0</v>
      </c>
    </row>
    <row r="96" spans="2:11" ht="13" customHeight="1" x14ac:dyDescent="0.25">
      <c r="B96" s="125">
        <f>'Other Direct Costs'!C88</f>
        <v>0</v>
      </c>
      <c r="C96" s="147">
        <f>'Other Direct Costs'!C89</f>
        <v>0</v>
      </c>
      <c r="D96" s="4"/>
      <c r="E96" s="4"/>
      <c r="F96" s="7">
        <f>'Other Direct Costs'!D91</f>
        <v>0</v>
      </c>
      <c r="G96" s="7">
        <f>'Other Direct Costs'!E91</f>
        <v>0</v>
      </c>
      <c r="H96" s="7">
        <f>'Other Direct Costs'!F91</f>
        <v>0</v>
      </c>
      <c r="I96" s="7">
        <f>'Other Direct Costs'!G91</f>
        <v>0</v>
      </c>
      <c r="J96" s="7">
        <f>'Other Direct Costs'!H91</f>
        <v>0</v>
      </c>
      <c r="K96" s="7">
        <f t="shared" si="29"/>
        <v>0</v>
      </c>
    </row>
    <row r="97" spans="2:11" ht="13" customHeight="1" x14ac:dyDescent="0.3">
      <c r="B97" s="96" t="s">
        <v>227</v>
      </c>
      <c r="C97" s="147"/>
      <c r="D97" s="4"/>
      <c r="E97" s="4"/>
      <c r="F97" s="7"/>
      <c r="G97" s="7"/>
      <c r="H97" s="7"/>
      <c r="I97" s="7"/>
      <c r="J97" s="7"/>
      <c r="K97" s="7"/>
    </row>
    <row r="98" spans="2:11" ht="13" customHeight="1" x14ac:dyDescent="0.25">
      <c r="B98" s="125">
        <f>'Other Direct Costs'!C95</f>
        <v>0</v>
      </c>
      <c r="C98" s="147"/>
      <c r="D98" s="4"/>
      <c r="E98" s="4"/>
      <c r="F98" s="7">
        <f>'Other Direct Costs'!D96</f>
        <v>0</v>
      </c>
      <c r="G98" s="7">
        <f>'Other Direct Costs'!E96</f>
        <v>0</v>
      </c>
      <c r="H98" s="7">
        <f>'Other Direct Costs'!F96</f>
        <v>0</v>
      </c>
      <c r="I98" s="7">
        <f>'Other Direct Costs'!G96</f>
        <v>0</v>
      </c>
      <c r="J98" s="7">
        <f>'Other Direct Costs'!H96</f>
        <v>0</v>
      </c>
      <c r="K98" s="147">
        <f t="shared" ref="K98:K103" si="30">SUM(F98:J98)</f>
        <v>0</v>
      </c>
    </row>
    <row r="99" spans="2:11" ht="13" customHeight="1" x14ac:dyDescent="0.25">
      <c r="B99" s="125">
        <f>'Other Direct Costs'!C97</f>
        <v>0</v>
      </c>
      <c r="C99" s="147"/>
      <c r="D99" s="4"/>
      <c r="E99" s="4"/>
      <c r="F99" s="7">
        <f>'Other Direct Costs'!D98</f>
        <v>0</v>
      </c>
      <c r="G99" s="7">
        <f>'Other Direct Costs'!E98</f>
        <v>0</v>
      </c>
      <c r="H99" s="7">
        <f>'Other Direct Costs'!F98</f>
        <v>0</v>
      </c>
      <c r="I99" s="7">
        <f>'Other Direct Costs'!G98</f>
        <v>0</v>
      </c>
      <c r="J99" s="7">
        <f>'Other Direct Costs'!H98</f>
        <v>0</v>
      </c>
      <c r="K99" s="147">
        <f t="shared" si="30"/>
        <v>0</v>
      </c>
    </row>
    <row r="100" spans="2:11" ht="13" customHeight="1" x14ac:dyDescent="0.25">
      <c r="B100" s="125">
        <f>'Other Direct Costs'!C99</f>
        <v>0</v>
      </c>
      <c r="C100" s="147"/>
      <c r="D100" s="4"/>
      <c r="E100" s="4"/>
      <c r="F100" s="7">
        <f>'Other Direct Costs'!D100</f>
        <v>0</v>
      </c>
      <c r="G100" s="7">
        <f>'Other Direct Costs'!E100</f>
        <v>0</v>
      </c>
      <c r="H100" s="7">
        <f>'Other Direct Costs'!F100</f>
        <v>0</v>
      </c>
      <c r="I100" s="7">
        <f>'Other Direct Costs'!G100</f>
        <v>0</v>
      </c>
      <c r="J100" s="7">
        <f>'Other Direct Costs'!H100</f>
        <v>0</v>
      </c>
      <c r="K100" s="147">
        <f t="shared" si="30"/>
        <v>0</v>
      </c>
    </row>
    <row r="101" spans="2:11" ht="13" customHeight="1" x14ac:dyDescent="0.25">
      <c r="B101" s="125">
        <f>'Other Direct Costs'!C101</f>
        <v>0</v>
      </c>
      <c r="C101" s="147"/>
      <c r="D101" s="4"/>
      <c r="E101" s="4"/>
      <c r="F101" s="7">
        <f>'Other Direct Costs'!D102</f>
        <v>0</v>
      </c>
      <c r="G101" s="7">
        <f>'Other Direct Costs'!E102</f>
        <v>0</v>
      </c>
      <c r="H101" s="7">
        <f>'Other Direct Costs'!F102</f>
        <v>0</v>
      </c>
      <c r="I101" s="7">
        <f>'Other Direct Costs'!G102</f>
        <v>0</v>
      </c>
      <c r="J101" s="7">
        <f>'Other Direct Costs'!H102</f>
        <v>0</v>
      </c>
      <c r="K101" s="147">
        <f t="shared" si="30"/>
        <v>0</v>
      </c>
    </row>
    <row r="102" spans="2:11" ht="12.65" customHeight="1" x14ac:dyDescent="0.25">
      <c r="B102" s="125">
        <f>'Other Direct Costs'!C103</f>
        <v>0</v>
      </c>
      <c r="C102" s="147"/>
      <c r="D102" s="4"/>
      <c r="E102" s="4"/>
      <c r="F102" s="7">
        <f>'Other Direct Costs'!D104</f>
        <v>0</v>
      </c>
      <c r="G102" s="7">
        <f>'Other Direct Costs'!E104</f>
        <v>0</v>
      </c>
      <c r="H102" s="7">
        <f>'Other Direct Costs'!F104</f>
        <v>0</v>
      </c>
      <c r="I102" s="7">
        <f>'Other Direct Costs'!G104</f>
        <v>0</v>
      </c>
      <c r="J102" s="7">
        <f>'Other Direct Costs'!H104</f>
        <v>0</v>
      </c>
      <c r="K102" s="147">
        <f t="shared" si="30"/>
        <v>0</v>
      </c>
    </row>
    <row r="103" spans="2:11" ht="13" customHeight="1" x14ac:dyDescent="0.25">
      <c r="B103" s="23">
        <f>'Other Direct Costs'!C108</f>
        <v>0</v>
      </c>
      <c r="F103" s="8">
        <f>'Other Direct Costs'!D109</f>
        <v>0</v>
      </c>
      <c r="G103" s="8">
        <f>'Other Direct Costs'!E109</f>
        <v>0</v>
      </c>
      <c r="H103" s="8">
        <f>'Other Direct Costs'!F109</f>
        <v>0</v>
      </c>
      <c r="I103" s="8">
        <f>'Other Direct Costs'!G109</f>
        <v>0</v>
      </c>
      <c r="J103" s="8">
        <f>'Other Direct Costs'!H109</f>
        <v>0</v>
      </c>
      <c r="K103" s="147">
        <f t="shared" si="30"/>
        <v>0</v>
      </c>
    </row>
    <row r="104" spans="2:11" ht="13" customHeight="1" x14ac:dyDescent="0.25">
      <c r="B104" s="23">
        <f>'Other Direct Costs'!C111</f>
        <v>0</v>
      </c>
      <c r="F104" s="8">
        <f>'Other Direct Costs'!D112</f>
        <v>0</v>
      </c>
      <c r="G104" s="8">
        <f>'Other Direct Costs'!E112</f>
        <v>0</v>
      </c>
      <c r="H104" s="8">
        <f>'Other Direct Costs'!F112</f>
        <v>0</v>
      </c>
      <c r="I104" s="8">
        <f>'Other Direct Costs'!G112</f>
        <v>0</v>
      </c>
      <c r="J104" s="8">
        <f>'Other Direct Costs'!H112</f>
        <v>0</v>
      </c>
      <c r="K104" s="147">
        <f t="shared" ref="K104:K107" si="31">SUM(F104:J104)</f>
        <v>0</v>
      </c>
    </row>
    <row r="105" spans="2:11" ht="13" customHeight="1" x14ac:dyDescent="0.25">
      <c r="B105" s="23">
        <f>'Other Direct Costs'!C114</f>
        <v>0</v>
      </c>
      <c r="F105" s="8">
        <f>'Other Direct Costs'!D115</f>
        <v>0</v>
      </c>
      <c r="G105" s="8">
        <f>'Other Direct Costs'!E115</f>
        <v>0</v>
      </c>
      <c r="H105" s="8">
        <f>'Other Direct Costs'!F115</f>
        <v>0</v>
      </c>
      <c r="I105" s="8">
        <f>'Other Direct Costs'!G115</f>
        <v>0</v>
      </c>
      <c r="J105" s="8">
        <f>'Other Direct Costs'!H115</f>
        <v>0</v>
      </c>
      <c r="K105" s="147">
        <f t="shared" si="31"/>
        <v>0</v>
      </c>
    </row>
    <row r="106" spans="2:11" ht="13" customHeight="1" x14ac:dyDescent="0.25">
      <c r="B106" s="23">
        <f>'Other Direct Costs'!C117</f>
        <v>0</v>
      </c>
      <c r="F106" s="8">
        <f>'Other Direct Costs'!D118</f>
        <v>0</v>
      </c>
      <c r="G106" s="8">
        <f>'Other Direct Costs'!E118</f>
        <v>0</v>
      </c>
      <c r="H106" s="8">
        <f>'Other Direct Costs'!F118</f>
        <v>0</v>
      </c>
      <c r="I106" s="8">
        <f>'Other Direct Costs'!G118</f>
        <v>0</v>
      </c>
      <c r="J106" s="8">
        <f>'Other Direct Costs'!H118</f>
        <v>0</v>
      </c>
      <c r="K106" s="147">
        <f t="shared" si="31"/>
        <v>0</v>
      </c>
    </row>
    <row r="107" spans="2:11" ht="13" customHeight="1" x14ac:dyDescent="0.25">
      <c r="B107" s="23">
        <f>'Other Direct Costs'!C120</f>
        <v>0</v>
      </c>
      <c r="F107" s="8">
        <f>'Other Direct Costs'!D121</f>
        <v>0</v>
      </c>
      <c r="G107" s="8">
        <f>'Other Direct Costs'!E121</f>
        <v>0</v>
      </c>
      <c r="H107" s="8">
        <f>'Other Direct Costs'!F121</f>
        <v>0</v>
      </c>
      <c r="I107" s="8">
        <f>'Other Direct Costs'!G121</f>
        <v>0</v>
      </c>
      <c r="J107" s="8">
        <f>'Other Direct Costs'!H121</f>
        <v>0</v>
      </c>
      <c r="K107" s="147">
        <f t="shared" si="31"/>
        <v>0</v>
      </c>
    </row>
    <row r="108" spans="2:11" ht="13" customHeight="1" x14ac:dyDescent="0.3">
      <c r="B108" s="141" t="s">
        <v>48</v>
      </c>
      <c r="C108" s="147"/>
      <c r="D108" s="4"/>
      <c r="E108" s="4"/>
      <c r="F108" s="7"/>
      <c r="G108" s="7"/>
      <c r="H108" s="7"/>
      <c r="I108" s="7"/>
      <c r="J108" s="7"/>
      <c r="K108" s="7"/>
    </row>
    <row r="109" spans="2:11" ht="13" customHeight="1" x14ac:dyDescent="0.25">
      <c r="B109" s="23" t="str">
        <f>'Other Direct Costs'!C124</f>
        <v>Conference Registration Fees</v>
      </c>
      <c r="C109" s="147">
        <f>'Other Direct Costs'!C125</f>
        <v>0</v>
      </c>
      <c r="D109" s="4"/>
      <c r="E109" s="4"/>
      <c r="F109" s="7">
        <f>'Other Direct Costs'!D127</f>
        <v>0</v>
      </c>
      <c r="G109" s="7">
        <f>'Other Direct Costs'!E127</f>
        <v>0</v>
      </c>
      <c r="H109" s="7">
        <f>'Other Direct Costs'!F127</f>
        <v>0</v>
      </c>
      <c r="I109" s="7">
        <f>'Other Direct Costs'!G127</f>
        <v>0</v>
      </c>
      <c r="J109" s="7">
        <f>'Other Direct Costs'!H127</f>
        <v>0</v>
      </c>
      <c r="K109" s="147">
        <f t="shared" ref="K109:K120" si="32">SUM(F109:J109)</f>
        <v>0</v>
      </c>
    </row>
    <row r="110" spans="2:11" ht="12.65" customHeight="1" x14ac:dyDescent="0.25">
      <c r="B110" s="23" t="str">
        <f>'Other Direct Costs'!C128</f>
        <v>Data Management Plan Costs</v>
      </c>
      <c r="C110" s="147">
        <f>'Other Direct Costs'!C129</f>
        <v>0</v>
      </c>
      <c r="D110" s="4"/>
      <c r="E110" s="4"/>
      <c r="F110" s="7">
        <f>'Other Direct Costs'!D131</f>
        <v>0</v>
      </c>
      <c r="G110" s="7">
        <f>'Other Direct Costs'!E131</f>
        <v>0</v>
      </c>
      <c r="H110" s="7">
        <f>'Other Direct Costs'!F131</f>
        <v>0</v>
      </c>
      <c r="I110" s="7">
        <f>'Other Direct Costs'!G131</f>
        <v>0</v>
      </c>
      <c r="J110" s="7">
        <f>'Other Direct Costs'!H131</f>
        <v>0</v>
      </c>
      <c r="K110" s="147">
        <f t="shared" si="32"/>
        <v>0</v>
      </c>
    </row>
    <row r="111" spans="2:11" ht="13" customHeight="1" x14ac:dyDescent="0.25">
      <c r="B111" s="23">
        <f>'Other Direct Costs'!C132</f>
        <v>0</v>
      </c>
      <c r="C111" s="147">
        <f>'Other Direct Costs'!C133</f>
        <v>0</v>
      </c>
      <c r="D111" s="4"/>
      <c r="E111" s="4"/>
      <c r="F111" s="7">
        <f>'Other Direct Costs'!D135</f>
        <v>0</v>
      </c>
      <c r="G111" s="7">
        <f>'Other Direct Costs'!E135</f>
        <v>0</v>
      </c>
      <c r="H111" s="7">
        <f>'Other Direct Costs'!F135</f>
        <v>0</v>
      </c>
      <c r="I111" s="7">
        <f>'Other Direct Costs'!G135</f>
        <v>0</v>
      </c>
      <c r="J111" s="7">
        <f>'Other Direct Costs'!H135</f>
        <v>0</v>
      </c>
      <c r="K111" s="147">
        <f t="shared" si="32"/>
        <v>0</v>
      </c>
    </row>
    <row r="112" spans="2:11" ht="13" customHeight="1" x14ac:dyDescent="0.25">
      <c r="B112" s="23">
        <f>'Other Direct Costs'!C136</f>
        <v>0</v>
      </c>
      <c r="C112" s="147">
        <f>'Other Direct Costs'!C137</f>
        <v>0</v>
      </c>
      <c r="D112" s="4"/>
      <c r="E112" s="4"/>
      <c r="F112" s="7">
        <f>'Other Direct Costs'!D139</f>
        <v>0</v>
      </c>
      <c r="G112" s="7">
        <f>'Other Direct Costs'!E139</f>
        <v>0</v>
      </c>
      <c r="H112" s="7">
        <f>'Other Direct Costs'!F139</f>
        <v>0</v>
      </c>
      <c r="I112" s="7">
        <f>'Other Direct Costs'!G139</f>
        <v>0</v>
      </c>
      <c r="J112" s="7">
        <f>'Other Direct Costs'!H139</f>
        <v>0</v>
      </c>
      <c r="K112" s="147">
        <f t="shared" si="32"/>
        <v>0</v>
      </c>
    </row>
    <row r="113" spans="2:15" ht="13" customHeight="1" x14ac:dyDescent="0.25">
      <c r="B113" s="23">
        <f>'Other Direct Costs'!C140</f>
        <v>0</v>
      </c>
      <c r="C113" s="147">
        <f>'Other Direct Costs'!C141</f>
        <v>0</v>
      </c>
      <c r="D113" s="4"/>
      <c r="E113" s="4"/>
      <c r="F113" s="7">
        <f>'Other Direct Costs'!D143</f>
        <v>0</v>
      </c>
      <c r="G113" s="7">
        <f>'Other Direct Costs'!E143</f>
        <v>0</v>
      </c>
      <c r="H113" s="7">
        <f>'Other Direct Costs'!F143</f>
        <v>0</v>
      </c>
      <c r="I113" s="7">
        <f>'Other Direct Costs'!G143</f>
        <v>0</v>
      </c>
      <c r="J113" s="7">
        <f>'Other Direct Costs'!H143</f>
        <v>0</v>
      </c>
      <c r="K113" s="147">
        <f t="shared" si="32"/>
        <v>0</v>
      </c>
    </row>
    <row r="114" spans="2:15" ht="13" customHeight="1" x14ac:dyDescent="0.25">
      <c r="B114" s="23">
        <f>'Other Direct Costs'!C144</f>
        <v>0</v>
      </c>
      <c r="C114" s="147">
        <f>'Other Direct Costs'!C145</f>
        <v>0</v>
      </c>
      <c r="D114" s="4"/>
      <c r="E114" s="4"/>
      <c r="F114" s="7">
        <f>'Other Direct Costs'!D147</f>
        <v>0</v>
      </c>
      <c r="G114" s="7">
        <f>'Other Direct Costs'!E147</f>
        <v>0</v>
      </c>
      <c r="H114" s="7">
        <f>'Other Direct Costs'!F147</f>
        <v>0</v>
      </c>
      <c r="I114" s="7">
        <f>'Other Direct Costs'!G147</f>
        <v>0</v>
      </c>
      <c r="J114" s="7">
        <f>'Other Direct Costs'!H147</f>
        <v>0</v>
      </c>
      <c r="K114" s="147">
        <f t="shared" si="32"/>
        <v>0</v>
      </c>
    </row>
    <row r="115" spans="2:15" ht="13" customHeight="1" x14ac:dyDescent="0.25">
      <c r="B115" s="23">
        <f>'Other Direct Costs'!C148</f>
        <v>0</v>
      </c>
      <c r="C115" s="147">
        <f>'Other Direct Costs'!C149</f>
        <v>0</v>
      </c>
      <c r="D115" s="4"/>
      <c r="E115" s="4"/>
      <c r="F115" s="7">
        <f>'Other Direct Costs'!D151</f>
        <v>0</v>
      </c>
      <c r="G115" s="7">
        <f>'Other Direct Costs'!E151</f>
        <v>0</v>
      </c>
      <c r="H115" s="7">
        <f>'Other Direct Costs'!F151</f>
        <v>0</v>
      </c>
      <c r="I115" s="7">
        <f>'Other Direct Costs'!G151</f>
        <v>0</v>
      </c>
      <c r="J115" s="7">
        <f>'Other Direct Costs'!H151</f>
        <v>0</v>
      </c>
      <c r="K115" s="147">
        <f t="shared" si="32"/>
        <v>0</v>
      </c>
    </row>
    <row r="116" spans="2:15" ht="12.65" customHeight="1" x14ac:dyDescent="0.25">
      <c r="B116" s="23">
        <f>'Other Direct Costs'!C152</f>
        <v>0</v>
      </c>
      <c r="C116" s="31">
        <f>'Other Direct Costs'!C153</f>
        <v>0</v>
      </c>
      <c r="F116" s="8">
        <f>'Other Direct Costs'!D155</f>
        <v>0</v>
      </c>
      <c r="G116" s="8">
        <f>'Other Direct Costs'!E155</f>
        <v>0</v>
      </c>
      <c r="H116" s="8">
        <f>'Other Direct Costs'!F155</f>
        <v>0</v>
      </c>
      <c r="I116" s="8">
        <f>'Other Direct Costs'!G155</f>
        <v>0</v>
      </c>
      <c r="J116" s="8">
        <f>'Other Direct Costs'!H155</f>
        <v>0</v>
      </c>
      <c r="K116" s="147">
        <f t="shared" si="32"/>
        <v>0</v>
      </c>
    </row>
    <row r="117" spans="2:15" ht="12.65" customHeight="1" x14ac:dyDescent="0.25">
      <c r="B117" s="23">
        <f>'Other Direct Costs'!C156</f>
        <v>0</v>
      </c>
      <c r="C117" s="31">
        <f>'Other Direct Costs'!C157</f>
        <v>0</v>
      </c>
      <c r="F117" s="8">
        <f>'Other Direct Costs'!D159</f>
        <v>0</v>
      </c>
      <c r="G117" s="8">
        <f>'Other Direct Costs'!E159</f>
        <v>0</v>
      </c>
      <c r="H117" s="8">
        <f>'Other Direct Costs'!F159</f>
        <v>0</v>
      </c>
      <c r="I117" s="8">
        <f>'Other Direct Costs'!G159</f>
        <v>0</v>
      </c>
      <c r="J117" s="8">
        <f>'Other Direct Costs'!H159</f>
        <v>0</v>
      </c>
      <c r="K117" s="147">
        <f t="shared" si="32"/>
        <v>0</v>
      </c>
    </row>
    <row r="118" spans="2:15" ht="13" customHeight="1" x14ac:dyDescent="0.25">
      <c r="B118" s="23">
        <f>'Other Direct Costs'!C160</f>
        <v>0</v>
      </c>
      <c r="C118" s="31">
        <f>'Other Direct Costs'!C161</f>
        <v>0</v>
      </c>
      <c r="F118" s="8">
        <f>'Other Direct Costs'!D163</f>
        <v>0</v>
      </c>
      <c r="G118" s="8">
        <f>'Other Direct Costs'!E163</f>
        <v>0</v>
      </c>
      <c r="H118" s="8">
        <f>'Other Direct Costs'!F163</f>
        <v>0</v>
      </c>
      <c r="I118" s="8">
        <f>'Other Direct Costs'!G163</f>
        <v>0</v>
      </c>
      <c r="J118" s="8">
        <f>'Other Direct Costs'!H163</f>
        <v>0</v>
      </c>
      <c r="K118" s="147">
        <f t="shared" si="32"/>
        <v>0</v>
      </c>
    </row>
    <row r="119" spans="2:15" ht="13" customHeight="1" x14ac:dyDescent="0.25">
      <c r="B119" s="23">
        <f>'Other Direct Costs'!C164</f>
        <v>0</v>
      </c>
      <c r="C119" s="31">
        <f>'Other Direct Costs'!C165</f>
        <v>0</v>
      </c>
      <c r="F119" s="8">
        <f>'Other Direct Costs'!D167</f>
        <v>0</v>
      </c>
      <c r="G119" s="8">
        <f>'Other Direct Costs'!E167</f>
        <v>0</v>
      </c>
      <c r="H119" s="8">
        <f>'Other Direct Costs'!F167</f>
        <v>0</v>
      </c>
      <c r="I119" s="8">
        <f>'Other Direct Costs'!G167</f>
        <v>0</v>
      </c>
      <c r="J119" s="8">
        <f>'Other Direct Costs'!H167</f>
        <v>0</v>
      </c>
      <c r="K119" s="147">
        <f t="shared" si="32"/>
        <v>0</v>
      </c>
    </row>
    <row r="120" spans="2:15" ht="13" customHeight="1" x14ac:dyDescent="0.25">
      <c r="B120" s="23">
        <f>'Other Direct Costs'!C168</f>
        <v>0</v>
      </c>
      <c r="C120" s="31">
        <f>'Other Direct Costs'!C169</f>
        <v>0</v>
      </c>
      <c r="F120" s="8">
        <f>'Other Direct Costs'!D171</f>
        <v>0</v>
      </c>
      <c r="G120" s="8">
        <f>'Other Direct Costs'!E171</f>
        <v>0</v>
      </c>
      <c r="H120" s="8">
        <f>'Other Direct Costs'!F171</f>
        <v>0</v>
      </c>
      <c r="I120" s="8">
        <f>'Other Direct Costs'!G171</f>
        <v>0</v>
      </c>
      <c r="J120" s="8">
        <f>'Other Direct Costs'!H171</f>
        <v>0</v>
      </c>
      <c r="K120" s="147">
        <f t="shared" si="32"/>
        <v>0</v>
      </c>
    </row>
    <row r="121" spans="2:15" ht="13" customHeight="1" x14ac:dyDescent="0.25">
      <c r="B121" s="9" t="s">
        <v>274</v>
      </c>
      <c r="C121" s="9"/>
      <c r="D121" s="9"/>
      <c r="E121" s="9"/>
      <c r="F121" s="24">
        <f>SUM(F73:F120)</f>
        <v>0</v>
      </c>
      <c r="G121" s="24">
        <f t="shared" ref="G121:J121" si="33">SUM(G73:G120)</f>
        <v>0</v>
      </c>
      <c r="H121" s="24">
        <f t="shared" si="33"/>
        <v>0</v>
      </c>
      <c r="I121" s="24">
        <f t="shared" si="33"/>
        <v>0</v>
      </c>
      <c r="J121" s="24">
        <f t="shared" si="33"/>
        <v>0</v>
      </c>
      <c r="K121" s="24">
        <f>SUM(F121:J121)</f>
        <v>0</v>
      </c>
    </row>
    <row r="122" spans="2:15" ht="13" customHeight="1" x14ac:dyDescent="0.3">
      <c r="B122" s="4" t="s">
        <v>276</v>
      </c>
      <c r="C122" s="11"/>
      <c r="D122" s="11"/>
      <c r="E122" s="11"/>
      <c r="F122" s="78">
        <f>F121+F153+F173</f>
        <v>0</v>
      </c>
      <c r="G122" s="78">
        <f>G121+G153+G173</f>
        <v>0</v>
      </c>
      <c r="H122" s="78">
        <f>H121+H153+H173</f>
        <v>0</v>
      </c>
      <c r="I122" s="78">
        <f>I121+I153+I173</f>
        <v>0</v>
      </c>
      <c r="J122" s="78">
        <f>J121+J153+J173</f>
        <v>0</v>
      </c>
      <c r="K122" s="78">
        <f>SUM(F122:J122)</f>
        <v>0</v>
      </c>
    </row>
    <row r="123" spans="2:15" ht="13" customHeight="1" x14ac:dyDescent="0.25">
      <c r="F123" s="12"/>
      <c r="G123" s="12"/>
      <c r="H123" s="12"/>
      <c r="I123" s="12"/>
      <c r="J123" s="12"/>
      <c r="K123" s="12"/>
    </row>
    <row r="124" spans="2:15" ht="13" customHeight="1" x14ac:dyDescent="0.3">
      <c r="B124" s="10" t="s">
        <v>275</v>
      </c>
      <c r="C124" s="10"/>
      <c r="D124" s="10"/>
      <c r="E124" s="10"/>
      <c r="F124" s="407">
        <f>SUM(F57+F70+F121)</f>
        <v>0</v>
      </c>
      <c r="G124" s="38">
        <f>SUM(G57+G70+G121)</f>
        <v>0</v>
      </c>
      <c r="H124" s="38">
        <f>SUM(H57+H70+H121)</f>
        <v>0</v>
      </c>
      <c r="I124" s="38">
        <f>SUM(I57+I70+I121)</f>
        <v>0</v>
      </c>
      <c r="J124" s="38">
        <f>SUM(J57+J70+J121)</f>
        <v>0</v>
      </c>
      <c r="K124" s="408">
        <f>SUM(F124:J124)</f>
        <v>0</v>
      </c>
    </row>
    <row r="125" spans="2:15" ht="13" customHeight="1" thickBot="1" x14ac:dyDescent="0.35">
      <c r="B125" s="11"/>
      <c r="C125" s="11"/>
      <c r="D125" s="11"/>
      <c r="E125" s="11"/>
      <c r="F125" s="13"/>
      <c r="G125" s="13"/>
      <c r="H125" s="13"/>
      <c r="I125" s="13"/>
      <c r="J125" s="13"/>
      <c r="K125" s="14"/>
      <c r="M125" s="21"/>
      <c r="N125" s="21"/>
      <c r="O125" s="21"/>
    </row>
    <row r="126" spans="2:15" ht="13" customHeight="1" thickTop="1" x14ac:dyDescent="0.3">
      <c r="B126" s="375" t="s">
        <v>164</v>
      </c>
      <c r="C126" s="375"/>
      <c r="D126" s="375"/>
      <c r="E126" s="375"/>
      <c r="F126" s="376"/>
      <c r="G126" s="376"/>
      <c r="H126" s="376"/>
      <c r="I126" s="376"/>
      <c r="J126" s="376"/>
      <c r="K126" s="376"/>
      <c r="M126" s="21"/>
      <c r="N126" s="30"/>
      <c r="O126" s="30"/>
    </row>
    <row r="127" spans="2:15" ht="13" customHeight="1" thickBot="1" x14ac:dyDescent="0.35">
      <c r="B127" s="377"/>
      <c r="C127" s="377"/>
      <c r="D127" s="377"/>
      <c r="E127" s="377"/>
      <c r="F127" s="377"/>
      <c r="G127" s="377"/>
      <c r="H127" s="377"/>
      <c r="I127" s="377"/>
      <c r="J127" s="377"/>
      <c r="K127" s="377"/>
      <c r="M127" s="21"/>
      <c r="N127" s="30"/>
      <c r="O127" s="30"/>
    </row>
    <row r="128" spans="2:15" ht="13" customHeight="1" thickTop="1" x14ac:dyDescent="0.3">
      <c r="M128" s="21"/>
      <c r="N128" s="30"/>
      <c r="O128" s="30"/>
    </row>
    <row r="129" spans="2:15" ht="13" customHeight="1" x14ac:dyDescent="0.3">
      <c r="B129" s="18" t="s">
        <v>165</v>
      </c>
      <c r="C129" s="18" t="s">
        <v>239</v>
      </c>
      <c r="D129" s="18" t="s">
        <v>240</v>
      </c>
      <c r="E129" s="18"/>
      <c r="F129" s="5" t="s">
        <v>0</v>
      </c>
      <c r="G129" s="6" t="s">
        <v>1</v>
      </c>
      <c r="H129" s="6" t="s">
        <v>2</v>
      </c>
      <c r="I129" s="6" t="s">
        <v>3</v>
      </c>
      <c r="J129" s="6" t="s">
        <v>4</v>
      </c>
      <c r="K129" s="5" t="s">
        <v>5</v>
      </c>
      <c r="M129" s="21"/>
      <c r="N129" s="30"/>
      <c r="O129" s="30"/>
    </row>
    <row r="130" spans="2:15" ht="15" customHeight="1" x14ac:dyDescent="0.25">
      <c r="B130" s="23">
        <f>Equipment!C2</f>
        <v>0</v>
      </c>
      <c r="C130" s="31">
        <f>Equipment!C5</f>
        <v>0</v>
      </c>
      <c r="D130" s="8">
        <f>Equipment!C4</f>
        <v>0</v>
      </c>
      <c r="F130" s="433" t="str">
        <f>IF(Equipment!$C$3="Year 1", Equipment!$C$6, "0")</f>
        <v>0</v>
      </c>
      <c r="G130" s="433" t="str">
        <f>IF(Equipment!$C$3="Year 2", Equipment!$C$6, "0")</f>
        <v>0</v>
      </c>
      <c r="H130" s="433" t="str">
        <f>IF(Equipment!$C$3="Year 3", Equipment!$C$6, "0")</f>
        <v>0</v>
      </c>
      <c r="I130" s="433" t="str">
        <f>IF(Equipment!$C$3="Year 4", Equipment!$C$6, "0")</f>
        <v>0</v>
      </c>
      <c r="J130" s="433" t="str">
        <f>IF(Equipment!$C$3="Year 5", Equipment!$C$6, "0")</f>
        <v>0</v>
      </c>
      <c r="K130" s="257">
        <f t="shared" ref="K130:K138" si="34">SUM(F130:J130)</f>
        <v>0</v>
      </c>
    </row>
    <row r="131" spans="2:15" ht="15" customHeight="1" x14ac:dyDescent="0.25">
      <c r="B131" s="23">
        <f>Equipment!C8</f>
        <v>0</v>
      </c>
      <c r="C131" s="31">
        <f>Equipment!C11</f>
        <v>0</v>
      </c>
      <c r="D131" s="8">
        <f>Equipment!C10</f>
        <v>0</v>
      </c>
      <c r="F131" s="433" t="str">
        <f>IF(Equipment!$C$9="Year 1", Equipment!$C$12, "0")</f>
        <v>0</v>
      </c>
      <c r="G131" s="433" t="str">
        <f>IF(Equipment!$C$9="Year 2", Equipment!$C$12, "0")</f>
        <v>0</v>
      </c>
      <c r="H131" s="433" t="str">
        <f>IF(Equipment!$C$9="Year 3", Equipment!$C$12, "0")</f>
        <v>0</v>
      </c>
      <c r="I131" s="433" t="str">
        <f>IF(Equipment!$C$9="Year 4", Equipment!$C$12, "0")</f>
        <v>0</v>
      </c>
      <c r="J131" s="433" t="str">
        <f>IF(Equipment!$C$9="Year 5", Equipment!$C$12, "0")</f>
        <v>0</v>
      </c>
      <c r="K131" s="257">
        <f t="shared" si="34"/>
        <v>0</v>
      </c>
    </row>
    <row r="132" spans="2:15" ht="15" customHeight="1" x14ac:dyDescent="0.25">
      <c r="B132" s="23">
        <f>Equipment!C14</f>
        <v>0</v>
      </c>
      <c r="C132" s="31">
        <f>Equipment!C17</f>
        <v>0</v>
      </c>
      <c r="D132" s="8">
        <f>Equipment!C16</f>
        <v>0</v>
      </c>
      <c r="F132" s="433" t="str">
        <f>IF(Equipment!$C$15="Year 1", Equipment!$C$18, "0")</f>
        <v>0</v>
      </c>
      <c r="G132" s="433" t="str">
        <f>IF(Equipment!$C$15="Year 2", Equipment!$C$18, "0")</f>
        <v>0</v>
      </c>
      <c r="H132" s="433" t="str">
        <f>IF(Equipment!$C$15="Year 3", Equipment!$C$18, "0")</f>
        <v>0</v>
      </c>
      <c r="I132" s="433" t="str">
        <f>IF(Equipment!$C$15="Year 4", Equipment!$C$18, "0")</f>
        <v>0</v>
      </c>
      <c r="J132" s="433" t="str">
        <f>IF(Equipment!$C$15="Year 5", Equipment!$C$18, "0")</f>
        <v>0</v>
      </c>
      <c r="K132" s="257">
        <f t="shared" si="34"/>
        <v>0</v>
      </c>
    </row>
    <row r="133" spans="2:15" ht="15" customHeight="1" x14ac:dyDescent="0.25">
      <c r="B133" s="23">
        <f>Equipment!C20</f>
        <v>0</v>
      </c>
      <c r="C133" s="31">
        <f>Equipment!C23</f>
        <v>0</v>
      </c>
      <c r="D133" s="8">
        <f>Equipment!C22</f>
        <v>0</v>
      </c>
      <c r="F133" s="433" t="str">
        <f>IF(Equipment!$C$21="Year 1", Equipment!$C$24, "0")</f>
        <v>0</v>
      </c>
      <c r="G133" s="433" t="str">
        <f>IF(Equipment!$C$21="Year 2", Equipment!$C$24, "0")</f>
        <v>0</v>
      </c>
      <c r="H133" s="433" t="str">
        <f>IF(Equipment!$C$21="Year 3", Equipment!$C$24, "0")</f>
        <v>0</v>
      </c>
      <c r="I133" s="433" t="str">
        <f>IF(Equipment!$C$21="Year 4", Equipment!$C$24, "0")</f>
        <v>0</v>
      </c>
      <c r="J133" s="433" t="str">
        <f>IF(Equipment!$C$21="Year 5", Equipment!$C$24, "0")</f>
        <v>0</v>
      </c>
      <c r="K133" s="257">
        <f t="shared" si="34"/>
        <v>0</v>
      </c>
    </row>
    <row r="134" spans="2:15" ht="15" customHeight="1" x14ac:dyDescent="0.25">
      <c r="B134" s="23">
        <f>Equipment!C26</f>
        <v>0</v>
      </c>
      <c r="C134" s="31">
        <f>Equipment!C29</f>
        <v>0</v>
      </c>
      <c r="D134" s="8">
        <f>Equipment!C28</f>
        <v>0</v>
      </c>
      <c r="F134" s="433" t="str">
        <f>IF(Equipment!$C$27="Year 1", Equipment!$C$30, "0")</f>
        <v>0</v>
      </c>
      <c r="G134" s="433" t="str">
        <f>IF(Equipment!$C$27="Year 2", Equipment!$C$30, "0")</f>
        <v>0</v>
      </c>
      <c r="H134" s="433" t="str">
        <f>IF(Equipment!$C$27="Year 3", Equipment!$C$30, "0")</f>
        <v>0</v>
      </c>
      <c r="I134" s="433" t="str">
        <f>IF(Equipment!$C$27="Year 4", Equipment!$C$30, "0")</f>
        <v>0</v>
      </c>
      <c r="J134" s="433" t="str">
        <f>IF(Equipment!$C$27="Year 5", Equipment!$C$30, "0")</f>
        <v>0</v>
      </c>
      <c r="K134" s="257">
        <f>SUM(F134:J134)</f>
        <v>0</v>
      </c>
    </row>
    <row r="135" spans="2:15" ht="15" customHeight="1" x14ac:dyDescent="0.25">
      <c r="B135" s="23">
        <f>Equipment!C33</f>
        <v>0</v>
      </c>
      <c r="C135" s="31">
        <f>Equipment!C36</f>
        <v>0</v>
      </c>
      <c r="D135" s="1">
        <f>Equipment!C35</f>
        <v>0</v>
      </c>
      <c r="F135" s="433" t="str">
        <f>IF(Equipment!C34="Year 1", Equipment!C37, "0")</f>
        <v>0</v>
      </c>
      <c r="G135" s="433" t="str">
        <f>IF(Equipment!C34="Year 2", Equipment!C37, "0")</f>
        <v>0</v>
      </c>
      <c r="H135" s="433" t="str">
        <f>IF(Equipment!C34="Year 3", Equipment!C37, "0")</f>
        <v>0</v>
      </c>
      <c r="I135" s="433" t="str">
        <f>IF(Equipment!C34="Year 4", Equipment!C37, "0")</f>
        <v>0</v>
      </c>
      <c r="J135" s="433" t="str">
        <f>IF(Equipment!C34="Year 5", Equipment!C37, "0")</f>
        <v>0</v>
      </c>
      <c r="K135" s="257">
        <f t="shared" si="34"/>
        <v>0</v>
      </c>
    </row>
    <row r="136" spans="2:15" ht="15" customHeight="1" x14ac:dyDescent="0.25">
      <c r="B136" s="23">
        <f>Equipment!C39</f>
        <v>0</v>
      </c>
      <c r="C136" s="31">
        <f>Equipment!C42</f>
        <v>0</v>
      </c>
      <c r="D136" s="1">
        <f>Equipment!C41</f>
        <v>0</v>
      </c>
      <c r="F136" s="433" t="str">
        <f>IF(Equipment!C40="Year 1", Equipment!C43, "0")</f>
        <v>0</v>
      </c>
      <c r="G136" s="433" t="str">
        <f>IF(Equipment!C40="Year 2", Equipment!C43, "0")</f>
        <v>0</v>
      </c>
      <c r="H136" s="433" t="str">
        <f>IF(Equipment!C40="Year 3", Equipment!C43, "0")</f>
        <v>0</v>
      </c>
      <c r="I136" s="433" t="str">
        <f>IF(Equipment!C40="Year 4", Equipment!C43, "0")</f>
        <v>0</v>
      </c>
      <c r="J136" s="433" t="str">
        <f>IF(Equipment!C40="Year 5", Equipment!C43, "0")</f>
        <v>0</v>
      </c>
      <c r="K136" s="257">
        <f t="shared" si="34"/>
        <v>0</v>
      </c>
    </row>
    <row r="137" spans="2:15" ht="15" customHeight="1" x14ac:dyDescent="0.25">
      <c r="B137" s="23">
        <f>Equipment!C45</f>
        <v>0</v>
      </c>
      <c r="C137" s="31">
        <f>Equipment!C48</f>
        <v>0</v>
      </c>
      <c r="D137" s="1">
        <f>Equipment!C47</f>
        <v>0</v>
      </c>
      <c r="F137" s="433" t="str">
        <f>IF(Equipment!C46="Year 1", Equipment!C49, "0")</f>
        <v>0</v>
      </c>
      <c r="G137" s="433" t="str">
        <f>IF(Equipment!C46="Year 2", Equipment!C49, "0")</f>
        <v>0</v>
      </c>
      <c r="H137" s="433" t="str">
        <f>IF(Equipment!C46="Year 3", Equipment!C49, "0")</f>
        <v>0</v>
      </c>
      <c r="I137" s="433" t="str">
        <f>IF(Equipment!C46="Year 4", Equipment!C49, "0")</f>
        <v>0</v>
      </c>
      <c r="J137" s="433" t="str">
        <f>IF(Equipment!C46="Year 5", Equipment!C49, "0")</f>
        <v>0</v>
      </c>
      <c r="K137" s="257">
        <f t="shared" si="34"/>
        <v>0</v>
      </c>
    </row>
    <row r="138" spans="2:15" ht="15" customHeight="1" x14ac:dyDescent="0.25">
      <c r="B138" s="23">
        <f>Equipment!C51</f>
        <v>0</v>
      </c>
      <c r="C138" s="31">
        <f>Equipment!C54</f>
        <v>0</v>
      </c>
      <c r="D138" s="1">
        <f>Equipment!C53</f>
        <v>0</v>
      </c>
      <c r="F138" s="433" t="str">
        <f>IF(Equipment!C52="Year 1", Equipment!C55, "0")</f>
        <v>0</v>
      </c>
      <c r="G138" s="433" t="str">
        <f>IF(Equipment!C52="Year 2", Equipment!C55, "0")</f>
        <v>0</v>
      </c>
      <c r="H138" s="433" t="str">
        <f>IF(Equipment!C52="Year 3", Equipment!C55, "0")</f>
        <v>0</v>
      </c>
      <c r="I138" s="433" t="str">
        <f>IF(Equipment!C52="Year 4", Equipment!C55, "0")</f>
        <v>0</v>
      </c>
      <c r="J138" s="433" t="str">
        <f>IF(Equipment!C52="Year 5", Equipment!C55, "0")</f>
        <v>0</v>
      </c>
      <c r="K138" s="257">
        <f t="shared" si="34"/>
        <v>0</v>
      </c>
    </row>
    <row r="139" spans="2:15" ht="15" customHeight="1" x14ac:dyDescent="0.25">
      <c r="B139" s="23">
        <f>Equipment!C57</f>
        <v>0</v>
      </c>
      <c r="C139" s="31">
        <f>Equipment!C60</f>
        <v>0</v>
      </c>
      <c r="D139" s="1">
        <f>Equipment!C59</f>
        <v>0</v>
      </c>
      <c r="F139" s="433" t="str">
        <f>IF(Equipment!C58="Year 1", Equipment!C61, "0")</f>
        <v>0</v>
      </c>
      <c r="G139" s="433" t="str">
        <f>IF(Equipment!C58="Year 2", Equipment!C61, "0")</f>
        <v>0</v>
      </c>
      <c r="H139" s="433" t="str">
        <f>IF(Equipment!C58="Year 3", Equipment!C61, "0")</f>
        <v>0</v>
      </c>
      <c r="I139" s="433" t="str">
        <f>IF(Equipment!C58="Year 4", Equipment!C61, "0")</f>
        <v>0</v>
      </c>
      <c r="J139" s="433" t="str">
        <f>IF(Equipment!C58="Year 5", Equipment!C61, "0")</f>
        <v>0</v>
      </c>
      <c r="K139" s="257">
        <f>SUM(F139:J139)</f>
        <v>0</v>
      </c>
    </row>
    <row r="140" spans="2:15" ht="15" customHeight="1" x14ac:dyDescent="0.25">
      <c r="B140" s="9" t="s">
        <v>9</v>
      </c>
      <c r="C140" s="9"/>
      <c r="D140" s="9"/>
      <c r="E140" s="9"/>
      <c r="F140" s="66">
        <f>SUM(F130:F139)</f>
        <v>0</v>
      </c>
      <c r="G140" s="66">
        <f>SUM(G130:G139)</f>
        <v>0</v>
      </c>
      <c r="H140" s="66">
        <f>SUM(H130:H139)</f>
        <v>0</v>
      </c>
      <c r="I140" s="66">
        <f>SUM(I130:I139)</f>
        <v>0</v>
      </c>
      <c r="J140" s="66">
        <f>SUM(J130:J139)</f>
        <v>0</v>
      </c>
      <c r="K140" s="66">
        <f>SUM(F140:J140)</f>
        <v>0</v>
      </c>
    </row>
    <row r="141" spans="2:15" ht="15" customHeight="1" x14ac:dyDescent="0.25"/>
    <row r="142" spans="2:15" ht="15" customHeight="1" x14ac:dyDescent="0.3">
      <c r="B142" s="18" t="s">
        <v>228</v>
      </c>
      <c r="C142" s="18" t="s">
        <v>93</v>
      </c>
      <c r="D142" s="18"/>
      <c r="E142" s="18"/>
      <c r="F142" s="5" t="s">
        <v>0</v>
      </c>
      <c r="G142" s="6" t="s">
        <v>1</v>
      </c>
      <c r="H142" s="6" t="s">
        <v>2</v>
      </c>
      <c r="I142" s="6" t="s">
        <v>3</v>
      </c>
      <c r="J142" s="6" t="s">
        <v>4</v>
      </c>
      <c r="K142" s="5" t="s">
        <v>5</v>
      </c>
    </row>
    <row r="143" spans="2:15" ht="14.5" customHeight="1" x14ac:dyDescent="0.25">
      <c r="B143" s="23">
        <f>B98</f>
        <v>0</v>
      </c>
      <c r="C143" s="31">
        <f>Subawards!H6</f>
        <v>0</v>
      </c>
      <c r="D143" s="31"/>
      <c r="E143" s="31"/>
      <c r="F143" s="8">
        <f>Subawards!C6-'Full Budget'!F98</f>
        <v>0</v>
      </c>
      <c r="G143" s="8">
        <f>Subawards!D6-'Full Budget'!G98</f>
        <v>0</v>
      </c>
      <c r="H143" s="8">
        <f>Subawards!E6-'Full Budget'!H98</f>
        <v>0</v>
      </c>
      <c r="I143" s="8">
        <f>Subawards!F6-'Full Budget'!I98</f>
        <v>0</v>
      </c>
      <c r="J143" s="8">
        <f>Subawards!G6-'Full Budget'!J98</f>
        <v>0</v>
      </c>
      <c r="K143" s="147">
        <f t="shared" ref="K143:K152" si="35">SUM(F143:J143)</f>
        <v>0</v>
      </c>
    </row>
    <row r="144" spans="2:15" ht="15" customHeight="1" x14ac:dyDescent="0.25">
      <c r="B144" s="23">
        <f>B99</f>
        <v>0</v>
      </c>
      <c r="C144" s="31">
        <f>Subawards!H7</f>
        <v>0</v>
      </c>
      <c r="D144" s="31"/>
      <c r="E144" s="31"/>
      <c r="F144" s="8">
        <f>Subawards!C7-'Full Budget'!F99</f>
        <v>0</v>
      </c>
      <c r="G144" s="8">
        <f>Subawards!D7-'Full Budget'!G99</f>
        <v>0</v>
      </c>
      <c r="H144" s="8">
        <f>Subawards!E7-'Full Budget'!H99</f>
        <v>0</v>
      </c>
      <c r="I144" s="8">
        <f>Subawards!F7-'Full Budget'!I99</f>
        <v>0</v>
      </c>
      <c r="J144" s="8">
        <f>Subawards!G7-'Full Budget'!J99</f>
        <v>0</v>
      </c>
      <c r="K144" s="147">
        <f t="shared" si="35"/>
        <v>0</v>
      </c>
    </row>
    <row r="145" spans="2:21" ht="16.25" customHeight="1" x14ac:dyDescent="0.25">
      <c r="B145" s="23">
        <f>B100</f>
        <v>0</v>
      </c>
      <c r="C145" s="31">
        <f>Subawards!H8</f>
        <v>0</v>
      </c>
      <c r="D145" s="31"/>
      <c r="E145" s="31"/>
      <c r="F145" s="8">
        <f>Subawards!C8-'Full Budget'!F100</f>
        <v>0</v>
      </c>
      <c r="G145" s="8">
        <f>Subawards!D8-'Full Budget'!G100</f>
        <v>0</v>
      </c>
      <c r="H145" s="8">
        <f>Subawards!E8-'Full Budget'!H100</f>
        <v>0</v>
      </c>
      <c r="I145" s="8">
        <f>Subawards!F8-'Full Budget'!I100</f>
        <v>0</v>
      </c>
      <c r="J145" s="8">
        <f>Subawards!G8-'Full Budget'!J100</f>
        <v>0</v>
      </c>
      <c r="K145" s="147">
        <f t="shared" si="35"/>
        <v>0</v>
      </c>
    </row>
    <row r="146" spans="2:21" ht="15" customHeight="1" x14ac:dyDescent="0.25">
      <c r="B146" s="23">
        <f>B101</f>
        <v>0</v>
      </c>
      <c r="C146" s="31">
        <f>Subawards!H9</f>
        <v>0</v>
      </c>
      <c r="D146" s="31"/>
      <c r="E146" s="31"/>
      <c r="F146" s="8">
        <f>Subawards!C9-'Full Budget'!F101</f>
        <v>0</v>
      </c>
      <c r="G146" s="8">
        <f>Subawards!D9-'Full Budget'!G101</f>
        <v>0</v>
      </c>
      <c r="H146" s="8">
        <f>Subawards!E9-'Full Budget'!H101</f>
        <v>0</v>
      </c>
      <c r="I146" s="8">
        <f>Subawards!F9-'Full Budget'!I101</f>
        <v>0</v>
      </c>
      <c r="J146" s="8">
        <f>Subawards!G9-'Full Budget'!J101</f>
        <v>0</v>
      </c>
      <c r="K146" s="147">
        <f t="shared" si="35"/>
        <v>0</v>
      </c>
    </row>
    <row r="147" spans="2:21" ht="15" customHeight="1" x14ac:dyDescent="0.25">
      <c r="B147" s="23">
        <f>B102</f>
        <v>0</v>
      </c>
      <c r="C147" s="31">
        <f>Subawards!H10</f>
        <v>0</v>
      </c>
      <c r="D147" s="31"/>
      <c r="E147" s="31"/>
      <c r="F147" s="8">
        <f>Subawards!C10-'Full Budget'!F102</f>
        <v>0</v>
      </c>
      <c r="G147" s="8">
        <f>Subawards!D10-'Full Budget'!G102</f>
        <v>0</v>
      </c>
      <c r="H147" s="8">
        <f>Subawards!E10-'Full Budget'!H102</f>
        <v>0</v>
      </c>
      <c r="I147" s="8">
        <f>Subawards!F10-'Full Budget'!I102</f>
        <v>0</v>
      </c>
      <c r="J147" s="8">
        <f>Subawards!G10-'Full Budget'!J102</f>
        <v>0</v>
      </c>
      <c r="K147" s="147">
        <f t="shared" si="35"/>
        <v>0</v>
      </c>
    </row>
    <row r="148" spans="2:21" ht="12.65" customHeight="1" x14ac:dyDescent="0.25">
      <c r="B148" s="23">
        <f t="shared" ref="B148:B152" si="36">B103</f>
        <v>0</v>
      </c>
      <c r="C148" s="31">
        <f>Subawards!H11</f>
        <v>0</v>
      </c>
      <c r="F148" s="8">
        <f>Subawards!C11-'Full Budget'!F103</f>
        <v>0</v>
      </c>
      <c r="G148" s="8">
        <f>Subawards!D11-'Full Budget'!G103</f>
        <v>0</v>
      </c>
      <c r="H148" s="8">
        <f>Subawards!E11-'Full Budget'!H103</f>
        <v>0</v>
      </c>
      <c r="I148" s="8">
        <f>Subawards!F11-'Full Budget'!I103</f>
        <v>0</v>
      </c>
      <c r="J148" s="8">
        <f>Subawards!G11-'Full Budget'!J103</f>
        <v>0</v>
      </c>
      <c r="K148" s="147">
        <f t="shared" si="35"/>
        <v>0</v>
      </c>
    </row>
    <row r="149" spans="2:21" ht="12.65" customHeight="1" x14ac:dyDescent="0.25">
      <c r="B149" s="23">
        <f t="shared" si="36"/>
        <v>0</v>
      </c>
      <c r="C149" s="31">
        <f>Subawards!H12</f>
        <v>0</v>
      </c>
      <c r="F149" s="8">
        <f>Subawards!C12-'Full Budget'!F104</f>
        <v>0</v>
      </c>
      <c r="G149" s="8">
        <f>Subawards!D12-'Full Budget'!G104</f>
        <v>0</v>
      </c>
      <c r="H149" s="8">
        <f>Subawards!E12-'Full Budget'!H104</f>
        <v>0</v>
      </c>
      <c r="I149" s="8">
        <f>Subawards!F12-'Full Budget'!I104</f>
        <v>0</v>
      </c>
      <c r="J149" s="8">
        <f>Subawards!G12-'Full Budget'!J104</f>
        <v>0</v>
      </c>
      <c r="K149" s="147">
        <f t="shared" si="35"/>
        <v>0</v>
      </c>
      <c r="Q149" s="188"/>
      <c r="R149" s="188"/>
      <c r="S149" s="188"/>
      <c r="T149" s="188"/>
      <c r="U149" s="188"/>
    </row>
    <row r="150" spans="2:21" ht="12.65" customHeight="1" x14ac:dyDescent="0.25">
      <c r="B150" s="23">
        <f t="shared" si="36"/>
        <v>0</v>
      </c>
      <c r="C150" s="31">
        <f>Subawards!H13</f>
        <v>0</v>
      </c>
      <c r="F150" s="8">
        <f>Subawards!C13-'Full Budget'!F105</f>
        <v>0</v>
      </c>
      <c r="G150" s="8">
        <f>Subawards!D13-'Full Budget'!G105</f>
        <v>0</v>
      </c>
      <c r="H150" s="8">
        <f>Subawards!E13-'Full Budget'!H105</f>
        <v>0</v>
      </c>
      <c r="I150" s="8">
        <f>Subawards!F13-'Full Budget'!I105</f>
        <v>0</v>
      </c>
      <c r="J150" s="8">
        <f>Subawards!G13-'Full Budget'!J105</f>
        <v>0</v>
      </c>
      <c r="K150" s="147">
        <f t="shared" si="35"/>
        <v>0</v>
      </c>
    </row>
    <row r="151" spans="2:21" ht="15" customHeight="1" x14ac:dyDescent="0.25">
      <c r="B151" s="23">
        <f t="shared" si="36"/>
        <v>0</v>
      </c>
      <c r="C151" s="31">
        <f>Subawards!H14</f>
        <v>0</v>
      </c>
      <c r="F151" s="8">
        <f>Subawards!C14-'Full Budget'!F106</f>
        <v>0</v>
      </c>
      <c r="G151" s="8">
        <f>Subawards!D14-'Full Budget'!G106</f>
        <v>0</v>
      </c>
      <c r="H151" s="8">
        <f>Subawards!E14-'Full Budget'!H106</f>
        <v>0</v>
      </c>
      <c r="I151" s="8">
        <f>Subawards!F14-'Full Budget'!I106</f>
        <v>0</v>
      </c>
      <c r="J151" s="8">
        <f>Subawards!G14-'Full Budget'!J106</f>
        <v>0</v>
      </c>
      <c r="K151" s="147">
        <f t="shared" si="35"/>
        <v>0</v>
      </c>
    </row>
    <row r="152" spans="2:21" ht="15" customHeight="1" x14ac:dyDescent="0.25">
      <c r="B152" s="23">
        <f t="shared" si="36"/>
        <v>0</v>
      </c>
      <c r="C152" s="31">
        <f>Subawards!H15</f>
        <v>0</v>
      </c>
      <c r="F152" s="8">
        <f>Subawards!C15-'Full Budget'!F107</f>
        <v>0</v>
      </c>
      <c r="G152" s="8">
        <f>Subawards!D15-'Full Budget'!G107</f>
        <v>0</v>
      </c>
      <c r="H152" s="8">
        <f>Subawards!E15-'Full Budget'!H107</f>
        <v>0</v>
      </c>
      <c r="I152" s="8">
        <f>Subawards!F15-'Full Budget'!I107</f>
        <v>0</v>
      </c>
      <c r="J152" s="8">
        <f>Subawards!G15-'Full Budget'!J107</f>
        <v>0</v>
      </c>
      <c r="K152" s="147">
        <f t="shared" si="35"/>
        <v>0</v>
      </c>
    </row>
    <row r="153" spans="2:21" ht="15" customHeight="1" x14ac:dyDescent="0.25">
      <c r="B153" s="9" t="s">
        <v>229</v>
      </c>
      <c r="C153" s="66">
        <f>SUM(C143:C152)</f>
        <v>0</v>
      </c>
      <c r="D153" s="66"/>
      <c r="E153" s="66"/>
      <c r="F153" s="24">
        <f t="shared" ref="F153:I153" si="37">SUM(F143:F152)</f>
        <v>0</v>
      </c>
      <c r="G153" s="24">
        <f t="shared" si="37"/>
        <v>0</v>
      </c>
      <c r="H153" s="24">
        <f t="shared" si="37"/>
        <v>0</v>
      </c>
      <c r="I153" s="24">
        <f t="shared" si="37"/>
        <v>0</v>
      </c>
      <c r="J153" s="24">
        <f>SUM(J143:J152)</f>
        <v>0</v>
      </c>
      <c r="K153" s="24">
        <f>SUM(F153:J153)</f>
        <v>0</v>
      </c>
      <c r="M153" s="476"/>
    </row>
    <row r="155" spans="2:21" ht="13" x14ac:dyDescent="0.3">
      <c r="B155" s="59" t="s">
        <v>51</v>
      </c>
      <c r="C155" s="18" t="s">
        <v>239</v>
      </c>
      <c r="D155" s="18"/>
      <c r="E155" s="18"/>
      <c r="F155" s="5" t="s">
        <v>0</v>
      </c>
      <c r="G155" s="6" t="s">
        <v>1</v>
      </c>
      <c r="H155" s="6" t="s">
        <v>2</v>
      </c>
      <c r="I155" s="6" t="s">
        <v>3</v>
      </c>
      <c r="J155" s="6" t="s">
        <v>4</v>
      </c>
      <c r="K155" s="5" t="s">
        <v>5</v>
      </c>
    </row>
    <row r="156" spans="2:21" x14ac:dyDescent="0.25">
      <c r="B156" s="48" t="str">
        <f>'Participant Support'!B6</f>
        <v>Tuition/Fees/Health Insurance</v>
      </c>
      <c r="C156" s="258">
        <f>'Participant Support'!C7</f>
        <v>0</v>
      </c>
      <c r="D156" s="69"/>
      <c r="E156" s="69"/>
      <c r="F156" s="16">
        <f>'Participant Support'!D9</f>
        <v>0</v>
      </c>
      <c r="G156" s="16">
        <f>'Participant Support'!E9</f>
        <v>0</v>
      </c>
      <c r="H156" s="16">
        <f>'Participant Support'!F9</f>
        <v>0</v>
      </c>
      <c r="I156" s="16">
        <f>'Participant Support'!G9</f>
        <v>0</v>
      </c>
      <c r="J156" s="16">
        <f>'Participant Support'!H9</f>
        <v>0</v>
      </c>
      <c r="K156" s="7">
        <f>SUM(F156:J156)</f>
        <v>0</v>
      </c>
    </row>
    <row r="157" spans="2:21" x14ac:dyDescent="0.25">
      <c r="B157" s="48" t="str">
        <f>'Participant Support'!B11</f>
        <v>Stipends</v>
      </c>
      <c r="C157" s="258">
        <f>'Participant Support'!C12</f>
        <v>0</v>
      </c>
      <c r="D157" s="69"/>
      <c r="E157" s="69"/>
      <c r="F157" s="16">
        <f>'Participant Support'!D14</f>
        <v>0</v>
      </c>
      <c r="G157" s="16">
        <f>'Participant Support'!E14</f>
        <v>0</v>
      </c>
      <c r="H157" s="16">
        <f>'Participant Support'!F14</f>
        <v>0</v>
      </c>
      <c r="I157" s="16">
        <f>'Participant Support'!G14</f>
        <v>0</v>
      </c>
      <c r="J157" s="16">
        <f>'Participant Support'!H14</f>
        <v>0</v>
      </c>
      <c r="K157" s="7">
        <f>SUM(F157:J157)</f>
        <v>0</v>
      </c>
    </row>
    <row r="158" spans="2:21" x14ac:dyDescent="0.25">
      <c r="B158" s="48" t="str">
        <f>'Participant Support'!B16</f>
        <v>Travel</v>
      </c>
      <c r="C158" s="258">
        <f>'Participant Support'!C17</f>
        <v>0</v>
      </c>
      <c r="D158" s="69"/>
      <c r="E158" s="69"/>
      <c r="F158" s="16">
        <f>'Participant Support'!D19</f>
        <v>0</v>
      </c>
      <c r="G158" s="16">
        <f>'Participant Support'!E19</f>
        <v>0</v>
      </c>
      <c r="H158" s="16">
        <f>'Participant Support'!F19</f>
        <v>0</v>
      </c>
      <c r="I158" s="16">
        <f>'Participant Support'!G19</f>
        <v>0</v>
      </c>
      <c r="J158" s="16">
        <f>'Participant Support'!H19</f>
        <v>0</v>
      </c>
      <c r="K158" s="7">
        <f>SUM(F158:J158)</f>
        <v>0</v>
      </c>
    </row>
    <row r="159" spans="2:21" x14ac:dyDescent="0.25">
      <c r="B159" s="48" t="str">
        <f>'Participant Support'!B21</f>
        <v>Subsistence</v>
      </c>
      <c r="C159" s="258">
        <f>'Participant Support'!C22</f>
        <v>0</v>
      </c>
      <c r="D159" s="69"/>
      <c r="E159" s="69"/>
      <c r="F159" s="16">
        <f>'Participant Support'!D24</f>
        <v>0</v>
      </c>
      <c r="G159" s="16">
        <f>'Participant Support'!E24</f>
        <v>0</v>
      </c>
      <c r="H159" s="16">
        <f>'Participant Support'!F24</f>
        <v>0</v>
      </c>
      <c r="I159" s="16">
        <f>'Participant Support'!G24</f>
        <v>0</v>
      </c>
      <c r="J159" s="16">
        <f>'Participant Support'!H24</f>
        <v>0</v>
      </c>
      <c r="K159" s="7">
        <f>SUM(F159:J159)</f>
        <v>0</v>
      </c>
    </row>
    <row r="160" spans="2:21" x14ac:dyDescent="0.25">
      <c r="B160" s="9" t="s">
        <v>50</v>
      </c>
      <c r="C160" s="47"/>
      <c r="D160" s="47"/>
      <c r="E160" s="47"/>
      <c r="F160" s="24">
        <f t="shared" ref="F160:J160" si="38">SUM(F156:F159)</f>
        <v>0</v>
      </c>
      <c r="G160" s="24">
        <f t="shared" si="38"/>
        <v>0</v>
      </c>
      <c r="H160" s="24">
        <f t="shared" si="38"/>
        <v>0</v>
      </c>
      <c r="I160" s="24">
        <f t="shared" si="38"/>
        <v>0</v>
      </c>
      <c r="J160" s="24">
        <f t="shared" si="38"/>
        <v>0</v>
      </c>
      <c r="K160" s="24">
        <f>SUM(K156:K159)</f>
        <v>0</v>
      </c>
    </row>
    <row r="161" spans="2:16" x14ac:dyDescent="0.25">
      <c r="B161" s="4"/>
      <c r="C161" s="4"/>
      <c r="D161" s="4"/>
      <c r="E161" s="4"/>
      <c r="F161" s="7"/>
      <c r="G161" s="7"/>
      <c r="H161" s="7"/>
      <c r="I161" s="7"/>
      <c r="J161" s="7"/>
      <c r="K161" s="7"/>
    </row>
    <row r="162" spans="2:16" ht="13" x14ac:dyDescent="0.3">
      <c r="B162" s="40" t="s">
        <v>92</v>
      </c>
      <c r="C162" s="40"/>
      <c r="D162" s="40"/>
      <c r="E162" s="40"/>
      <c r="F162" s="5" t="s">
        <v>0</v>
      </c>
      <c r="G162" s="6" t="s">
        <v>1</v>
      </c>
      <c r="H162" s="6" t="s">
        <v>2</v>
      </c>
      <c r="I162" s="6" t="s">
        <v>3</v>
      </c>
      <c r="J162" s="6" t="s">
        <v>4</v>
      </c>
      <c r="K162" s="5" t="s">
        <v>5</v>
      </c>
    </row>
    <row r="163" spans="2:16" x14ac:dyDescent="0.25">
      <c r="B163" s="41" t="str">
        <f t="shared" ref="B163:B172" si="39">IF(C23="Graduate Student", B23, "-")</f>
        <v>-</v>
      </c>
      <c r="C163" s="56"/>
      <c r="D163" s="56"/>
      <c r="E163" s="56"/>
      <c r="F163" s="434">
        <f>'Tuition, Fees, Insurance'!D12</f>
        <v>0</v>
      </c>
      <c r="G163" s="435">
        <f>'Tuition, Fees, Insurance'!F12</f>
        <v>0</v>
      </c>
      <c r="H163" s="435">
        <f>'Tuition, Fees, Insurance'!H12</f>
        <v>0</v>
      </c>
      <c r="I163" s="435">
        <f>'Tuition, Fees, Insurance'!J12</f>
        <v>0</v>
      </c>
      <c r="J163" s="16">
        <f>'Tuition, Fees, Insurance'!L12</f>
        <v>0</v>
      </c>
      <c r="K163" s="147">
        <f>SUM(F163:J163)</f>
        <v>0</v>
      </c>
    </row>
    <row r="164" spans="2:16" x14ac:dyDescent="0.25">
      <c r="B164" s="41" t="str">
        <f t="shared" si="39"/>
        <v>-</v>
      </c>
      <c r="C164" s="56"/>
      <c r="D164" s="56"/>
      <c r="E164" s="56"/>
      <c r="F164" s="434">
        <f>'Tuition, Fees, Insurance'!D25</f>
        <v>0</v>
      </c>
      <c r="G164" s="435">
        <f>'Tuition, Fees, Insurance'!F25</f>
        <v>0</v>
      </c>
      <c r="H164" s="435">
        <f>'Tuition, Fees, Insurance'!H25</f>
        <v>0</v>
      </c>
      <c r="I164" s="435">
        <f>'Tuition, Fees, Insurance'!J25</f>
        <v>0</v>
      </c>
      <c r="J164" s="16">
        <f>'Tuition, Fees, Insurance'!L25</f>
        <v>0</v>
      </c>
      <c r="K164" s="147">
        <f>SUM(F164:J164)</f>
        <v>0</v>
      </c>
    </row>
    <row r="165" spans="2:16" x14ac:dyDescent="0.25">
      <c r="B165" s="41" t="str">
        <f t="shared" si="39"/>
        <v>-</v>
      </c>
      <c r="C165" s="56"/>
      <c r="D165" s="56"/>
      <c r="E165" s="56"/>
      <c r="F165" s="434">
        <f>'Tuition, Fees, Insurance'!D38</f>
        <v>0</v>
      </c>
      <c r="G165" s="435">
        <f>'Tuition, Fees, Insurance'!F38</f>
        <v>0</v>
      </c>
      <c r="H165" s="435">
        <f>'Tuition, Fees, Insurance'!H38</f>
        <v>0</v>
      </c>
      <c r="I165" s="435">
        <f>'Tuition, Fees, Insurance'!J38</f>
        <v>0</v>
      </c>
      <c r="J165" s="16">
        <f>'Tuition, Fees, Insurance'!L38</f>
        <v>0</v>
      </c>
      <c r="K165" s="147">
        <f>SUM(F165:J165)</f>
        <v>0</v>
      </c>
    </row>
    <row r="166" spans="2:16" x14ac:dyDescent="0.25">
      <c r="B166" s="41" t="str">
        <f t="shared" si="39"/>
        <v>-</v>
      </c>
      <c r="C166" s="56"/>
      <c r="D166" s="56"/>
      <c r="E166" s="56"/>
      <c r="F166" s="434">
        <f>'Tuition, Fees, Insurance'!D51</f>
        <v>0</v>
      </c>
      <c r="G166" s="435">
        <f>'Tuition, Fees, Insurance'!F51</f>
        <v>0</v>
      </c>
      <c r="H166" s="435">
        <f>'Tuition, Fees, Insurance'!H51</f>
        <v>0</v>
      </c>
      <c r="I166" s="435">
        <f>'Tuition, Fees, Insurance'!J51</f>
        <v>0</v>
      </c>
      <c r="J166" s="16">
        <f>'Tuition, Fees, Insurance'!L51</f>
        <v>0</v>
      </c>
      <c r="K166" s="147">
        <f>SUM(F166:J166)</f>
        <v>0</v>
      </c>
    </row>
    <row r="167" spans="2:16" x14ac:dyDescent="0.25">
      <c r="B167" s="41" t="str">
        <f t="shared" si="39"/>
        <v>-</v>
      </c>
      <c r="C167" s="56"/>
      <c r="D167" s="56"/>
      <c r="E167" s="56"/>
      <c r="F167" s="434">
        <f>'Tuition, Fees, Insurance'!D64</f>
        <v>0</v>
      </c>
      <c r="G167" s="435">
        <f>'Tuition, Fees, Insurance'!F64</f>
        <v>0</v>
      </c>
      <c r="H167" s="435">
        <f>'Tuition, Fees, Insurance'!H64</f>
        <v>0</v>
      </c>
      <c r="I167" s="435">
        <f>'Tuition, Fees, Insurance'!J64</f>
        <v>0</v>
      </c>
      <c r="J167" s="16">
        <f>'Tuition, Fees, Insurance'!L64</f>
        <v>0</v>
      </c>
      <c r="K167" s="147">
        <f>SUM(F167:J167)</f>
        <v>0</v>
      </c>
    </row>
    <row r="168" spans="2:16" x14ac:dyDescent="0.25">
      <c r="B168" s="41" t="str">
        <f t="shared" si="39"/>
        <v>-</v>
      </c>
      <c r="F168" s="434">
        <f>'Tuition, Fees, Insurance'!D78</f>
        <v>0</v>
      </c>
      <c r="G168" s="435">
        <f>'Tuition, Fees, Insurance'!F78</f>
        <v>0</v>
      </c>
      <c r="H168" s="435">
        <f>'Tuition, Fees, Insurance'!H78</f>
        <v>0</v>
      </c>
      <c r="I168" s="435">
        <f>'Tuition, Fees, Insurance'!J78</f>
        <v>0</v>
      </c>
      <c r="J168" s="436">
        <f>'Tuition, Fees, Insurance'!L78</f>
        <v>0</v>
      </c>
      <c r="K168" s="147">
        <f t="shared" ref="K168:K172" si="40">SUM(F168:J168)</f>
        <v>0</v>
      </c>
    </row>
    <row r="169" spans="2:16" ht="13" thickBot="1" x14ac:dyDescent="0.3">
      <c r="B169" s="41" t="str">
        <f t="shared" si="39"/>
        <v>-</v>
      </c>
      <c r="F169" s="435">
        <f>'Tuition, Fees, Insurance'!D91</f>
        <v>0</v>
      </c>
      <c r="G169" s="435">
        <f>'Tuition, Fees, Insurance'!F91</f>
        <v>0</v>
      </c>
      <c r="H169" s="435">
        <f>'Tuition, Fees, Insurance'!H91</f>
        <v>0</v>
      </c>
      <c r="I169" s="435">
        <f>'Tuition, Fees, Insurance'!J91</f>
        <v>0</v>
      </c>
      <c r="J169" s="436">
        <f>'Tuition, Fees, Insurance'!L91</f>
        <v>0</v>
      </c>
      <c r="K169" s="147">
        <f>SUM(F169:J169)</f>
        <v>0</v>
      </c>
    </row>
    <row r="170" spans="2:16" ht="14.5" customHeight="1" x14ac:dyDescent="0.25">
      <c r="B170" s="41" t="str">
        <f t="shared" si="39"/>
        <v>-</v>
      </c>
      <c r="F170" s="435">
        <f>'Tuition, Fees, Insurance'!D104</f>
        <v>0</v>
      </c>
      <c r="G170" s="435">
        <f>'Tuition, Fees, Insurance'!F104</f>
        <v>0</v>
      </c>
      <c r="H170" s="435">
        <f>'Tuition, Fees, Insurance'!H104</f>
        <v>0</v>
      </c>
      <c r="I170" s="435">
        <f>'Tuition, Fees, Insurance'!J104</f>
        <v>0</v>
      </c>
      <c r="J170" s="436">
        <f>'Tuition, Fees, Insurance'!L104</f>
        <v>0</v>
      </c>
      <c r="K170" s="147">
        <f t="shared" si="40"/>
        <v>0</v>
      </c>
      <c r="M170" s="499" t="s">
        <v>58</v>
      </c>
      <c r="N170" s="500"/>
      <c r="O170" s="500"/>
      <c r="P170" s="501"/>
    </row>
    <row r="171" spans="2:16" ht="13" x14ac:dyDescent="0.3">
      <c r="B171" s="41" t="str">
        <f t="shared" si="39"/>
        <v>-</v>
      </c>
      <c r="F171" s="435">
        <f>'Tuition, Fees, Insurance'!D117</f>
        <v>0</v>
      </c>
      <c r="G171" s="435">
        <f>'Tuition, Fees, Insurance'!F117</f>
        <v>0</v>
      </c>
      <c r="H171" s="435">
        <f>'Tuition, Fees, Insurance'!H117</f>
        <v>0</v>
      </c>
      <c r="I171" s="435">
        <f>'Tuition, Fees, Insurance'!J117</f>
        <v>0</v>
      </c>
      <c r="J171" s="436">
        <f>'Tuition, Fees, Insurance'!L117</f>
        <v>0</v>
      </c>
      <c r="K171" s="147">
        <f t="shared" si="40"/>
        <v>0</v>
      </c>
      <c r="M171" s="383" t="s">
        <v>94</v>
      </c>
      <c r="N171" s="378"/>
      <c r="O171" s="378"/>
      <c r="P171" s="379"/>
    </row>
    <row r="172" spans="2:16" ht="13" x14ac:dyDescent="0.3">
      <c r="B172" s="41" t="str">
        <f t="shared" si="39"/>
        <v>-</v>
      </c>
      <c r="F172" s="435">
        <f>'Tuition, Fees, Insurance'!D130</f>
        <v>0</v>
      </c>
      <c r="G172" s="435">
        <f>'Tuition, Fees, Insurance'!F130</f>
        <v>0</v>
      </c>
      <c r="H172" s="435">
        <f>'Tuition, Fees, Insurance'!H130</f>
        <v>0</v>
      </c>
      <c r="I172" s="435">
        <f>'Tuition, Fees, Insurance'!J130</f>
        <v>0</v>
      </c>
      <c r="J172" s="436">
        <f>'Tuition, Fees, Insurance'!L130</f>
        <v>0</v>
      </c>
      <c r="K172" s="147">
        <f t="shared" si="40"/>
        <v>0</v>
      </c>
      <c r="L172" s="21"/>
      <c r="M172" s="49"/>
      <c r="N172" s="53" t="s">
        <v>59</v>
      </c>
      <c r="O172" s="53" t="s">
        <v>61</v>
      </c>
      <c r="P172" s="70" t="s">
        <v>60</v>
      </c>
    </row>
    <row r="173" spans="2:16" ht="13" x14ac:dyDescent="0.3">
      <c r="B173" s="9" t="s">
        <v>10</v>
      </c>
      <c r="C173" s="9"/>
      <c r="D173" s="9"/>
      <c r="E173" s="9"/>
      <c r="F173" s="66">
        <f>SUM(F163:F172)</f>
        <v>0</v>
      </c>
      <c r="G173" s="66">
        <f>SUM(G163:G172)</f>
        <v>0</v>
      </c>
      <c r="H173" s="66">
        <f t="shared" ref="H173:J173" si="41">SUM(H163:H172)</f>
        <v>0</v>
      </c>
      <c r="I173" s="66">
        <f>SUM(I163:I172)</f>
        <v>0</v>
      </c>
      <c r="J173" s="66">
        <f t="shared" si="41"/>
        <v>0</v>
      </c>
      <c r="K173" s="66">
        <f>SUM(K163:K172)</f>
        <v>0</v>
      </c>
      <c r="L173" s="21"/>
      <c r="M173" s="51" t="s">
        <v>72</v>
      </c>
      <c r="N173" s="207">
        <f>Rates!C42</f>
        <v>0.5</v>
      </c>
      <c r="O173" s="207">
        <f>Rates!D42</f>
        <v>0.59699999999999998</v>
      </c>
      <c r="P173" s="71">
        <f>Rates!E42</f>
        <v>0.38</v>
      </c>
    </row>
    <row r="174" spans="2:16" ht="13" x14ac:dyDescent="0.3">
      <c r="B174" s="4"/>
      <c r="C174" s="4"/>
      <c r="D174" s="4"/>
      <c r="E174" s="4"/>
      <c r="F174" s="7"/>
      <c r="G174" s="7"/>
      <c r="H174" s="7"/>
      <c r="I174" s="7"/>
      <c r="J174" s="7"/>
      <c r="K174" s="7"/>
      <c r="L174" s="21"/>
      <c r="M174" s="51" t="s">
        <v>73</v>
      </c>
      <c r="N174" s="207">
        <f>Rates!C43</f>
        <v>0.26</v>
      </c>
      <c r="O174" s="207">
        <f>Rates!D43</f>
        <v>0.26</v>
      </c>
      <c r="P174" s="71">
        <f>Rates!E43</f>
        <v>0.26</v>
      </c>
    </row>
    <row r="175" spans="2:16" ht="13" x14ac:dyDescent="0.3">
      <c r="B175" s="10" t="s">
        <v>11</v>
      </c>
      <c r="C175" s="10"/>
      <c r="D175" s="10"/>
      <c r="E175" s="10"/>
      <c r="F175" s="74">
        <f>SUM(F124+F140+F153+F160+F173)</f>
        <v>0</v>
      </c>
      <c r="G175" s="74">
        <f t="shared" ref="G175:K175" si="42">SUM(G124+G140+G153+G160+G173)</f>
        <v>0</v>
      </c>
      <c r="H175" s="74">
        <f t="shared" si="42"/>
        <v>0</v>
      </c>
      <c r="I175" s="74">
        <f t="shared" si="42"/>
        <v>0</v>
      </c>
      <c r="J175" s="74">
        <f t="shared" si="42"/>
        <v>0</v>
      </c>
      <c r="K175" s="74">
        <f t="shared" si="42"/>
        <v>0</v>
      </c>
      <c r="L175" s="21"/>
      <c r="M175" s="51" t="s">
        <v>74</v>
      </c>
      <c r="N175" s="207">
        <f>Rates!C44</f>
        <v>0.57130000000000003</v>
      </c>
      <c r="O175" s="207">
        <f>Rates!D44</f>
        <v>0.83740000000000003</v>
      </c>
      <c r="P175" s="71">
        <f>Rates!E44</f>
        <v>0.501</v>
      </c>
    </row>
    <row r="176" spans="2:16" ht="13.5" thickBot="1" x14ac:dyDescent="0.35">
      <c r="B176" s="11"/>
      <c r="C176" s="11" t="s">
        <v>204</v>
      </c>
      <c r="D176" s="11"/>
      <c r="E176" s="11"/>
      <c r="F176" s="75"/>
      <c r="G176" s="75"/>
      <c r="H176" s="75"/>
      <c r="I176" s="75"/>
      <c r="J176" s="75"/>
      <c r="K176" s="76"/>
      <c r="L176" s="21"/>
      <c r="M176" s="51" t="s">
        <v>75</v>
      </c>
      <c r="N176" s="207">
        <f>Rates!C45</f>
        <v>0.31269999999999998</v>
      </c>
      <c r="O176" s="207">
        <f>Rates!D45</f>
        <v>0.503</v>
      </c>
      <c r="P176" s="71">
        <f>Rates!E45</f>
        <v>0.34820000000000001</v>
      </c>
    </row>
    <row r="177" spans="2:16" ht="13.5" thickBot="1" x14ac:dyDescent="0.35">
      <c r="B177" s="10" t="s">
        <v>206</v>
      </c>
      <c r="C177" s="411">
        <f>N173</f>
        <v>0.5</v>
      </c>
      <c r="D177" s="270"/>
      <c r="E177" s="270"/>
      <c r="F177" s="77">
        <f>F124*$C$177</f>
        <v>0</v>
      </c>
      <c r="G177" s="77">
        <f>G124*$C$177</f>
        <v>0</v>
      </c>
      <c r="H177" s="77">
        <f>H124*$C$177</f>
        <v>0</v>
      </c>
      <c r="I177" s="77">
        <f>I124*$C$177</f>
        <v>0</v>
      </c>
      <c r="J177" s="77">
        <f>J124*$C$177</f>
        <v>0</v>
      </c>
      <c r="K177" s="77">
        <f>SUM(F177:J177)</f>
        <v>0</v>
      </c>
      <c r="L177" s="21"/>
      <c r="M177" s="49"/>
      <c r="N177" s="208"/>
      <c r="O177" s="208"/>
      <c r="P177" s="42"/>
    </row>
    <row r="178" spans="2:16" ht="13" x14ac:dyDescent="0.3">
      <c r="L178" s="21"/>
      <c r="M178" s="52" t="s">
        <v>76</v>
      </c>
      <c r="N178" s="50"/>
      <c r="O178" s="243">
        <f>Rates!D46</f>
        <v>0.39</v>
      </c>
      <c r="P178" s="71"/>
    </row>
    <row r="179" spans="2:16" ht="13.5" thickBot="1" x14ac:dyDescent="0.35">
      <c r="B179" s="17" t="s">
        <v>12</v>
      </c>
      <c r="C179" s="17"/>
      <c r="D179" s="17"/>
      <c r="E179" s="17"/>
      <c r="F179" s="405">
        <f>SUM(F175+F177)</f>
        <v>0</v>
      </c>
      <c r="G179" s="79">
        <f>SUM(G175+G177)</f>
        <v>0</v>
      </c>
      <c r="H179" s="79">
        <f>SUM(H175+H177)</f>
        <v>0</v>
      </c>
      <c r="I179" s="79">
        <f>SUM(I175+I177)</f>
        <v>0</v>
      </c>
      <c r="J179" s="79">
        <f>SUM(J175+J177)</f>
        <v>0</v>
      </c>
      <c r="K179" s="406">
        <f>SUM(F179:J179)</f>
        <v>0</v>
      </c>
      <c r="M179" s="244" t="s">
        <v>77</v>
      </c>
      <c r="N179" s="242">
        <f>Rates!C47</f>
        <v>0.53320000000000001</v>
      </c>
      <c r="O179" s="28"/>
      <c r="P179" s="28"/>
    </row>
    <row r="180" spans="2:16" ht="13.5" thickTop="1" x14ac:dyDescent="0.3">
      <c r="B180" s="15"/>
      <c r="C180" s="15"/>
      <c r="D180" s="15"/>
      <c r="E180" s="15"/>
      <c r="F180" s="16"/>
      <c r="G180" s="16"/>
      <c r="H180" s="16"/>
      <c r="I180" s="16"/>
      <c r="J180" s="16"/>
      <c r="K180" s="13"/>
      <c r="M180" s="211"/>
      <c r="N180" s="21"/>
      <c r="O180" s="72"/>
    </row>
    <row r="181" spans="2:16" ht="13" x14ac:dyDescent="0.3">
      <c r="B181" s="494" t="s">
        <v>205</v>
      </c>
      <c r="C181" s="494"/>
      <c r="D181" s="494"/>
      <c r="E181" s="494"/>
      <c r="F181" s="494"/>
      <c r="G181" s="494"/>
      <c r="H181" s="494"/>
      <c r="I181" s="494"/>
      <c r="J181" s="494"/>
      <c r="K181" s="494"/>
      <c r="M181" s="308" t="s">
        <v>267</v>
      </c>
    </row>
    <row r="182" spans="2:16" x14ac:dyDescent="0.25">
      <c r="M182" s="309" t="s">
        <v>345</v>
      </c>
    </row>
    <row r="183" spans="2:16" ht="13.5" thickBot="1" x14ac:dyDescent="0.3">
      <c r="B183" s="502" t="s">
        <v>253</v>
      </c>
      <c r="C183" s="502"/>
      <c r="D183" s="502"/>
      <c r="E183" s="502"/>
      <c r="F183" s="502"/>
      <c r="G183" s="502"/>
      <c r="H183" s="502"/>
      <c r="I183" s="502"/>
      <c r="J183" s="206"/>
      <c r="K183" s="206"/>
    </row>
    <row r="184" spans="2:16" ht="13" hidden="1" x14ac:dyDescent="0.25">
      <c r="B184" s="203" t="s">
        <v>79</v>
      </c>
      <c r="C184" s="204"/>
      <c r="D184" s="204"/>
      <c r="E184" s="204"/>
      <c r="F184" s="204"/>
      <c r="G184" s="204"/>
      <c r="H184" s="204"/>
      <c r="I184" s="204"/>
      <c r="J184" s="204"/>
      <c r="K184" s="205"/>
    </row>
    <row r="185" spans="2:16" ht="13" hidden="1" x14ac:dyDescent="0.3">
      <c r="B185" s="36"/>
      <c r="F185" s="237" t="s">
        <v>0</v>
      </c>
      <c r="G185" s="238" t="s">
        <v>1</v>
      </c>
      <c r="H185" s="238" t="s">
        <v>2</v>
      </c>
      <c r="I185" s="238" t="s">
        <v>3</v>
      </c>
      <c r="J185" s="238" t="s">
        <v>4</v>
      </c>
      <c r="K185" s="240" t="s">
        <v>5</v>
      </c>
    </row>
    <row r="186" spans="2:16" ht="13" hidden="1" x14ac:dyDescent="0.3">
      <c r="B186" s="81" t="s">
        <v>11</v>
      </c>
      <c r="C186" s="82"/>
      <c r="D186" s="82"/>
      <c r="E186" s="82"/>
      <c r="F186" s="83">
        <f>F175</f>
        <v>0</v>
      </c>
      <c r="G186" s="83">
        <f>G175</f>
        <v>0</v>
      </c>
      <c r="H186" s="83">
        <f t="shared" ref="H186:J186" si="43">H175</f>
        <v>0</v>
      </c>
      <c r="I186" s="83">
        <f t="shared" si="43"/>
        <v>0</v>
      </c>
      <c r="J186" s="83">
        <f t="shared" si="43"/>
        <v>0</v>
      </c>
      <c r="K186" s="241">
        <f>SUM(F186:J186)</f>
        <v>0</v>
      </c>
    </row>
    <row r="187" spans="2:16" ht="13" hidden="1" x14ac:dyDescent="0.3">
      <c r="B187" s="62"/>
      <c r="C187" s="239" t="s">
        <v>80</v>
      </c>
      <c r="D187" s="239"/>
      <c r="E187" s="239"/>
      <c r="F187" s="93"/>
      <c r="G187" s="93"/>
      <c r="H187" s="93"/>
      <c r="I187" s="93"/>
      <c r="J187" s="93"/>
      <c r="K187" s="94"/>
    </row>
    <row r="188" spans="2:16" ht="13" hidden="1" x14ac:dyDescent="0.3">
      <c r="B188" s="84" t="s">
        <v>207</v>
      </c>
      <c r="C188" s="412">
        <v>0.2</v>
      </c>
      <c r="D188" s="271"/>
      <c r="E188" s="271"/>
      <c r="F188" s="83">
        <f>F186*$C$188</f>
        <v>0</v>
      </c>
      <c r="G188" s="83">
        <f t="shared" ref="G188:I188" si="44">G186*$C$188</f>
        <v>0</v>
      </c>
      <c r="H188" s="83">
        <f>H186*$C$188</f>
        <v>0</v>
      </c>
      <c r="I188" s="83">
        <f t="shared" si="44"/>
        <v>0</v>
      </c>
      <c r="J188" s="83">
        <f>J186*$C$188</f>
        <v>0</v>
      </c>
      <c r="K188" s="241">
        <f>SUM(F188:J188)</f>
        <v>0</v>
      </c>
    </row>
    <row r="189" spans="2:16" ht="13" hidden="1" x14ac:dyDescent="0.3">
      <c r="B189" s="95"/>
      <c r="C189" s="96"/>
      <c r="D189" s="96"/>
      <c r="E189" s="96"/>
      <c r="F189" s="93"/>
      <c r="G189" s="93"/>
      <c r="H189" s="93"/>
      <c r="I189" s="93"/>
      <c r="J189" s="93"/>
      <c r="K189" s="94"/>
    </row>
    <row r="190" spans="2:16" ht="13" hidden="1" x14ac:dyDescent="0.25">
      <c r="B190" s="85" t="s">
        <v>12</v>
      </c>
      <c r="C190" s="86"/>
      <c r="D190" s="86"/>
      <c r="E190" s="86"/>
      <c r="F190" s="83">
        <f>F186+F188</f>
        <v>0</v>
      </c>
      <c r="G190" s="83">
        <f>G186+G188</f>
        <v>0</v>
      </c>
      <c r="H190" s="83">
        <f>H186+H188</f>
        <v>0</v>
      </c>
      <c r="I190" s="83">
        <f>I186+I188</f>
        <v>0</v>
      </c>
      <c r="J190" s="83">
        <f>J186+J188</f>
        <v>0</v>
      </c>
      <c r="K190" s="241">
        <f>SUM(F190:J190)</f>
        <v>0</v>
      </c>
    </row>
    <row r="191" spans="2:16" ht="13" hidden="1" x14ac:dyDescent="0.25">
      <c r="B191" s="87" t="s">
        <v>78</v>
      </c>
      <c r="C191" s="88"/>
      <c r="D191" s="88"/>
      <c r="E191" s="88"/>
      <c r="F191" s="88"/>
      <c r="G191" s="88"/>
      <c r="H191" s="88"/>
      <c r="I191" s="88"/>
      <c r="J191" s="88"/>
      <c r="K191" s="89"/>
    </row>
    <row r="192" spans="2:16" hidden="1" x14ac:dyDescent="0.25">
      <c r="B192" s="503" t="s">
        <v>241</v>
      </c>
      <c r="C192" s="504"/>
      <c r="D192" s="504"/>
      <c r="E192" s="504"/>
      <c r="F192" s="504"/>
      <c r="G192" s="504"/>
      <c r="H192" s="504"/>
      <c r="I192" s="504"/>
      <c r="J192" s="504"/>
      <c r="K192" s="505"/>
    </row>
    <row r="193" spans="2:13" ht="13" hidden="1" thickBot="1" x14ac:dyDescent="0.3">
      <c r="B193" s="506" t="s">
        <v>254</v>
      </c>
      <c r="C193" s="507"/>
      <c r="D193" s="507"/>
      <c r="E193" s="507"/>
      <c r="F193" s="507"/>
      <c r="G193" s="507"/>
      <c r="H193" s="507"/>
      <c r="I193" s="507"/>
      <c r="J193" s="507"/>
      <c r="K193" s="508"/>
    </row>
    <row r="194" spans="2:13" x14ac:dyDescent="0.25">
      <c r="B194" s="209"/>
      <c r="C194" s="90"/>
      <c r="D194" s="90"/>
      <c r="E194" s="90"/>
      <c r="F194" s="91"/>
      <c r="G194" s="210"/>
      <c r="H194" s="91"/>
      <c r="I194" s="91"/>
      <c r="J194" s="91"/>
      <c r="K194" s="13"/>
    </row>
    <row r="195" spans="2:13" ht="13.5" thickBot="1" x14ac:dyDescent="0.3">
      <c r="B195" s="502" t="s">
        <v>231</v>
      </c>
      <c r="C195" s="502"/>
      <c r="D195" s="502"/>
      <c r="E195" s="502"/>
      <c r="F195" s="73"/>
      <c r="G195" s="73"/>
      <c r="H195" s="73"/>
      <c r="I195" s="73"/>
      <c r="J195" s="73"/>
      <c r="K195" s="13"/>
    </row>
    <row r="196" spans="2:13" ht="13" hidden="1" x14ac:dyDescent="0.25">
      <c r="B196" s="203" t="s">
        <v>90</v>
      </c>
      <c r="C196" s="204"/>
      <c r="D196" s="204"/>
      <c r="E196" s="204"/>
      <c r="F196" s="204"/>
      <c r="G196" s="204"/>
      <c r="H196" s="204"/>
      <c r="I196" s="204"/>
      <c r="J196" s="204"/>
      <c r="K196" s="205"/>
    </row>
    <row r="197" spans="2:13" ht="13" hidden="1" x14ac:dyDescent="0.3">
      <c r="B197" s="36"/>
      <c r="F197" s="5" t="s">
        <v>0</v>
      </c>
      <c r="G197" s="6" t="s">
        <v>1</v>
      </c>
      <c r="H197" s="6" t="s">
        <v>2</v>
      </c>
      <c r="I197" s="6" t="s">
        <v>3</v>
      </c>
      <c r="J197" s="6" t="s">
        <v>4</v>
      </c>
      <c r="K197" s="80" t="s">
        <v>5</v>
      </c>
    </row>
    <row r="198" spans="2:13" ht="75" hidden="1" x14ac:dyDescent="0.25">
      <c r="B198" s="180" t="s">
        <v>81</v>
      </c>
      <c r="C198" s="245" t="s">
        <v>233</v>
      </c>
      <c r="D198" s="245"/>
      <c r="E198" s="245"/>
      <c r="F198" s="246">
        <f>'Full Budget'!F175-F200</f>
        <v>0</v>
      </c>
      <c r="G198" s="246">
        <f>'Full Budget'!G175-G200</f>
        <v>0</v>
      </c>
      <c r="H198" s="246">
        <f>'Full Budget'!H175-H200</f>
        <v>0</v>
      </c>
      <c r="I198" s="246">
        <f>'Full Budget'!I175-I200</f>
        <v>0</v>
      </c>
      <c r="J198" s="246">
        <f>'Full Budget'!J175-J200</f>
        <v>0</v>
      </c>
      <c r="K198" s="247">
        <f>'Full Budget'!K175-K200</f>
        <v>0</v>
      </c>
    </row>
    <row r="199" spans="2:13" ht="91" hidden="1" x14ac:dyDescent="0.3">
      <c r="B199" s="81" t="s">
        <v>82</v>
      </c>
      <c r="C199" s="248" t="s">
        <v>91</v>
      </c>
      <c r="D199" s="248"/>
      <c r="E199" s="248"/>
      <c r="F199" s="477"/>
      <c r="G199" s="477"/>
      <c r="H199" s="477"/>
      <c r="I199" s="477"/>
      <c r="J199" s="477"/>
      <c r="K199" s="478">
        <f t="shared" ref="K199:K205" si="45">SUM(F199:J199)</f>
        <v>0</v>
      </c>
      <c r="L199" s="494" t="s">
        <v>256</v>
      </c>
      <c r="M199" s="494"/>
    </row>
    <row r="200" spans="2:13" ht="39" hidden="1" x14ac:dyDescent="0.3">
      <c r="B200" s="81" t="s">
        <v>83</v>
      </c>
      <c r="C200" s="249" t="s">
        <v>89</v>
      </c>
      <c r="D200" s="249"/>
      <c r="E200" s="249"/>
      <c r="F200" s="477"/>
      <c r="G200" s="477"/>
      <c r="H200" s="477"/>
      <c r="I200" s="477"/>
      <c r="J200" s="477"/>
      <c r="K200" s="478">
        <f t="shared" si="45"/>
        <v>0</v>
      </c>
      <c r="L200" s="495" t="s">
        <v>257</v>
      </c>
      <c r="M200" s="495"/>
    </row>
    <row r="201" spans="2:13" ht="13" hidden="1" x14ac:dyDescent="0.3">
      <c r="B201" s="81" t="s">
        <v>84</v>
      </c>
      <c r="C201" s="82"/>
      <c r="D201" s="82"/>
      <c r="E201" s="82"/>
      <c r="F201" s="250">
        <f>F199+F200</f>
        <v>0</v>
      </c>
      <c r="G201" s="250">
        <f>G199+G200</f>
        <v>0</v>
      </c>
      <c r="H201" s="250">
        <f>H199+H200</f>
        <v>0</v>
      </c>
      <c r="I201" s="250">
        <f>I199+I200</f>
        <v>0</v>
      </c>
      <c r="J201" s="250">
        <f>J199+J200</f>
        <v>0</v>
      </c>
      <c r="K201" s="100">
        <f t="shared" si="45"/>
        <v>0</v>
      </c>
    </row>
    <row r="202" spans="2:13" hidden="1" x14ac:dyDescent="0.25">
      <c r="B202" s="36" t="s">
        <v>88</v>
      </c>
      <c r="F202" s="31">
        <f>F140+F153+F160+F173</f>
        <v>0</v>
      </c>
      <c r="G202" s="31">
        <f t="shared" ref="G202:J202" si="46">G140+G153+G160+G173</f>
        <v>0</v>
      </c>
      <c r="H202" s="31">
        <f t="shared" si="46"/>
        <v>0</v>
      </c>
      <c r="I202" s="31">
        <f t="shared" si="46"/>
        <v>0</v>
      </c>
      <c r="J202" s="31">
        <f t="shared" si="46"/>
        <v>0</v>
      </c>
      <c r="K202" s="99">
        <f t="shared" si="45"/>
        <v>0</v>
      </c>
    </row>
    <row r="203" spans="2:13" ht="13" hidden="1" x14ac:dyDescent="0.3">
      <c r="B203" s="81" t="s">
        <v>85</v>
      </c>
      <c r="C203" s="82"/>
      <c r="D203" s="82"/>
      <c r="E203" s="82"/>
      <c r="F203" s="250">
        <f>F201-F202</f>
        <v>0</v>
      </c>
      <c r="G203" s="250">
        <f>G201-G202</f>
        <v>0</v>
      </c>
      <c r="H203" s="250">
        <f>H201-H202</f>
        <v>0</v>
      </c>
      <c r="I203" s="250">
        <f>I201-I202</f>
        <v>0</v>
      </c>
      <c r="J203" s="250">
        <f>J201-J202</f>
        <v>0</v>
      </c>
      <c r="K203" s="100">
        <f t="shared" si="45"/>
        <v>0</v>
      </c>
    </row>
    <row r="204" spans="2:13" ht="13" hidden="1" x14ac:dyDescent="0.3">
      <c r="B204" s="81" t="s">
        <v>86</v>
      </c>
      <c r="C204" s="82"/>
      <c r="D204" s="82"/>
      <c r="E204" s="82"/>
      <c r="F204" s="250">
        <f>F203*$C$177</f>
        <v>0</v>
      </c>
      <c r="G204" s="250">
        <f t="shared" ref="G204:J204" si="47">G203*$C$177</f>
        <v>0</v>
      </c>
      <c r="H204" s="250">
        <f t="shared" si="47"/>
        <v>0</v>
      </c>
      <c r="I204" s="250">
        <f t="shared" si="47"/>
        <v>0</v>
      </c>
      <c r="J204" s="250">
        <f t="shared" si="47"/>
        <v>0</v>
      </c>
      <c r="K204" s="100">
        <f t="shared" si="45"/>
        <v>0</v>
      </c>
    </row>
    <row r="205" spans="2:13" ht="13.5" hidden="1" thickBot="1" x14ac:dyDescent="0.35">
      <c r="B205" s="97" t="s">
        <v>87</v>
      </c>
      <c r="C205" s="98"/>
      <c r="D205" s="98"/>
      <c r="E205" s="98"/>
      <c r="F205" s="101">
        <f>F201+F204</f>
        <v>0</v>
      </c>
      <c r="G205" s="101">
        <f>G201+G204</f>
        <v>0</v>
      </c>
      <c r="H205" s="101">
        <f>H201+H204</f>
        <v>0</v>
      </c>
      <c r="I205" s="101">
        <f>I201+I204</f>
        <v>0</v>
      </c>
      <c r="J205" s="101">
        <f>J201+J204</f>
        <v>0</v>
      </c>
      <c r="K205" s="102">
        <f t="shared" si="45"/>
        <v>0</v>
      </c>
    </row>
  </sheetData>
  <mergeCells count="13">
    <mergeCell ref="L199:M199"/>
    <mergeCell ref="L200:M200"/>
    <mergeCell ref="B6:K6"/>
    <mergeCell ref="B3:F3"/>
    <mergeCell ref="B5:G5"/>
    <mergeCell ref="E7:F7"/>
    <mergeCell ref="M170:P170"/>
    <mergeCell ref="B183:I183"/>
    <mergeCell ref="B195:E195"/>
    <mergeCell ref="B4:H4"/>
    <mergeCell ref="B181:K181"/>
    <mergeCell ref="B192:K192"/>
    <mergeCell ref="B193:K193"/>
  </mergeCells>
  <phoneticPr fontId="14" type="noConversion"/>
  <pageMargins left="0.7" right="0.7" top="0.75" bottom="0.75" header="0.3" footer="0.3"/>
  <pageSetup scale="76"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64DC-9C64-4B9E-BE8B-45665F658D91}">
  <sheetPr>
    <pageSetUpPr fitToPage="1"/>
  </sheetPr>
  <dimension ref="A1:M296"/>
  <sheetViews>
    <sheetView workbookViewId="0">
      <selection activeCell="A7" sqref="A7"/>
    </sheetView>
  </sheetViews>
  <sheetFormatPr defaultRowHeight="14.5" x14ac:dyDescent="0.35"/>
  <cols>
    <col min="1" max="1" width="25.36328125" customWidth="1"/>
    <col min="2" max="2" width="40.1796875" style="166" customWidth="1"/>
    <col min="3" max="3" width="19.90625" customWidth="1"/>
    <col min="4" max="4" width="16.90625" customWidth="1"/>
    <col min="5" max="5" width="18.08984375" customWidth="1"/>
    <col min="6" max="7" width="17.453125" customWidth="1"/>
    <col min="8" max="8" width="16.90625" customWidth="1"/>
    <col min="9" max="9" width="6.26953125" style="104" customWidth="1"/>
    <col min="10" max="10" width="39.6328125" customWidth="1"/>
    <col min="11" max="11" width="16.26953125" customWidth="1"/>
    <col min="12" max="12" width="10.81640625" customWidth="1"/>
  </cols>
  <sheetData>
    <row r="1" spans="1:12" ht="18.5" x14ac:dyDescent="0.45">
      <c r="B1" s="513" t="s">
        <v>68</v>
      </c>
      <c r="C1" s="513"/>
      <c r="D1" s="513"/>
      <c r="E1" s="513"/>
      <c r="F1" s="513"/>
      <c r="G1" s="513"/>
      <c r="H1" s="513"/>
      <c r="I1" s="424"/>
    </row>
    <row r="2" spans="1:12" ht="16" thickBot="1" x14ac:dyDescent="0.4">
      <c r="A2" s="121" t="s">
        <v>96</v>
      </c>
      <c r="B2" s="518" t="s">
        <v>63</v>
      </c>
      <c r="C2" s="518"/>
      <c r="D2" s="518"/>
      <c r="E2" s="518"/>
      <c r="F2" s="518"/>
      <c r="G2" s="518"/>
      <c r="H2" s="518"/>
      <c r="I2" s="121"/>
      <c r="J2" s="516" t="s">
        <v>266</v>
      </c>
      <c r="K2" s="516"/>
    </row>
    <row r="3" spans="1:12" ht="15.5" customHeight="1" x14ac:dyDescent="0.35">
      <c r="B3" s="215" t="s">
        <v>209</v>
      </c>
      <c r="C3" s="511"/>
      <c r="D3" s="511"/>
      <c r="E3" s="44"/>
      <c r="F3" s="44"/>
      <c r="G3" s="44"/>
      <c r="H3" s="46"/>
      <c r="J3" s="514" t="s">
        <v>265</v>
      </c>
      <c r="K3" s="515"/>
    </row>
    <row r="4" spans="1:12" ht="15" customHeight="1" x14ac:dyDescent="0.35">
      <c r="B4" s="114" t="s">
        <v>208</v>
      </c>
      <c r="C4" s="413"/>
      <c r="H4" s="119"/>
      <c r="J4" s="296" t="s">
        <v>258</v>
      </c>
      <c r="K4" s="293">
        <f>Rates!$C$6</f>
        <v>225700</v>
      </c>
    </row>
    <row r="5" spans="1:12" x14ac:dyDescent="0.35">
      <c r="B5" s="137" t="s">
        <v>98</v>
      </c>
      <c r="C5" s="413"/>
      <c r="D5" s="214"/>
      <c r="E5" s="214"/>
      <c r="F5" s="214"/>
      <c r="G5" s="214"/>
      <c r="H5" s="216"/>
      <c r="I5" s="92"/>
      <c r="J5" s="296" t="s">
        <v>259</v>
      </c>
      <c r="K5" s="293">
        <f>Rates!$C$7</f>
        <v>169275</v>
      </c>
    </row>
    <row r="6" spans="1:12" x14ac:dyDescent="0.35">
      <c r="B6" s="217" t="s">
        <v>101</v>
      </c>
      <c r="C6" s="212">
        <f>IF(C5="9 month appt (AY)", 1560, 2080)</f>
        <v>2080</v>
      </c>
      <c r="D6" s="214"/>
      <c r="E6" s="214"/>
      <c r="F6" s="214"/>
      <c r="G6" s="214"/>
      <c r="H6" s="216"/>
      <c r="I6" s="92"/>
      <c r="J6" s="296" t="s">
        <v>260</v>
      </c>
      <c r="K6" s="294">
        <f>Rates!$C$8</f>
        <v>17.75</v>
      </c>
    </row>
    <row r="7" spans="1:12" ht="15" thickBot="1" x14ac:dyDescent="0.4">
      <c r="B7" s="114" t="s">
        <v>99</v>
      </c>
      <c r="C7" s="413"/>
      <c r="D7" s="214"/>
      <c r="E7" s="214"/>
      <c r="F7" s="214"/>
      <c r="G7" s="214"/>
      <c r="H7" s="216"/>
      <c r="I7" s="92"/>
      <c r="J7" s="297" t="s">
        <v>264</v>
      </c>
      <c r="K7" s="295">
        <f>Rates!$C$9</f>
        <v>35568</v>
      </c>
    </row>
    <row r="8" spans="1:12" x14ac:dyDescent="0.35">
      <c r="B8" s="217" t="s">
        <v>100</v>
      </c>
      <c r="C8" s="414"/>
      <c r="D8" s="214"/>
      <c r="E8" s="214"/>
      <c r="F8" s="214"/>
      <c r="G8" s="214"/>
      <c r="H8" s="216"/>
      <c r="I8" s="92"/>
    </row>
    <row r="9" spans="1:12" ht="15" thickBot="1" x14ac:dyDescent="0.4">
      <c r="B9" s="144" t="s">
        <v>221</v>
      </c>
      <c r="C9" s="415"/>
      <c r="D9" s="214"/>
      <c r="E9" s="214"/>
      <c r="F9" s="214"/>
      <c r="G9" s="214"/>
      <c r="H9" s="216"/>
      <c r="I9" s="92"/>
    </row>
    <row r="10" spans="1:12" x14ac:dyDescent="0.35">
      <c r="B10" s="217" t="s">
        <v>111</v>
      </c>
      <c r="C10" s="416"/>
      <c r="D10" s="214"/>
      <c r="E10" s="214"/>
      <c r="F10" s="214"/>
      <c r="G10" s="214"/>
      <c r="H10" s="216"/>
      <c r="I10" s="92"/>
      <c r="J10" s="521" t="s">
        <v>44</v>
      </c>
      <c r="K10" s="522"/>
    </row>
    <row r="11" spans="1:12" x14ac:dyDescent="0.35">
      <c r="B11" s="144"/>
      <c r="C11" s="108" t="s">
        <v>0</v>
      </c>
      <c r="D11" s="108" t="s">
        <v>1</v>
      </c>
      <c r="E11" s="108" t="s">
        <v>2</v>
      </c>
      <c r="F11" s="108" t="s">
        <v>3</v>
      </c>
      <c r="G11" s="300" t="s">
        <v>4</v>
      </c>
      <c r="H11" s="109" t="s">
        <v>5</v>
      </c>
      <c r="I11" s="92"/>
      <c r="J11" s="25" t="s">
        <v>20</v>
      </c>
      <c r="K11" s="67">
        <f>Rates!$C$12</f>
        <v>0.29499999999999998</v>
      </c>
    </row>
    <row r="12" spans="1:12" x14ac:dyDescent="0.35">
      <c r="B12" s="114" t="str">
        <f>IF(C7="Hours", "Hourly Rate", "Base Salary")</f>
        <v>Base Salary</v>
      </c>
      <c r="C12" s="111">
        <f>IF(B12="Base Salary", C8, C8/C6)</f>
        <v>0</v>
      </c>
      <c r="D12" s="111">
        <f>C12+(C12*$C$9)</f>
        <v>0</v>
      </c>
      <c r="E12" s="111">
        <f>D12+(D12*$C$9)</f>
        <v>0</v>
      </c>
      <c r="F12" s="111">
        <f>E12+(E12*$C$9)</f>
        <v>0</v>
      </c>
      <c r="G12" s="302">
        <f>F12+(F12*$C$9)</f>
        <v>0</v>
      </c>
      <c r="H12" s="301"/>
      <c r="I12" s="92"/>
      <c r="J12" s="116" t="s">
        <v>14</v>
      </c>
      <c r="K12" s="68"/>
      <c r="L12" s="61"/>
    </row>
    <row r="13" spans="1:12" ht="14.5" customHeight="1" x14ac:dyDescent="0.35">
      <c r="A13" s="510" t="s">
        <v>65</v>
      </c>
      <c r="B13" s="114" t="s">
        <v>106</v>
      </c>
      <c r="C13" s="417"/>
      <c r="D13" s="417"/>
      <c r="E13" s="417"/>
      <c r="F13" s="417"/>
      <c r="G13" s="417"/>
      <c r="H13" s="303">
        <f>SUM(C13:G13)</f>
        <v>0</v>
      </c>
      <c r="I13" s="519"/>
      <c r="J13" s="25" t="s">
        <v>6</v>
      </c>
      <c r="K13" s="67">
        <f>Rates!$C$14</f>
        <v>0.36699999999999999</v>
      </c>
    </row>
    <row r="14" spans="1:12" x14ac:dyDescent="0.35">
      <c r="A14" s="510"/>
      <c r="B14" s="114" t="s">
        <v>103</v>
      </c>
      <c r="C14" s="417"/>
      <c r="D14" s="417"/>
      <c r="E14" s="417"/>
      <c r="F14" s="417"/>
      <c r="G14" s="417"/>
      <c r="H14" s="303">
        <f>SUM(C14:G14)</f>
        <v>0</v>
      </c>
      <c r="I14" s="519"/>
      <c r="J14" s="26" t="s">
        <v>15</v>
      </c>
      <c r="K14" s="68"/>
    </row>
    <row r="15" spans="1:12" x14ac:dyDescent="0.35">
      <c r="B15" s="114" t="s">
        <v>107</v>
      </c>
      <c r="C15" s="105">
        <f>IF($C$5="9 month appt (AY)", C13/9, C13/12)</f>
        <v>0</v>
      </c>
      <c r="D15" s="105">
        <f>IF($C$5="9 month appt (AY)", D13/9, D13/12)</f>
        <v>0</v>
      </c>
      <c r="E15" s="105">
        <f>IF($C$5="9 month appt (AY)", E13/9, E13/12)</f>
        <v>0</v>
      </c>
      <c r="F15" s="105">
        <f>IF($C$5="9 month appt (AY)", F13/9, F13/12)</f>
        <v>0</v>
      </c>
      <c r="G15" s="105">
        <f>IF($C$5="9 month appt (AY)", G13/9, G13/12)</f>
        <v>0</v>
      </c>
      <c r="H15" s="303"/>
      <c r="I15" s="425"/>
      <c r="J15" s="25" t="s">
        <v>16</v>
      </c>
      <c r="K15" s="67">
        <f>Rates!$C$16</f>
        <v>3.2000000000000001E-2</v>
      </c>
    </row>
    <row r="16" spans="1:12" x14ac:dyDescent="0.35">
      <c r="B16" s="154" t="s">
        <v>105</v>
      </c>
      <c r="C16" s="112">
        <f>IF($C$5="9 month appt (AY)", C12/9*C13, C12/12*C13)</f>
        <v>0</v>
      </c>
      <c r="D16" s="112">
        <f>IF($C$5="9 month appt (AY)", D12/9*D13, D12/12*D13)</f>
        <v>0</v>
      </c>
      <c r="E16" s="112">
        <f>IF($C$5="9 month appt (AY)", E12/9*E13, E12/12*E13)</f>
        <v>0</v>
      </c>
      <c r="F16" s="112">
        <f>IF($C$5="9 month appt (AY)", F12/9*F13, F12/12*F13)</f>
        <v>0</v>
      </c>
      <c r="G16" s="112">
        <f>IF($C$5="9 month appt (AY)", G12/9*G13, G12/12*G13)</f>
        <v>0</v>
      </c>
      <c r="H16" s="43">
        <f>SUM(C16:G16)</f>
        <v>0</v>
      </c>
      <c r="I16" s="426"/>
      <c r="J16" s="26" t="s">
        <v>17</v>
      </c>
      <c r="K16" s="68"/>
    </row>
    <row r="17" spans="1:11" x14ac:dyDescent="0.35">
      <c r="B17" s="114" t="s">
        <v>104</v>
      </c>
      <c r="C17" s="105" t="str">
        <f>IF($C$7="Hours", C14/$C$6, "-")</f>
        <v>-</v>
      </c>
      <c r="D17" s="105" t="str">
        <f>IF($C$7="Hours", D14/$C$6, "-")</f>
        <v>-</v>
      </c>
      <c r="E17" s="105" t="str">
        <f>IF($C$7="Hours", E14/$C$6, "-")</f>
        <v>-</v>
      </c>
      <c r="F17" s="105" t="str">
        <f>IF($C$7="Hours", F14/$C$6, "-")</f>
        <v>-</v>
      </c>
      <c r="G17" s="105" t="str">
        <f>IF($C$7="Hours", G14/$C$6, "-")</f>
        <v>-</v>
      </c>
      <c r="H17" s="303"/>
      <c r="J17" s="25" t="s">
        <v>18</v>
      </c>
      <c r="K17" s="67">
        <f>Rates!$C$18</f>
        <v>0.105</v>
      </c>
    </row>
    <row r="18" spans="1:11" ht="15" thickBot="1" x14ac:dyDescent="0.4">
      <c r="B18" s="222" t="s">
        <v>108</v>
      </c>
      <c r="C18" s="113" t="str">
        <f>IF($C$7="Hours", C12*C14, "0")</f>
        <v>0</v>
      </c>
      <c r="D18" s="113" t="str">
        <f>IF($C$7="Hours", D12*D14, "0")</f>
        <v>0</v>
      </c>
      <c r="E18" s="113" t="str">
        <f>IF($C$7="Hours", E12*E14, "0")</f>
        <v>0</v>
      </c>
      <c r="F18" s="113" t="str">
        <f>IF($C$7="Hours", F12*F14, "0")</f>
        <v>0</v>
      </c>
      <c r="G18" s="113" t="str">
        <f>IF($C$7="Hours", G12*G14, "0")</f>
        <v>0</v>
      </c>
      <c r="H18" s="304">
        <f>SUM(C18:G18)</f>
        <v>0</v>
      </c>
      <c r="J18" s="27" t="s">
        <v>19</v>
      </c>
      <c r="K18" s="28"/>
    </row>
    <row r="19" spans="1:11" ht="15" thickBot="1" x14ac:dyDescent="0.4">
      <c r="B19" s="223"/>
      <c r="C19" s="106"/>
      <c r="D19" s="106"/>
      <c r="E19" s="106"/>
      <c r="F19" s="106"/>
      <c r="G19" s="106"/>
      <c r="H19" s="106"/>
      <c r="J19" s="37"/>
      <c r="K19" s="1"/>
    </row>
    <row r="20" spans="1:11" x14ac:dyDescent="0.35">
      <c r="B20" s="215" t="s">
        <v>213</v>
      </c>
      <c r="C20" s="511"/>
      <c r="D20" s="511"/>
      <c r="E20" s="44"/>
      <c r="F20" s="44"/>
      <c r="G20" s="44"/>
      <c r="H20" s="46"/>
      <c r="I20" s="427"/>
      <c r="J20" s="299"/>
      <c r="K20" s="299"/>
    </row>
    <row r="21" spans="1:11" ht="15" customHeight="1" x14ac:dyDescent="0.35">
      <c r="B21" s="114" t="s">
        <v>208</v>
      </c>
      <c r="C21" s="413"/>
      <c r="H21" s="119"/>
      <c r="J21" s="299"/>
      <c r="K21" s="106"/>
    </row>
    <row r="22" spans="1:11" ht="15.5" customHeight="1" x14ac:dyDescent="0.35">
      <c r="B22" s="137" t="s">
        <v>98</v>
      </c>
      <c r="C22" s="413"/>
      <c r="H22" s="119"/>
      <c r="J22" s="299"/>
      <c r="K22" s="106"/>
    </row>
    <row r="23" spans="1:11" ht="15" customHeight="1" x14ac:dyDescent="0.35">
      <c r="B23" s="217" t="s">
        <v>101</v>
      </c>
      <c r="C23" s="212">
        <f>IF(C22="9 month appt (AY)", 1560, 2080)</f>
        <v>2080</v>
      </c>
      <c r="D23" s="218"/>
      <c r="E23" s="146"/>
      <c r="F23" s="219"/>
      <c r="G23" s="219"/>
      <c r="H23" s="119"/>
      <c r="J23" s="299"/>
      <c r="K23" s="221"/>
    </row>
    <row r="24" spans="1:11" ht="15.5" customHeight="1" x14ac:dyDescent="0.35">
      <c r="B24" s="114" t="s">
        <v>99</v>
      </c>
      <c r="C24" s="413"/>
      <c r="D24" s="218"/>
      <c r="E24" s="146"/>
      <c r="F24" s="219"/>
      <c r="G24" s="219"/>
      <c r="H24" s="119"/>
      <c r="J24" s="299"/>
      <c r="K24" s="221"/>
    </row>
    <row r="25" spans="1:11" x14ac:dyDescent="0.35">
      <c r="B25" s="217" t="s">
        <v>100</v>
      </c>
      <c r="C25" s="414"/>
      <c r="D25" s="218"/>
      <c r="E25" s="146"/>
      <c r="F25" s="219"/>
      <c r="G25" s="219"/>
      <c r="H25" s="119"/>
      <c r="J25" s="299"/>
      <c r="K25" s="106"/>
    </row>
    <row r="26" spans="1:11" x14ac:dyDescent="0.35">
      <c r="B26" s="144" t="s">
        <v>221</v>
      </c>
      <c r="C26" s="415"/>
      <c r="D26" s="218"/>
      <c r="E26" s="146"/>
      <c r="F26" s="219"/>
      <c r="G26" s="219"/>
      <c r="H26" s="119"/>
    </row>
    <row r="27" spans="1:11" ht="16.5" customHeight="1" x14ac:dyDescent="0.35">
      <c r="B27" s="217" t="s">
        <v>111</v>
      </c>
      <c r="C27" s="416"/>
      <c r="D27" s="218"/>
      <c r="E27" s="146"/>
      <c r="F27" s="219"/>
      <c r="G27" s="219"/>
      <c r="H27" s="119"/>
      <c r="J27" s="20"/>
      <c r="K27" s="20"/>
    </row>
    <row r="28" spans="1:11" x14ac:dyDescent="0.35">
      <c r="B28" s="138"/>
      <c r="C28" s="108" t="s">
        <v>0</v>
      </c>
      <c r="D28" s="108" t="s">
        <v>1</v>
      </c>
      <c r="E28" s="108" t="s">
        <v>2</v>
      </c>
      <c r="F28" s="108" t="s">
        <v>3</v>
      </c>
      <c r="G28" s="300" t="s">
        <v>4</v>
      </c>
      <c r="H28" s="109" t="s">
        <v>5</v>
      </c>
      <c r="J28" s="21"/>
      <c r="K28" s="19"/>
    </row>
    <row r="29" spans="1:11" x14ac:dyDescent="0.35">
      <c r="B29" s="114" t="str">
        <f>IF(C24="Hours", "Hourly Rate", "Base Salary")</f>
        <v>Base Salary</v>
      </c>
      <c r="C29" s="111">
        <f>IF(B29="Base Salary", C25, C25/C23)</f>
        <v>0</v>
      </c>
      <c r="D29" s="111">
        <f>C29+(C29*$C$26)</f>
        <v>0</v>
      </c>
      <c r="E29" s="111">
        <f>D29+(D29*$C$26)</f>
        <v>0</v>
      </c>
      <c r="F29" s="111">
        <f>E29+(E29*$C$26)</f>
        <v>0</v>
      </c>
      <c r="G29" s="302">
        <f>F29+(F29*$C$26)</f>
        <v>0</v>
      </c>
      <c r="H29" s="301"/>
      <c r="J29" s="298"/>
      <c r="K29" s="22"/>
    </row>
    <row r="30" spans="1:11" x14ac:dyDescent="0.35">
      <c r="A30" s="510" t="s">
        <v>65</v>
      </c>
      <c r="B30" s="114" t="s">
        <v>106</v>
      </c>
      <c r="C30" s="417"/>
      <c r="D30" s="417"/>
      <c r="E30" s="417"/>
      <c r="F30" s="417"/>
      <c r="G30" s="417"/>
      <c r="H30" s="303">
        <f>SUM(C30:G30)</f>
        <v>0</v>
      </c>
      <c r="I30" s="520"/>
      <c r="J30" s="21"/>
      <c r="K30" s="19"/>
    </row>
    <row r="31" spans="1:11" x14ac:dyDescent="0.35">
      <c r="A31" s="510"/>
      <c r="B31" s="114" t="s">
        <v>103</v>
      </c>
      <c r="C31" s="417"/>
      <c r="D31" s="417"/>
      <c r="E31" s="417"/>
      <c r="F31" s="417"/>
      <c r="G31" s="417"/>
      <c r="H31" s="303">
        <f>SUM(C31:G31)</f>
        <v>0</v>
      </c>
      <c r="I31" s="520"/>
      <c r="J31" s="37"/>
      <c r="K31" s="22"/>
    </row>
    <row r="32" spans="1:11" x14ac:dyDescent="0.35">
      <c r="B32" s="114" t="s">
        <v>107</v>
      </c>
      <c r="C32" s="105">
        <f>IF($C$22="9 month appt (AY)", C30/9, C30/12)</f>
        <v>0</v>
      </c>
      <c r="D32" s="105">
        <f>IF($C$22="9 month appt (AY)", D30/9, D30/12)</f>
        <v>0</v>
      </c>
      <c r="E32" s="105">
        <f>IF($C$22="9 month appt (AY)", E30/9, E30/12)</f>
        <v>0</v>
      </c>
      <c r="F32" s="105">
        <f>IF($C$22="9 month appt (AY)", F30/9, F30/12)</f>
        <v>0</v>
      </c>
      <c r="G32" s="105">
        <f>IF($C$22="9 month appt (AY)", G30/9, G30/12)</f>
        <v>0</v>
      </c>
      <c r="H32" s="303"/>
      <c r="J32" s="21"/>
      <c r="K32" s="19"/>
    </row>
    <row r="33" spans="1:11" x14ac:dyDescent="0.35">
      <c r="B33" s="154" t="s">
        <v>105</v>
      </c>
      <c r="C33" s="112">
        <f>IF($C$22="9 month appt (AY)", C29/9*C30, C29/12*C30)</f>
        <v>0</v>
      </c>
      <c r="D33" s="112">
        <f>IF($C$22="9 month appt (AY)", D29/9*D30, D29/12*D30)</f>
        <v>0</v>
      </c>
      <c r="E33" s="112">
        <f>IF($C$22="9 month appt (AY)", E29/9*E30, E29/12*E30)</f>
        <v>0</v>
      </c>
      <c r="F33" s="112">
        <f>IF($C$22="9 month appt (AY)", F29/9*F30, F29/12*F30)</f>
        <v>0</v>
      </c>
      <c r="G33" s="112">
        <f>IF($C$22="9 month appt (AY)", G29/9*G30, G29/12*G30)</f>
        <v>0</v>
      </c>
      <c r="H33" s="43">
        <f>SUM(C33:G33)</f>
        <v>0</v>
      </c>
      <c r="I33" s="428"/>
      <c r="J33" s="37"/>
      <c r="K33" s="22"/>
    </row>
    <row r="34" spans="1:11" x14ac:dyDescent="0.35">
      <c r="B34" s="114" t="s">
        <v>104</v>
      </c>
      <c r="C34" s="105" t="str">
        <f>IF($C$24="Hours", C31/$C$23, "-")</f>
        <v>-</v>
      </c>
      <c r="D34" s="105" t="str">
        <f>IF($C$24="Hours", D31/$C$23, "-")</f>
        <v>-</v>
      </c>
      <c r="E34" s="105" t="str">
        <f>IF($C$24="Hours", E31/$C$23, "-")</f>
        <v>-</v>
      </c>
      <c r="F34" s="105" t="str">
        <f>IF($C$24="Hours", F31/$C$23, "-")</f>
        <v>-</v>
      </c>
      <c r="G34" s="105" t="str">
        <f>IF($C$24="Hours", G31/$C$23, "-")</f>
        <v>-</v>
      </c>
      <c r="H34" s="303"/>
      <c r="J34" s="21"/>
      <c r="K34" s="19"/>
    </row>
    <row r="35" spans="1:11" ht="15" thickBot="1" x14ac:dyDescent="0.4">
      <c r="B35" s="222" t="s">
        <v>108</v>
      </c>
      <c r="C35" s="113" t="str">
        <f>IF($C$24="Hours", C29*C31, "0")</f>
        <v>0</v>
      </c>
      <c r="D35" s="113" t="str">
        <f>IF($C$24="Hours", D29*D31, "0")</f>
        <v>0</v>
      </c>
      <c r="E35" s="113" t="str">
        <f>IF($C$24="Hours", E29*E31, "0")</f>
        <v>0</v>
      </c>
      <c r="F35" s="113" t="str">
        <f>IF($C$24="Hours", F29*F31, "0")</f>
        <v>0</v>
      </c>
      <c r="G35" s="113" t="str">
        <f>IF($C$24="Hours", G29*G31, "0")</f>
        <v>0</v>
      </c>
      <c r="H35" s="304">
        <f>SUM(C35:G35)</f>
        <v>0</v>
      </c>
      <c r="J35" s="37"/>
      <c r="K35" s="1"/>
    </row>
    <row r="36" spans="1:11" ht="15" thickBot="1" x14ac:dyDescent="0.4">
      <c r="B36" s="223"/>
      <c r="C36" s="106"/>
      <c r="D36" s="106"/>
      <c r="E36" s="106"/>
      <c r="F36" s="106"/>
      <c r="G36" s="106"/>
      <c r="H36" s="106"/>
    </row>
    <row r="37" spans="1:11" x14ac:dyDescent="0.35">
      <c r="B37" s="215" t="s">
        <v>212</v>
      </c>
      <c r="C37" s="511"/>
      <c r="D37" s="511"/>
      <c r="E37" s="44"/>
      <c r="F37" s="44"/>
      <c r="G37" s="44"/>
      <c r="H37" s="46"/>
      <c r="J37" s="299"/>
      <c r="K37" s="299"/>
    </row>
    <row r="38" spans="1:11" x14ac:dyDescent="0.35">
      <c r="B38" s="114" t="s">
        <v>208</v>
      </c>
      <c r="C38" s="413"/>
      <c r="H38" s="119"/>
      <c r="J38" s="299"/>
      <c r="K38" s="106"/>
    </row>
    <row r="39" spans="1:11" ht="16" customHeight="1" x14ac:dyDescent="0.35">
      <c r="B39" s="137" t="s">
        <v>98</v>
      </c>
      <c r="C39" s="418"/>
      <c r="D39" s="218"/>
      <c r="E39" s="146"/>
      <c r="F39" s="220"/>
      <c r="G39" s="220"/>
      <c r="H39" s="119"/>
      <c r="J39" s="299"/>
      <c r="K39" s="106"/>
    </row>
    <row r="40" spans="1:11" ht="16" customHeight="1" x14ac:dyDescent="0.35">
      <c r="B40" s="217" t="s">
        <v>101</v>
      </c>
      <c r="C40" s="212">
        <f>IF(C39="9 month appt (AY)", 1560, 2080)</f>
        <v>2080</v>
      </c>
      <c r="D40" s="218"/>
      <c r="E40" s="146"/>
      <c r="F40" s="220"/>
      <c r="G40" s="220"/>
      <c r="H40" s="119"/>
      <c r="J40" s="299"/>
      <c r="K40" s="221"/>
    </row>
    <row r="41" spans="1:11" ht="16" customHeight="1" x14ac:dyDescent="0.35">
      <c r="B41" s="114" t="s">
        <v>99</v>
      </c>
      <c r="C41" s="418"/>
      <c r="D41" s="218"/>
      <c r="E41" s="146"/>
      <c r="F41" s="220"/>
      <c r="G41" s="220"/>
      <c r="H41" s="119"/>
      <c r="J41" s="299"/>
      <c r="K41" s="221"/>
    </row>
    <row r="42" spans="1:11" ht="16" customHeight="1" x14ac:dyDescent="0.35">
      <c r="B42" s="217" t="s">
        <v>100</v>
      </c>
      <c r="C42" s="414"/>
      <c r="D42" s="218"/>
      <c r="E42" s="146"/>
      <c r="F42" s="220"/>
      <c r="G42" s="220"/>
      <c r="H42" s="119"/>
      <c r="J42" s="299"/>
      <c r="K42" s="106"/>
    </row>
    <row r="43" spans="1:11" ht="16" customHeight="1" x14ac:dyDescent="0.35">
      <c r="B43" s="144" t="s">
        <v>221</v>
      </c>
      <c r="C43" s="415"/>
      <c r="D43" s="218"/>
      <c r="E43" s="146"/>
      <c r="F43" s="220"/>
      <c r="G43" s="220"/>
      <c r="H43" s="119"/>
    </row>
    <row r="44" spans="1:11" ht="16" customHeight="1" x14ac:dyDescent="0.35">
      <c r="B44" s="217" t="s">
        <v>111</v>
      </c>
      <c r="C44" s="416"/>
      <c r="D44" s="218"/>
      <c r="E44" s="146"/>
      <c r="F44" s="220"/>
      <c r="G44" s="220"/>
      <c r="H44" s="119"/>
      <c r="J44" s="20"/>
      <c r="K44" s="20"/>
    </row>
    <row r="45" spans="1:11" ht="16.5" customHeight="1" x14ac:dyDescent="0.35">
      <c r="B45" s="138"/>
      <c r="C45" s="108" t="s">
        <v>0</v>
      </c>
      <c r="D45" s="108" t="s">
        <v>1</v>
      </c>
      <c r="E45" s="108" t="s">
        <v>2</v>
      </c>
      <c r="F45" s="108" t="s">
        <v>3</v>
      </c>
      <c r="G45" s="108" t="s">
        <v>4</v>
      </c>
      <c r="H45" s="109" t="s">
        <v>5</v>
      </c>
      <c r="J45" s="21"/>
      <c r="K45" s="19"/>
    </row>
    <row r="46" spans="1:11" x14ac:dyDescent="0.35">
      <c r="B46" s="114" t="str">
        <f>IF(C41="Hours", "Hourly Rate", "Base Salary")</f>
        <v>Base Salary</v>
      </c>
      <c r="C46" s="111">
        <f>IF(B46="Base Salary", C42, C42/C40)</f>
        <v>0</v>
      </c>
      <c r="D46" s="111">
        <f>C46+(C46*$C$43)</f>
        <v>0</v>
      </c>
      <c r="E46" s="111">
        <f>D46+(D46*$C$43)</f>
        <v>0</v>
      </c>
      <c r="F46" s="111">
        <f>E46+(E46*$C$43)</f>
        <v>0</v>
      </c>
      <c r="G46" s="111">
        <f>F46+(F46*$C$43)</f>
        <v>0</v>
      </c>
      <c r="H46" s="301"/>
      <c r="J46" s="298"/>
      <c r="K46" s="22"/>
    </row>
    <row r="47" spans="1:11" ht="14.5" customHeight="1" x14ac:dyDescent="0.35">
      <c r="A47" s="510" t="s">
        <v>65</v>
      </c>
      <c r="B47" s="114" t="s">
        <v>106</v>
      </c>
      <c r="C47" s="417"/>
      <c r="D47" s="417"/>
      <c r="E47" s="417"/>
      <c r="F47" s="417"/>
      <c r="G47" s="417"/>
      <c r="H47" s="303">
        <f>SUM(C47:G47)</f>
        <v>0</v>
      </c>
      <c r="I47" s="520"/>
      <c r="J47" s="21"/>
      <c r="K47" s="19"/>
    </row>
    <row r="48" spans="1:11" x14ac:dyDescent="0.35">
      <c r="A48" s="510"/>
      <c r="B48" s="114" t="s">
        <v>103</v>
      </c>
      <c r="C48" s="417"/>
      <c r="D48" s="417"/>
      <c r="E48" s="417"/>
      <c r="F48" s="417"/>
      <c r="G48" s="417"/>
      <c r="H48" s="303">
        <f>SUM(C48:G48)</f>
        <v>0</v>
      </c>
      <c r="I48" s="520"/>
      <c r="J48" s="37"/>
      <c r="K48" s="22"/>
    </row>
    <row r="49" spans="1:13" x14ac:dyDescent="0.35">
      <c r="B49" s="114" t="s">
        <v>107</v>
      </c>
      <c r="C49" s="105">
        <f>IF($C$39="9 month appt (AY)", C47/9, C47/12)</f>
        <v>0</v>
      </c>
      <c r="D49" s="105">
        <f>IF($C$39="9 month appt (AY)", D47/9, D47/12)</f>
        <v>0</v>
      </c>
      <c r="E49" s="105">
        <f>IF($C$39="9 month appt (AY)", E47/9, E47/12)</f>
        <v>0</v>
      </c>
      <c r="F49" s="105">
        <f>IF($C$39="9 month appt (AY)", F47/9, F47/12)</f>
        <v>0</v>
      </c>
      <c r="G49" s="105">
        <f>IF($C$39="9 month appt (AY)", G47/9, G47/12)</f>
        <v>0</v>
      </c>
      <c r="H49" s="303"/>
      <c r="I49" s="429"/>
      <c r="J49" s="21"/>
      <c r="K49" s="19"/>
    </row>
    <row r="50" spans="1:13" x14ac:dyDescent="0.35">
      <c r="B50" s="154" t="s">
        <v>105</v>
      </c>
      <c r="C50" s="112">
        <f>IF($C$39="9 month appt (AY)", C46/9*C47, C46/12*C47)</f>
        <v>0</v>
      </c>
      <c r="D50" s="112">
        <f>IF($C$39="9 month appt (AY)", D46/9*D47, D46/12*D47)</f>
        <v>0</v>
      </c>
      <c r="E50" s="112">
        <f>IF($C$39="9 month appt (AY)", E46/9*E47, E46/12*E47)</f>
        <v>0</v>
      </c>
      <c r="F50" s="112">
        <f>IF($C$39="9 month appt (AY)", F46/9*F47, F46/12*F47)</f>
        <v>0</v>
      </c>
      <c r="G50" s="112">
        <f>IF($C$39="9 month appt (AY)", G46/9*G47, G46/12*G47)</f>
        <v>0</v>
      </c>
      <c r="H50" s="43">
        <f>SUM(C50:G50)</f>
        <v>0</v>
      </c>
      <c r="I50" s="430"/>
      <c r="J50" s="37"/>
      <c r="K50" s="22"/>
      <c r="L50" s="107"/>
      <c r="M50" s="107"/>
    </row>
    <row r="51" spans="1:13" x14ac:dyDescent="0.35">
      <c r="B51" s="114" t="s">
        <v>104</v>
      </c>
      <c r="C51" s="105" t="str">
        <f>IF($C$41="Hours", C48/$C$40, "-")</f>
        <v>-</v>
      </c>
      <c r="D51" s="105" t="str">
        <f>IF($C$41="Hours", D48/$C$40, "-")</f>
        <v>-</v>
      </c>
      <c r="E51" s="105" t="str">
        <f>IF($C$41="Hours", E48/$C$40, "-")</f>
        <v>-</v>
      </c>
      <c r="F51" s="105" t="str">
        <f>IF($C$41="Hours", F48/$C$40, "-")</f>
        <v>-</v>
      </c>
      <c r="G51" s="105" t="str">
        <f>IF($C$41="Hours", G48/$C$40, "-")</f>
        <v>-</v>
      </c>
      <c r="H51" s="303"/>
      <c r="J51" s="21"/>
      <c r="K51" s="19"/>
    </row>
    <row r="52" spans="1:13" ht="15" thickBot="1" x14ac:dyDescent="0.4">
      <c r="B52" s="222" t="s">
        <v>108</v>
      </c>
      <c r="C52" s="113" t="str">
        <f>IF($C$41="Hours", C46*C48, "0")</f>
        <v>0</v>
      </c>
      <c r="D52" s="113" t="str">
        <f>IF($C$41="Hours", D46*D48, "0")</f>
        <v>0</v>
      </c>
      <c r="E52" s="113" t="str">
        <f>IF($C$41="Hours", E46*E48, "0")</f>
        <v>0</v>
      </c>
      <c r="F52" s="113" t="str">
        <f>IF($C$41="Hours", F46*F48, "0")</f>
        <v>0</v>
      </c>
      <c r="G52" s="113" t="str">
        <f>IF($C$41="Hours", G46*G48, "0")</f>
        <v>0</v>
      </c>
      <c r="H52" s="304">
        <f>SUM(C52:G52)</f>
        <v>0</v>
      </c>
      <c r="J52" s="37"/>
      <c r="K52" s="1"/>
    </row>
    <row r="53" spans="1:13" ht="15" thickBot="1" x14ac:dyDescent="0.4"/>
    <row r="54" spans="1:13" x14ac:dyDescent="0.35">
      <c r="B54" s="215" t="s">
        <v>211</v>
      </c>
      <c r="C54" s="511"/>
      <c r="D54" s="511"/>
      <c r="E54" s="44"/>
      <c r="F54" s="44"/>
      <c r="G54" s="44"/>
      <c r="H54" s="46"/>
    </row>
    <row r="55" spans="1:13" ht="13.5" customHeight="1" x14ac:dyDescent="0.35">
      <c r="B55" s="114" t="s">
        <v>208</v>
      </c>
      <c r="C55" s="413"/>
      <c r="H55" s="119"/>
    </row>
    <row r="56" spans="1:13" x14ac:dyDescent="0.35">
      <c r="B56" s="137" t="s">
        <v>98</v>
      </c>
      <c r="C56" s="413"/>
      <c r="D56" s="221"/>
      <c r="E56" s="146"/>
      <c r="F56" s="219"/>
      <c r="G56" s="219"/>
      <c r="H56" s="122"/>
    </row>
    <row r="57" spans="1:13" x14ac:dyDescent="0.35">
      <c r="B57" s="217" t="s">
        <v>101</v>
      </c>
      <c r="C57" s="212">
        <f>IF(C56="9 month appt (AY)", 1560, 2080)</f>
        <v>2080</v>
      </c>
      <c r="D57" s="221"/>
      <c r="E57" s="146"/>
      <c r="F57" s="219"/>
      <c r="G57" s="219"/>
      <c r="H57" s="122"/>
    </row>
    <row r="58" spans="1:13" x14ac:dyDescent="0.35">
      <c r="B58" s="114" t="s">
        <v>99</v>
      </c>
      <c r="C58" s="413"/>
      <c r="D58" s="221"/>
      <c r="E58" s="146"/>
      <c r="F58" s="219"/>
      <c r="G58" s="219"/>
      <c r="H58" s="122"/>
    </row>
    <row r="59" spans="1:13" x14ac:dyDescent="0.35">
      <c r="B59" s="217" t="s">
        <v>100</v>
      </c>
      <c r="C59" s="414"/>
      <c r="D59" s="221"/>
      <c r="E59" s="146"/>
      <c r="F59" s="219"/>
      <c r="G59" s="219"/>
      <c r="H59" s="122"/>
    </row>
    <row r="60" spans="1:13" x14ac:dyDescent="0.35">
      <c r="B60" s="144" t="s">
        <v>221</v>
      </c>
      <c r="C60" s="415"/>
      <c r="D60" s="221"/>
      <c r="E60" s="146"/>
      <c r="F60" s="219"/>
      <c r="G60" s="219"/>
      <c r="H60" s="122"/>
    </row>
    <row r="61" spans="1:13" x14ac:dyDescent="0.35">
      <c r="B61" s="217" t="s">
        <v>111</v>
      </c>
      <c r="C61" s="416"/>
      <c r="D61" s="221"/>
      <c r="E61" s="146"/>
      <c r="F61" s="219"/>
      <c r="G61" s="219"/>
      <c r="H61" s="122"/>
    </row>
    <row r="62" spans="1:13" x14ac:dyDescent="0.35">
      <c r="B62" s="138"/>
      <c r="C62" s="108" t="s">
        <v>0</v>
      </c>
      <c r="D62" s="108" t="s">
        <v>1</v>
      </c>
      <c r="E62" s="108" t="s">
        <v>2</v>
      </c>
      <c r="F62" s="108" t="s">
        <v>3</v>
      </c>
      <c r="G62" s="108" t="s">
        <v>4</v>
      </c>
      <c r="H62" s="109" t="s">
        <v>5</v>
      </c>
    </row>
    <row r="63" spans="1:13" x14ac:dyDescent="0.35">
      <c r="B63" s="114" t="str">
        <f>IF(C58="Hours", "Hourly Rate", "Base Salary")</f>
        <v>Base Salary</v>
      </c>
      <c r="C63" s="111">
        <f>IF(B63="Base Salary", C59, C59/C57)</f>
        <v>0</v>
      </c>
      <c r="D63" s="111">
        <f>C63+(C63*$C$60)</f>
        <v>0</v>
      </c>
      <c r="E63" s="111">
        <f>D63+(D63*$C$60)</f>
        <v>0</v>
      </c>
      <c r="F63" s="111">
        <f>E63+(E63*$C$60)</f>
        <v>0</v>
      </c>
      <c r="G63" s="111">
        <f>F63+(F63*$C$60)</f>
        <v>0</v>
      </c>
      <c r="H63" s="301"/>
    </row>
    <row r="64" spans="1:13" x14ac:dyDescent="0.35">
      <c r="A64" s="510" t="s">
        <v>65</v>
      </c>
      <c r="B64" s="114" t="s">
        <v>106</v>
      </c>
      <c r="C64" s="417"/>
      <c r="D64" s="417"/>
      <c r="E64" s="417"/>
      <c r="F64" s="417"/>
      <c r="G64" s="417"/>
      <c r="H64" s="303">
        <f>SUM(C64:G64)</f>
        <v>0</v>
      </c>
      <c r="I64" s="520"/>
    </row>
    <row r="65" spans="1:11" x14ac:dyDescent="0.35">
      <c r="A65" s="510"/>
      <c r="B65" s="114" t="s">
        <v>103</v>
      </c>
      <c r="C65" s="417"/>
      <c r="D65" s="417"/>
      <c r="E65" s="417"/>
      <c r="F65" s="417"/>
      <c r="G65" s="417"/>
      <c r="H65" s="303">
        <f>SUM(C65:G65)</f>
        <v>0</v>
      </c>
      <c r="I65" s="520"/>
    </row>
    <row r="66" spans="1:11" x14ac:dyDescent="0.35">
      <c r="B66" s="114" t="s">
        <v>107</v>
      </c>
      <c r="C66" s="105">
        <f>IF($C$56="9 month appt (AY)", C64/9, C64/12)</f>
        <v>0</v>
      </c>
      <c r="D66" s="105">
        <f>IF($C$56="9 month appt (AY)", D64/9, D64/12)</f>
        <v>0</v>
      </c>
      <c r="E66" s="105">
        <f>IF($C$56="9 month appt (AY)", E64/9, E64/12)</f>
        <v>0</v>
      </c>
      <c r="F66" s="105">
        <f>IF($C$56="9 month appt (AY)", F64/9, F64/12)</f>
        <v>0</v>
      </c>
      <c r="G66" s="105">
        <f>IF($C$56="9 month appt (AY)", G64/9, G64/12)</f>
        <v>0</v>
      </c>
      <c r="H66" s="303"/>
      <c r="I66" s="429"/>
    </row>
    <row r="67" spans="1:11" x14ac:dyDescent="0.35">
      <c r="B67" s="154" t="s">
        <v>105</v>
      </c>
      <c r="C67" s="112">
        <f>IF($C$56="9 month appt (AY)", C63/9*C64, C63/12*C64)</f>
        <v>0</v>
      </c>
      <c r="D67" s="112">
        <f>IF($C$56="9 month appt (AY)", D63/9*D64, D63/12*D64)</f>
        <v>0</v>
      </c>
      <c r="E67" s="112">
        <f>IF($C$56="9 month appt (AY)", E63/9*E64, E63/12*E64)</f>
        <v>0</v>
      </c>
      <c r="F67" s="112">
        <f>IF($C$56="9 month appt (AY)", F63/9*F64, F63/12*F64)</f>
        <v>0</v>
      </c>
      <c r="G67" s="112">
        <f>IF($C$56="9 month appt (AY)", G63/9*G64, G63/12*G64)</f>
        <v>0</v>
      </c>
      <c r="H67" s="43">
        <f>SUM(C67:G67)</f>
        <v>0</v>
      </c>
      <c r="I67" s="430"/>
    </row>
    <row r="68" spans="1:11" x14ac:dyDescent="0.35">
      <c r="B68" s="114" t="s">
        <v>104</v>
      </c>
      <c r="C68" s="105" t="str">
        <f>IF($C$58="Hours", C65/$C$57, "-")</f>
        <v>-</v>
      </c>
      <c r="D68" s="105" t="str">
        <f>IF($C$58="Hours", D65/$C$57, "-")</f>
        <v>-</v>
      </c>
      <c r="E68" s="105" t="str">
        <f>IF($C$58="Hours", E65/$C$57, "-")</f>
        <v>-</v>
      </c>
      <c r="F68" s="105" t="str">
        <f>IF($C$58="Hours", F65/$C$57, "-")</f>
        <v>-</v>
      </c>
      <c r="G68" s="105" t="str">
        <f>IF($C$58="Hours", G65/$C$57, "-")</f>
        <v>-</v>
      </c>
      <c r="H68" s="303"/>
      <c r="I68" s="115"/>
    </row>
    <row r="69" spans="1:11" ht="15" thickBot="1" x14ac:dyDescent="0.4">
      <c r="B69" s="222" t="s">
        <v>108</v>
      </c>
      <c r="C69" s="113" t="str">
        <f>IF($C$58="Hours", C63*C65, "0")</f>
        <v>0</v>
      </c>
      <c r="D69" s="113" t="str">
        <f>IF($C$58="Hours", D63*D65, "0")</f>
        <v>0</v>
      </c>
      <c r="E69" s="113" t="str">
        <f>IF($C$58="Hours", E63*E65, "0")</f>
        <v>0</v>
      </c>
      <c r="F69" s="113" t="str">
        <f>IF($C$58="Hours", F63*F65, "0")</f>
        <v>0</v>
      </c>
      <c r="G69" s="113" t="str">
        <f>IF($C$58="Hours", G63*G65, "0")</f>
        <v>0</v>
      </c>
      <c r="H69" s="304">
        <f>SUM(C69:G69)</f>
        <v>0</v>
      </c>
      <c r="I69" s="426"/>
    </row>
    <row r="70" spans="1:11" ht="15" thickBot="1" x14ac:dyDescent="0.4"/>
    <row r="71" spans="1:11" x14ac:dyDescent="0.35">
      <c r="B71" s="215" t="s">
        <v>210</v>
      </c>
      <c r="C71" s="511"/>
      <c r="D71" s="511"/>
      <c r="E71" s="44"/>
      <c r="F71" s="44"/>
      <c r="G71" s="44"/>
      <c r="H71" s="46"/>
      <c r="J71" s="517"/>
      <c r="K71" s="517"/>
    </row>
    <row r="72" spans="1:11" x14ac:dyDescent="0.35">
      <c r="B72" s="114" t="s">
        <v>208</v>
      </c>
      <c r="C72" s="418"/>
      <c r="H72" s="122"/>
      <c r="J72" s="299"/>
      <c r="K72" s="106"/>
    </row>
    <row r="73" spans="1:11" x14ac:dyDescent="0.35">
      <c r="B73" s="137" t="s">
        <v>98</v>
      </c>
      <c r="C73" s="418"/>
      <c r="D73" s="218"/>
      <c r="E73" s="146"/>
      <c r="F73" s="219"/>
      <c r="G73" s="219"/>
      <c r="H73" s="122"/>
      <c r="J73" s="299"/>
      <c r="K73" s="106"/>
    </row>
    <row r="74" spans="1:11" x14ac:dyDescent="0.35">
      <c r="B74" s="217" t="s">
        <v>101</v>
      </c>
      <c r="C74" s="212">
        <f>IF(C73="9 month appt (AY)", 1560, 2080)</f>
        <v>2080</v>
      </c>
      <c r="D74" s="218"/>
      <c r="E74" s="146"/>
      <c r="F74" s="219"/>
      <c r="G74" s="219"/>
      <c r="H74" s="122"/>
      <c r="J74" s="299"/>
      <c r="K74" s="221"/>
    </row>
    <row r="75" spans="1:11" x14ac:dyDescent="0.35">
      <c r="B75" s="114" t="s">
        <v>99</v>
      </c>
      <c r="C75" s="418"/>
      <c r="D75" s="218"/>
      <c r="E75" s="146"/>
      <c r="F75" s="219"/>
      <c r="G75" s="219"/>
      <c r="H75" s="122"/>
      <c r="J75" s="299"/>
      <c r="K75" s="221"/>
    </row>
    <row r="76" spans="1:11" x14ac:dyDescent="0.35">
      <c r="B76" s="217" t="s">
        <v>100</v>
      </c>
      <c r="C76" s="414"/>
      <c r="D76" s="218"/>
      <c r="E76" s="146"/>
      <c r="F76" s="219"/>
      <c r="G76" s="219"/>
      <c r="H76" s="122"/>
      <c r="J76" s="299"/>
      <c r="K76" s="106"/>
    </row>
    <row r="77" spans="1:11" x14ac:dyDescent="0.35">
      <c r="B77" s="144" t="s">
        <v>221</v>
      </c>
      <c r="C77" s="415"/>
      <c r="D77" s="218"/>
      <c r="E77" s="146"/>
      <c r="F77" s="219"/>
      <c r="G77" s="219"/>
      <c r="H77" s="122"/>
    </row>
    <row r="78" spans="1:11" x14ac:dyDescent="0.35">
      <c r="B78" s="217" t="s">
        <v>111</v>
      </c>
      <c r="C78" s="416"/>
      <c r="D78" s="218"/>
      <c r="E78" s="146"/>
      <c r="F78" s="219"/>
      <c r="G78" s="219"/>
      <c r="H78" s="122"/>
      <c r="J78" s="20"/>
      <c r="K78" s="20"/>
    </row>
    <row r="79" spans="1:11" x14ac:dyDescent="0.35">
      <c r="B79" s="138"/>
      <c r="C79" s="108" t="s">
        <v>0</v>
      </c>
      <c r="D79" s="108" t="s">
        <v>1</v>
      </c>
      <c r="E79" s="108" t="s">
        <v>2</v>
      </c>
      <c r="F79" s="108" t="s">
        <v>3</v>
      </c>
      <c r="G79" s="108" t="s">
        <v>4</v>
      </c>
      <c r="H79" s="109" t="s">
        <v>5</v>
      </c>
      <c r="J79" s="21"/>
      <c r="K79" s="19"/>
    </row>
    <row r="80" spans="1:11" x14ac:dyDescent="0.35">
      <c r="B80" s="114" t="str">
        <f>IF(C75="Hours", "Hourly Rate", "Base Salary")</f>
        <v>Base Salary</v>
      </c>
      <c r="C80" s="111">
        <f>IF(B80="Base Salary", C76, C76/C74)</f>
        <v>0</v>
      </c>
      <c r="D80" s="111">
        <f>C80+(C80*$C$77)</f>
        <v>0</v>
      </c>
      <c r="E80" s="111">
        <f>D80+(D80*$C$77)</f>
        <v>0</v>
      </c>
      <c r="F80" s="111">
        <f>E80+(E80*$C$77)</f>
        <v>0</v>
      </c>
      <c r="G80" s="111">
        <f>F80+(F80*$C$77)</f>
        <v>0</v>
      </c>
      <c r="H80" s="301"/>
      <c r="J80" s="298"/>
      <c r="K80" s="22"/>
    </row>
    <row r="81" spans="1:12" x14ac:dyDescent="0.35">
      <c r="A81" s="510" t="s">
        <v>65</v>
      </c>
      <c r="B81" s="114" t="s">
        <v>106</v>
      </c>
      <c r="C81" s="417"/>
      <c r="D81" s="417"/>
      <c r="E81" s="417"/>
      <c r="F81" s="417"/>
      <c r="G81" s="417"/>
      <c r="H81" s="303">
        <f>SUM(C81:G81)</f>
        <v>0</v>
      </c>
      <c r="I81" s="520"/>
      <c r="J81" s="21"/>
      <c r="K81" s="19"/>
    </row>
    <row r="82" spans="1:12" x14ac:dyDescent="0.35">
      <c r="A82" s="510"/>
      <c r="B82" s="114" t="s">
        <v>103</v>
      </c>
      <c r="C82" s="417"/>
      <c r="D82" s="417"/>
      <c r="E82" s="417"/>
      <c r="F82" s="417"/>
      <c r="G82" s="417"/>
      <c r="H82" s="303">
        <f>SUM(C82:G82)</f>
        <v>0</v>
      </c>
      <c r="I82" s="520"/>
      <c r="J82" s="37"/>
      <c r="K82" s="22"/>
    </row>
    <row r="83" spans="1:12" x14ac:dyDescent="0.35">
      <c r="B83" s="114" t="s">
        <v>107</v>
      </c>
      <c r="C83" s="105">
        <f>IF($C$73="9 month appt (AY)", C81/9, C81/12)</f>
        <v>0</v>
      </c>
      <c r="D83" s="105">
        <f>IF($C$73="9 month appt (AY)", D81/9, D81/12)</f>
        <v>0</v>
      </c>
      <c r="E83" s="105">
        <f>IF($C$73="9 month appt (AY)", E81/9, E81/12)</f>
        <v>0</v>
      </c>
      <c r="F83" s="105">
        <f>IF($C$73="9 month appt (AY)", F81/9, F81/12)</f>
        <v>0</v>
      </c>
      <c r="G83" s="105">
        <f>IF($C$73="9 month appt (AY)", G81/9, G81/12)</f>
        <v>0</v>
      </c>
      <c r="H83" s="303"/>
      <c r="I83" s="429"/>
      <c r="J83" s="21"/>
      <c r="K83" s="19"/>
    </row>
    <row r="84" spans="1:12" x14ac:dyDescent="0.35">
      <c r="B84" s="154" t="s">
        <v>105</v>
      </c>
      <c r="C84" s="112">
        <f>IF($C$73="9 month appt (AY)", C80/9*C81, C80/12*C81)</f>
        <v>0</v>
      </c>
      <c r="D84" s="112">
        <f>IF($C$73="9 month appt (AY)", D80/9*D81, D80/12*D81)</f>
        <v>0</v>
      </c>
      <c r="E84" s="112">
        <f>IF($C$73="9 month appt (AY)", E80/9*E81, E80/12*E81)</f>
        <v>0</v>
      </c>
      <c r="F84" s="112">
        <f>IF($C$73="9 month appt (AY)", F80/9*F81, F80/12*F81)</f>
        <v>0</v>
      </c>
      <c r="G84" s="112">
        <f>IF($C$73="9 month appt (AY)", G80/9*G81, G80/12*G81)</f>
        <v>0</v>
      </c>
      <c r="H84" s="43">
        <f>SUM(C84:G84)</f>
        <v>0</v>
      </c>
      <c r="I84" s="430"/>
      <c r="J84" s="37"/>
      <c r="K84" s="22"/>
    </row>
    <row r="85" spans="1:12" x14ac:dyDescent="0.35">
      <c r="B85" s="114" t="s">
        <v>104</v>
      </c>
      <c r="C85" s="105" t="str">
        <f>IF($C$75="Hours", C82/$C$74, "-")</f>
        <v>-</v>
      </c>
      <c r="D85" s="105" t="str">
        <f>IF($C$75="Hours", D82/$C$74, "-")</f>
        <v>-</v>
      </c>
      <c r="E85" s="105" t="str">
        <f>IF($C$75="Hours", E82/$C$74, "-")</f>
        <v>-</v>
      </c>
      <c r="F85" s="105" t="str">
        <f>IF($C$75="Hours", F82/$C$74, "-")</f>
        <v>-</v>
      </c>
      <c r="G85" s="105" t="str">
        <f>IF($C$75="Hours", G82/$C$74, "-")</f>
        <v>-</v>
      </c>
      <c r="H85" s="303"/>
      <c r="I85" s="115"/>
      <c r="J85" s="21"/>
      <c r="K85" s="19"/>
    </row>
    <row r="86" spans="1:12" ht="15" thickBot="1" x14ac:dyDescent="0.4">
      <c r="B86" s="222" t="s">
        <v>108</v>
      </c>
      <c r="C86" s="113" t="str">
        <f>IF($C$75="Hours", C80*C82, "0")</f>
        <v>0</v>
      </c>
      <c r="D86" s="113" t="str">
        <f>IF($C$75="Hours", D80*D82, "0")</f>
        <v>0</v>
      </c>
      <c r="E86" s="113" t="str">
        <f>IF($C$75="Hours", E80*E82, "0")</f>
        <v>0</v>
      </c>
      <c r="F86" s="113" t="str">
        <f>IF($C$75="Hours", F80*F82, "0")</f>
        <v>0</v>
      </c>
      <c r="G86" s="113" t="str">
        <f>IF($C$75="Hours", G80*G82, "0")</f>
        <v>0</v>
      </c>
      <c r="H86" s="304">
        <f>SUM(C86:G86)</f>
        <v>0</v>
      </c>
      <c r="I86" s="426"/>
      <c r="J86" s="37"/>
      <c r="K86" s="1"/>
    </row>
    <row r="88" spans="1:12" x14ac:dyDescent="0.35">
      <c r="A88" s="509" t="s">
        <v>307</v>
      </c>
      <c r="B88" s="509"/>
      <c r="C88" s="509"/>
      <c r="D88" s="509"/>
      <c r="E88" s="509"/>
      <c r="F88" s="509"/>
      <c r="G88" s="509"/>
      <c r="H88" s="509"/>
    </row>
    <row r="89" spans="1:12" x14ac:dyDescent="0.35">
      <c r="B89" s="168" t="s">
        <v>310</v>
      </c>
    </row>
    <row r="90" spans="1:12" ht="16" hidden="1" customHeight="1" x14ac:dyDescent="0.35">
      <c r="B90" s="215" t="s">
        <v>277</v>
      </c>
      <c r="C90" s="511"/>
      <c r="D90" s="511"/>
      <c r="E90" s="44"/>
      <c r="F90" s="44"/>
      <c r="G90" s="44"/>
      <c r="H90" s="46"/>
    </row>
    <row r="91" spans="1:12" ht="16.5" hidden="1" customHeight="1" x14ac:dyDescent="0.35">
      <c r="B91" s="114" t="s">
        <v>208</v>
      </c>
      <c r="C91" s="418"/>
      <c r="H91" s="122"/>
    </row>
    <row r="92" spans="1:12" ht="16.5" hidden="1" customHeight="1" x14ac:dyDescent="0.35">
      <c r="B92" s="137" t="s">
        <v>98</v>
      </c>
      <c r="C92" s="418"/>
      <c r="D92" s="218"/>
      <c r="E92" s="146"/>
      <c r="F92" s="219"/>
      <c r="G92" s="219"/>
      <c r="H92" s="122"/>
    </row>
    <row r="93" spans="1:12" ht="16.5" hidden="1" customHeight="1" x14ac:dyDescent="0.35">
      <c r="B93" s="217" t="s">
        <v>101</v>
      </c>
      <c r="C93" s="212">
        <f>IF(C92="9 month appt (AY)", 1560, 2080)</f>
        <v>2080</v>
      </c>
      <c r="D93" s="218"/>
      <c r="E93" s="146"/>
      <c r="F93" s="219"/>
      <c r="G93" s="219"/>
      <c r="H93" s="122"/>
    </row>
    <row r="94" spans="1:12" ht="16.5" hidden="1" customHeight="1" x14ac:dyDescent="0.35">
      <c r="B94" s="114" t="s">
        <v>99</v>
      </c>
      <c r="C94" s="418"/>
      <c r="D94" s="218"/>
      <c r="E94" s="146"/>
      <c r="F94" s="219"/>
      <c r="G94" s="219"/>
      <c r="H94" s="122"/>
    </row>
    <row r="95" spans="1:12" hidden="1" x14ac:dyDescent="0.35">
      <c r="B95" s="217" t="s">
        <v>100</v>
      </c>
      <c r="C95" s="414"/>
      <c r="D95" s="218"/>
      <c r="E95" s="146"/>
      <c r="F95" s="219"/>
      <c r="G95" s="219"/>
      <c r="H95" s="122"/>
    </row>
    <row r="96" spans="1:12" hidden="1" x14ac:dyDescent="0.35">
      <c r="B96" s="144" t="s">
        <v>221</v>
      </c>
      <c r="C96" s="415"/>
      <c r="D96" s="218"/>
      <c r="E96" s="146"/>
      <c r="F96" s="219"/>
      <c r="G96" s="219"/>
      <c r="H96" s="122"/>
      <c r="L96" s="63"/>
    </row>
    <row r="97" spans="1:11" hidden="1" x14ac:dyDescent="0.35">
      <c r="B97" s="217" t="s">
        <v>111</v>
      </c>
      <c r="C97" s="416"/>
      <c r="D97" s="218"/>
      <c r="E97" s="146"/>
      <c r="F97" s="219"/>
      <c r="G97" s="219"/>
      <c r="H97" s="122"/>
    </row>
    <row r="98" spans="1:11" ht="14.4" hidden="1" customHeight="1" x14ac:dyDescent="0.35">
      <c r="B98" s="138"/>
      <c r="C98" s="108" t="s">
        <v>0</v>
      </c>
      <c r="D98" s="108" t="s">
        <v>1</v>
      </c>
      <c r="E98" s="108" t="s">
        <v>2</v>
      </c>
      <c r="F98" s="108" t="s">
        <v>3</v>
      </c>
      <c r="G98" s="108" t="s">
        <v>4</v>
      </c>
      <c r="H98" s="109" t="s">
        <v>5</v>
      </c>
    </row>
    <row r="99" spans="1:11" ht="14.4" hidden="1" customHeight="1" x14ac:dyDescent="0.35">
      <c r="B99" s="114" t="str">
        <f>IF(C94="Hours", "Hourly Rate", "Base Salary")</f>
        <v>Base Salary</v>
      </c>
      <c r="C99" s="111">
        <f>IF(B99="Base Salary", C95, C95/C93)</f>
        <v>0</v>
      </c>
      <c r="D99" s="111">
        <f>C99+(C99*$C$77)</f>
        <v>0</v>
      </c>
      <c r="E99" s="111">
        <f>D99+(D99*$C$77)</f>
        <v>0</v>
      </c>
      <c r="F99" s="111">
        <f>E99+(E99*$C$77)</f>
        <v>0</v>
      </c>
      <c r="G99" s="111">
        <f>F99+(F99*$C$77)</f>
        <v>0</v>
      </c>
      <c r="H99" s="301"/>
    </row>
    <row r="100" spans="1:11" ht="15" hidden="1" customHeight="1" x14ac:dyDescent="0.35">
      <c r="A100" s="510" t="s">
        <v>65</v>
      </c>
      <c r="B100" s="114" t="s">
        <v>106</v>
      </c>
      <c r="C100" s="417"/>
      <c r="D100" s="417"/>
      <c r="E100" s="417"/>
      <c r="F100" s="417"/>
      <c r="G100" s="417"/>
      <c r="H100" s="303">
        <f>SUM(C100:G100)</f>
        <v>0</v>
      </c>
      <c r="I100" s="520"/>
    </row>
    <row r="101" spans="1:11" hidden="1" x14ac:dyDescent="0.35">
      <c r="A101" s="510"/>
      <c r="B101" s="114" t="s">
        <v>103</v>
      </c>
      <c r="C101" s="417"/>
      <c r="D101" s="417"/>
      <c r="E101" s="417"/>
      <c r="F101" s="417"/>
      <c r="G101" s="417"/>
      <c r="H101" s="303">
        <f>SUM(C101:G101)</f>
        <v>0</v>
      </c>
      <c r="I101" s="520"/>
    </row>
    <row r="102" spans="1:11" hidden="1" x14ac:dyDescent="0.35">
      <c r="B102" s="114" t="s">
        <v>107</v>
      </c>
      <c r="C102" s="105">
        <f>IF($C$92="9 month appt (AY)", C100/9, C100/12)</f>
        <v>0</v>
      </c>
      <c r="D102" s="105">
        <f>IF($C$92="9 month appt (AY)", D100/9, D100/12)</f>
        <v>0</v>
      </c>
      <c r="E102" s="105">
        <f>IF($C$92="9 month appt (AY)", E100/9, E100/12)</f>
        <v>0</v>
      </c>
      <c r="F102" s="105">
        <f>IF($C$92="9 month appt (AY)", F100/9, F100/12)</f>
        <v>0</v>
      </c>
      <c r="G102" s="105">
        <f>IF($C$92="9 month appt (AY)", G100/9, G100/12)</f>
        <v>0</v>
      </c>
      <c r="H102" s="303"/>
      <c r="I102" s="429"/>
    </row>
    <row r="103" spans="1:11" hidden="1" x14ac:dyDescent="0.35">
      <c r="B103" s="154" t="s">
        <v>105</v>
      </c>
      <c r="C103" s="112">
        <f>IF($C$92="9 month appt (AY)", C99/9*C100, C99/12*C100)</f>
        <v>0</v>
      </c>
      <c r="D103" s="112">
        <f>IF($C$92="9 month appt (AY)", D99/9*D100, D99/12*D100)</f>
        <v>0</v>
      </c>
      <c r="E103" s="112">
        <f>IF($C$92="9 month appt (AY)", E99/9*E100, E99/12*E100)</f>
        <v>0</v>
      </c>
      <c r="F103" s="112">
        <f>IF($C$92="9 month appt (AY)", F99/9*F100, F99/12*F100)</f>
        <v>0</v>
      </c>
      <c r="G103" s="112">
        <f>IF($C$92="9 month appt (AY)", G99/9*G100, G99/12*G100)</f>
        <v>0</v>
      </c>
      <c r="H103" s="43">
        <f>SUM(C103:G103)</f>
        <v>0</v>
      </c>
      <c r="I103" s="430"/>
    </row>
    <row r="104" spans="1:11" hidden="1" x14ac:dyDescent="0.35">
      <c r="B104" s="114" t="s">
        <v>104</v>
      </c>
      <c r="C104" s="105" t="str">
        <f>IF($C$94="Hours", C101/$C$93, "-")</f>
        <v>-</v>
      </c>
      <c r="D104" s="105" t="str">
        <f>IF($C$94="Hours", D101/$C$93, "-")</f>
        <v>-</v>
      </c>
      <c r="E104" s="105" t="str">
        <f>IF($C$94="Hours", E101/$C$93, "-")</f>
        <v>-</v>
      </c>
      <c r="F104" s="105" t="str">
        <f>IF($C$94="Hours", F101/$C$93, "-")</f>
        <v>-</v>
      </c>
      <c r="G104" s="105" t="str">
        <f>IF($C$94="Hours", G101/$C$93, "-")</f>
        <v>-</v>
      </c>
      <c r="H104" s="303"/>
      <c r="I104" s="115"/>
    </row>
    <row r="105" spans="1:11" ht="15" hidden="1" thickBot="1" x14ac:dyDescent="0.4">
      <c r="B105" s="222" t="s">
        <v>108</v>
      </c>
      <c r="C105" s="113" t="str">
        <f>IF($C$94="Hours", C99*C101, "0")</f>
        <v>0</v>
      </c>
      <c r="D105" s="113" t="str">
        <f>IF($C$94="Hours", D99*D101, "0")</f>
        <v>0</v>
      </c>
      <c r="E105" s="113" t="str">
        <f>IF($C$94="Hours", E99*E101, "0")</f>
        <v>0</v>
      </c>
      <c r="F105" s="113" t="str">
        <f>IF($C$94="Hours", F99*F101, "0")</f>
        <v>0</v>
      </c>
      <c r="G105" s="113" t="str">
        <f>IF($C$94="Hours", G99*G101, "0")</f>
        <v>0</v>
      </c>
      <c r="H105" s="304">
        <f>SUM(C105:G105)</f>
        <v>0</v>
      </c>
      <c r="I105" s="426"/>
    </row>
    <row r="106" spans="1:11" x14ac:dyDescent="0.35">
      <c r="B106" s="168" t="s">
        <v>309</v>
      </c>
    </row>
    <row r="107" spans="1:11" hidden="1" x14ac:dyDescent="0.35">
      <c r="B107" s="215" t="s">
        <v>278</v>
      </c>
      <c r="C107" s="511"/>
      <c r="D107" s="511"/>
      <c r="E107" s="44"/>
      <c r="F107" s="44"/>
      <c r="G107" s="44"/>
      <c r="H107" s="46"/>
      <c r="J107" s="298"/>
      <c r="K107" s="22"/>
    </row>
    <row r="108" spans="1:11" hidden="1" x14ac:dyDescent="0.35">
      <c r="B108" s="114" t="s">
        <v>208</v>
      </c>
      <c r="C108" s="418"/>
      <c r="H108" s="122"/>
      <c r="J108" s="21"/>
      <c r="K108" s="19"/>
    </row>
    <row r="109" spans="1:11" hidden="1" x14ac:dyDescent="0.35">
      <c r="B109" s="137" t="s">
        <v>98</v>
      </c>
      <c r="C109" s="418"/>
      <c r="D109" s="218"/>
      <c r="E109" s="146"/>
      <c r="F109" s="219"/>
      <c r="G109" s="219"/>
      <c r="H109" s="122"/>
      <c r="J109" s="37"/>
      <c r="K109" s="22"/>
    </row>
    <row r="110" spans="1:11" hidden="1" x14ac:dyDescent="0.35">
      <c r="B110" s="217" t="s">
        <v>101</v>
      </c>
      <c r="C110" s="212">
        <f>IF(C109="9 month appt (AY)", 1560, 2080)</f>
        <v>2080</v>
      </c>
      <c r="D110" s="218"/>
      <c r="E110" s="146"/>
      <c r="F110" s="219"/>
      <c r="G110" s="219"/>
      <c r="H110" s="122"/>
      <c r="J110" s="21"/>
      <c r="K110" s="19"/>
    </row>
    <row r="111" spans="1:11" hidden="1" x14ac:dyDescent="0.35">
      <c r="B111" s="114" t="s">
        <v>99</v>
      </c>
      <c r="C111" s="418"/>
      <c r="D111" s="218"/>
      <c r="E111" s="146"/>
      <c r="F111" s="219"/>
      <c r="G111" s="219"/>
      <c r="H111" s="122"/>
      <c r="J111" s="37"/>
      <c r="K111" s="22"/>
    </row>
    <row r="112" spans="1:11" hidden="1" x14ac:dyDescent="0.35">
      <c r="B112" s="217" t="s">
        <v>100</v>
      </c>
      <c r="C112" s="414"/>
      <c r="D112" s="218"/>
      <c r="E112" s="146"/>
      <c r="F112" s="219"/>
      <c r="G112" s="219"/>
      <c r="H112" s="122"/>
      <c r="J112" s="21"/>
      <c r="K112" s="19"/>
    </row>
    <row r="113" spans="1:11" hidden="1" x14ac:dyDescent="0.35">
      <c r="B113" s="144" t="s">
        <v>221</v>
      </c>
      <c r="C113" s="415"/>
      <c r="D113" s="218"/>
      <c r="E113" s="146"/>
      <c r="F113" s="219"/>
      <c r="G113" s="219"/>
      <c r="H113" s="122"/>
      <c r="J113" s="37"/>
      <c r="K113" s="1"/>
    </row>
    <row r="114" spans="1:11" hidden="1" x14ac:dyDescent="0.35">
      <c r="B114" s="217" t="s">
        <v>111</v>
      </c>
      <c r="C114" s="416"/>
      <c r="D114" s="218"/>
      <c r="E114" s="146"/>
      <c r="F114" s="219"/>
      <c r="G114" s="219"/>
      <c r="H114" s="122"/>
    </row>
    <row r="115" spans="1:11" ht="14.4" hidden="1" customHeight="1" x14ac:dyDescent="0.35">
      <c r="B115" s="138"/>
      <c r="C115" s="108" t="s">
        <v>0</v>
      </c>
      <c r="D115" s="108" t="s">
        <v>1</v>
      </c>
      <c r="E115" s="108" t="s">
        <v>2</v>
      </c>
      <c r="F115" s="108" t="s">
        <v>3</v>
      </c>
      <c r="G115" s="108" t="s">
        <v>4</v>
      </c>
      <c r="H115" s="109" t="s">
        <v>5</v>
      </c>
    </row>
    <row r="116" spans="1:11" hidden="1" x14ac:dyDescent="0.35">
      <c r="B116" s="114" t="str">
        <f>IF(C111="Hours", "Hourly Rate", "Base Salary")</f>
        <v>Base Salary</v>
      </c>
      <c r="C116" s="111">
        <f>IF(B116="Base Salary", C112, C112/C110)</f>
        <v>0</v>
      </c>
      <c r="D116" s="111">
        <f>C116+(C116*$C$77)</f>
        <v>0</v>
      </c>
      <c r="E116" s="111">
        <f>D116+(D116*$C$77)</f>
        <v>0</v>
      </c>
      <c r="F116" s="111">
        <f>E116+(E116*$C$77)</f>
        <v>0</v>
      </c>
      <c r="G116" s="111">
        <f>F116+(F116*$C$77)</f>
        <v>0</v>
      </c>
      <c r="H116" s="301"/>
    </row>
    <row r="117" spans="1:11" ht="15" hidden="1" customHeight="1" x14ac:dyDescent="0.35">
      <c r="A117" s="510" t="s">
        <v>65</v>
      </c>
      <c r="B117" s="114" t="s">
        <v>106</v>
      </c>
      <c r="C117" s="417"/>
      <c r="D117" s="417"/>
      <c r="E117" s="417"/>
      <c r="F117" s="417"/>
      <c r="G117" s="417"/>
      <c r="H117" s="303">
        <f>SUM(C117:G117)</f>
        <v>0</v>
      </c>
      <c r="I117" s="520"/>
      <c r="J117" s="20"/>
      <c r="K117" s="20"/>
    </row>
    <row r="118" spans="1:11" hidden="1" x14ac:dyDescent="0.35">
      <c r="A118" s="510"/>
      <c r="B118" s="114" t="s">
        <v>103</v>
      </c>
      <c r="C118" s="417"/>
      <c r="D118" s="417"/>
      <c r="E118" s="417"/>
      <c r="F118" s="417"/>
      <c r="G118" s="417"/>
      <c r="H118" s="303">
        <f>SUM(C118:G118)</f>
        <v>0</v>
      </c>
      <c r="I118" s="520"/>
      <c r="J118" s="21"/>
      <c r="K118" s="19"/>
    </row>
    <row r="119" spans="1:11" hidden="1" x14ac:dyDescent="0.35">
      <c r="B119" s="114" t="s">
        <v>107</v>
      </c>
      <c r="C119" s="105">
        <f>IF($C$109="9 month appt (AY)", C117/9, C117/12)</f>
        <v>0</v>
      </c>
      <c r="D119" s="105">
        <f>IF($C$109="9 month appt (AY)", D117/9, D117/12)</f>
        <v>0</v>
      </c>
      <c r="E119" s="105">
        <f>IF($C$109="9 month appt (AY)", E117/9, E117/12)</f>
        <v>0</v>
      </c>
      <c r="F119" s="105">
        <f>IF($C$109="9 month appt (AY)", F117/9, F117/12)</f>
        <v>0</v>
      </c>
      <c r="G119" s="105">
        <f>IF($C$109="9 month appt (AY)", G117/9, G117/12)</f>
        <v>0</v>
      </c>
      <c r="H119" s="303"/>
      <c r="I119" s="429"/>
      <c r="J119" s="298"/>
      <c r="K119" s="22"/>
    </row>
    <row r="120" spans="1:11" hidden="1" x14ac:dyDescent="0.35">
      <c r="B120" s="154" t="s">
        <v>105</v>
      </c>
      <c r="C120" s="112">
        <f>IF($C$109="9 month appt (AY)", C116/9*C117, C116/12*C117)</f>
        <v>0</v>
      </c>
      <c r="D120" s="112">
        <f>IF($C$109="9 month appt (AY)", D116/9*D117, D116/12*D117)</f>
        <v>0</v>
      </c>
      <c r="E120" s="112">
        <f>IF($C$109="9 month appt (AY)", E116/9*E117, E116/12*E117)</f>
        <v>0</v>
      </c>
      <c r="F120" s="112">
        <f>IF($C$109="9 month appt (AY)", F116/9*F117, F116/12*F117)</f>
        <v>0</v>
      </c>
      <c r="G120" s="112">
        <f>IF($C$109="9 month appt (AY)", G116/9*G117, G116/12*G117)</f>
        <v>0</v>
      </c>
      <c r="H120" s="43">
        <f>SUM(C120:G120)</f>
        <v>0</v>
      </c>
      <c r="I120" s="430"/>
      <c r="J120" s="21"/>
      <c r="K120" s="19"/>
    </row>
    <row r="121" spans="1:11" hidden="1" x14ac:dyDescent="0.35">
      <c r="B121" s="114" t="s">
        <v>104</v>
      </c>
      <c r="C121" s="105" t="str">
        <f>IF($C$111="Hours", C118/$C$110, "-")</f>
        <v>-</v>
      </c>
      <c r="D121" s="105" t="str">
        <f>IF($C$111="Hours", D118/$C$110, "-")</f>
        <v>-</v>
      </c>
      <c r="E121" s="105" t="str">
        <f>IF($C$111="Hours", E118/$C$110, "-")</f>
        <v>-</v>
      </c>
      <c r="F121" s="105" t="str">
        <f>IF($C$111="Hours", F118/$C$110, "-")</f>
        <v>-</v>
      </c>
      <c r="G121" s="105" t="str">
        <f>IF($C$111="Hours", G118/$C$110, "-")</f>
        <v>-</v>
      </c>
      <c r="H121" s="303"/>
      <c r="I121" s="115"/>
      <c r="J121" s="37"/>
      <c r="K121" s="22"/>
    </row>
    <row r="122" spans="1:11" ht="15" hidden="1" thickBot="1" x14ac:dyDescent="0.4">
      <c r="B122" s="222" t="s">
        <v>108</v>
      </c>
      <c r="C122" s="113" t="str">
        <f>IF($C$111="Hours", C116*C118, "0")</f>
        <v>0</v>
      </c>
      <c r="D122" s="113" t="str">
        <f>IF($C$111="Hours", D116*D118, "0")</f>
        <v>0</v>
      </c>
      <c r="E122" s="113" t="str">
        <f>IF($C$111="Hours", E116*E118, "0")</f>
        <v>0</v>
      </c>
      <c r="F122" s="113" t="str">
        <f>IF($C$111="Hours", F116*F118, "0")</f>
        <v>0</v>
      </c>
      <c r="G122" s="113" t="str">
        <f>IF($C$111="Hours", G116*G118, "0")</f>
        <v>0</v>
      </c>
      <c r="H122" s="304">
        <f>SUM(C122:G122)</f>
        <v>0</v>
      </c>
      <c r="I122" s="426"/>
      <c r="J122" s="21"/>
      <c r="K122" s="19"/>
    </row>
    <row r="123" spans="1:11" x14ac:dyDescent="0.35">
      <c r="B123" s="168" t="s">
        <v>308</v>
      </c>
      <c r="J123" s="37"/>
      <c r="K123" s="22"/>
    </row>
    <row r="124" spans="1:11" hidden="1" x14ac:dyDescent="0.35">
      <c r="B124" s="215" t="s">
        <v>279</v>
      </c>
      <c r="C124" s="511"/>
      <c r="D124" s="511"/>
      <c r="E124" s="44"/>
      <c r="F124" s="44"/>
      <c r="G124" s="44"/>
      <c r="H124" s="46"/>
      <c r="J124" s="21"/>
      <c r="K124" s="19"/>
    </row>
    <row r="125" spans="1:11" hidden="1" x14ac:dyDescent="0.35">
      <c r="B125" s="114" t="s">
        <v>208</v>
      </c>
      <c r="C125" s="418"/>
      <c r="H125" s="122"/>
      <c r="J125" s="37"/>
      <c r="K125" s="1"/>
    </row>
    <row r="126" spans="1:11" hidden="1" x14ac:dyDescent="0.35">
      <c r="B126" s="137" t="s">
        <v>98</v>
      </c>
      <c r="C126" s="418"/>
      <c r="D126" s="218"/>
      <c r="E126" s="146"/>
      <c r="F126" s="219"/>
      <c r="G126" s="219"/>
      <c r="H126" s="122"/>
    </row>
    <row r="127" spans="1:11" hidden="1" x14ac:dyDescent="0.35">
      <c r="B127" s="217" t="s">
        <v>101</v>
      </c>
      <c r="C127" s="212">
        <f>IF(C126="9 month appt (AY)", 1560, 2080)</f>
        <v>2080</v>
      </c>
      <c r="D127" s="218"/>
      <c r="E127" s="146"/>
      <c r="F127" s="219"/>
      <c r="G127" s="219"/>
      <c r="H127" s="122"/>
    </row>
    <row r="128" spans="1:11" hidden="1" x14ac:dyDescent="0.35">
      <c r="B128" s="114" t="s">
        <v>99</v>
      </c>
      <c r="C128" s="418"/>
      <c r="D128" s="218"/>
      <c r="E128" s="146"/>
      <c r="F128" s="219"/>
      <c r="G128" s="219"/>
      <c r="H128" s="122"/>
    </row>
    <row r="129" spans="1:12" hidden="1" x14ac:dyDescent="0.35">
      <c r="B129" s="217" t="s">
        <v>100</v>
      </c>
      <c r="C129" s="414"/>
      <c r="D129" s="218"/>
      <c r="E129" s="146"/>
      <c r="F129" s="219"/>
      <c r="G129" s="219"/>
      <c r="H129" s="122"/>
      <c r="J129" s="20"/>
      <c r="K129" s="20"/>
    </row>
    <row r="130" spans="1:12" hidden="1" x14ac:dyDescent="0.35">
      <c r="B130" s="144" t="s">
        <v>221</v>
      </c>
      <c r="C130" s="415"/>
      <c r="D130" s="218"/>
      <c r="E130" s="146"/>
      <c r="F130" s="219"/>
      <c r="G130" s="219"/>
      <c r="H130" s="122"/>
      <c r="J130" s="21"/>
      <c r="K130" s="19"/>
    </row>
    <row r="131" spans="1:12" hidden="1" x14ac:dyDescent="0.35">
      <c r="B131" s="217" t="s">
        <v>111</v>
      </c>
      <c r="C131" s="416"/>
      <c r="D131" s="218"/>
      <c r="E131" s="146"/>
      <c r="F131" s="219"/>
      <c r="G131" s="219"/>
      <c r="H131" s="122"/>
      <c r="J131" s="298"/>
      <c r="K131" s="22"/>
      <c r="L131" s="63"/>
    </row>
    <row r="132" spans="1:12" ht="14.4" hidden="1" customHeight="1" x14ac:dyDescent="0.35">
      <c r="B132" s="138"/>
      <c r="C132" s="108" t="s">
        <v>0</v>
      </c>
      <c r="D132" s="108" t="s">
        <v>1</v>
      </c>
      <c r="E132" s="108" t="s">
        <v>2</v>
      </c>
      <c r="F132" s="108" t="s">
        <v>3</v>
      </c>
      <c r="G132" s="108" t="s">
        <v>4</v>
      </c>
      <c r="H132" s="109" t="s">
        <v>5</v>
      </c>
      <c r="J132" s="21"/>
      <c r="K132" s="19"/>
    </row>
    <row r="133" spans="1:12" hidden="1" x14ac:dyDescent="0.35">
      <c r="B133" s="114" t="str">
        <f>IF(C128="Hours", "Hourly Rate", "Base Salary")</f>
        <v>Base Salary</v>
      </c>
      <c r="C133" s="111">
        <f>IF(B133="Base Salary", C129, C129/C127)</f>
        <v>0</v>
      </c>
      <c r="D133" s="111">
        <f>C133+(C133*$C$77)</f>
        <v>0</v>
      </c>
      <c r="E133" s="111">
        <f>D133+(D133*$C$77)</f>
        <v>0</v>
      </c>
      <c r="F133" s="111">
        <f>E133+(E133*$C$77)</f>
        <v>0</v>
      </c>
      <c r="G133" s="111">
        <f>F133+(F133*$C$77)</f>
        <v>0</v>
      </c>
      <c r="H133" s="301"/>
      <c r="J133" s="37"/>
      <c r="K133" s="22"/>
    </row>
    <row r="134" spans="1:12" ht="15" hidden="1" customHeight="1" x14ac:dyDescent="0.35">
      <c r="A134" s="510" t="s">
        <v>65</v>
      </c>
      <c r="B134" s="114" t="s">
        <v>106</v>
      </c>
      <c r="C134" s="417"/>
      <c r="D134" s="417"/>
      <c r="E134" s="417"/>
      <c r="F134" s="417"/>
      <c r="G134" s="417"/>
      <c r="H134" s="303">
        <f>SUM(C134:G134)</f>
        <v>0</v>
      </c>
      <c r="I134" s="520"/>
      <c r="J134" s="21"/>
      <c r="K134" s="19"/>
    </row>
    <row r="135" spans="1:12" hidden="1" x14ac:dyDescent="0.35">
      <c r="A135" s="510"/>
      <c r="B135" s="114" t="s">
        <v>103</v>
      </c>
      <c r="C135" s="417"/>
      <c r="D135" s="417"/>
      <c r="E135" s="417"/>
      <c r="F135" s="417"/>
      <c r="G135" s="417"/>
      <c r="H135" s="303">
        <f>SUM(C135:G135)</f>
        <v>0</v>
      </c>
      <c r="I135" s="520"/>
      <c r="J135" s="37"/>
      <c r="K135" s="22"/>
    </row>
    <row r="136" spans="1:12" hidden="1" x14ac:dyDescent="0.35">
      <c r="B136" s="114" t="s">
        <v>107</v>
      </c>
      <c r="C136" s="105">
        <f>IF($C$126="9 month appt (AY)", C134/9, C134/12)</f>
        <v>0</v>
      </c>
      <c r="D136" s="105">
        <f>IF($C$126="9 month appt (AY)", D134/9, D134/12)</f>
        <v>0</v>
      </c>
      <c r="E136" s="105">
        <f>IF($C$126="9 month appt (AY)", E134/9, E134/12)</f>
        <v>0</v>
      </c>
      <c r="F136" s="105">
        <f>IF($C$126="9 month appt (AY)", F134/9, F134/12)</f>
        <v>0</v>
      </c>
      <c r="G136" s="105">
        <f>IF($C$126="9 month appt (AY)", G134/9, G134/12)</f>
        <v>0</v>
      </c>
      <c r="H136" s="303"/>
      <c r="I136" s="429"/>
      <c r="J136" s="21"/>
      <c r="K136" s="19"/>
    </row>
    <row r="137" spans="1:12" hidden="1" x14ac:dyDescent="0.35">
      <c r="B137" s="154" t="s">
        <v>105</v>
      </c>
      <c r="C137" s="112">
        <f>IF($C$126="9 month appt (AY)", C133/9*C134, C133/12*C134)</f>
        <v>0</v>
      </c>
      <c r="D137" s="112">
        <f>IF($C$126="9 month appt (AY)", D133/9*D134, D133/12*D134)</f>
        <v>0</v>
      </c>
      <c r="E137" s="112">
        <f>IF($C$126="9 month appt (AY)", E133/9*E134, E133/12*E134)</f>
        <v>0</v>
      </c>
      <c r="F137" s="112">
        <f>IF($C$126="9 month appt (AY)", F133/9*F134, F133/12*F134)</f>
        <v>0</v>
      </c>
      <c r="G137" s="112">
        <f>IF($C$126="9 month appt (AY)", G133/9*G134, G133/12*G134)</f>
        <v>0</v>
      </c>
      <c r="H137" s="43">
        <f>SUM(C137:G137)</f>
        <v>0</v>
      </c>
      <c r="I137" s="430"/>
      <c r="J137" s="37"/>
      <c r="K137" s="1"/>
    </row>
    <row r="138" spans="1:12" hidden="1" x14ac:dyDescent="0.35">
      <c r="B138" s="114" t="s">
        <v>104</v>
      </c>
      <c r="C138" s="105" t="str">
        <f>IF($C$128="Hours", C135/$C$127, "-")</f>
        <v>-</v>
      </c>
      <c r="D138" s="105" t="str">
        <f>IF($C$128="Hours", D135/$C$127, "-")</f>
        <v>-</v>
      </c>
      <c r="E138" s="105" t="str">
        <f>IF($C$128="Hours", E135/$C$127, "-")</f>
        <v>-</v>
      </c>
      <c r="F138" s="105" t="str">
        <f>IF($C$128="Hours", F135/$C$127, "-")</f>
        <v>-</v>
      </c>
      <c r="G138" s="105" t="str">
        <f>IF($C$128="Hours", G135/$C$127, "-")</f>
        <v>-</v>
      </c>
      <c r="H138" s="303"/>
      <c r="I138" s="115"/>
    </row>
    <row r="139" spans="1:12" ht="15" hidden="1" thickBot="1" x14ac:dyDescent="0.4">
      <c r="B139" s="222" t="s">
        <v>108</v>
      </c>
      <c r="C139" s="113" t="str">
        <f>IF($C$128="Hours", C133*C135, "0")</f>
        <v>0</v>
      </c>
      <c r="D139" s="113" t="str">
        <f>IF($C$128="Hours", D133*D135, "0")</f>
        <v>0</v>
      </c>
      <c r="E139" s="113" t="str">
        <f>IF($C$128="Hours", E133*E135, "0")</f>
        <v>0</v>
      </c>
      <c r="F139" s="113" t="str">
        <f>IF($C$128="Hours", F133*F135, "0")</f>
        <v>0</v>
      </c>
      <c r="G139" s="113" t="str">
        <f>IF($C$128="Hours", G133*G135, "0")</f>
        <v>0</v>
      </c>
      <c r="H139" s="304">
        <f>SUM(C139:G139)</f>
        <v>0</v>
      </c>
      <c r="I139" s="426"/>
    </row>
    <row r="140" spans="1:12" x14ac:dyDescent="0.35">
      <c r="B140" s="168" t="s">
        <v>311</v>
      </c>
    </row>
    <row r="141" spans="1:12" hidden="1" x14ac:dyDescent="0.35">
      <c r="B141" s="215" t="s">
        <v>280</v>
      </c>
      <c r="C141" s="511"/>
      <c r="D141" s="511"/>
      <c r="E141" s="44"/>
      <c r="F141" s="44"/>
      <c r="G141" s="44"/>
      <c r="H141" s="46"/>
      <c r="J141" s="20"/>
      <c r="K141" s="20"/>
    </row>
    <row r="142" spans="1:12" hidden="1" x14ac:dyDescent="0.35">
      <c r="B142" s="114" t="s">
        <v>208</v>
      </c>
      <c r="C142" s="418"/>
      <c r="H142" s="122"/>
      <c r="J142" s="21"/>
      <c r="K142" s="19"/>
    </row>
    <row r="143" spans="1:12" hidden="1" x14ac:dyDescent="0.35">
      <c r="B143" s="137" t="s">
        <v>98</v>
      </c>
      <c r="C143" s="418"/>
      <c r="D143" s="218"/>
      <c r="E143" s="146"/>
      <c r="F143" s="219"/>
      <c r="G143" s="219"/>
      <c r="H143" s="122"/>
      <c r="J143" s="298"/>
      <c r="K143" s="22"/>
    </row>
    <row r="144" spans="1:12" hidden="1" x14ac:dyDescent="0.35">
      <c r="B144" s="217" t="s">
        <v>101</v>
      </c>
      <c r="C144" s="212">
        <f>IF(C143="9 month appt (AY)", 1560, 2080)</f>
        <v>2080</v>
      </c>
      <c r="D144" s="218"/>
      <c r="E144" s="146"/>
      <c r="F144" s="219"/>
      <c r="G144" s="219"/>
      <c r="H144" s="122"/>
      <c r="J144" s="21"/>
      <c r="K144" s="19"/>
      <c r="L144" s="63"/>
    </row>
    <row r="145" spans="1:11" hidden="1" x14ac:dyDescent="0.35">
      <c r="B145" s="114" t="s">
        <v>99</v>
      </c>
      <c r="C145" s="418"/>
      <c r="D145" s="218"/>
      <c r="E145" s="146"/>
      <c r="F145" s="219"/>
      <c r="G145" s="219"/>
      <c r="H145" s="122"/>
      <c r="J145" s="37"/>
      <c r="K145" s="22"/>
    </row>
    <row r="146" spans="1:11" hidden="1" x14ac:dyDescent="0.35">
      <c r="B146" s="217" t="s">
        <v>100</v>
      </c>
      <c r="C146" s="414"/>
      <c r="D146" s="218"/>
      <c r="E146" s="146"/>
      <c r="F146" s="219"/>
      <c r="G146" s="219"/>
      <c r="H146" s="122"/>
      <c r="J146" s="21"/>
      <c r="K146" s="19"/>
    </row>
    <row r="147" spans="1:11" hidden="1" x14ac:dyDescent="0.35">
      <c r="B147" s="144" t="s">
        <v>221</v>
      </c>
      <c r="C147" s="415"/>
      <c r="D147" s="218"/>
      <c r="E147" s="146"/>
      <c r="F147" s="219"/>
      <c r="G147" s="219"/>
      <c r="H147" s="122"/>
      <c r="J147" s="37"/>
      <c r="K147" s="22"/>
    </row>
    <row r="148" spans="1:11" hidden="1" x14ac:dyDescent="0.35">
      <c r="B148" s="217" t="s">
        <v>111</v>
      </c>
      <c r="C148" s="416"/>
      <c r="D148" s="218"/>
      <c r="E148" s="146"/>
      <c r="F148" s="219"/>
      <c r="G148" s="219"/>
      <c r="H148" s="122"/>
      <c r="J148" s="21"/>
      <c r="K148" s="19"/>
    </row>
    <row r="149" spans="1:11" ht="14.4" hidden="1" customHeight="1" x14ac:dyDescent="0.35">
      <c r="B149" s="138"/>
      <c r="C149" s="108" t="s">
        <v>0</v>
      </c>
      <c r="D149" s="108" t="s">
        <v>1</v>
      </c>
      <c r="E149" s="108" t="s">
        <v>2</v>
      </c>
      <c r="F149" s="108" t="s">
        <v>3</v>
      </c>
      <c r="G149" s="108" t="s">
        <v>4</v>
      </c>
      <c r="H149" s="109" t="s">
        <v>5</v>
      </c>
      <c r="J149" s="37"/>
      <c r="K149" s="1"/>
    </row>
    <row r="150" spans="1:11" hidden="1" x14ac:dyDescent="0.35">
      <c r="B150" s="114" t="str">
        <f>IF(C145="Hours", "Hourly Rate", "Base Salary")</f>
        <v>Base Salary</v>
      </c>
      <c r="C150" s="111">
        <f>IF(B150="Base Salary", C146, C146/C144)</f>
        <v>0</v>
      </c>
      <c r="D150" s="111">
        <f>C150+(C150*$C$77)</f>
        <v>0</v>
      </c>
      <c r="E150" s="111">
        <f>D150+(D150*$C$77)</f>
        <v>0</v>
      </c>
      <c r="F150" s="111">
        <f>E150+(E150*$C$77)</f>
        <v>0</v>
      </c>
      <c r="G150" s="111">
        <f>F150+(F150*$C$77)</f>
        <v>0</v>
      </c>
      <c r="H150" s="301"/>
    </row>
    <row r="151" spans="1:11" ht="15" hidden="1" customHeight="1" x14ac:dyDescent="0.35">
      <c r="A151" s="510" t="s">
        <v>65</v>
      </c>
      <c r="B151" s="114" t="s">
        <v>106</v>
      </c>
      <c r="C151" s="417"/>
      <c r="D151" s="417"/>
      <c r="E151" s="417"/>
      <c r="F151" s="417"/>
      <c r="G151" s="417"/>
      <c r="H151" s="303">
        <f>SUM(C151:G151)</f>
        <v>0</v>
      </c>
      <c r="I151" s="520"/>
    </row>
    <row r="152" spans="1:11" hidden="1" x14ac:dyDescent="0.35">
      <c r="A152" s="510"/>
      <c r="B152" s="114" t="s">
        <v>103</v>
      </c>
      <c r="C152" s="417"/>
      <c r="D152" s="417"/>
      <c r="E152" s="417"/>
      <c r="F152" s="417"/>
      <c r="G152" s="417"/>
      <c r="H152" s="303">
        <f>SUM(C152:G152)</f>
        <v>0</v>
      </c>
      <c r="I152" s="520"/>
    </row>
    <row r="153" spans="1:11" hidden="1" x14ac:dyDescent="0.35">
      <c r="B153" s="114" t="s">
        <v>107</v>
      </c>
      <c r="C153" s="105">
        <f>IF($C$143="9 month appt (AY)", C151/9, C151/12)</f>
        <v>0</v>
      </c>
      <c r="D153" s="105">
        <f>IF($C$143="9 month appt (AY)", D151/9, D151/12)</f>
        <v>0</v>
      </c>
      <c r="E153" s="105">
        <f>IF($C$143="9 month appt (AY)", E151/9, E151/12)</f>
        <v>0</v>
      </c>
      <c r="F153" s="105">
        <f>IF($C$143="9 month appt (AY)", F151/9, F151/12)</f>
        <v>0</v>
      </c>
      <c r="G153" s="105">
        <f>IF($C$143="9 month appt (AY)", G151/9, G151/12)</f>
        <v>0</v>
      </c>
      <c r="H153" s="303"/>
      <c r="I153" s="429"/>
    </row>
    <row r="154" spans="1:11" hidden="1" x14ac:dyDescent="0.35">
      <c r="B154" s="154" t="s">
        <v>105</v>
      </c>
      <c r="C154" s="112">
        <f>IF($C$143="9 month appt (AY)", C150/9*C151, C150/12*C151)</f>
        <v>0</v>
      </c>
      <c r="D154" s="112">
        <f>IF($C$143="9 month appt (AY)", D150/9*D151, D150/12*D151)</f>
        <v>0</v>
      </c>
      <c r="E154" s="112">
        <f>IF($C$143="9 month appt (AY)", E150/9*E151, E150/12*E151)</f>
        <v>0</v>
      </c>
      <c r="F154" s="112">
        <f>IF($C$143="9 month appt (AY)", F150/9*F151, F150/12*F151)</f>
        <v>0</v>
      </c>
      <c r="G154" s="112">
        <f>IF($C$143="9 month appt (AY)", G150/9*G151, G150/12*G151)</f>
        <v>0</v>
      </c>
      <c r="H154" s="43">
        <f>SUM(C154:G154)</f>
        <v>0</v>
      </c>
      <c r="I154" s="430"/>
    </row>
    <row r="155" spans="1:11" hidden="1" x14ac:dyDescent="0.35">
      <c r="B155" s="114" t="s">
        <v>104</v>
      </c>
      <c r="C155" s="105" t="str">
        <f>IF($C$145="Hours", C152/$C$144, "-")</f>
        <v>-</v>
      </c>
      <c r="D155" s="105" t="str">
        <f>IF($C$145="Hours", D152/$C$144, "-")</f>
        <v>-</v>
      </c>
      <c r="E155" s="105" t="str">
        <f>IF($C$145="Hours", E152/$C$144, "-")</f>
        <v>-</v>
      </c>
      <c r="F155" s="105" t="str">
        <f>IF($C$145="Hours", F152/$C$144, "-")</f>
        <v>-</v>
      </c>
      <c r="G155" s="105" t="str">
        <f>IF($C$145="Hours", G152/$C$144, "-")</f>
        <v>-</v>
      </c>
      <c r="H155" s="303"/>
      <c r="I155" s="115"/>
    </row>
    <row r="156" spans="1:11" ht="15" hidden="1" thickBot="1" x14ac:dyDescent="0.4">
      <c r="B156" s="222" t="s">
        <v>108</v>
      </c>
      <c r="C156" s="113" t="str">
        <f>IF($C$145="Hours", C150*C152, "0")</f>
        <v>0</v>
      </c>
      <c r="D156" s="113" t="str">
        <f>IF($C$145="Hours", D150*D152, "0")</f>
        <v>0</v>
      </c>
      <c r="E156" s="113" t="str">
        <f>IF($C$145="Hours", E150*E152, "0")</f>
        <v>0</v>
      </c>
      <c r="F156" s="113" t="str">
        <f>IF($C$145="Hours", F150*F152, "0")</f>
        <v>0</v>
      </c>
      <c r="G156" s="113" t="str">
        <f>IF($C$145="Hours", G150*G152, "0")</f>
        <v>0</v>
      </c>
      <c r="H156" s="304">
        <f>SUM(C156:G156)</f>
        <v>0</v>
      </c>
      <c r="I156" s="426"/>
    </row>
    <row r="157" spans="1:11" x14ac:dyDescent="0.35">
      <c r="B157" s="168" t="s">
        <v>312</v>
      </c>
    </row>
    <row r="158" spans="1:11" hidden="1" x14ac:dyDescent="0.35">
      <c r="B158" s="215" t="s">
        <v>281</v>
      </c>
      <c r="C158" s="512"/>
      <c r="D158" s="512"/>
      <c r="E158" s="44"/>
      <c r="F158" s="44"/>
      <c r="G158" s="44"/>
      <c r="H158" s="46"/>
    </row>
    <row r="159" spans="1:11" hidden="1" x14ac:dyDescent="0.35">
      <c r="B159" s="114" t="s">
        <v>208</v>
      </c>
      <c r="C159" s="418"/>
      <c r="H159" s="122"/>
    </row>
    <row r="160" spans="1:11" hidden="1" x14ac:dyDescent="0.35">
      <c r="B160" s="137" t="s">
        <v>98</v>
      </c>
      <c r="C160" s="418"/>
      <c r="D160" s="218"/>
      <c r="E160" s="146"/>
      <c r="F160" s="219"/>
      <c r="G160" s="219"/>
      <c r="H160" s="122"/>
    </row>
    <row r="161" spans="1:11" hidden="1" x14ac:dyDescent="0.35">
      <c r="B161" s="217" t="s">
        <v>101</v>
      </c>
      <c r="C161" s="212">
        <f>IF(C160="9 month appt (AY)", 1560, 2080)</f>
        <v>2080</v>
      </c>
      <c r="D161" s="218"/>
      <c r="E161" s="146"/>
      <c r="F161" s="219"/>
      <c r="G161" s="219"/>
      <c r="H161" s="122"/>
    </row>
    <row r="162" spans="1:11" hidden="1" x14ac:dyDescent="0.35">
      <c r="B162" s="114" t="s">
        <v>99</v>
      </c>
      <c r="C162" s="418"/>
      <c r="D162" s="218"/>
      <c r="E162" s="146"/>
      <c r="F162" s="219"/>
      <c r="G162" s="219"/>
      <c r="H162" s="122"/>
    </row>
    <row r="163" spans="1:11" hidden="1" x14ac:dyDescent="0.35">
      <c r="B163" s="217" t="s">
        <v>100</v>
      </c>
      <c r="C163" s="414"/>
      <c r="D163" s="218"/>
      <c r="E163" s="146"/>
      <c r="F163" s="219"/>
      <c r="G163" s="219"/>
      <c r="H163" s="122"/>
    </row>
    <row r="164" spans="1:11" hidden="1" x14ac:dyDescent="0.35">
      <c r="B164" s="144" t="s">
        <v>221</v>
      </c>
      <c r="C164" s="415"/>
      <c r="D164" s="218"/>
      <c r="E164" s="146"/>
      <c r="F164" s="219"/>
      <c r="G164" s="219"/>
      <c r="H164" s="122"/>
    </row>
    <row r="165" spans="1:11" hidden="1" x14ac:dyDescent="0.35">
      <c r="B165" s="217" t="s">
        <v>111</v>
      </c>
      <c r="C165" s="416"/>
      <c r="D165" s="218"/>
      <c r="E165" s="146"/>
      <c r="F165" s="219"/>
      <c r="G165" s="219"/>
      <c r="H165" s="122"/>
    </row>
    <row r="166" spans="1:11" ht="14.4" hidden="1" customHeight="1" x14ac:dyDescent="0.35">
      <c r="B166" s="138"/>
      <c r="C166" s="108" t="s">
        <v>0</v>
      </c>
      <c r="D166" s="108" t="s">
        <v>1</v>
      </c>
      <c r="E166" s="108" t="s">
        <v>2</v>
      </c>
      <c r="F166" s="108" t="s">
        <v>3</v>
      </c>
      <c r="G166" s="108" t="s">
        <v>4</v>
      </c>
      <c r="H166" s="109" t="s">
        <v>5</v>
      </c>
    </row>
    <row r="167" spans="1:11" hidden="1" x14ac:dyDescent="0.35">
      <c r="B167" s="114" t="str">
        <f>IF(C162="Hours", "Hourly Rate", "Base Salary")</f>
        <v>Base Salary</v>
      </c>
      <c r="C167" s="111">
        <f>IF(B167="Base Salary", C163, C163/C161)</f>
        <v>0</v>
      </c>
      <c r="D167" s="111">
        <f>C167+(C167*$C$77)</f>
        <v>0</v>
      </c>
      <c r="E167" s="111">
        <f>D167+(D167*$C$77)</f>
        <v>0</v>
      </c>
      <c r="F167" s="111">
        <f>E167+(E167*$C$77)</f>
        <v>0</v>
      </c>
      <c r="G167" s="111">
        <f>F167+(F167*$C$77)</f>
        <v>0</v>
      </c>
      <c r="H167" s="301"/>
    </row>
    <row r="168" spans="1:11" ht="15" hidden="1" customHeight="1" x14ac:dyDescent="0.35">
      <c r="A168" s="510" t="s">
        <v>65</v>
      </c>
      <c r="B168" s="114" t="s">
        <v>106</v>
      </c>
      <c r="C168" s="417"/>
      <c r="D168" s="417"/>
      <c r="E168" s="417"/>
      <c r="F168" s="417"/>
      <c r="G168" s="417"/>
      <c r="H168" s="303">
        <f>SUM(C168:G168)</f>
        <v>0</v>
      </c>
      <c r="I168" s="520"/>
    </row>
    <row r="169" spans="1:11" hidden="1" x14ac:dyDescent="0.35">
      <c r="A169" s="510"/>
      <c r="B169" s="114" t="s">
        <v>103</v>
      </c>
      <c r="C169" s="417"/>
      <c r="D169" s="417"/>
      <c r="E169" s="417"/>
      <c r="F169" s="417"/>
      <c r="G169" s="417"/>
      <c r="H169" s="303">
        <f>SUM(C169:G169)</f>
        <v>0</v>
      </c>
      <c r="I169" s="520"/>
    </row>
    <row r="170" spans="1:11" hidden="1" x14ac:dyDescent="0.35">
      <c r="B170" s="114" t="s">
        <v>107</v>
      </c>
      <c r="C170" s="105">
        <f>IF($C$160="9 month appt (AY)", C168/9, C168/12)</f>
        <v>0</v>
      </c>
      <c r="D170" s="105">
        <f>IF($C$160="9 month appt (AY)", D168/9, D168/12)</f>
        <v>0</v>
      </c>
      <c r="E170" s="105">
        <f>IF($C$160="9 month appt (AY)", E168/9, E168/12)</f>
        <v>0</v>
      </c>
      <c r="F170" s="105">
        <f>IF($C$160="9 month appt (AY)", F168/9, F168/12)</f>
        <v>0</v>
      </c>
      <c r="G170" s="105">
        <f>IF($C$160="9 month appt (AY)", G168/9, G168/12)</f>
        <v>0</v>
      </c>
      <c r="H170" s="303"/>
      <c r="I170" s="429"/>
    </row>
    <row r="171" spans="1:11" hidden="1" x14ac:dyDescent="0.35">
      <c r="B171" s="154" t="s">
        <v>105</v>
      </c>
      <c r="C171" s="112">
        <f>IF($C$160="9 month appt (AY)", C167/9*C168, C167/12*C168)</f>
        <v>0</v>
      </c>
      <c r="D171" s="112">
        <f>IF($C$160="9 month appt (AY)", D167/9*D168, D167/12*D168)</f>
        <v>0</v>
      </c>
      <c r="E171" s="112">
        <f>IF($C$160="9 month appt (AY)", E167/9*E168, E167/12*E168)</f>
        <v>0</v>
      </c>
      <c r="F171" s="112">
        <f>IF($C$160="9 month appt (AY)", F167/9*F168, F167/12*F168)</f>
        <v>0</v>
      </c>
      <c r="G171" s="112">
        <f>IF($C$160="9 month appt (AY)", G167/9*G168, G167/12*G168)</f>
        <v>0</v>
      </c>
      <c r="H171" s="43">
        <f>SUM(C171:G171)</f>
        <v>0</v>
      </c>
      <c r="I171" s="430"/>
    </row>
    <row r="172" spans="1:11" hidden="1" x14ac:dyDescent="0.35">
      <c r="B172" s="114" t="s">
        <v>104</v>
      </c>
      <c r="C172" s="105" t="str">
        <f>IF($C$162="Hours", C169/$C$161, "-")</f>
        <v>-</v>
      </c>
      <c r="D172" s="105" t="str">
        <f>IF($C$162="Hours", D169/$C$161, "-")</f>
        <v>-</v>
      </c>
      <c r="E172" s="105" t="str">
        <f>IF($C$162="Hours", E169/$C$161, "-")</f>
        <v>-</v>
      </c>
      <c r="F172" s="105" t="str">
        <f>IF($C$162="Hours", F169/$C$161, "-")</f>
        <v>-</v>
      </c>
      <c r="G172" s="105" t="str">
        <f>IF($C$162="Hours", G169/$C$161, "-")</f>
        <v>-</v>
      </c>
      <c r="H172" s="303"/>
      <c r="I172" s="115"/>
    </row>
    <row r="173" spans="1:11" ht="15" hidden="1" thickBot="1" x14ac:dyDescent="0.4">
      <c r="B173" s="222" t="s">
        <v>108</v>
      </c>
      <c r="C173" s="113" t="str">
        <f>IF($C$162="Hours", C167*C169, "0")</f>
        <v>0</v>
      </c>
      <c r="D173" s="113" t="str">
        <f>IF($C$162="Hours", D167*D169, "0")</f>
        <v>0</v>
      </c>
      <c r="E173" s="113" t="str">
        <f>IF($C$162="Hours", E167*E169, "0")</f>
        <v>0</v>
      </c>
      <c r="F173" s="113" t="str">
        <f>IF($C$162="Hours", F167*F169, "0")</f>
        <v>0</v>
      </c>
      <c r="G173" s="113" t="str">
        <f>IF($C$162="Hours", G167*G169, "0")</f>
        <v>0</v>
      </c>
      <c r="H173" s="304">
        <f>SUM(C173:G173)</f>
        <v>0</v>
      </c>
      <c r="I173" s="426"/>
    </row>
    <row r="175" spans="1:11" ht="16" thickBot="1" x14ac:dyDescent="0.4">
      <c r="B175" s="437" t="s">
        <v>64</v>
      </c>
      <c r="C175" s="409"/>
      <c r="D175" s="409"/>
      <c r="E175" s="409"/>
      <c r="F175" s="409"/>
      <c r="G175" s="409"/>
      <c r="H175" s="409"/>
    </row>
    <row r="176" spans="1:11" x14ac:dyDescent="0.35">
      <c r="B176" s="215" t="s">
        <v>214</v>
      </c>
      <c r="C176" s="511"/>
      <c r="D176" s="511"/>
      <c r="E176" s="213"/>
      <c r="F176" s="213"/>
      <c r="G176" s="213"/>
      <c r="H176" s="227"/>
      <c r="J176" s="386" t="s">
        <v>265</v>
      </c>
      <c r="K176" s="387"/>
    </row>
    <row r="177" spans="1:11" x14ac:dyDescent="0.35">
      <c r="B177" s="114" t="s">
        <v>208</v>
      </c>
      <c r="C177" s="419"/>
      <c r="D177" s="1"/>
      <c r="H177" s="119"/>
      <c r="J177" s="296" t="s">
        <v>258</v>
      </c>
      <c r="K177" s="293">
        <f>Rates!$C$6</f>
        <v>225700</v>
      </c>
    </row>
    <row r="178" spans="1:11" x14ac:dyDescent="0.35">
      <c r="B178" s="114" t="s">
        <v>43</v>
      </c>
      <c r="C178" s="418"/>
      <c r="D178" s="225"/>
      <c r="E178" s="146"/>
      <c r="F178" s="226"/>
      <c r="G178" s="226"/>
      <c r="H178" s="119"/>
      <c r="J178" s="296" t="s">
        <v>259</v>
      </c>
      <c r="K178" s="293">
        <f>Rates!$C$7</f>
        <v>169275</v>
      </c>
    </row>
    <row r="179" spans="1:11" x14ac:dyDescent="0.35">
      <c r="B179" s="137" t="str">
        <f>IF(C178="Months", "Enter Current Annual Salary Base:", "Enter Current Hourly Rate Base")</f>
        <v>Enter Current Hourly Rate Base</v>
      </c>
      <c r="C179" s="420"/>
      <c r="D179" s="225"/>
      <c r="E179" s="146"/>
      <c r="F179" s="226"/>
      <c r="G179" s="226"/>
      <c r="H179" s="119"/>
      <c r="J179" s="296" t="s">
        <v>260</v>
      </c>
      <c r="K179" s="294">
        <f>Rates!$C$8</f>
        <v>17.75</v>
      </c>
    </row>
    <row r="180" spans="1:11" ht="15" thickBot="1" x14ac:dyDescent="0.4">
      <c r="B180" s="144" t="s">
        <v>221</v>
      </c>
      <c r="C180" s="421"/>
      <c r="D180" s="225"/>
      <c r="E180" s="146"/>
      <c r="F180" s="226"/>
      <c r="G180" s="226"/>
      <c r="H180" s="119"/>
      <c r="J180" s="297" t="s">
        <v>264</v>
      </c>
      <c r="K180" s="295">
        <f>Rates!$C$9</f>
        <v>35568</v>
      </c>
    </row>
    <row r="181" spans="1:11" x14ac:dyDescent="0.35">
      <c r="B181" s="217" t="s">
        <v>111</v>
      </c>
      <c r="C181" s="416"/>
      <c r="D181" s="225"/>
      <c r="E181" s="146"/>
      <c r="F181" s="226"/>
      <c r="G181" s="226"/>
      <c r="H181" s="119"/>
    </row>
    <row r="182" spans="1:11" ht="14.4" customHeight="1" thickBot="1" x14ac:dyDescent="0.4">
      <c r="B182" s="138"/>
      <c r="C182" s="108" t="s">
        <v>0</v>
      </c>
      <c r="D182" s="108" t="s">
        <v>1</v>
      </c>
      <c r="E182" s="108" t="s">
        <v>2</v>
      </c>
      <c r="F182" s="108" t="s">
        <v>3</v>
      </c>
      <c r="G182" s="108" t="s">
        <v>4</v>
      </c>
      <c r="H182" s="109" t="s">
        <v>5</v>
      </c>
    </row>
    <row r="183" spans="1:11" x14ac:dyDescent="0.35">
      <c r="B183" s="114" t="str">
        <f>IF(C178="Months", "Annual Salary Base", "Hourly Rate")</f>
        <v>Hourly Rate</v>
      </c>
      <c r="C183" s="123">
        <f>C179</f>
        <v>0</v>
      </c>
      <c r="D183" s="123">
        <f>C183+(C183*$C$180)</f>
        <v>0</v>
      </c>
      <c r="E183" s="123">
        <f>D183+(D183*$C$180)</f>
        <v>0</v>
      </c>
      <c r="F183" s="123">
        <f>E183+(E183*$C$180)</f>
        <v>0</v>
      </c>
      <c r="G183" s="123">
        <f>F183+(F183*$C$180)</f>
        <v>0</v>
      </c>
      <c r="H183" s="305"/>
      <c r="J183" s="384" t="s">
        <v>44</v>
      </c>
      <c r="K183" s="385"/>
    </row>
    <row r="184" spans="1:11" ht="15" customHeight="1" x14ac:dyDescent="0.35">
      <c r="A184" s="510" t="s">
        <v>65</v>
      </c>
      <c r="B184" s="114" t="s">
        <v>110</v>
      </c>
      <c r="C184" s="417"/>
      <c r="D184" s="417"/>
      <c r="E184" s="417"/>
      <c r="F184" s="417"/>
      <c r="G184" s="417"/>
      <c r="H184" s="306">
        <f>SUM(C184:G184)</f>
        <v>0</v>
      </c>
      <c r="I184" s="519"/>
      <c r="J184" s="25" t="s">
        <v>20</v>
      </c>
      <c r="K184" s="67">
        <f>Rates!$C$12</f>
        <v>0.29499999999999998</v>
      </c>
    </row>
    <row r="185" spans="1:11" x14ac:dyDescent="0.35">
      <c r="A185" s="510"/>
      <c r="B185" s="114" t="s">
        <v>109</v>
      </c>
      <c r="C185" s="422"/>
      <c r="D185" s="422"/>
      <c r="E185" s="422"/>
      <c r="F185" s="422"/>
      <c r="G185" s="422"/>
      <c r="H185" s="306">
        <f>SUM(C185:G185)</f>
        <v>0</v>
      </c>
      <c r="I185" s="519"/>
      <c r="J185" s="116" t="s">
        <v>14</v>
      </c>
      <c r="K185" s="68"/>
    </row>
    <row r="186" spans="1:11" ht="15" thickBot="1" x14ac:dyDescent="0.4">
      <c r="B186" s="224" t="s">
        <v>102</v>
      </c>
      <c r="C186" s="124">
        <f>IF($C$178="Months", C183/12*C184, C183*C185)</f>
        <v>0</v>
      </c>
      <c r="D186" s="124">
        <f>IF($C$178="Months", D183/12*D184, D183*D185)</f>
        <v>0</v>
      </c>
      <c r="E186" s="124">
        <f>IF($C$178="Months", E183/12*E184, E183*E185)</f>
        <v>0</v>
      </c>
      <c r="F186" s="124">
        <f>IF($C$178="Months", F183/12*F184, F183*F185)</f>
        <v>0</v>
      </c>
      <c r="G186" s="124">
        <f>IF($C$178="Months", G183/12*G184, G183*G185)</f>
        <v>0</v>
      </c>
      <c r="H186" s="307">
        <f>SUM(C186:G186)</f>
        <v>0</v>
      </c>
      <c r="I186" s="410"/>
      <c r="J186" s="25" t="s">
        <v>6</v>
      </c>
      <c r="K186" s="67">
        <f>Rates!$C$14</f>
        <v>0.36699999999999999</v>
      </c>
    </row>
    <row r="187" spans="1:11" ht="15" thickBot="1" x14ac:dyDescent="0.4">
      <c r="B187" s="117"/>
      <c r="C187" s="110"/>
      <c r="D187" s="110"/>
      <c r="E187" s="110"/>
      <c r="F187" s="110"/>
      <c r="G187" s="110"/>
      <c r="H187" s="110"/>
      <c r="I187" s="410"/>
      <c r="J187" s="26" t="s">
        <v>15</v>
      </c>
      <c r="K187" s="68"/>
    </row>
    <row r="188" spans="1:11" x14ac:dyDescent="0.35">
      <c r="B188" s="215" t="s">
        <v>238</v>
      </c>
      <c r="C188" s="511"/>
      <c r="D188" s="511"/>
      <c r="E188" s="213"/>
      <c r="F188" s="213"/>
      <c r="G188" s="213"/>
      <c r="H188" s="227"/>
      <c r="J188" s="25" t="s">
        <v>16</v>
      </c>
      <c r="K188" s="67">
        <f>Rates!$C$16</f>
        <v>3.2000000000000001E-2</v>
      </c>
    </row>
    <row r="189" spans="1:11" x14ac:dyDescent="0.35">
      <c r="B189" s="114" t="s">
        <v>208</v>
      </c>
      <c r="C189" s="419"/>
      <c r="D189" s="1"/>
      <c r="H189" s="119"/>
      <c r="J189" s="26" t="s">
        <v>17</v>
      </c>
      <c r="K189" s="68"/>
    </row>
    <row r="190" spans="1:11" x14ac:dyDescent="0.35">
      <c r="B190" s="114" t="s">
        <v>43</v>
      </c>
      <c r="C190" s="418"/>
      <c r="D190" s="168"/>
      <c r="H190" s="119"/>
      <c r="J190" s="25" t="s">
        <v>18</v>
      </c>
      <c r="K190" s="67">
        <f>Rates!$C$18</f>
        <v>0.105</v>
      </c>
    </row>
    <row r="191" spans="1:11" ht="15" thickBot="1" x14ac:dyDescent="0.4">
      <c r="B191" s="137" t="str">
        <f>IF(C190="Months", "Enter Current Annual Salary Base:", "Enter Current Hourly Rate Base")</f>
        <v>Enter Current Hourly Rate Base</v>
      </c>
      <c r="C191" s="420"/>
      <c r="D191" s="225"/>
      <c r="E191" s="146"/>
      <c r="F191" s="226"/>
      <c r="G191" s="226"/>
      <c r="H191" s="119"/>
      <c r="J191" s="27" t="s">
        <v>19</v>
      </c>
      <c r="K191" s="28"/>
    </row>
    <row r="192" spans="1:11" x14ac:dyDescent="0.35">
      <c r="B192" s="144" t="s">
        <v>221</v>
      </c>
      <c r="C192" s="421"/>
      <c r="D192" s="225"/>
      <c r="E192" s="146"/>
      <c r="F192" s="226"/>
      <c r="G192" s="226"/>
      <c r="H192" s="119"/>
    </row>
    <row r="193" spans="1:9" x14ac:dyDescent="0.35">
      <c r="B193" s="217" t="s">
        <v>111</v>
      </c>
      <c r="C193" s="416"/>
      <c r="D193" s="225"/>
      <c r="E193" s="146"/>
      <c r="F193" s="226"/>
      <c r="G193" s="226"/>
      <c r="H193" s="119"/>
    </row>
    <row r="194" spans="1:9" ht="14.4" customHeight="1" x14ac:dyDescent="0.35">
      <c r="B194" s="138"/>
      <c r="C194" s="108" t="s">
        <v>0</v>
      </c>
      <c r="D194" s="108" t="s">
        <v>1</v>
      </c>
      <c r="E194" s="108" t="s">
        <v>2</v>
      </c>
      <c r="F194" s="108" t="s">
        <v>3</v>
      </c>
      <c r="G194" s="108" t="s">
        <v>4</v>
      </c>
      <c r="H194" s="109" t="s">
        <v>5</v>
      </c>
    </row>
    <row r="195" spans="1:9" x14ac:dyDescent="0.35">
      <c r="B195" s="114" t="str">
        <f>IF(C190="Months", "Annual Salary Base", "Hourly Rate")</f>
        <v>Hourly Rate</v>
      </c>
      <c r="C195" s="126">
        <f>C191</f>
        <v>0</v>
      </c>
      <c r="D195" s="126">
        <f>C195+(C195*$C$192)</f>
        <v>0</v>
      </c>
      <c r="E195" s="126">
        <f>D195+(D195*$C$192)</f>
        <v>0</v>
      </c>
      <c r="F195" s="126">
        <f>E195+(E195*$C$192)</f>
        <v>0</v>
      </c>
      <c r="G195" s="126">
        <f>F195+(F195*$C$192)</f>
        <v>0</v>
      </c>
      <c r="H195" s="305"/>
    </row>
    <row r="196" spans="1:9" ht="15" customHeight="1" x14ac:dyDescent="0.35">
      <c r="A196" s="510" t="s">
        <v>65</v>
      </c>
      <c r="B196" s="114" t="s">
        <v>110</v>
      </c>
      <c r="C196" s="417"/>
      <c r="D196" s="417"/>
      <c r="E196" s="417"/>
      <c r="F196" s="417"/>
      <c r="G196" s="417"/>
      <c r="H196" s="306">
        <f>SUM(C196:G196)</f>
        <v>0</v>
      </c>
      <c r="I196" s="520"/>
    </row>
    <row r="197" spans="1:9" x14ac:dyDescent="0.35">
      <c r="A197" s="510"/>
      <c r="B197" s="114" t="s">
        <v>109</v>
      </c>
      <c r="C197" s="422"/>
      <c r="D197" s="422"/>
      <c r="E197" s="422"/>
      <c r="F197" s="422"/>
      <c r="G197" s="422"/>
      <c r="H197" s="306">
        <f>SUM(C197:G197)</f>
        <v>0</v>
      </c>
      <c r="I197" s="520"/>
    </row>
    <row r="198" spans="1:9" ht="15" thickBot="1" x14ac:dyDescent="0.4">
      <c r="B198" s="224" t="s">
        <v>102</v>
      </c>
      <c r="C198" s="124">
        <f>IF($C$190="Months", C195/12*C196, C195*C197)</f>
        <v>0</v>
      </c>
      <c r="D198" s="124">
        <f>IF($C$190="Months", D195/12*D196, D195*D197)</f>
        <v>0</v>
      </c>
      <c r="E198" s="124">
        <f>IF($C$190="Months", E195/12*E196, E195*E197)</f>
        <v>0</v>
      </c>
      <c r="F198" s="124">
        <f>IF($C$190="Months", F195/12*F196, F195*F197)</f>
        <v>0</v>
      </c>
      <c r="G198" s="124">
        <f>IF($C$190="Months", G195/12*G196, G195*G197)</f>
        <v>0</v>
      </c>
      <c r="H198" s="307">
        <f>SUM(C198:G198)</f>
        <v>0</v>
      </c>
      <c r="I198" s="410"/>
    </row>
    <row r="199" spans="1:9" ht="15" thickBot="1" x14ac:dyDescent="0.4">
      <c r="B199" s="117"/>
      <c r="C199" s="110"/>
      <c r="D199" s="110"/>
      <c r="E199" s="110"/>
      <c r="F199" s="110"/>
      <c r="G199" s="110"/>
      <c r="H199" s="110"/>
      <c r="I199" s="410"/>
    </row>
    <row r="200" spans="1:9" x14ac:dyDescent="0.35">
      <c r="B200" s="215" t="s">
        <v>215</v>
      </c>
      <c r="C200" s="511"/>
      <c r="D200" s="511"/>
      <c r="E200" s="213"/>
      <c r="F200" s="213"/>
      <c r="G200" s="213"/>
      <c r="H200" s="227"/>
    </row>
    <row r="201" spans="1:9" x14ac:dyDescent="0.35">
      <c r="B201" s="114" t="s">
        <v>208</v>
      </c>
      <c r="C201" s="419"/>
      <c r="D201" s="1"/>
      <c r="H201" s="119"/>
    </row>
    <row r="202" spans="1:9" x14ac:dyDescent="0.35">
      <c r="B202" s="114" t="s">
        <v>43</v>
      </c>
      <c r="C202" s="418"/>
      <c r="D202" s="225"/>
      <c r="E202" s="146"/>
      <c r="F202" s="228"/>
      <c r="G202" s="228"/>
      <c r="H202" s="127"/>
    </row>
    <row r="203" spans="1:9" x14ac:dyDescent="0.35">
      <c r="B203" s="137" t="str">
        <f>IF(C202="Months", "Enter Current Annual Salary Base:", "Enter Current Hourly Rate Base")</f>
        <v>Enter Current Hourly Rate Base</v>
      </c>
      <c r="C203" s="420"/>
      <c r="D203" s="225"/>
      <c r="E203" s="146"/>
      <c r="F203" s="228"/>
      <c r="G203" s="228"/>
      <c r="H203" s="127"/>
    </row>
    <row r="204" spans="1:9" x14ac:dyDescent="0.35">
      <c r="B204" s="144" t="s">
        <v>221</v>
      </c>
      <c r="C204" s="421"/>
      <c r="D204" s="225"/>
      <c r="E204" s="146"/>
      <c r="F204" s="228"/>
      <c r="G204" s="228"/>
      <c r="H204" s="127"/>
    </row>
    <row r="205" spans="1:9" x14ac:dyDescent="0.35">
      <c r="B205" s="217" t="s">
        <v>111</v>
      </c>
      <c r="C205" s="416"/>
      <c r="D205" s="225"/>
      <c r="E205" s="146"/>
      <c r="F205" s="228"/>
      <c r="G205" s="228"/>
      <c r="H205" s="127"/>
    </row>
    <row r="206" spans="1:9" ht="14.4" customHeight="1" x14ac:dyDescent="0.35">
      <c r="B206" s="138"/>
      <c r="C206" s="108" t="s">
        <v>0</v>
      </c>
      <c r="D206" s="108" t="s">
        <v>1</v>
      </c>
      <c r="E206" s="108" t="s">
        <v>2</v>
      </c>
      <c r="F206" s="108" t="s">
        <v>3</v>
      </c>
      <c r="G206" s="108" t="s">
        <v>4</v>
      </c>
      <c r="H206" s="109" t="s">
        <v>5</v>
      </c>
    </row>
    <row r="207" spans="1:9" x14ac:dyDescent="0.35">
      <c r="B207" s="114" t="str">
        <f>IF(C202="Months", "Annual Salary Base", "Hourly Rate")</f>
        <v>Hourly Rate</v>
      </c>
      <c r="C207" s="126">
        <f>C203</f>
        <v>0</v>
      </c>
      <c r="D207" s="126">
        <f>C207+(C207*$C204)</f>
        <v>0</v>
      </c>
      <c r="E207" s="126">
        <f>D207+(D207*$C204)</f>
        <v>0</v>
      </c>
      <c r="F207" s="126">
        <f>E207+(E207*$C204)</f>
        <v>0</v>
      </c>
      <c r="G207" s="126">
        <f>F207+(F207*$C204)</f>
        <v>0</v>
      </c>
      <c r="H207" s="305"/>
    </row>
    <row r="208" spans="1:9" ht="15" customHeight="1" x14ac:dyDescent="0.35">
      <c r="A208" s="510" t="s">
        <v>65</v>
      </c>
      <c r="B208" s="114" t="s">
        <v>110</v>
      </c>
      <c r="C208" s="417"/>
      <c r="D208" s="417"/>
      <c r="E208" s="417"/>
      <c r="F208" s="417"/>
      <c r="G208" s="417"/>
      <c r="H208" s="306">
        <f>SUM(C208:G208)</f>
        <v>0</v>
      </c>
      <c r="I208" s="520"/>
    </row>
    <row r="209" spans="1:9" x14ac:dyDescent="0.35">
      <c r="A209" s="510"/>
      <c r="B209" s="114" t="s">
        <v>109</v>
      </c>
      <c r="C209" s="422"/>
      <c r="D209" s="422"/>
      <c r="E209" s="422"/>
      <c r="F209" s="422"/>
      <c r="G209" s="422"/>
      <c r="H209" s="306">
        <f>SUM(C209:G209)</f>
        <v>0</v>
      </c>
      <c r="I209" s="520"/>
    </row>
    <row r="210" spans="1:9" ht="15" thickBot="1" x14ac:dyDescent="0.4">
      <c r="B210" s="224" t="s">
        <v>102</v>
      </c>
      <c r="C210" s="124">
        <f>IF($C$202="Months", C207/12*C208, C207*C209)</f>
        <v>0</v>
      </c>
      <c r="D210" s="124">
        <f>IF($C$202="Months", D207/12*D208, D207*D209)</f>
        <v>0</v>
      </c>
      <c r="E210" s="124">
        <f>IF($C$202="Months", E207/12*E208, E207*E209)</f>
        <v>0</v>
      </c>
      <c r="F210" s="124">
        <f>IF($C$202="Months", F207/12*F208, F207*F209)</f>
        <v>0</v>
      </c>
      <c r="G210" s="124">
        <f>IF($C$202="Months", G207/12*G208, G207*G209)</f>
        <v>0</v>
      </c>
      <c r="H210" s="307">
        <f>SUM(C210:G210)</f>
        <v>0</v>
      </c>
      <c r="I210" s="410"/>
    </row>
    <row r="211" spans="1:9" ht="15" thickBot="1" x14ac:dyDescent="0.4">
      <c r="B211" s="117"/>
      <c r="C211" s="110"/>
      <c r="D211" s="110"/>
      <c r="E211" s="110"/>
      <c r="F211" s="110"/>
      <c r="G211" s="110"/>
      <c r="H211" s="110"/>
      <c r="I211" s="410"/>
    </row>
    <row r="212" spans="1:9" x14ac:dyDescent="0.35">
      <c r="B212" s="215" t="s">
        <v>216</v>
      </c>
      <c r="C212" s="511"/>
      <c r="D212" s="511"/>
      <c r="E212" s="213"/>
      <c r="F212" s="213"/>
      <c r="G212" s="213"/>
      <c r="H212" s="227"/>
    </row>
    <row r="213" spans="1:9" x14ac:dyDescent="0.35">
      <c r="B213" s="114" t="s">
        <v>208</v>
      </c>
      <c r="C213" s="423"/>
      <c r="D213" s="23"/>
      <c r="H213" s="119"/>
    </row>
    <row r="214" spans="1:9" x14ac:dyDescent="0.35">
      <c r="B214" s="114" t="s">
        <v>99</v>
      </c>
      <c r="C214" s="418"/>
      <c r="D214" s="225"/>
      <c r="E214" s="146"/>
      <c r="F214" s="226"/>
      <c r="G214" s="226"/>
      <c r="H214" s="119"/>
    </row>
    <row r="215" spans="1:9" x14ac:dyDescent="0.35">
      <c r="B215" s="137" t="str">
        <f>IF(C214="Months", "Enter Current Annual Salary Base:", "Enter Current Hourly Rate Base")</f>
        <v>Enter Current Hourly Rate Base</v>
      </c>
      <c r="C215" s="420"/>
      <c r="D215" s="225"/>
      <c r="E215" s="146"/>
      <c r="F215" s="226"/>
      <c r="G215" s="226"/>
      <c r="H215" s="119"/>
    </row>
    <row r="216" spans="1:9" x14ac:dyDescent="0.35">
      <c r="B216" s="144" t="s">
        <v>221</v>
      </c>
      <c r="C216" s="421"/>
      <c r="D216" s="225"/>
      <c r="E216" s="146"/>
      <c r="F216" s="226"/>
      <c r="G216" s="226"/>
      <c r="H216" s="119"/>
    </row>
    <row r="217" spans="1:9" ht="14.4" customHeight="1" x14ac:dyDescent="0.35">
      <c r="B217" s="217" t="s">
        <v>111</v>
      </c>
      <c r="C217" s="416"/>
      <c r="D217" s="225"/>
      <c r="E217" s="146"/>
      <c r="F217" s="226"/>
      <c r="G217" s="226"/>
      <c r="H217" s="119"/>
    </row>
    <row r="218" spans="1:9" x14ac:dyDescent="0.35">
      <c r="B218" s="138"/>
      <c r="C218" s="108" t="s">
        <v>0</v>
      </c>
      <c r="D218" s="108" t="s">
        <v>1</v>
      </c>
      <c r="E218" s="108" t="s">
        <v>2</v>
      </c>
      <c r="F218" s="108" t="s">
        <v>3</v>
      </c>
      <c r="G218" s="108" t="s">
        <v>4</v>
      </c>
      <c r="H218" s="109" t="s">
        <v>5</v>
      </c>
    </row>
    <row r="219" spans="1:9" ht="15" customHeight="1" x14ac:dyDescent="0.35">
      <c r="B219" s="114" t="str">
        <f>IF(C214="Months", "Annual Salary Base", "Hourly Rate")</f>
        <v>Hourly Rate</v>
      </c>
      <c r="C219" s="126">
        <f>C215</f>
        <v>0</v>
      </c>
      <c r="D219" s="126">
        <f>C219+(C219*$C$216)</f>
        <v>0</v>
      </c>
      <c r="E219" s="126">
        <f>D219+(D219*$C$216)</f>
        <v>0</v>
      </c>
      <c r="F219" s="126">
        <f>E219+(E219*$C$216)</f>
        <v>0</v>
      </c>
      <c r="G219" s="126">
        <f>F219+(F219*$C$216)</f>
        <v>0</v>
      </c>
      <c r="H219" s="305"/>
      <c r="I219" s="520"/>
    </row>
    <row r="220" spans="1:9" x14ac:dyDescent="0.35">
      <c r="A220" s="510" t="s">
        <v>65</v>
      </c>
      <c r="B220" s="114" t="s">
        <v>110</v>
      </c>
      <c r="C220" s="417"/>
      <c r="D220" s="417"/>
      <c r="E220" s="417"/>
      <c r="F220" s="417"/>
      <c r="G220" s="417"/>
      <c r="H220" s="306">
        <f>SUM(C220:G220)</f>
        <v>0</v>
      </c>
      <c r="I220" s="520"/>
    </row>
    <row r="221" spans="1:9" x14ac:dyDescent="0.35">
      <c r="A221" s="510"/>
      <c r="B221" s="114" t="s">
        <v>109</v>
      </c>
      <c r="C221" s="422"/>
      <c r="D221" s="422"/>
      <c r="E221" s="422"/>
      <c r="F221" s="422"/>
      <c r="G221" s="422"/>
      <c r="H221" s="306">
        <f>SUM(C221:G221)</f>
        <v>0</v>
      </c>
    </row>
    <row r="222" spans="1:9" ht="15" thickBot="1" x14ac:dyDescent="0.4">
      <c r="B222" s="224" t="s">
        <v>102</v>
      </c>
      <c r="C222" s="124">
        <f>IF($C$214="Months", C219/12*C220, C219*C221)</f>
        <v>0</v>
      </c>
      <c r="D222" s="124">
        <f>IF($C$214="Months", D219/12*D220, D219*D221)</f>
        <v>0</v>
      </c>
      <c r="E222" s="124">
        <f>IF($C$214="Months", E219/12*E220, E219*E221)</f>
        <v>0</v>
      </c>
      <c r="F222" s="124">
        <f>IF($C$214="Months", F219/12*F220, F219*F221)</f>
        <v>0</v>
      </c>
      <c r="G222" s="124">
        <f>IF($C$214="Months", G219/12*G220, G219*G221)</f>
        <v>0</v>
      </c>
      <c r="H222" s="307">
        <f>SUM(C222:G222)</f>
        <v>0</v>
      </c>
    </row>
    <row r="223" spans="1:9" ht="15" thickBot="1" x14ac:dyDescent="0.4">
      <c r="B223" s="117"/>
      <c r="C223" s="110"/>
      <c r="D223" s="110"/>
      <c r="E223" s="110"/>
      <c r="F223" s="110"/>
      <c r="G223" s="110"/>
      <c r="H223" s="110"/>
    </row>
    <row r="224" spans="1:9" x14ac:dyDescent="0.35">
      <c r="B224" s="215" t="s">
        <v>217</v>
      </c>
      <c r="C224" s="511"/>
      <c r="D224" s="511"/>
      <c r="E224" s="213"/>
      <c r="F224" s="213"/>
      <c r="G224" s="213"/>
      <c r="H224" s="227"/>
    </row>
    <row r="225" spans="1:9" x14ac:dyDescent="0.35">
      <c r="B225" s="114" t="s">
        <v>208</v>
      </c>
      <c r="C225" s="423"/>
      <c r="D225" s="166"/>
      <c r="H225" s="119"/>
    </row>
    <row r="226" spans="1:9" x14ac:dyDescent="0.35">
      <c r="B226" s="114" t="s">
        <v>43</v>
      </c>
      <c r="C226" s="418"/>
      <c r="D226" s="229"/>
      <c r="E226" s="4"/>
      <c r="F226" s="226"/>
      <c r="G226" s="226"/>
      <c r="H226" s="119"/>
    </row>
    <row r="227" spans="1:9" x14ac:dyDescent="0.35">
      <c r="B227" s="137" t="str">
        <f>IF(C226="Months", "Enter Current Annual Salary Base:", "Enter Current Hourly Rate Base")</f>
        <v>Enter Current Hourly Rate Base</v>
      </c>
      <c r="C227" s="420"/>
      <c r="D227" s="229"/>
      <c r="E227" s="4"/>
      <c r="F227" s="226"/>
      <c r="G227" s="226"/>
      <c r="H227" s="119"/>
    </row>
    <row r="228" spans="1:9" x14ac:dyDescent="0.35">
      <c r="B228" s="144" t="s">
        <v>221</v>
      </c>
      <c r="C228" s="421"/>
      <c r="D228" s="229"/>
      <c r="E228" s="4"/>
      <c r="F228" s="226"/>
      <c r="G228" s="226"/>
      <c r="H228" s="119"/>
    </row>
    <row r="229" spans="1:9" ht="14.4" customHeight="1" x14ac:dyDescent="0.35">
      <c r="B229" s="217" t="s">
        <v>111</v>
      </c>
      <c r="C229" s="416"/>
      <c r="D229" s="229"/>
      <c r="E229" s="4"/>
      <c r="F229" s="226"/>
      <c r="G229" s="226"/>
      <c r="H229" s="119"/>
    </row>
    <row r="230" spans="1:9" x14ac:dyDescent="0.35">
      <c r="B230" s="138"/>
      <c r="C230" s="108" t="s">
        <v>0</v>
      </c>
      <c r="D230" s="108" t="s">
        <v>1</v>
      </c>
      <c r="E230" s="108" t="s">
        <v>2</v>
      </c>
      <c r="F230" s="108" t="s">
        <v>3</v>
      </c>
      <c r="G230" s="108" t="s">
        <v>4</v>
      </c>
      <c r="H230" s="109" t="s">
        <v>5</v>
      </c>
    </row>
    <row r="231" spans="1:9" ht="15" customHeight="1" x14ac:dyDescent="0.35">
      <c r="B231" s="114" t="str">
        <f>IF(C226="Months", "Annual Salary Base", "Hourly Rate")</f>
        <v>Hourly Rate</v>
      </c>
      <c r="C231" s="126">
        <f>C227</f>
        <v>0</v>
      </c>
      <c r="D231" s="126">
        <f>C231+(C231*$C$228)</f>
        <v>0</v>
      </c>
      <c r="E231" s="126">
        <f>D231+(D231*$C$228)</f>
        <v>0</v>
      </c>
      <c r="F231" s="126">
        <f>E231+(E231*$C$228)</f>
        <v>0</v>
      </c>
      <c r="G231" s="126">
        <f>F231+(F231*$C$228)</f>
        <v>0</v>
      </c>
      <c r="H231" s="305"/>
      <c r="I231" s="520"/>
    </row>
    <row r="232" spans="1:9" ht="14.5" customHeight="1" x14ac:dyDescent="0.35">
      <c r="A232" s="510" t="s">
        <v>65</v>
      </c>
      <c r="B232" s="114" t="s">
        <v>110</v>
      </c>
      <c r="C232" s="417"/>
      <c r="D232" s="417"/>
      <c r="E232" s="417"/>
      <c r="F232" s="417"/>
      <c r="G232" s="417"/>
      <c r="H232" s="306">
        <f>SUM(C232:G232)</f>
        <v>0</v>
      </c>
      <c r="I232" s="520"/>
    </row>
    <row r="233" spans="1:9" x14ac:dyDescent="0.35">
      <c r="A233" s="510"/>
      <c r="B233" s="114" t="s">
        <v>109</v>
      </c>
      <c r="C233" s="422"/>
      <c r="D233" s="422"/>
      <c r="E233" s="422"/>
      <c r="F233" s="422"/>
      <c r="G233" s="422"/>
      <c r="H233" s="306">
        <f>SUM(C233:G233)</f>
        <v>0</v>
      </c>
    </row>
    <row r="234" spans="1:9" ht="15" thickBot="1" x14ac:dyDescent="0.4">
      <c r="B234" s="224" t="s">
        <v>102</v>
      </c>
      <c r="C234" s="124">
        <f>IF($C$226="Months", C231/12*C232, C231*C233)</f>
        <v>0</v>
      </c>
      <c r="D234" s="124">
        <f>IF($C$226="Months", D231/12*D232, D231*D233)</f>
        <v>0</v>
      </c>
      <c r="E234" s="124">
        <f>IF($C$226="Months", E231/12*E232, E231*E233)</f>
        <v>0</v>
      </c>
      <c r="F234" s="124">
        <f>IF($C$226="Months", F231/12*F232, F231*F233)</f>
        <v>0</v>
      </c>
      <c r="G234" s="124">
        <f>IF($C$226="Months", G231/12*G232, G231*G233)</f>
        <v>0</v>
      </c>
      <c r="H234" s="307">
        <f>SUM(C234:G234)</f>
        <v>0</v>
      </c>
    </row>
    <row r="236" spans="1:9" x14ac:dyDescent="0.35">
      <c r="A236" s="509" t="s">
        <v>313</v>
      </c>
      <c r="B236" s="509"/>
      <c r="C236" s="509"/>
      <c r="D236" s="509"/>
      <c r="E236" s="509"/>
      <c r="F236" s="509"/>
      <c r="G236" s="509"/>
      <c r="H236" s="509"/>
    </row>
    <row r="237" spans="1:9" x14ac:dyDescent="0.35">
      <c r="B237" s="168" t="s">
        <v>314</v>
      </c>
    </row>
    <row r="238" spans="1:9" hidden="1" x14ac:dyDescent="0.35">
      <c r="B238" s="215" t="s">
        <v>282</v>
      </c>
      <c r="C238" s="511"/>
      <c r="D238" s="511"/>
      <c r="E238" s="213"/>
      <c r="F238" s="213"/>
      <c r="G238" s="213"/>
      <c r="H238" s="227"/>
    </row>
    <row r="239" spans="1:9" hidden="1" x14ac:dyDescent="0.35">
      <c r="B239" s="114" t="s">
        <v>208</v>
      </c>
      <c r="C239" s="423"/>
      <c r="D239" s="166"/>
      <c r="H239" s="119"/>
    </row>
    <row r="240" spans="1:9" hidden="1" x14ac:dyDescent="0.35">
      <c r="B240" s="114" t="s">
        <v>43</v>
      </c>
      <c r="C240" s="418"/>
      <c r="D240" s="229"/>
      <c r="E240" s="4"/>
      <c r="F240" s="226"/>
      <c r="G240" s="226"/>
      <c r="H240" s="119"/>
    </row>
    <row r="241" spans="1:9" ht="14.4" hidden="1" customHeight="1" x14ac:dyDescent="0.35">
      <c r="B241" s="137" t="str">
        <f>IF(C240="Months", "Enter Current Annual Salary Base:", "Enter Current Hourly Rate Base")</f>
        <v>Enter Current Hourly Rate Base</v>
      </c>
      <c r="C241" s="420"/>
      <c r="D241" s="229"/>
      <c r="E241" s="4"/>
      <c r="F241" s="226"/>
      <c r="G241" s="226"/>
      <c r="H241" s="119"/>
    </row>
    <row r="242" spans="1:9" hidden="1" x14ac:dyDescent="0.35">
      <c r="B242" s="144" t="s">
        <v>221</v>
      </c>
      <c r="C242" s="421"/>
      <c r="D242" s="229"/>
      <c r="E242" s="4"/>
      <c r="F242" s="226"/>
      <c r="G242" s="226"/>
      <c r="H242" s="119"/>
    </row>
    <row r="243" spans="1:9" hidden="1" x14ac:dyDescent="0.35">
      <c r="B243" s="217" t="s">
        <v>111</v>
      </c>
      <c r="C243" s="416"/>
      <c r="D243" s="229"/>
      <c r="E243" s="4"/>
      <c r="F243" s="226"/>
      <c r="G243" s="226"/>
      <c r="H243" s="119"/>
    </row>
    <row r="244" spans="1:9" hidden="1" x14ac:dyDescent="0.35">
      <c r="B244" s="138"/>
      <c r="C244" s="108" t="s">
        <v>0</v>
      </c>
      <c r="D244" s="108" t="s">
        <v>1</v>
      </c>
      <c r="E244" s="108" t="s">
        <v>2</v>
      </c>
      <c r="F244" s="108" t="s">
        <v>3</v>
      </c>
      <c r="G244" s="108" t="s">
        <v>4</v>
      </c>
      <c r="H244" s="109" t="s">
        <v>5</v>
      </c>
    </row>
    <row r="245" spans="1:9" ht="15" hidden="1" customHeight="1" x14ac:dyDescent="0.35">
      <c r="B245" s="114" t="str">
        <f>IF(C240="Months", "Annual Salary Base", "Hourly Rate")</f>
        <v>Hourly Rate</v>
      </c>
      <c r="C245" s="126">
        <f>C241</f>
        <v>0</v>
      </c>
      <c r="D245" s="126">
        <f>C245+(C245*$C$242)</f>
        <v>0</v>
      </c>
      <c r="E245" s="126">
        <f>D245+(D245*$C$242)</f>
        <v>0</v>
      </c>
      <c r="F245" s="126">
        <f>E245+(E245*$C$242)</f>
        <v>0</v>
      </c>
      <c r="G245" s="126">
        <f>F245+(F245*$C$242)</f>
        <v>0</v>
      </c>
      <c r="H245" s="305"/>
      <c r="I245" s="520"/>
    </row>
    <row r="246" spans="1:9" hidden="1" x14ac:dyDescent="0.35">
      <c r="A246" s="510" t="s">
        <v>65</v>
      </c>
      <c r="B246" s="114" t="s">
        <v>110</v>
      </c>
      <c r="C246" s="417"/>
      <c r="D246" s="417"/>
      <c r="E246" s="417"/>
      <c r="F246" s="417"/>
      <c r="G246" s="417"/>
      <c r="H246" s="306">
        <f>SUM(C246:G246)</f>
        <v>0</v>
      </c>
      <c r="I246" s="520"/>
    </row>
    <row r="247" spans="1:9" hidden="1" x14ac:dyDescent="0.35">
      <c r="A247" s="510"/>
      <c r="B247" s="114" t="s">
        <v>109</v>
      </c>
      <c r="C247" s="422"/>
      <c r="D247" s="422"/>
      <c r="E247" s="422"/>
      <c r="F247" s="422"/>
      <c r="G247" s="422"/>
      <c r="H247" s="306">
        <f>SUM(C247:G247)</f>
        <v>0</v>
      </c>
    </row>
    <row r="248" spans="1:9" ht="15" hidden="1" thickBot="1" x14ac:dyDescent="0.4">
      <c r="B248" s="224" t="s">
        <v>102</v>
      </c>
      <c r="C248" s="124">
        <f>IF($C$240="Months", C245/12*C246, C245*C247)</f>
        <v>0</v>
      </c>
      <c r="D248" s="124">
        <f>IF($C$240="Months", D245/12*D246, D245*D247)</f>
        <v>0</v>
      </c>
      <c r="E248" s="124">
        <f>IF($C$240="Months", E245/12*E246, E245*E247)</f>
        <v>0</v>
      </c>
      <c r="F248" s="124">
        <f>IF($C$240="Months", F245/12*F246, F245*F247)</f>
        <v>0</v>
      </c>
      <c r="G248" s="124">
        <f>IF($C$240="Months", G245/12*G246, G245*G247)</f>
        <v>0</v>
      </c>
      <c r="H248" s="307">
        <f>SUM(C248:G248)</f>
        <v>0</v>
      </c>
    </row>
    <row r="249" spans="1:9" x14ac:dyDescent="0.35">
      <c r="B249" s="168" t="s">
        <v>315</v>
      </c>
    </row>
    <row r="250" spans="1:9" hidden="1" x14ac:dyDescent="0.35">
      <c r="B250" s="215" t="s">
        <v>283</v>
      </c>
      <c r="C250" s="511"/>
      <c r="D250" s="511"/>
      <c r="E250" s="213"/>
      <c r="F250" s="213"/>
      <c r="G250" s="213"/>
      <c r="H250" s="227"/>
    </row>
    <row r="251" spans="1:9" hidden="1" x14ac:dyDescent="0.35">
      <c r="B251" s="114" t="s">
        <v>208</v>
      </c>
      <c r="C251" s="423"/>
      <c r="D251" s="166"/>
      <c r="H251" s="119"/>
    </row>
    <row r="252" spans="1:9" hidden="1" x14ac:dyDescent="0.35">
      <c r="B252" s="114" t="s">
        <v>43</v>
      </c>
      <c r="C252" s="418"/>
      <c r="D252" s="229"/>
      <c r="E252" s="4"/>
      <c r="F252" s="226"/>
      <c r="G252" s="226"/>
      <c r="H252" s="119"/>
    </row>
    <row r="253" spans="1:9" ht="14.4" hidden="1" customHeight="1" x14ac:dyDescent="0.35">
      <c r="B253" s="137" t="str">
        <f>IF(C252="Months", "Enter Current Annual Salary Base:", "Enter Current Hourly Rate Base")</f>
        <v>Enter Current Hourly Rate Base</v>
      </c>
      <c r="C253" s="420"/>
      <c r="D253" s="229"/>
      <c r="E253" s="4"/>
      <c r="F253" s="226"/>
      <c r="G253" s="226"/>
      <c r="H253" s="119"/>
    </row>
    <row r="254" spans="1:9" hidden="1" x14ac:dyDescent="0.35">
      <c r="B254" s="144" t="s">
        <v>221</v>
      </c>
      <c r="C254" s="421"/>
      <c r="D254" s="229"/>
      <c r="E254" s="4"/>
      <c r="F254" s="226"/>
      <c r="G254" s="226"/>
      <c r="H254" s="119"/>
    </row>
    <row r="255" spans="1:9" hidden="1" x14ac:dyDescent="0.35">
      <c r="B255" s="217" t="s">
        <v>111</v>
      </c>
      <c r="C255" s="416"/>
      <c r="D255" s="229"/>
      <c r="E255" s="4"/>
      <c r="F255" s="226"/>
      <c r="G255" s="226"/>
      <c r="H255" s="119"/>
    </row>
    <row r="256" spans="1:9" hidden="1" x14ac:dyDescent="0.35">
      <c r="B256" s="138"/>
      <c r="C256" s="108" t="s">
        <v>0</v>
      </c>
      <c r="D256" s="108" t="s">
        <v>1</v>
      </c>
      <c r="E256" s="108" t="s">
        <v>2</v>
      </c>
      <c r="F256" s="108" t="s">
        <v>3</v>
      </c>
      <c r="G256" s="108" t="s">
        <v>4</v>
      </c>
      <c r="H256" s="109" t="s">
        <v>5</v>
      </c>
    </row>
    <row r="257" spans="1:9" ht="15" hidden="1" customHeight="1" x14ac:dyDescent="0.35">
      <c r="B257" s="114" t="str">
        <f>IF(C252="Months", "Annual Salary Base", "Hourly Rate")</f>
        <v>Hourly Rate</v>
      </c>
      <c r="C257" s="126">
        <f>C253</f>
        <v>0</v>
      </c>
      <c r="D257" s="126">
        <f>C257+(C257*$C$254)</f>
        <v>0</v>
      </c>
      <c r="E257" s="126">
        <f>D257+(D257*$C$254)</f>
        <v>0</v>
      </c>
      <c r="F257" s="126">
        <f>E257+(E257*$C$254)</f>
        <v>0</v>
      </c>
      <c r="G257" s="126">
        <f>F257+(F257*$C$254)</f>
        <v>0</v>
      </c>
      <c r="H257" s="305"/>
      <c r="I257" s="520"/>
    </row>
    <row r="258" spans="1:9" hidden="1" x14ac:dyDescent="0.35">
      <c r="A258" s="510" t="s">
        <v>65</v>
      </c>
      <c r="B258" s="114" t="s">
        <v>110</v>
      </c>
      <c r="C258" s="417"/>
      <c r="D258" s="417"/>
      <c r="E258" s="417"/>
      <c r="F258" s="417"/>
      <c r="G258" s="417"/>
      <c r="H258" s="306">
        <f>SUM(C258:G258)</f>
        <v>0</v>
      </c>
      <c r="I258" s="520"/>
    </row>
    <row r="259" spans="1:9" hidden="1" x14ac:dyDescent="0.35">
      <c r="A259" s="510"/>
      <c r="B259" s="114" t="s">
        <v>109</v>
      </c>
      <c r="C259" s="422"/>
      <c r="D259" s="422"/>
      <c r="E259" s="422"/>
      <c r="F259" s="422"/>
      <c r="G259" s="422"/>
      <c r="H259" s="306">
        <f>SUM(C259:G259)</f>
        <v>0</v>
      </c>
    </row>
    <row r="260" spans="1:9" ht="15" hidden="1" thickBot="1" x14ac:dyDescent="0.4">
      <c r="B260" s="224" t="s">
        <v>102</v>
      </c>
      <c r="C260" s="124">
        <f>IF($C$252="Months", C257/12*C258, C257*C259)</f>
        <v>0</v>
      </c>
      <c r="D260" s="124">
        <f>IF($C$252="Months", D257/12*D258, D257*D259)</f>
        <v>0</v>
      </c>
      <c r="E260" s="124">
        <f>IF($C$252="Months", E257/12*E258, E257*E259)</f>
        <v>0</v>
      </c>
      <c r="F260" s="124">
        <f>IF($C$252="Months", F257/12*F258, F257*F259)</f>
        <v>0</v>
      </c>
      <c r="G260" s="124">
        <f>IF($C$252="Months", G257/12*G258, G257*G259)</f>
        <v>0</v>
      </c>
      <c r="H260" s="307">
        <f>SUM(C260:G260)</f>
        <v>0</v>
      </c>
    </row>
    <row r="261" spans="1:9" x14ac:dyDescent="0.35">
      <c r="B261" s="168" t="s">
        <v>316</v>
      </c>
    </row>
    <row r="262" spans="1:9" hidden="1" x14ac:dyDescent="0.35">
      <c r="B262" s="215" t="s">
        <v>284</v>
      </c>
      <c r="C262" s="511"/>
      <c r="D262" s="511"/>
      <c r="E262" s="213"/>
      <c r="F262" s="213"/>
      <c r="G262" s="213"/>
      <c r="H262" s="227"/>
    </row>
    <row r="263" spans="1:9" hidden="1" x14ac:dyDescent="0.35">
      <c r="B263" s="114" t="s">
        <v>208</v>
      </c>
      <c r="C263" s="423"/>
      <c r="D263" s="166"/>
      <c r="H263" s="119"/>
    </row>
    <row r="264" spans="1:9" hidden="1" x14ac:dyDescent="0.35">
      <c r="B264" s="114" t="s">
        <v>43</v>
      </c>
      <c r="C264" s="418"/>
      <c r="D264" s="229"/>
      <c r="E264" s="4"/>
      <c r="F264" s="226"/>
      <c r="G264" s="226"/>
      <c r="H264" s="119"/>
    </row>
    <row r="265" spans="1:9" ht="14.4" hidden="1" customHeight="1" x14ac:dyDescent="0.35">
      <c r="B265" s="137" t="str">
        <f>IF(C264="Months", "Enter Current Annual Salary Base:", "Enter Current Hourly Rate Base")</f>
        <v>Enter Current Hourly Rate Base</v>
      </c>
      <c r="C265" s="420"/>
      <c r="D265" s="229"/>
      <c r="E265" s="4"/>
      <c r="F265" s="226"/>
      <c r="G265" s="226"/>
      <c r="H265" s="119"/>
    </row>
    <row r="266" spans="1:9" hidden="1" x14ac:dyDescent="0.35">
      <c r="B266" s="144" t="s">
        <v>221</v>
      </c>
      <c r="C266" s="421"/>
      <c r="D266" s="229"/>
      <c r="E266" s="4"/>
      <c r="F266" s="226"/>
      <c r="G266" s="226"/>
      <c r="H266" s="119"/>
    </row>
    <row r="267" spans="1:9" hidden="1" x14ac:dyDescent="0.35">
      <c r="B267" s="217" t="s">
        <v>111</v>
      </c>
      <c r="C267" s="416"/>
      <c r="D267" s="229"/>
      <c r="E267" s="4"/>
      <c r="F267" s="226"/>
      <c r="G267" s="226"/>
      <c r="H267" s="119"/>
    </row>
    <row r="268" spans="1:9" hidden="1" x14ac:dyDescent="0.35">
      <c r="B268" s="138"/>
      <c r="C268" s="108" t="s">
        <v>0</v>
      </c>
      <c r="D268" s="108" t="s">
        <v>1</v>
      </c>
      <c r="E268" s="108" t="s">
        <v>2</v>
      </c>
      <c r="F268" s="108" t="s">
        <v>3</v>
      </c>
      <c r="G268" s="108" t="s">
        <v>4</v>
      </c>
      <c r="H268" s="109" t="s">
        <v>5</v>
      </c>
    </row>
    <row r="269" spans="1:9" ht="15" hidden="1" customHeight="1" x14ac:dyDescent="0.35">
      <c r="B269" s="114" t="str">
        <f>IF(C264="Months", "Annual Salary Base", "Hourly Rate")</f>
        <v>Hourly Rate</v>
      </c>
      <c r="C269" s="126">
        <f>C265</f>
        <v>0</v>
      </c>
      <c r="D269" s="126">
        <f>C269+(C269*$C$266)</f>
        <v>0</v>
      </c>
      <c r="E269" s="126">
        <f>D269+(D269*$C$266)</f>
        <v>0</v>
      </c>
      <c r="F269" s="126">
        <f>E269+(E269*$C$266)</f>
        <v>0</v>
      </c>
      <c r="G269" s="126">
        <f>F269+(F269*$C$266)</f>
        <v>0</v>
      </c>
      <c r="H269" s="305"/>
      <c r="I269" s="520"/>
    </row>
    <row r="270" spans="1:9" ht="14.5" hidden="1" customHeight="1" x14ac:dyDescent="0.35">
      <c r="A270" s="510" t="s">
        <v>65</v>
      </c>
      <c r="B270" s="114" t="s">
        <v>110</v>
      </c>
      <c r="C270" s="417"/>
      <c r="D270" s="417"/>
      <c r="E270" s="417"/>
      <c r="F270" s="417"/>
      <c r="G270" s="417"/>
      <c r="H270" s="306">
        <f>SUM(C270:G270)</f>
        <v>0</v>
      </c>
      <c r="I270" s="520"/>
    </row>
    <row r="271" spans="1:9" hidden="1" x14ac:dyDescent="0.35">
      <c r="A271" s="510"/>
      <c r="B271" s="114" t="s">
        <v>109</v>
      </c>
      <c r="C271" s="422"/>
      <c r="D271" s="422"/>
      <c r="E271" s="422"/>
      <c r="F271" s="422"/>
      <c r="G271" s="422"/>
      <c r="H271" s="306">
        <f>SUM(C271:G271)</f>
        <v>0</v>
      </c>
    </row>
    <row r="272" spans="1:9" ht="15" hidden="1" thickBot="1" x14ac:dyDescent="0.4">
      <c r="B272" s="224" t="s">
        <v>102</v>
      </c>
      <c r="C272" s="124">
        <f>IF($C$264="Months", C269/12*C270, C269*C271)</f>
        <v>0</v>
      </c>
      <c r="D272" s="124">
        <f>IF($C$264="Months", D269/12*D270, D269*D271)</f>
        <v>0</v>
      </c>
      <c r="E272" s="124">
        <f>IF($C$264="Months", E269/12*E270, E269*E271)</f>
        <v>0</v>
      </c>
      <c r="F272" s="124">
        <f>IF($C$264="Months", F269/12*F270, F269*F271)</f>
        <v>0</v>
      </c>
      <c r="G272" s="124">
        <f>IF($C$264="Months", G269/12*G270, G269*G271)</f>
        <v>0</v>
      </c>
      <c r="H272" s="307">
        <f>SUM(C272:G272)</f>
        <v>0</v>
      </c>
    </row>
    <row r="273" spans="1:9" x14ac:dyDescent="0.35">
      <c r="B273" s="168" t="s">
        <v>317</v>
      </c>
    </row>
    <row r="274" spans="1:9" hidden="1" x14ac:dyDescent="0.35">
      <c r="B274" s="215" t="s">
        <v>285</v>
      </c>
      <c r="C274" s="511"/>
      <c r="D274" s="511"/>
      <c r="E274" s="213"/>
      <c r="F274" s="213"/>
      <c r="G274" s="213"/>
      <c r="H274" s="227"/>
    </row>
    <row r="275" spans="1:9" hidden="1" x14ac:dyDescent="0.35">
      <c r="B275" s="114" t="s">
        <v>208</v>
      </c>
      <c r="C275" s="423"/>
      <c r="D275" s="166"/>
      <c r="H275" s="119"/>
    </row>
    <row r="276" spans="1:9" hidden="1" x14ac:dyDescent="0.35">
      <c r="B276" s="114" t="s">
        <v>43</v>
      </c>
      <c r="C276" s="418"/>
      <c r="D276" s="229"/>
      <c r="E276" s="4"/>
      <c r="F276" s="226"/>
      <c r="G276" s="226"/>
      <c r="H276" s="119"/>
    </row>
    <row r="277" spans="1:9" ht="14.4" hidden="1" customHeight="1" x14ac:dyDescent="0.35">
      <c r="B277" s="137" t="str">
        <f>IF(C276="Months", "Enter Current Annual Salary Base:", "Enter Current Hourly Rate Base")</f>
        <v>Enter Current Hourly Rate Base</v>
      </c>
      <c r="C277" s="420"/>
      <c r="D277" s="229"/>
      <c r="E277" s="4"/>
      <c r="F277" s="226"/>
      <c r="G277" s="226"/>
      <c r="H277" s="119"/>
    </row>
    <row r="278" spans="1:9" hidden="1" x14ac:dyDescent="0.35">
      <c r="B278" s="144" t="s">
        <v>221</v>
      </c>
      <c r="C278" s="421"/>
      <c r="D278" s="229"/>
      <c r="E278" s="4"/>
      <c r="F278" s="226"/>
      <c r="G278" s="226"/>
      <c r="H278" s="119"/>
    </row>
    <row r="279" spans="1:9" hidden="1" x14ac:dyDescent="0.35">
      <c r="B279" s="217" t="s">
        <v>111</v>
      </c>
      <c r="C279" s="416"/>
      <c r="D279" s="229"/>
      <c r="E279" s="4"/>
      <c r="F279" s="226"/>
      <c r="G279" s="226"/>
      <c r="H279" s="119"/>
    </row>
    <row r="280" spans="1:9" hidden="1" x14ac:dyDescent="0.35">
      <c r="B280" s="138"/>
      <c r="C280" s="108" t="s">
        <v>0</v>
      </c>
      <c r="D280" s="108" t="s">
        <v>1</v>
      </c>
      <c r="E280" s="108" t="s">
        <v>2</v>
      </c>
      <c r="F280" s="108" t="s">
        <v>3</v>
      </c>
      <c r="G280" s="108" t="s">
        <v>4</v>
      </c>
      <c r="H280" s="109" t="s">
        <v>5</v>
      </c>
    </row>
    <row r="281" spans="1:9" ht="15" hidden="1" customHeight="1" x14ac:dyDescent="0.35">
      <c r="B281" s="114" t="str">
        <f>IF(C276="Months", "Annual Salary Base", "Hourly Rate")</f>
        <v>Hourly Rate</v>
      </c>
      <c r="C281" s="126">
        <f>C277</f>
        <v>0</v>
      </c>
      <c r="D281" s="126">
        <f>C281+(C281*$C$278)</f>
        <v>0</v>
      </c>
      <c r="E281" s="126">
        <f>D281+(D281*$C$278)</f>
        <v>0</v>
      </c>
      <c r="F281" s="126">
        <f>E281+(E281*$C$278)</f>
        <v>0</v>
      </c>
      <c r="G281" s="126">
        <f>F281+(F281*$C$278)</f>
        <v>0</v>
      </c>
      <c r="H281" s="305"/>
      <c r="I281" s="520"/>
    </row>
    <row r="282" spans="1:9" ht="14.5" hidden="1" customHeight="1" x14ac:dyDescent="0.35">
      <c r="A282" s="510" t="s">
        <v>65</v>
      </c>
      <c r="B282" s="114" t="s">
        <v>110</v>
      </c>
      <c r="C282" s="417"/>
      <c r="D282" s="417"/>
      <c r="E282" s="417"/>
      <c r="F282" s="417"/>
      <c r="G282" s="417"/>
      <c r="H282" s="306">
        <f>SUM(C282:G282)</f>
        <v>0</v>
      </c>
      <c r="I282" s="520"/>
    </row>
    <row r="283" spans="1:9" hidden="1" x14ac:dyDescent="0.35">
      <c r="A283" s="510"/>
      <c r="B283" s="114" t="s">
        <v>109</v>
      </c>
      <c r="C283" s="422"/>
      <c r="D283" s="422"/>
      <c r="E283" s="422"/>
      <c r="F283" s="422"/>
      <c r="G283" s="422"/>
      <c r="H283" s="306">
        <f>SUM(C283:G283)</f>
        <v>0</v>
      </c>
    </row>
    <row r="284" spans="1:9" ht="15" hidden="1" thickBot="1" x14ac:dyDescent="0.4">
      <c r="B284" s="224" t="s">
        <v>102</v>
      </c>
      <c r="C284" s="124">
        <f>IF($C$276="Months", C281/12*C282, C281*C283)</f>
        <v>0</v>
      </c>
      <c r="D284" s="124">
        <f>IF($C$276="Months", D281/12*D282, D281*D283)</f>
        <v>0</v>
      </c>
      <c r="E284" s="124">
        <f>IF($C$276="Months", E281/12*E282, E281*E283)</f>
        <v>0</v>
      </c>
      <c r="F284" s="124">
        <f>IF($C$276="Months", F281/12*F282, F281*F283)</f>
        <v>0</v>
      </c>
      <c r="G284" s="124">
        <f>IF($C$276="Months", G281/12*G282, G281*G283)</f>
        <v>0</v>
      </c>
      <c r="H284" s="307">
        <f>SUM(C284:G284)</f>
        <v>0</v>
      </c>
    </row>
    <row r="285" spans="1:9" x14ac:dyDescent="0.35">
      <c r="B285" s="168" t="s">
        <v>318</v>
      </c>
    </row>
    <row r="286" spans="1:9" hidden="1" x14ac:dyDescent="0.35">
      <c r="B286" s="215" t="s">
        <v>286</v>
      </c>
      <c r="C286" s="511"/>
      <c r="D286" s="511"/>
      <c r="E286" s="213"/>
      <c r="F286" s="213"/>
      <c r="G286" s="213"/>
      <c r="H286" s="227"/>
    </row>
    <row r="287" spans="1:9" hidden="1" x14ac:dyDescent="0.35">
      <c r="B287" s="114" t="s">
        <v>208</v>
      </c>
      <c r="C287" s="423"/>
      <c r="D287" s="166"/>
      <c r="H287" s="119"/>
    </row>
    <row r="288" spans="1:9" hidden="1" x14ac:dyDescent="0.35">
      <c r="B288" s="114" t="s">
        <v>43</v>
      </c>
      <c r="C288" s="418"/>
      <c r="D288" s="229"/>
      <c r="E288" s="4"/>
      <c r="F288" s="226"/>
      <c r="G288" s="226"/>
      <c r="H288" s="119"/>
    </row>
    <row r="289" spans="1:9" ht="14.4" hidden="1" customHeight="1" x14ac:dyDescent="0.35">
      <c r="B289" s="137" t="str">
        <f>IF(C288="Months", "Enter Current Annual Salary Base:", "Enter Current Hourly Rate Base")</f>
        <v>Enter Current Hourly Rate Base</v>
      </c>
      <c r="C289" s="420"/>
      <c r="D289" s="229"/>
      <c r="E289" s="4"/>
      <c r="F289" s="226"/>
      <c r="G289" s="226"/>
      <c r="H289" s="119"/>
    </row>
    <row r="290" spans="1:9" hidden="1" x14ac:dyDescent="0.35">
      <c r="B290" s="144" t="s">
        <v>221</v>
      </c>
      <c r="C290" s="421"/>
      <c r="D290" s="229"/>
      <c r="E290" s="4"/>
      <c r="F290" s="226"/>
      <c r="G290" s="226"/>
      <c r="H290" s="119"/>
    </row>
    <row r="291" spans="1:9" hidden="1" x14ac:dyDescent="0.35">
      <c r="B291" s="217" t="s">
        <v>111</v>
      </c>
      <c r="C291" s="416"/>
      <c r="D291" s="229"/>
      <c r="E291" s="4"/>
      <c r="F291" s="226"/>
      <c r="G291" s="226"/>
      <c r="H291" s="119"/>
    </row>
    <row r="292" spans="1:9" hidden="1" x14ac:dyDescent="0.35">
      <c r="B292" s="138"/>
      <c r="C292" s="108" t="s">
        <v>0</v>
      </c>
      <c r="D292" s="108" t="s">
        <v>1</v>
      </c>
      <c r="E292" s="108" t="s">
        <v>2</v>
      </c>
      <c r="F292" s="108" t="s">
        <v>3</v>
      </c>
      <c r="G292" s="108" t="s">
        <v>4</v>
      </c>
      <c r="H292" s="109" t="s">
        <v>5</v>
      </c>
    </row>
    <row r="293" spans="1:9" ht="15" hidden="1" customHeight="1" x14ac:dyDescent="0.35">
      <c r="B293" s="114" t="str">
        <f>IF(C288="Months", "Annual Salary Base", "Hourly Rate")</f>
        <v>Hourly Rate</v>
      </c>
      <c r="C293" s="126">
        <f>C289</f>
        <v>0</v>
      </c>
      <c r="D293" s="126">
        <f>C293+(C293*$C$290)</f>
        <v>0</v>
      </c>
      <c r="E293" s="126">
        <f>D293+(D293*$C$290)</f>
        <v>0</v>
      </c>
      <c r="F293" s="126">
        <f>E293+(E293*$C$290)</f>
        <v>0</v>
      </c>
      <c r="G293" s="126">
        <f>F293+(F293*$C$290)</f>
        <v>0</v>
      </c>
      <c r="H293" s="305"/>
      <c r="I293" s="520"/>
    </row>
    <row r="294" spans="1:9" hidden="1" x14ac:dyDescent="0.35">
      <c r="A294" s="510" t="s">
        <v>65</v>
      </c>
      <c r="B294" s="114" t="s">
        <v>110</v>
      </c>
      <c r="C294" s="417"/>
      <c r="D294" s="417"/>
      <c r="E294" s="417"/>
      <c r="F294" s="417"/>
      <c r="G294" s="417"/>
      <c r="H294" s="306">
        <f>SUM(C294:G294)</f>
        <v>0</v>
      </c>
      <c r="I294" s="520"/>
    </row>
    <row r="295" spans="1:9" hidden="1" x14ac:dyDescent="0.35">
      <c r="A295" s="510"/>
      <c r="B295" s="114" t="s">
        <v>109</v>
      </c>
      <c r="C295" s="422"/>
      <c r="D295" s="422"/>
      <c r="E295" s="422"/>
      <c r="F295" s="422"/>
      <c r="G295" s="422"/>
      <c r="H295" s="306">
        <f>SUM(C295:G295)</f>
        <v>0</v>
      </c>
    </row>
    <row r="296" spans="1:9" ht="15" hidden="1" thickBot="1" x14ac:dyDescent="0.4">
      <c r="B296" s="224" t="s">
        <v>102</v>
      </c>
      <c r="C296" s="124">
        <f>IF($C$288="Months", C293/12*C294, C293*C295)</f>
        <v>0</v>
      </c>
      <c r="D296" s="124">
        <f>IF($C$288="Months", D293/12*D294, D293*D295)</f>
        <v>0</v>
      </c>
      <c r="E296" s="124">
        <f>IF($C$288="Months", E293/12*E294, E293*E295)</f>
        <v>0</v>
      </c>
      <c r="F296" s="124">
        <f>IF($C$288="Months", F293/12*F294, F293*F295)</f>
        <v>0</v>
      </c>
      <c r="G296" s="124">
        <f>IF($C$288="Months", G293/12*G294, G293*G295)</f>
        <v>0</v>
      </c>
      <c r="H296" s="307">
        <f>SUM(C296:G296)</f>
        <v>0</v>
      </c>
    </row>
  </sheetData>
  <mergeCells count="68">
    <mergeCell ref="I293:I294"/>
    <mergeCell ref="C286:D286"/>
    <mergeCell ref="I168:I169"/>
    <mergeCell ref="C200:D200"/>
    <mergeCell ref="C212:D212"/>
    <mergeCell ref="C224:D224"/>
    <mergeCell ref="C238:D238"/>
    <mergeCell ref="C250:D250"/>
    <mergeCell ref="I281:I282"/>
    <mergeCell ref="I269:I270"/>
    <mergeCell ref="I257:I258"/>
    <mergeCell ref="I245:I246"/>
    <mergeCell ref="I231:I232"/>
    <mergeCell ref="I219:I220"/>
    <mergeCell ref="I208:I209"/>
    <mergeCell ref="I196:I197"/>
    <mergeCell ref="I184:I185"/>
    <mergeCell ref="I151:I152"/>
    <mergeCell ref="I134:I135"/>
    <mergeCell ref="I117:I118"/>
    <mergeCell ref="J10:K10"/>
    <mergeCell ref="I81:I82"/>
    <mergeCell ref="I100:I101"/>
    <mergeCell ref="B1:H1"/>
    <mergeCell ref="J3:K3"/>
    <mergeCell ref="J2:K2"/>
    <mergeCell ref="J71:K71"/>
    <mergeCell ref="B2:H2"/>
    <mergeCell ref="I13:I14"/>
    <mergeCell ref="I30:I31"/>
    <mergeCell ref="I47:I48"/>
    <mergeCell ref="I64:I65"/>
    <mergeCell ref="C3:D3"/>
    <mergeCell ref="C20:D20"/>
    <mergeCell ref="C37:D37"/>
    <mergeCell ref="C54:D54"/>
    <mergeCell ref="C71:D71"/>
    <mergeCell ref="A13:A14"/>
    <mergeCell ref="A30:A31"/>
    <mergeCell ref="A47:A48"/>
    <mergeCell ref="A64:A65"/>
    <mergeCell ref="A81:A82"/>
    <mergeCell ref="A270:A271"/>
    <mergeCell ref="A282:A283"/>
    <mergeCell ref="A294:A295"/>
    <mergeCell ref="C158:D158"/>
    <mergeCell ref="A168:A169"/>
    <mergeCell ref="C188:D188"/>
    <mergeCell ref="C262:D262"/>
    <mergeCell ref="C274:D274"/>
    <mergeCell ref="A184:A185"/>
    <mergeCell ref="A196:A197"/>
    <mergeCell ref="A208:A209"/>
    <mergeCell ref="A220:A221"/>
    <mergeCell ref="A232:A233"/>
    <mergeCell ref="A246:A247"/>
    <mergeCell ref="A258:A259"/>
    <mergeCell ref="C176:D176"/>
    <mergeCell ref="A88:H88"/>
    <mergeCell ref="A236:H236"/>
    <mergeCell ref="A151:A152"/>
    <mergeCell ref="A134:A135"/>
    <mergeCell ref="A117:A118"/>
    <mergeCell ref="A100:A101"/>
    <mergeCell ref="C90:D90"/>
    <mergeCell ref="C107:D107"/>
    <mergeCell ref="C124:D124"/>
    <mergeCell ref="C141:D141"/>
  </mergeCells>
  <phoneticPr fontId="14" type="noConversion"/>
  <dataValidations count="6">
    <dataValidation type="list" allowBlank="1" showInputMessage="1" showErrorMessage="1" sqref="C7 C24 C41 C58 C75 C94 C111 C128 C145 C162 C190 C202 C178 C214 C226 C240 C252 C264 C276 C288" xr:uid="{F29F0F2C-8EF6-4144-BD0B-3896FE82E61E}">
      <formula1>"Months, Hours"</formula1>
    </dataValidation>
    <dataValidation type="list" allowBlank="1" showInputMessage="1" showErrorMessage="1" sqref="C72 C21 C38 C55 C4 C91 C108 C125 C142 C159" xr:uid="{45D505CA-FFA9-42C1-8BA1-0B7A6601FEAB}">
      <formula1>"PI, Co-PI/Co-I, Faculty, Postdoc, Other"</formula1>
    </dataValidation>
    <dataValidation type="list" allowBlank="1" showInputMessage="1" showErrorMessage="1" sqref="C9 C26 C43 C77 C60 C96 C113 C130 C147 C164 C216 C180 C192 C204 C228 C242 C254 C266 C278 C290" xr:uid="{76E3C4EA-517B-4FE0-8627-3E5C44B5CA04}">
      <formula1>"0%, 1%, 2%, 3%, 4%, 5%"</formula1>
    </dataValidation>
    <dataValidation type="list" allowBlank="1" showInputMessage="1" showErrorMessage="1" sqref="C5 C22 C39 C56 C73 C92 C109 C126 C143 C160" xr:uid="{5DEE878B-6539-4E21-8693-2B9C73DCDE7E}">
      <formula1>"9 month appt (AY), 12 month appt (FY)"</formula1>
    </dataValidation>
    <dataValidation type="list" allowBlank="1" showInputMessage="1" showErrorMessage="1" sqref="C10 C27 C44 C61 C78 C97 C114 C131 C148 C165 C181 C193 C205 C217 C229 C243 C255 C267 C279 C291" xr:uid="{F80A183A-A782-4A1B-9A27-1FE7E07ADB3F}">
      <formula1>"29.5%, 36.7%, 3.2%, 10.5%"</formula1>
    </dataValidation>
    <dataValidation type="list" allowBlank="1" showInputMessage="1" showErrorMessage="1" sqref="C177 C189 C201 C213 C225 C239 C251 C263 C275 C287" xr:uid="{C49E7A38-FCF5-4F0D-9E58-76452FC60F67}">
      <formula1>"Postdoc, Other Professional, Graduate Student, Undergraduate Student, Other"</formula1>
    </dataValidation>
  </dataValidations>
  <pageMargins left="0.7" right="0.7" top="0.75" bottom="0.75" header="0.3" footer="0.3"/>
  <pageSetup scale="54"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8253D-D60E-480B-BEC1-65E7CE2535A0}">
  <sheetPr>
    <pageSetUpPr fitToPage="1"/>
  </sheetPr>
  <dimension ref="A1:I253"/>
  <sheetViews>
    <sheetView zoomScaleNormal="100" workbookViewId="0">
      <selection activeCell="A5" sqref="A5"/>
    </sheetView>
  </sheetViews>
  <sheetFormatPr defaultRowHeight="14.5" x14ac:dyDescent="0.35"/>
  <cols>
    <col min="1" max="1" width="48.54296875" style="104" customWidth="1"/>
    <col min="2" max="2" width="16" customWidth="1"/>
    <col min="3" max="3" width="34.81640625" customWidth="1"/>
    <col min="4" max="4" width="11.81640625" customWidth="1"/>
    <col min="5" max="5" width="11.90625" customWidth="1"/>
    <col min="6" max="6" width="10.90625" customWidth="1"/>
    <col min="7" max="7" width="11" customWidth="1"/>
    <col min="8" max="8" width="12.1796875" customWidth="1"/>
    <col min="9" max="9" width="13.81640625" customWidth="1"/>
  </cols>
  <sheetData>
    <row r="1" spans="1:9" ht="27.5" customHeight="1" x14ac:dyDescent="0.35">
      <c r="A1" s="523" t="s">
        <v>96</v>
      </c>
      <c r="B1" s="523" t="s">
        <v>121</v>
      </c>
      <c r="C1" s="526" t="s">
        <v>42</v>
      </c>
      <c r="D1" s="526"/>
      <c r="E1" s="526"/>
      <c r="F1" s="526"/>
      <c r="G1" s="526"/>
      <c r="H1" s="526"/>
      <c r="I1" s="526"/>
    </row>
    <row r="2" spans="1:9" ht="14.5" customHeight="1" thickBot="1" x14ac:dyDescent="0.4">
      <c r="A2" s="523"/>
      <c r="B2" s="523"/>
      <c r="C2" s="527" t="s">
        <v>242</v>
      </c>
      <c r="D2" s="527"/>
      <c r="E2" s="527"/>
      <c r="F2" s="527"/>
      <c r="G2" s="527"/>
      <c r="H2" s="527"/>
      <c r="I2" s="527"/>
    </row>
    <row r="3" spans="1:9" ht="15" customHeight="1" x14ac:dyDescent="0.35">
      <c r="C3" s="136" t="s">
        <v>114</v>
      </c>
      <c r="D3" s="524"/>
      <c r="E3" s="524"/>
      <c r="F3" s="524"/>
      <c r="G3" s="524"/>
      <c r="H3" s="524"/>
      <c r="I3" s="525"/>
    </row>
    <row r="4" spans="1:9" x14ac:dyDescent="0.35">
      <c r="C4" s="138"/>
      <c r="D4" s="142" t="s">
        <v>0</v>
      </c>
      <c r="E4" s="108" t="s">
        <v>1</v>
      </c>
      <c r="F4" s="108" t="s">
        <v>2</v>
      </c>
      <c r="G4" s="300" t="s">
        <v>3</v>
      </c>
      <c r="H4" s="108" t="s">
        <v>4</v>
      </c>
      <c r="I4" s="109" t="s">
        <v>5</v>
      </c>
    </row>
    <row r="5" spans="1:9" x14ac:dyDescent="0.35">
      <c r="A5" s="92"/>
      <c r="C5" s="114" t="s">
        <v>116</v>
      </c>
      <c r="D5" s="440"/>
      <c r="E5" s="441"/>
      <c r="F5" s="442"/>
      <c r="G5" s="441"/>
      <c r="H5" s="443"/>
      <c r="I5" s="314"/>
    </row>
    <row r="6" spans="1:9" x14ac:dyDescent="0.35">
      <c r="A6" s="92"/>
      <c r="C6" s="137" t="s">
        <v>37</v>
      </c>
      <c r="D6" s="444"/>
      <c r="E6" s="444"/>
      <c r="F6" s="445"/>
      <c r="G6" s="444"/>
      <c r="H6" s="446"/>
      <c r="I6" s="314"/>
    </row>
    <row r="7" spans="1:9" x14ac:dyDescent="0.35">
      <c r="A7" s="92"/>
      <c r="C7" s="114" t="s">
        <v>38</v>
      </c>
      <c r="D7" s="444"/>
      <c r="E7" s="444"/>
      <c r="F7" s="445"/>
      <c r="G7" s="444"/>
      <c r="H7" s="446"/>
      <c r="I7" s="314"/>
    </row>
    <row r="8" spans="1:9" x14ac:dyDescent="0.35">
      <c r="C8" s="139" t="s">
        <v>25</v>
      </c>
      <c r="D8" s="132"/>
      <c r="E8" s="132"/>
      <c r="F8" s="311"/>
      <c r="G8" s="132"/>
      <c r="H8" s="317"/>
      <c r="I8" s="315"/>
    </row>
    <row r="9" spans="1:9" x14ac:dyDescent="0.35">
      <c r="C9" s="114" t="s">
        <v>28</v>
      </c>
      <c r="D9" s="444"/>
      <c r="E9" s="444"/>
      <c r="F9" s="445"/>
      <c r="G9" s="444"/>
      <c r="H9" s="446"/>
      <c r="I9" s="314"/>
    </row>
    <row r="10" spans="1:9" x14ac:dyDescent="0.35">
      <c r="C10" s="114" t="s">
        <v>39</v>
      </c>
      <c r="D10" s="133" t="str">
        <f>IF(D9="In-state", Rates!$C$22*D6, "0")</f>
        <v>0</v>
      </c>
      <c r="E10" s="133" t="str">
        <f>IF(E9="In-state", Rates!$C$22*E6, "0")</f>
        <v>0</v>
      </c>
      <c r="F10" s="312" t="str">
        <f>IF(F9="In-state", Rates!$C$22*F6, "0")</f>
        <v>0</v>
      </c>
      <c r="G10" s="133" t="str">
        <f>IF(G9="In-state", Rates!$C$22*G6, "0")</f>
        <v>0</v>
      </c>
      <c r="H10" s="318" t="str">
        <f>IF(H9="In-state", Rates!$C$22*H6, "0")</f>
        <v>0</v>
      </c>
      <c r="I10" s="316"/>
    </row>
    <row r="11" spans="1:9" ht="15.5" customHeight="1" x14ac:dyDescent="0.35">
      <c r="A11" s="140" t="s">
        <v>344</v>
      </c>
      <c r="B11" s="131" t="s">
        <v>117</v>
      </c>
      <c r="C11" s="114" t="s">
        <v>40</v>
      </c>
      <c r="D11" s="133" t="str">
        <f>IF(D9="Out-of-state", Rates!$C$23*D6, "0")</f>
        <v>0</v>
      </c>
      <c r="E11" s="133" t="str">
        <f>IF(E9="Out-of-state", Rates!$C$23*E6, "0")</f>
        <v>0</v>
      </c>
      <c r="F11" s="312" t="str">
        <f>IF(F9="Out-of-state", Rates!$C$23*F6, "0")</f>
        <v>0</v>
      </c>
      <c r="G11" s="133" t="str">
        <f>IF(G9="Out-of-state", Rates!$C$23*G6, "0")</f>
        <v>0</v>
      </c>
      <c r="H11" s="318" t="str">
        <f>IF(H9="Out-of-state", Rates!$C$23*H6, "0")</f>
        <v>0</v>
      </c>
      <c r="I11" s="316"/>
    </row>
    <row r="12" spans="1:9" ht="14.5" customHeight="1" x14ac:dyDescent="0.35">
      <c r="A12" s="140" t="s">
        <v>269</v>
      </c>
      <c r="B12" s="131" t="s">
        <v>118</v>
      </c>
      <c r="C12" s="114" t="s">
        <v>115</v>
      </c>
      <c r="D12" s="447"/>
      <c r="E12" s="447"/>
      <c r="F12" s="448"/>
      <c r="G12" s="447"/>
      <c r="H12" s="449"/>
      <c r="I12" s="316"/>
    </row>
    <row r="13" spans="1:9" ht="13.5" customHeight="1" x14ac:dyDescent="0.35">
      <c r="C13" s="139" t="s">
        <v>27</v>
      </c>
      <c r="D13" s="132"/>
      <c r="E13" s="132"/>
      <c r="F13" s="311"/>
      <c r="G13" s="132"/>
      <c r="H13" s="317"/>
      <c r="I13" s="315"/>
    </row>
    <row r="14" spans="1:9" ht="15" customHeight="1" x14ac:dyDescent="0.35">
      <c r="A14" s="92"/>
      <c r="C14" s="114" t="s">
        <v>35</v>
      </c>
      <c r="D14" s="444"/>
      <c r="E14" s="444"/>
      <c r="F14" s="445"/>
      <c r="G14" s="444"/>
      <c r="H14" s="446"/>
      <c r="I14" s="314"/>
    </row>
    <row r="15" spans="1:9" ht="15" customHeight="1" x14ac:dyDescent="0.35">
      <c r="A15" s="92"/>
      <c r="C15" s="138" t="s">
        <v>119</v>
      </c>
      <c r="D15" s="133">
        <f>D14*Rates!$C$24</f>
        <v>0</v>
      </c>
      <c r="E15" s="133">
        <f>E14*Rates!$C$24</f>
        <v>0</v>
      </c>
      <c r="F15" s="312">
        <f>F14*Rates!$C$24</f>
        <v>0</v>
      </c>
      <c r="G15" s="133">
        <f>G14*Rates!$C$24</f>
        <v>0</v>
      </c>
      <c r="H15" s="318">
        <f>H14*Rates!$C$24</f>
        <v>0</v>
      </c>
      <c r="I15" s="316"/>
    </row>
    <row r="16" spans="1:9" ht="15" customHeight="1" x14ac:dyDescent="0.35">
      <c r="A16" s="92"/>
      <c r="C16" s="139" t="s">
        <v>31</v>
      </c>
      <c r="D16" s="132"/>
      <c r="E16" s="134"/>
      <c r="F16" s="313"/>
      <c r="G16" s="135"/>
      <c r="H16" s="319"/>
      <c r="I16" s="314"/>
    </row>
    <row r="17" spans="1:9" ht="15" customHeight="1" x14ac:dyDescent="0.35">
      <c r="A17" s="92"/>
      <c r="C17" s="114" t="s">
        <v>32</v>
      </c>
      <c r="D17" s="447"/>
      <c r="E17" s="447"/>
      <c r="F17" s="448"/>
      <c r="G17" s="447"/>
      <c r="H17" s="449"/>
      <c r="I17" s="316"/>
    </row>
    <row r="18" spans="1:9" ht="15" customHeight="1" x14ac:dyDescent="0.35">
      <c r="A18" s="92"/>
      <c r="C18" s="139" t="s">
        <v>29</v>
      </c>
      <c r="D18" s="132"/>
      <c r="E18" s="134"/>
      <c r="F18" s="313"/>
      <c r="G18" s="135"/>
      <c r="H18" s="319"/>
      <c r="I18" s="314"/>
    </row>
    <row r="19" spans="1:9" ht="15" customHeight="1" x14ac:dyDescent="0.35">
      <c r="C19" s="114" t="s">
        <v>30</v>
      </c>
      <c r="D19" s="447"/>
      <c r="E19" s="447"/>
      <c r="F19" s="448"/>
      <c r="G19" s="447"/>
      <c r="H19" s="449"/>
      <c r="I19" s="316"/>
    </row>
    <row r="20" spans="1:9" ht="15" customHeight="1" x14ac:dyDescent="0.35">
      <c r="C20" s="139" t="s">
        <v>26</v>
      </c>
      <c r="D20" s="132"/>
      <c r="E20" s="132"/>
      <c r="F20" s="311"/>
      <c r="G20" s="132"/>
      <c r="H20" s="317"/>
      <c r="I20" s="315"/>
    </row>
    <row r="21" spans="1:9" ht="15" customHeight="1" x14ac:dyDescent="0.35">
      <c r="C21" s="114" t="s">
        <v>34</v>
      </c>
      <c r="D21" s="447"/>
      <c r="E21" s="447"/>
      <c r="F21" s="448"/>
      <c r="G21" s="447"/>
      <c r="H21" s="449"/>
      <c r="I21" s="316"/>
    </row>
    <row r="22" spans="1:9" ht="15" customHeight="1" x14ac:dyDescent="0.35">
      <c r="A22" s="92"/>
      <c r="C22" s="114" t="s">
        <v>41</v>
      </c>
      <c r="D22" s="133">
        <f>D21*D7</f>
        <v>0</v>
      </c>
      <c r="E22" s="133">
        <f>E21*E7</f>
        <v>0</v>
      </c>
      <c r="F22" s="312">
        <f>F21*F7</f>
        <v>0</v>
      </c>
      <c r="G22" s="133">
        <f>G21*G7</f>
        <v>0</v>
      </c>
      <c r="H22" s="318">
        <f>H21*H7</f>
        <v>0</v>
      </c>
      <c r="I22" s="316"/>
    </row>
    <row r="23" spans="1:9" ht="15" customHeight="1" x14ac:dyDescent="0.35">
      <c r="A23" s="92"/>
      <c r="C23" s="139" t="s">
        <v>33</v>
      </c>
      <c r="D23" s="135"/>
      <c r="E23" s="135"/>
      <c r="F23" s="313"/>
      <c r="G23" s="135"/>
      <c r="H23" s="317"/>
      <c r="I23" s="315"/>
    </row>
    <row r="24" spans="1:9" ht="15" customHeight="1" x14ac:dyDescent="0.35">
      <c r="A24" s="92"/>
      <c r="C24" s="114" t="s">
        <v>36</v>
      </c>
      <c r="D24" s="447"/>
      <c r="E24" s="447"/>
      <c r="F24" s="448"/>
      <c r="G24" s="447"/>
      <c r="H24" s="449"/>
      <c r="I24" s="316"/>
    </row>
    <row r="25" spans="1:9" s="129" customFormat="1" ht="15" customHeight="1" x14ac:dyDescent="0.3">
      <c r="A25" s="92"/>
      <c r="C25" s="323" t="s">
        <v>120</v>
      </c>
      <c r="D25" s="320">
        <f>D10+D11+D12+D15+D19+D22+D24+D17</f>
        <v>0</v>
      </c>
      <c r="E25" s="320">
        <f>E10+E11+E12+E15+E19+E22+E24+E17</f>
        <v>0</v>
      </c>
      <c r="F25" s="321">
        <f>F10+F11+F12+F15+F19+F22+F24+F17</f>
        <v>0</v>
      </c>
      <c r="G25" s="320">
        <f>G10+G11+G12+G15+G19+G22+G24+G17</f>
        <v>0</v>
      </c>
      <c r="H25" s="322">
        <f>H10+H11+H12+H15+H19+H22+H24+H17</f>
        <v>0</v>
      </c>
      <c r="I25" s="324"/>
    </row>
    <row r="26" spans="1:9" s="330" customFormat="1" ht="15" customHeight="1" thickBot="1" x14ac:dyDescent="0.35">
      <c r="A26" s="35"/>
      <c r="C26" s="325" t="s">
        <v>268</v>
      </c>
      <c r="D26" s="326">
        <f>D25*D5</f>
        <v>0</v>
      </c>
      <c r="E26" s="326">
        <f t="shared" ref="E26:H26" si="0">E25*E5</f>
        <v>0</v>
      </c>
      <c r="F26" s="327">
        <f t="shared" si="0"/>
        <v>0</v>
      </c>
      <c r="G26" s="326">
        <f t="shared" si="0"/>
        <v>0</v>
      </c>
      <c r="H26" s="328">
        <f t="shared" si="0"/>
        <v>0</v>
      </c>
      <c r="I26" s="329">
        <f>SUM(D26:H26)</f>
        <v>0</v>
      </c>
    </row>
    <row r="27" spans="1:9" ht="15" customHeight="1" thickBot="1" x14ac:dyDescent="0.4">
      <c r="A27" s="92"/>
      <c r="C27" s="128"/>
      <c r="D27" s="128"/>
      <c r="E27" s="128"/>
      <c r="F27" s="1"/>
      <c r="G27" s="1"/>
      <c r="H27" s="1"/>
      <c r="I27" s="1"/>
    </row>
    <row r="28" spans="1:9" ht="15" customHeight="1" x14ac:dyDescent="0.35">
      <c r="C28" s="136" t="s">
        <v>122</v>
      </c>
      <c r="D28" s="524"/>
      <c r="E28" s="524"/>
      <c r="F28" s="524"/>
      <c r="G28" s="524"/>
      <c r="H28" s="524"/>
      <c r="I28" s="525"/>
    </row>
    <row r="29" spans="1:9" ht="15" customHeight="1" x14ac:dyDescent="0.35">
      <c r="C29" s="138"/>
      <c r="D29" s="142" t="s">
        <v>0</v>
      </c>
      <c r="E29" s="108" t="s">
        <v>1</v>
      </c>
      <c r="F29" s="108" t="s">
        <v>2</v>
      </c>
      <c r="G29" s="300" t="s">
        <v>3</v>
      </c>
      <c r="H29" s="108" t="s">
        <v>4</v>
      </c>
      <c r="I29" s="109" t="s">
        <v>5</v>
      </c>
    </row>
    <row r="30" spans="1:9" ht="15" customHeight="1" x14ac:dyDescent="0.35">
      <c r="A30" s="92"/>
      <c r="C30" s="114" t="s">
        <v>116</v>
      </c>
      <c r="D30" s="440"/>
      <c r="E30" s="441"/>
      <c r="F30" s="442"/>
      <c r="G30" s="441"/>
      <c r="H30" s="443"/>
      <c r="I30" s="314"/>
    </row>
    <row r="31" spans="1:9" ht="15" customHeight="1" x14ac:dyDescent="0.35">
      <c r="A31" s="92"/>
      <c r="C31" s="137" t="s">
        <v>37</v>
      </c>
      <c r="D31" s="444"/>
      <c r="E31" s="444"/>
      <c r="F31" s="445"/>
      <c r="G31" s="444"/>
      <c r="H31" s="446"/>
      <c r="I31" s="314"/>
    </row>
    <row r="32" spans="1:9" ht="15" customHeight="1" x14ac:dyDescent="0.35">
      <c r="A32" s="92"/>
      <c r="C32" s="114" t="s">
        <v>38</v>
      </c>
      <c r="D32" s="444"/>
      <c r="E32" s="444"/>
      <c r="F32" s="445"/>
      <c r="G32" s="444"/>
      <c r="H32" s="446"/>
      <c r="I32" s="314"/>
    </row>
    <row r="33" spans="1:9" ht="15" customHeight="1" x14ac:dyDescent="0.35">
      <c r="C33" s="139" t="s">
        <v>25</v>
      </c>
      <c r="D33" s="132"/>
      <c r="E33" s="132"/>
      <c r="F33" s="311"/>
      <c r="G33" s="132"/>
      <c r="H33" s="317"/>
      <c r="I33" s="315"/>
    </row>
    <row r="34" spans="1:9" ht="15" customHeight="1" x14ac:dyDescent="0.35">
      <c r="C34" s="114" t="s">
        <v>28</v>
      </c>
      <c r="D34" s="444"/>
      <c r="E34" s="444"/>
      <c r="F34" s="445"/>
      <c r="G34" s="444"/>
      <c r="H34" s="446"/>
      <c r="I34" s="314"/>
    </row>
    <row r="35" spans="1:9" ht="15" customHeight="1" x14ac:dyDescent="0.35">
      <c r="C35" s="114" t="s">
        <v>39</v>
      </c>
      <c r="D35" s="133" t="str">
        <f>IF(D34="In-state", Rates!$C$22*D31, "0")</f>
        <v>0</v>
      </c>
      <c r="E35" s="133" t="str">
        <f>IF(E34="In-state", Rates!$C$22*E31, "0")</f>
        <v>0</v>
      </c>
      <c r="F35" s="312" t="str">
        <f>IF(F34="In-state", Rates!$C$22*F31, "0")</f>
        <v>0</v>
      </c>
      <c r="G35" s="133" t="str">
        <f>IF(G34="In-state", Rates!$C$22*G31, "0")</f>
        <v>0</v>
      </c>
      <c r="H35" s="318" t="str">
        <f>IF(H34="In-state", Rates!$C$22*H31, "0")</f>
        <v>0</v>
      </c>
      <c r="I35" s="316"/>
    </row>
    <row r="36" spans="1:9" ht="15" customHeight="1" x14ac:dyDescent="0.35">
      <c r="A36" s="140" t="s">
        <v>344</v>
      </c>
      <c r="B36" s="131" t="s">
        <v>117</v>
      </c>
      <c r="C36" s="114" t="s">
        <v>40</v>
      </c>
      <c r="D36" s="133" t="str">
        <f>IF(D34="Out-of-state", Rates!$C$23*D31, "0")</f>
        <v>0</v>
      </c>
      <c r="E36" s="133" t="str">
        <f>IF(E34="Out-of-state", Rates!$C$23*E31, "0")</f>
        <v>0</v>
      </c>
      <c r="F36" s="312" t="str">
        <f>IF(F34="Out-of-state", Rates!$C$23*F31, "0")</f>
        <v>0</v>
      </c>
      <c r="G36" s="133" t="str">
        <f>IF(G34="Out-of-state", Rates!$C$23*G31, "0")</f>
        <v>0</v>
      </c>
      <c r="H36" s="318" t="str">
        <f>IF(H34="Out-of-state", Rates!$C$23*H31, "0")</f>
        <v>0</v>
      </c>
      <c r="I36" s="316"/>
    </row>
    <row r="37" spans="1:9" ht="15" customHeight="1" x14ac:dyDescent="0.35">
      <c r="A37" s="140" t="s">
        <v>269</v>
      </c>
      <c r="B37" s="131" t="s">
        <v>118</v>
      </c>
      <c r="C37" s="114" t="s">
        <v>115</v>
      </c>
      <c r="D37" s="447"/>
      <c r="E37" s="447"/>
      <c r="F37" s="448"/>
      <c r="G37" s="447"/>
      <c r="H37" s="449"/>
      <c r="I37" s="316"/>
    </row>
    <row r="38" spans="1:9" ht="15" customHeight="1" x14ac:dyDescent="0.35">
      <c r="C38" s="139" t="s">
        <v>27</v>
      </c>
      <c r="D38" s="132"/>
      <c r="E38" s="132"/>
      <c r="F38" s="311"/>
      <c r="G38" s="132"/>
      <c r="H38" s="317"/>
      <c r="I38" s="315"/>
    </row>
    <row r="39" spans="1:9" ht="15" customHeight="1" x14ac:dyDescent="0.35">
      <c r="A39" s="92"/>
      <c r="C39" s="114" t="s">
        <v>35</v>
      </c>
      <c r="D39" s="444"/>
      <c r="E39" s="444"/>
      <c r="F39" s="445"/>
      <c r="G39" s="444"/>
      <c r="H39" s="446"/>
      <c r="I39" s="314"/>
    </row>
    <row r="40" spans="1:9" ht="15" customHeight="1" x14ac:dyDescent="0.35">
      <c r="A40" s="92"/>
      <c r="C40" s="138" t="s">
        <v>119</v>
      </c>
      <c r="D40" s="133">
        <f>D39*Rates!$C$24</f>
        <v>0</v>
      </c>
      <c r="E40" s="133">
        <f>E39*Rates!$C$24</f>
        <v>0</v>
      </c>
      <c r="F40" s="312">
        <f>F39*Rates!$C$24</f>
        <v>0</v>
      </c>
      <c r="G40" s="133">
        <f>G39*Rates!$C$24</f>
        <v>0</v>
      </c>
      <c r="H40" s="318">
        <f>H39*Rates!$C$24</f>
        <v>0</v>
      </c>
      <c r="I40" s="316"/>
    </row>
    <row r="41" spans="1:9" ht="15" customHeight="1" x14ac:dyDescent="0.35">
      <c r="A41" s="92"/>
      <c r="C41" s="139" t="s">
        <v>31</v>
      </c>
      <c r="D41" s="132"/>
      <c r="E41" s="134"/>
      <c r="F41" s="313"/>
      <c r="G41" s="135"/>
      <c r="H41" s="319"/>
      <c r="I41" s="314"/>
    </row>
    <row r="42" spans="1:9" ht="15" customHeight="1" x14ac:dyDescent="0.35">
      <c r="A42" s="92"/>
      <c r="C42" s="114" t="s">
        <v>32</v>
      </c>
      <c r="D42" s="447"/>
      <c r="E42" s="447"/>
      <c r="F42" s="448"/>
      <c r="G42" s="447"/>
      <c r="H42" s="449"/>
      <c r="I42" s="316"/>
    </row>
    <row r="43" spans="1:9" x14ac:dyDescent="0.35">
      <c r="A43" s="92"/>
      <c r="C43" s="139" t="s">
        <v>29</v>
      </c>
      <c r="D43" s="132"/>
      <c r="E43" s="134"/>
      <c r="F43" s="313"/>
      <c r="G43" s="135"/>
      <c r="H43" s="319"/>
      <c r="I43" s="314"/>
    </row>
    <row r="44" spans="1:9" x14ac:dyDescent="0.35">
      <c r="C44" s="114" t="s">
        <v>30</v>
      </c>
      <c r="D44" s="447"/>
      <c r="E44" s="447"/>
      <c r="F44" s="448"/>
      <c r="G44" s="447"/>
      <c r="H44" s="449"/>
      <c r="I44" s="316"/>
    </row>
    <row r="45" spans="1:9" x14ac:dyDescent="0.35">
      <c r="C45" s="139" t="s">
        <v>26</v>
      </c>
      <c r="D45" s="132"/>
      <c r="E45" s="132"/>
      <c r="F45" s="311"/>
      <c r="G45" s="132"/>
      <c r="H45" s="317"/>
      <c r="I45" s="315"/>
    </row>
    <row r="46" spans="1:9" x14ac:dyDescent="0.35">
      <c r="C46" s="114" t="s">
        <v>34</v>
      </c>
      <c r="D46" s="447"/>
      <c r="E46" s="447"/>
      <c r="F46" s="448"/>
      <c r="G46" s="447"/>
      <c r="H46" s="449"/>
      <c r="I46" s="316"/>
    </row>
    <row r="47" spans="1:9" x14ac:dyDescent="0.35">
      <c r="A47" s="92"/>
      <c r="C47" s="114" t="s">
        <v>41</v>
      </c>
      <c r="D47" s="133">
        <f>D46*D32</f>
        <v>0</v>
      </c>
      <c r="E47" s="133">
        <f>E46*E32</f>
        <v>0</v>
      </c>
      <c r="F47" s="312">
        <f>F46*F32</f>
        <v>0</v>
      </c>
      <c r="G47" s="133">
        <f>G46*G32</f>
        <v>0</v>
      </c>
      <c r="H47" s="318">
        <f>H46*H32</f>
        <v>0</v>
      </c>
      <c r="I47" s="316"/>
    </row>
    <row r="48" spans="1:9" x14ac:dyDescent="0.35">
      <c r="A48" s="92"/>
      <c r="C48" s="139" t="s">
        <v>33</v>
      </c>
      <c r="D48" s="135"/>
      <c r="E48" s="135"/>
      <c r="F48" s="313"/>
      <c r="G48" s="135"/>
      <c r="H48" s="317"/>
      <c r="I48" s="315"/>
    </row>
    <row r="49" spans="1:9" x14ac:dyDescent="0.35">
      <c r="A49" s="92"/>
      <c r="C49" s="114" t="s">
        <v>36</v>
      </c>
      <c r="D49" s="447"/>
      <c r="E49" s="447"/>
      <c r="F49" s="448"/>
      <c r="G49" s="447"/>
      <c r="H49" s="449"/>
      <c r="I49" s="316"/>
    </row>
    <row r="50" spans="1:9" x14ac:dyDescent="0.35">
      <c r="A50" s="92"/>
      <c r="B50" s="129"/>
      <c r="C50" s="323" t="s">
        <v>120</v>
      </c>
      <c r="D50" s="320">
        <f>D35+D36+D37+D40+D44+D47+D49+D42</f>
        <v>0</v>
      </c>
      <c r="E50" s="320">
        <f>E35+E36+E37+E40+E44+E47+E49+E42</f>
        <v>0</v>
      </c>
      <c r="F50" s="321">
        <f>F35+F36+F37+F40+F44+F47+F49+F42</f>
        <v>0</v>
      </c>
      <c r="G50" s="320">
        <f>G35+G36+G37+G40+G44+G47+G49+G42</f>
        <v>0</v>
      </c>
      <c r="H50" s="322">
        <f>H35+H36+H37+H40+H44+H47+H49+H42</f>
        <v>0</v>
      </c>
      <c r="I50" s="324"/>
    </row>
    <row r="51" spans="1:9" ht="15" thickBot="1" x14ac:dyDescent="0.4">
      <c r="A51" s="35"/>
      <c r="B51" s="330"/>
      <c r="C51" s="325" t="s">
        <v>268</v>
      </c>
      <c r="D51" s="326">
        <f>D50*D30</f>
        <v>0</v>
      </c>
      <c r="E51" s="326">
        <f t="shared" ref="E51" si="1">E50*E30</f>
        <v>0</v>
      </c>
      <c r="F51" s="327">
        <f t="shared" ref="F51" si="2">F50*F30</f>
        <v>0</v>
      </c>
      <c r="G51" s="326">
        <f t="shared" ref="G51" si="3">G50*G30</f>
        <v>0</v>
      </c>
      <c r="H51" s="328">
        <f t="shared" ref="H51" si="4">H50*H30</f>
        <v>0</v>
      </c>
      <c r="I51" s="329">
        <f>SUM(D51:H51)</f>
        <v>0</v>
      </c>
    </row>
    <row r="52" spans="1:9" ht="15" thickBot="1" x14ac:dyDescent="0.4"/>
    <row r="53" spans="1:9" ht="15" customHeight="1" x14ac:dyDescent="0.35">
      <c r="C53" s="136" t="s">
        <v>123</v>
      </c>
      <c r="D53" s="524"/>
      <c r="E53" s="524"/>
      <c r="F53" s="524"/>
      <c r="G53" s="524"/>
      <c r="H53" s="524"/>
      <c r="I53" s="525"/>
    </row>
    <row r="54" spans="1:9" x14ac:dyDescent="0.35">
      <c r="C54" s="138"/>
      <c r="D54" s="142" t="s">
        <v>0</v>
      </c>
      <c r="E54" s="108" t="s">
        <v>1</v>
      </c>
      <c r="F54" s="108" t="s">
        <v>2</v>
      </c>
      <c r="G54" s="300" t="s">
        <v>3</v>
      </c>
      <c r="H54" s="108" t="s">
        <v>4</v>
      </c>
      <c r="I54" s="109" t="s">
        <v>5</v>
      </c>
    </row>
    <row r="55" spans="1:9" x14ac:dyDescent="0.35">
      <c r="A55" s="92"/>
      <c r="C55" s="114" t="s">
        <v>116</v>
      </c>
      <c r="D55" s="440"/>
      <c r="E55" s="441"/>
      <c r="F55" s="442"/>
      <c r="G55" s="441"/>
      <c r="H55" s="443"/>
      <c r="I55" s="314"/>
    </row>
    <row r="56" spans="1:9" x14ac:dyDescent="0.35">
      <c r="A56" s="92"/>
      <c r="C56" s="137" t="s">
        <v>37</v>
      </c>
      <c r="D56" s="444"/>
      <c r="E56" s="444"/>
      <c r="F56" s="445"/>
      <c r="G56" s="444"/>
      <c r="H56" s="446"/>
      <c r="I56" s="314"/>
    </row>
    <row r="57" spans="1:9" x14ac:dyDescent="0.35">
      <c r="A57" s="92"/>
      <c r="C57" s="114" t="s">
        <v>38</v>
      </c>
      <c r="D57" s="444"/>
      <c r="E57" s="444"/>
      <c r="F57" s="445"/>
      <c r="G57" s="444"/>
      <c r="H57" s="446"/>
      <c r="I57" s="314"/>
    </row>
    <row r="58" spans="1:9" x14ac:dyDescent="0.35">
      <c r="C58" s="139" t="s">
        <v>25</v>
      </c>
      <c r="D58" s="132"/>
      <c r="E58" s="132"/>
      <c r="F58" s="311"/>
      <c r="G58" s="132"/>
      <c r="H58" s="317"/>
      <c r="I58" s="315"/>
    </row>
    <row r="59" spans="1:9" x14ac:dyDescent="0.35">
      <c r="C59" s="114" t="s">
        <v>28</v>
      </c>
      <c r="D59" s="444"/>
      <c r="E59" s="444"/>
      <c r="F59" s="445"/>
      <c r="G59" s="444"/>
      <c r="H59" s="446"/>
      <c r="I59" s="314"/>
    </row>
    <row r="60" spans="1:9" x14ac:dyDescent="0.35">
      <c r="C60" s="114" t="s">
        <v>39</v>
      </c>
      <c r="D60" s="133" t="str">
        <f>IF(D59="In-state", Rates!$C$22*D56, "0")</f>
        <v>0</v>
      </c>
      <c r="E60" s="133" t="str">
        <f>IF(E59="In-state", Rates!$C$22*E56, "0")</f>
        <v>0</v>
      </c>
      <c r="F60" s="312" t="str">
        <f>IF(F59="In-state", Rates!$C$22*F56, "0")</f>
        <v>0</v>
      </c>
      <c r="G60" s="133" t="str">
        <f>IF(G59="In-state", Rates!$C$22*G56, "0")</f>
        <v>0</v>
      </c>
      <c r="H60" s="318" t="str">
        <f>IF(H59="In-state", Rates!$C$22*H56, "0")</f>
        <v>0</v>
      </c>
      <c r="I60" s="316"/>
    </row>
    <row r="61" spans="1:9" ht="14.5" customHeight="1" x14ac:dyDescent="0.35">
      <c r="A61" s="140" t="s">
        <v>344</v>
      </c>
      <c r="B61" s="131" t="s">
        <v>117</v>
      </c>
      <c r="C61" s="114" t="s">
        <v>40</v>
      </c>
      <c r="D61" s="133" t="str">
        <f>IF(D59="Out-of-state", Rates!$C$23*D56, "0")</f>
        <v>0</v>
      </c>
      <c r="E61" s="133" t="str">
        <f>IF(E59="Out-of-state", Rates!$C$23*E56, "0")</f>
        <v>0</v>
      </c>
      <c r="F61" s="312" t="str">
        <f>IF(F59="Out-of-state", Rates!$C$23*F56, "0")</f>
        <v>0</v>
      </c>
      <c r="G61" s="133" t="str">
        <f>IF(G59="Out-of-state", Rates!$C$23*G56, "0")</f>
        <v>0</v>
      </c>
      <c r="H61" s="318" t="str">
        <f>IF(H59="Out-of-state", Rates!$C$23*H56, "0")</f>
        <v>0</v>
      </c>
      <c r="I61" s="316"/>
    </row>
    <row r="62" spans="1:9" x14ac:dyDescent="0.35">
      <c r="A62" s="140" t="s">
        <v>269</v>
      </c>
      <c r="B62" s="131" t="s">
        <v>118</v>
      </c>
      <c r="C62" s="114" t="s">
        <v>115</v>
      </c>
      <c r="D62" s="447"/>
      <c r="E62" s="447"/>
      <c r="F62" s="448"/>
      <c r="G62" s="447"/>
      <c r="H62" s="449"/>
      <c r="I62" s="316"/>
    </row>
    <row r="63" spans="1:9" x14ac:dyDescent="0.35">
      <c r="C63" s="139" t="s">
        <v>27</v>
      </c>
      <c r="D63" s="132"/>
      <c r="E63" s="132"/>
      <c r="F63" s="311"/>
      <c r="G63" s="132"/>
      <c r="H63" s="317"/>
      <c r="I63" s="315"/>
    </row>
    <row r="64" spans="1:9" x14ac:dyDescent="0.35">
      <c r="A64" s="92"/>
      <c r="C64" s="114" t="s">
        <v>35</v>
      </c>
      <c r="D64" s="444"/>
      <c r="E64" s="444"/>
      <c r="F64" s="445"/>
      <c r="G64" s="444"/>
      <c r="H64" s="446"/>
      <c r="I64" s="314"/>
    </row>
    <row r="65" spans="1:9" x14ac:dyDescent="0.35">
      <c r="A65" s="92"/>
      <c r="C65" s="138" t="s">
        <v>119</v>
      </c>
      <c r="D65" s="133">
        <f>D64*Rates!$C$24</f>
        <v>0</v>
      </c>
      <c r="E65" s="133">
        <f>E64*Rates!$C$24</f>
        <v>0</v>
      </c>
      <c r="F65" s="312">
        <f>F64*Rates!$C$24</f>
        <v>0</v>
      </c>
      <c r="G65" s="133">
        <f>G64*Rates!$C$24</f>
        <v>0</v>
      </c>
      <c r="H65" s="318">
        <f>H64*Rates!$C$24</f>
        <v>0</v>
      </c>
      <c r="I65" s="316"/>
    </row>
    <row r="66" spans="1:9" x14ac:dyDescent="0.35">
      <c r="A66" s="92"/>
      <c r="C66" s="139" t="s">
        <v>31</v>
      </c>
      <c r="D66" s="132"/>
      <c r="E66" s="134"/>
      <c r="F66" s="313"/>
      <c r="G66" s="135"/>
      <c r="H66" s="319"/>
      <c r="I66" s="314"/>
    </row>
    <row r="67" spans="1:9" x14ac:dyDescent="0.35">
      <c r="A67" s="92"/>
      <c r="C67" s="114" t="s">
        <v>32</v>
      </c>
      <c r="D67" s="447"/>
      <c r="E67" s="447"/>
      <c r="F67" s="448"/>
      <c r="G67" s="447"/>
      <c r="H67" s="449"/>
      <c r="I67" s="316"/>
    </row>
    <row r="68" spans="1:9" x14ac:dyDescent="0.35">
      <c r="A68" s="92"/>
      <c r="C68" s="139" t="s">
        <v>29</v>
      </c>
      <c r="D68" s="132"/>
      <c r="E68" s="134"/>
      <c r="F68" s="313"/>
      <c r="G68" s="135"/>
      <c r="H68" s="319"/>
      <c r="I68" s="314"/>
    </row>
    <row r="69" spans="1:9" x14ac:dyDescent="0.35">
      <c r="C69" s="114" t="s">
        <v>30</v>
      </c>
      <c r="D69" s="447"/>
      <c r="E69" s="447"/>
      <c r="F69" s="448"/>
      <c r="G69" s="447"/>
      <c r="H69" s="449"/>
      <c r="I69" s="316"/>
    </row>
    <row r="70" spans="1:9" x14ac:dyDescent="0.35">
      <c r="C70" s="139" t="s">
        <v>26</v>
      </c>
      <c r="D70" s="132"/>
      <c r="E70" s="132"/>
      <c r="F70" s="311"/>
      <c r="G70" s="132"/>
      <c r="H70" s="317"/>
      <c r="I70" s="315"/>
    </row>
    <row r="71" spans="1:9" x14ac:dyDescent="0.35">
      <c r="C71" s="114" t="s">
        <v>34</v>
      </c>
      <c r="D71" s="447"/>
      <c r="E71" s="447"/>
      <c r="F71" s="448"/>
      <c r="G71" s="447"/>
      <c r="H71" s="449"/>
      <c r="I71" s="316"/>
    </row>
    <row r="72" spans="1:9" x14ac:dyDescent="0.35">
      <c r="A72" s="92"/>
      <c r="C72" s="114" t="s">
        <v>41</v>
      </c>
      <c r="D72" s="133">
        <f>D71*D57</f>
        <v>0</v>
      </c>
      <c r="E72" s="133">
        <f>E71*E57</f>
        <v>0</v>
      </c>
      <c r="F72" s="312">
        <f>F71*F57</f>
        <v>0</v>
      </c>
      <c r="G72" s="133">
        <f>G71*G57</f>
        <v>0</v>
      </c>
      <c r="H72" s="318">
        <f>H71*H57</f>
        <v>0</v>
      </c>
      <c r="I72" s="316"/>
    </row>
    <row r="73" spans="1:9" x14ac:dyDescent="0.35">
      <c r="A73" s="92"/>
      <c r="C73" s="139" t="s">
        <v>33</v>
      </c>
      <c r="D73" s="135"/>
      <c r="E73" s="135"/>
      <c r="F73" s="313"/>
      <c r="G73" s="135"/>
      <c r="H73" s="317"/>
      <c r="I73" s="315"/>
    </row>
    <row r="74" spans="1:9" x14ac:dyDescent="0.35">
      <c r="A74" s="92"/>
      <c r="C74" s="114" t="s">
        <v>36</v>
      </c>
      <c r="D74" s="447"/>
      <c r="E74" s="447"/>
      <c r="F74" s="448"/>
      <c r="G74" s="447"/>
      <c r="H74" s="449"/>
      <c r="I74" s="316"/>
    </row>
    <row r="75" spans="1:9" x14ac:dyDescent="0.35">
      <c r="A75" s="92"/>
      <c r="B75" s="129"/>
      <c r="C75" s="323" t="s">
        <v>120</v>
      </c>
      <c r="D75" s="320">
        <f>D60+D61+D62+D65+D69+D72+D74+D67</f>
        <v>0</v>
      </c>
      <c r="E75" s="320">
        <f>E60+E61+E62+E65+E69+E72+E74+E67</f>
        <v>0</v>
      </c>
      <c r="F75" s="321">
        <f>F60+F61+F62+F65+F69+F72+F74+F67</f>
        <v>0</v>
      </c>
      <c r="G75" s="320">
        <f>G60+G61+G62+G65+G69+G72+G74+G67</f>
        <v>0</v>
      </c>
      <c r="H75" s="322">
        <f>H60+H61+H62+H65+H69+H72+H74+H67</f>
        <v>0</v>
      </c>
      <c r="I75" s="324"/>
    </row>
    <row r="76" spans="1:9" ht="15" thickBot="1" x14ac:dyDescent="0.4">
      <c r="A76" s="35"/>
      <c r="B76" s="330"/>
      <c r="C76" s="325" t="s">
        <v>268</v>
      </c>
      <c r="D76" s="326">
        <f>D75*D55</f>
        <v>0</v>
      </c>
      <c r="E76" s="326">
        <f t="shared" ref="E76" si="5">E75*E55</f>
        <v>0</v>
      </c>
      <c r="F76" s="327">
        <f t="shared" ref="F76" si="6">F75*F55</f>
        <v>0</v>
      </c>
      <c r="G76" s="326">
        <f t="shared" ref="G76" si="7">G75*G55</f>
        <v>0</v>
      </c>
      <c r="H76" s="328">
        <f t="shared" ref="H76" si="8">H75*H55</f>
        <v>0</v>
      </c>
      <c r="I76" s="329">
        <f>SUM(D76:H76)</f>
        <v>0</v>
      </c>
    </row>
    <row r="77" spans="1:9" ht="15" thickBot="1" x14ac:dyDescent="0.4"/>
    <row r="78" spans="1:9" ht="15.5" customHeight="1" x14ac:dyDescent="0.35">
      <c r="C78" s="136" t="s">
        <v>124</v>
      </c>
      <c r="D78" s="524"/>
      <c r="E78" s="524"/>
      <c r="F78" s="524"/>
      <c r="G78" s="524"/>
      <c r="H78" s="524"/>
      <c r="I78" s="525"/>
    </row>
    <row r="79" spans="1:9" x14ac:dyDescent="0.35">
      <c r="C79" s="138"/>
      <c r="D79" s="142" t="s">
        <v>0</v>
      </c>
      <c r="E79" s="108" t="s">
        <v>1</v>
      </c>
      <c r="F79" s="108" t="s">
        <v>2</v>
      </c>
      <c r="G79" s="300" t="s">
        <v>3</v>
      </c>
      <c r="H79" s="108" t="s">
        <v>4</v>
      </c>
      <c r="I79" s="109" t="s">
        <v>5</v>
      </c>
    </row>
    <row r="80" spans="1:9" x14ac:dyDescent="0.35">
      <c r="A80" s="92"/>
      <c r="C80" s="114" t="s">
        <v>116</v>
      </c>
      <c r="D80" s="440"/>
      <c r="E80" s="441"/>
      <c r="F80" s="442"/>
      <c r="G80" s="441"/>
      <c r="H80" s="443"/>
      <c r="I80" s="314"/>
    </row>
    <row r="81" spans="1:9" x14ac:dyDescent="0.35">
      <c r="A81" s="92"/>
      <c r="C81" s="137" t="s">
        <v>37</v>
      </c>
      <c r="D81" s="444"/>
      <c r="E81" s="444"/>
      <c r="F81" s="445"/>
      <c r="G81" s="444"/>
      <c r="H81" s="446"/>
      <c r="I81" s="314"/>
    </row>
    <row r="82" spans="1:9" x14ac:dyDescent="0.35">
      <c r="A82" s="92"/>
      <c r="C82" s="114" t="s">
        <v>38</v>
      </c>
      <c r="D82" s="444"/>
      <c r="E82" s="444"/>
      <c r="F82" s="445"/>
      <c r="G82" s="444"/>
      <c r="H82" s="446"/>
      <c r="I82" s="314"/>
    </row>
    <row r="83" spans="1:9" x14ac:dyDescent="0.35">
      <c r="C83" s="139" t="s">
        <v>25</v>
      </c>
      <c r="D83" s="132"/>
      <c r="E83" s="132"/>
      <c r="F83" s="311"/>
      <c r="G83" s="132"/>
      <c r="H83" s="317"/>
      <c r="I83" s="315"/>
    </row>
    <row r="84" spans="1:9" x14ac:dyDescent="0.35">
      <c r="C84" s="114" t="s">
        <v>28</v>
      </c>
      <c r="D84" s="444"/>
      <c r="E84" s="444"/>
      <c r="F84" s="445"/>
      <c r="G84" s="444"/>
      <c r="H84" s="446"/>
      <c r="I84" s="314"/>
    </row>
    <row r="85" spans="1:9" x14ac:dyDescent="0.35">
      <c r="C85" s="114" t="s">
        <v>39</v>
      </c>
      <c r="D85" s="133" t="str">
        <f>IF(D84="In-state", Rates!$C$22*D81, "0")</f>
        <v>0</v>
      </c>
      <c r="E85" s="133" t="str">
        <f>IF(E84="In-state", Rates!$C$22*E81, "0")</f>
        <v>0</v>
      </c>
      <c r="F85" s="312" t="str">
        <f>IF(F84="In-state", Rates!$C$22*F81, "0")</f>
        <v>0</v>
      </c>
      <c r="G85" s="133" t="str">
        <f>IF(G84="In-state", Rates!$C$22*G81, "0")</f>
        <v>0</v>
      </c>
      <c r="H85" s="318" t="str">
        <f>IF(H84="In-state", Rates!$C$22*H81, "0")</f>
        <v>0</v>
      </c>
      <c r="I85" s="316"/>
    </row>
    <row r="86" spans="1:9" ht="14" customHeight="1" x14ac:dyDescent="0.35">
      <c r="A86" s="140" t="s">
        <v>344</v>
      </c>
      <c r="B86" s="131" t="s">
        <v>117</v>
      </c>
      <c r="C86" s="114" t="s">
        <v>40</v>
      </c>
      <c r="D86" s="133" t="str">
        <f>IF(D84="Out-of-state", Rates!$C$23*D81, "0")</f>
        <v>0</v>
      </c>
      <c r="E86" s="133" t="str">
        <f>IF(E84="Out-of-state", Rates!$C$23*E81, "0")</f>
        <v>0</v>
      </c>
      <c r="F86" s="312" t="str">
        <f>IF(F84="Out-of-state", Rates!$C$23*F81, "0")</f>
        <v>0</v>
      </c>
      <c r="G86" s="133" t="str">
        <f>IF(G84="Out-of-state", Rates!$C$23*G81, "0")</f>
        <v>0</v>
      </c>
      <c r="H86" s="318" t="str">
        <f>IF(H84="Out-of-state", Rates!$C$23*H81, "0")</f>
        <v>0</v>
      </c>
      <c r="I86" s="316"/>
    </row>
    <row r="87" spans="1:9" x14ac:dyDescent="0.35">
      <c r="A87" s="140" t="s">
        <v>269</v>
      </c>
      <c r="B87" s="131" t="s">
        <v>118</v>
      </c>
      <c r="C87" s="114" t="s">
        <v>115</v>
      </c>
      <c r="D87" s="447"/>
      <c r="E87" s="447"/>
      <c r="F87" s="448"/>
      <c r="G87" s="447"/>
      <c r="H87" s="449"/>
      <c r="I87" s="316"/>
    </row>
    <row r="88" spans="1:9" x14ac:dyDescent="0.35">
      <c r="C88" s="139" t="s">
        <v>27</v>
      </c>
      <c r="D88" s="132"/>
      <c r="E88" s="132"/>
      <c r="F88" s="311"/>
      <c r="G88" s="132"/>
      <c r="H88" s="317"/>
      <c r="I88" s="315"/>
    </row>
    <row r="89" spans="1:9" x14ac:dyDescent="0.35">
      <c r="A89" s="92"/>
      <c r="C89" s="114" t="s">
        <v>35</v>
      </c>
      <c r="D89" s="444"/>
      <c r="E89" s="444"/>
      <c r="F89" s="445"/>
      <c r="G89" s="444"/>
      <c r="H89" s="446"/>
      <c r="I89" s="314"/>
    </row>
    <row r="90" spans="1:9" x14ac:dyDescent="0.35">
      <c r="A90" s="92"/>
      <c r="C90" s="138" t="s">
        <v>119</v>
      </c>
      <c r="D90" s="133">
        <f>D89*Rates!$C$24</f>
        <v>0</v>
      </c>
      <c r="E90" s="133">
        <f>E89*Rates!$C$24</f>
        <v>0</v>
      </c>
      <c r="F90" s="312">
        <f>F89*Rates!$C$24</f>
        <v>0</v>
      </c>
      <c r="G90" s="133">
        <f>G89*Rates!$C$24</f>
        <v>0</v>
      </c>
      <c r="H90" s="318">
        <f>H89*Rates!$C$24</f>
        <v>0</v>
      </c>
      <c r="I90" s="316"/>
    </row>
    <row r="91" spans="1:9" x14ac:dyDescent="0.35">
      <c r="A91" s="92"/>
      <c r="C91" s="139" t="s">
        <v>31</v>
      </c>
      <c r="D91" s="132"/>
      <c r="E91" s="134"/>
      <c r="F91" s="313"/>
      <c r="G91" s="135"/>
      <c r="H91" s="319"/>
      <c r="I91" s="314"/>
    </row>
    <row r="92" spans="1:9" x14ac:dyDescent="0.35">
      <c r="A92" s="92"/>
      <c r="C92" s="114" t="s">
        <v>32</v>
      </c>
      <c r="D92" s="447"/>
      <c r="E92" s="447"/>
      <c r="F92" s="448"/>
      <c r="G92" s="447"/>
      <c r="H92" s="449"/>
      <c r="I92" s="316"/>
    </row>
    <row r="93" spans="1:9" x14ac:dyDescent="0.35">
      <c r="A93" s="92"/>
      <c r="C93" s="139" t="s">
        <v>29</v>
      </c>
      <c r="D93" s="132"/>
      <c r="E93" s="134"/>
      <c r="F93" s="313"/>
      <c r="G93" s="135"/>
      <c r="H93" s="319"/>
      <c r="I93" s="314"/>
    </row>
    <row r="94" spans="1:9" x14ac:dyDescent="0.35">
      <c r="C94" s="114" t="s">
        <v>30</v>
      </c>
      <c r="D94" s="447"/>
      <c r="E94" s="447"/>
      <c r="F94" s="448"/>
      <c r="G94" s="447"/>
      <c r="H94" s="449"/>
      <c r="I94" s="316"/>
    </row>
    <row r="95" spans="1:9" x14ac:dyDescent="0.35">
      <c r="C95" s="139" t="s">
        <v>26</v>
      </c>
      <c r="D95" s="132"/>
      <c r="E95" s="132"/>
      <c r="F95" s="311"/>
      <c r="G95" s="132"/>
      <c r="H95" s="317"/>
      <c r="I95" s="315"/>
    </row>
    <row r="96" spans="1:9" x14ac:dyDescent="0.35">
      <c r="C96" s="114" t="s">
        <v>34</v>
      </c>
      <c r="D96" s="447"/>
      <c r="E96" s="447"/>
      <c r="F96" s="448"/>
      <c r="G96" s="447"/>
      <c r="H96" s="449"/>
      <c r="I96" s="316"/>
    </row>
    <row r="97" spans="1:9" x14ac:dyDescent="0.35">
      <c r="A97" s="92"/>
      <c r="C97" s="114" t="s">
        <v>41</v>
      </c>
      <c r="D97" s="133">
        <f>D96*D82</f>
        <v>0</v>
      </c>
      <c r="E97" s="133">
        <f>E96*E82</f>
        <v>0</v>
      </c>
      <c r="F97" s="312">
        <f>F96*F82</f>
        <v>0</v>
      </c>
      <c r="G97" s="133">
        <f>G96*G82</f>
        <v>0</v>
      </c>
      <c r="H97" s="318">
        <f>H96*H82</f>
        <v>0</v>
      </c>
      <c r="I97" s="316"/>
    </row>
    <row r="98" spans="1:9" x14ac:dyDescent="0.35">
      <c r="A98" s="92"/>
      <c r="C98" s="139" t="s">
        <v>33</v>
      </c>
      <c r="D98" s="135"/>
      <c r="E98" s="135"/>
      <c r="F98" s="313"/>
      <c r="G98" s="135"/>
      <c r="H98" s="317"/>
      <c r="I98" s="315"/>
    </row>
    <row r="99" spans="1:9" x14ac:dyDescent="0.35">
      <c r="A99" s="92"/>
      <c r="C99" s="114" t="s">
        <v>36</v>
      </c>
      <c r="D99" s="447"/>
      <c r="E99" s="447"/>
      <c r="F99" s="448"/>
      <c r="G99" s="447"/>
      <c r="H99" s="449"/>
      <c r="I99" s="316"/>
    </row>
    <row r="100" spans="1:9" x14ac:dyDescent="0.35">
      <c r="A100" s="92"/>
      <c r="B100" s="129"/>
      <c r="C100" s="323" t="s">
        <v>120</v>
      </c>
      <c r="D100" s="320">
        <f>D85+D86+D87+D90+D94+D97+D99+D92</f>
        <v>0</v>
      </c>
      <c r="E100" s="320">
        <f>E85+E86+E87+E90+E94+E97+E99+E92</f>
        <v>0</v>
      </c>
      <c r="F100" s="321">
        <f>F85+F86+F87+F90+F94+F97+F99+F92</f>
        <v>0</v>
      </c>
      <c r="G100" s="320">
        <f>G85+G86+G87+G90+G94+G97+G99+G92</f>
        <v>0</v>
      </c>
      <c r="H100" s="322">
        <f>H85+H86+H87+H90+H94+H97+H99+H92</f>
        <v>0</v>
      </c>
      <c r="I100" s="324"/>
    </row>
    <row r="101" spans="1:9" ht="15" thickBot="1" x14ac:dyDescent="0.4">
      <c r="A101" s="35"/>
      <c r="B101" s="330"/>
      <c r="C101" s="325" t="s">
        <v>268</v>
      </c>
      <c r="D101" s="326">
        <f>D100*D80</f>
        <v>0</v>
      </c>
      <c r="E101" s="326">
        <f t="shared" ref="E101" si="9">E100*E80</f>
        <v>0</v>
      </c>
      <c r="F101" s="327">
        <f t="shared" ref="F101" si="10">F100*F80</f>
        <v>0</v>
      </c>
      <c r="G101" s="326">
        <f t="shared" ref="G101" si="11">G100*G80</f>
        <v>0</v>
      </c>
      <c r="H101" s="328">
        <f t="shared" ref="H101" si="12">H100*H80</f>
        <v>0</v>
      </c>
      <c r="I101" s="329">
        <f>SUM(D101:H101)</f>
        <v>0</v>
      </c>
    </row>
    <row r="102" spans="1:9" ht="15" thickBot="1" x14ac:dyDescent="0.4"/>
    <row r="103" spans="1:9" ht="15" customHeight="1" x14ac:dyDescent="0.35">
      <c r="C103" s="136" t="s">
        <v>125</v>
      </c>
      <c r="D103" s="524"/>
      <c r="E103" s="524"/>
      <c r="F103" s="524"/>
      <c r="G103" s="524"/>
      <c r="H103" s="524"/>
      <c r="I103" s="525"/>
    </row>
    <row r="104" spans="1:9" x14ac:dyDescent="0.35">
      <c r="C104" s="138"/>
      <c r="D104" s="142" t="s">
        <v>0</v>
      </c>
      <c r="E104" s="108" t="s">
        <v>1</v>
      </c>
      <c r="F104" s="108" t="s">
        <v>2</v>
      </c>
      <c r="G104" s="300" t="s">
        <v>3</v>
      </c>
      <c r="H104" s="108" t="s">
        <v>4</v>
      </c>
      <c r="I104" s="109" t="s">
        <v>5</v>
      </c>
    </row>
    <row r="105" spans="1:9" x14ac:dyDescent="0.35">
      <c r="A105" s="92"/>
      <c r="C105" s="114" t="s">
        <v>116</v>
      </c>
      <c r="D105" s="440"/>
      <c r="E105" s="441"/>
      <c r="F105" s="442"/>
      <c r="G105" s="441"/>
      <c r="H105" s="443"/>
      <c r="I105" s="314"/>
    </row>
    <row r="106" spans="1:9" x14ac:dyDescent="0.35">
      <c r="A106" s="92"/>
      <c r="C106" s="137" t="s">
        <v>37</v>
      </c>
      <c r="D106" s="444"/>
      <c r="E106" s="444"/>
      <c r="F106" s="445"/>
      <c r="G106" s="444"/>
      <c r="H106" s="446"/>
      <c r="I106" s="314"/>
    </row>
    <row r="107" spans="1:9" x14ac:dyDescent="0.35">
      <c r="A107" s="92"/>
      <c r="C107" s="114" t="s">
        <v>38</v>
      </c>
      <c r="D107" s="444"/>
      <c r="E107" s="444"/>
      <c r="F107" s="445"/>
      <c r="G107" s="444"/>
      <c r="H107" s="446"/>
      <c r="I107" s="314"/>
    </row>
    <row r="108" spans="1:9" x14ac:dyDescent="0.35">
      <c r="C108" s="139" t="s">
        <v>25</v>
      </c>
      <c r="D108" s="132"/>
      <c r="E108" s="132"/>
      <c r="F108" s="311"/>
      <c r="G108" s="132"/>
      <c r="H108" s="317"/>
      <c r="I108" s="315"/>
    </row>
    <row r="109" spans="1:9" x14ac:dyDescent="0.35">
      <c r="C109" s="114" t="s">
        <v>28</v>
      </c>
      <c r="D109" s="444"/>
      <c r="E109" s="444"/>
      <c r="F109" s="445"/>
      <c r="G109" s="444"/>
      <c r="H109" s="446"/>
      <c r="I109" s="314"/>
    </row>
    <row r="110" spans="1:9" x14ac:dyDescent="0.35">
      <c r="C110" s="114" t="s">
        <v>39</v>
      </c>
      <c r="D110" s="133" t="str">
        <f>IF(D109="In-state", Rates!$C$22*D106, "0")</f>
        <v>0</v>
      </c>
      <c r="E110" s="133" t="str">
        <f>IF(E109="In-state", Rates!$C$22*E106, "0")</f>
        <v>0</v>
      </c>
      <c r="F110" s="312" t="str">
        <f>IF(F109="In-state", Rates!$C$22*F106, "0")</f>
        <v>0</v>
      </c>
      <c r="G110" s="133" t="str">
        <f>IF(G109="In-state", Rates!$C$22*G106, "0")</f>
        <v>0</v>
      </c>
      <c r="H110" s="318" t="str">
        <f>IF(H109="In-state", Rates!$C$22*H106, "0")</f>
        <v>0</v>
      </c>
      <c r="I110" s="316"/>
    </row>
    <row r="111" spans="1:9" ht="14" customHeight="1" x14ac:dyDescent="0.35">
      <c r="A111" s="140" t="s">
        <v>344</v>
      </c>
      <c r="B111" s="131" t="s">
        <v>117</v>
      </c>
      <c r="C111" s="114" t="s">
        <v>40</v>
      </c>
      <c r="D111" s="133" t="str">
        <f>IF(D109="Out-of-state", Rates!$C$23*D106, "0")</f>
        <v>0</v>
      </c>
      <c r="E111" s="133" t="str">
        <f>IF(E109="Out-of-state", Rates!$C$23*E106, "0")</f>
        <v>0</v>
      </c>
      <c r="F111" s="312" t="str">
        <f>IF(F109="Out-of-state", Rates!$C$23*F106, "0")</f>
        <v>0</v>
      </c>
      <c r="G111" s="133" t="str">
        <f>IF(G109="Out-of-state", Rates!$C$23*G106, "0")</f>
        <v>0</v>
      </c>
      <c r="H111" s="318" t="str">
        <f>IF(H109="Out-of-state", Rates!$C$23*H106, "0")</f>
        <v>0</v>
      </c>
      <c r="I111" s="316"/>
    </row>
    <row r="112" spans="1:9" x14ac:dyDescent="0.35">
      <c r="A112" s="140" t="s">
        <v>269</v>
      </c>
      <c r="B112" s="131" t="s">
        <v>118</v>
      </c>
      <c r="C112" s="114" t="s">
        <v>115</v>
      </c>
      <c r="D112" s="447"/>
      <c r="E112" s="447"/>
      <c r="F112" s="448"/>
      <c r="G112" s="447"/>
      <c r="H112" s="449"/>
      <c r="I112" s="316"/>
    </row>
    <row r="113" spans="1:9" x14ac:dyDescent="0.35">
      <c r="C113" s="139" t="s">
        <v>27</v>
      </c>
      <c r="D113" s="132"/>
      <c r="E113" s="132"/>
      <c r="F113" s="311"/>
      <c r="G113" s="132"/>
      <c r="H113" s="317"/>
      <c r="I113" s="315"/>
    </row>
    <row r="114" spans="1:9" x14ac:dyDescent="0.35">
      <c r="A114" s="92"/>
      <c r="C114" s="114" t="s">
        <v>35</v>
      </c>
      <c r="D114" s="444"/>
      <c r="E114" s="444"/>
      <c r="F114" s="445"/>
      <c r="G114" s="444"/>
      <c r="H114" s="446"/>
      <c r="I114" s="314"/>
    </row>
    <row r="115" spans="1:9" x14ac:dyDescent="0.35">
      <c r="A115" s="92"/>
      <c r="C115" s="138" t="s">
        <v>119</v>
      </c>
      <c r="D115" s="133">
        <f>D114*Rates!$C$24</f>
        <v>0</v>
      </c>
      <c r="E115" s="133">
        <f>E114*Rates!$C$24</f>
        <v>0</v>
      </c>
      <c r="F115" s="312">
        <f>F114*Rates!$C$24</f>
        <v>0</v>
      </c>
      <c r="G115" s="133">
        <f>G114*Rates!$C$24</f>
        <v>0</v>
      </c>
      <c r="H115" s="318">
        <f>H114*Rates!$C$24</f>
        <v>0</v>
      </c>
      <c r="I115" s="316"/>
    </row>
    <row r="116" spans="1:9" x14ac:dyDescent="0.35">
      <c r="A116" s="92"/>
      <c r="C116" s="139" t="s">
        <v>31</v>
      </c>
      <c r="D116" s="132"/>
      <c r="E116" s="134"/>
      <c r="F116" s="313"/>
      <c r="G116" s="135"/>
      <c r="H116" s="319"/>
      <c r="I116" s="314"/>
    </row>
    <row r="117" spans="1:9" x14ac:dyDescent="0.35">
      <c r="A117" s="92"/>
      <c r="C117" s="114" t="s">
        <v>32</v>
      </c>
      <c r="D117" s="447"/>
      <c r="E117" s="447"/>
      <c r="F117" s="448"/>
      <c r="G117" s="447"/>
      <c r="H117" s="449"/>
      <c r="I117" s="316"/>
    </row>
    <row r="118" spans="1:9" x14ac:dyDescent="0.35">
      <c r="A118" s="92"/>
      <c r="C118" s="139" t="s">
        <v>29</v>
      </c>
      <c r="D118" s="132"/>
      <c r="E118" s="134"/>
      <c r="F118" s="313"/>
      <c r="G118" s="135"/>
      <c r="H118" s="319"/>
      <c r="I118" s="314"/>
    </row>
    <row r="119" spans="1:9" x14ac:dyDescent="0.35">
      <c r="C119" s="114" t="s">
        <v>30</v>
      </c>
      <c r="D119" s="447"/>
      <c r="E119" s="447"/>
      <c r="F119" s="448"/>
      <c r="G119" s="447"/>
      <c r="H119" s="449"/>
      <c r="I119" s="316"/>
    </row>
    <row r="120" spans="1:9" x14ac:dyDescent="0.35">
      <c r="C120" s="139" t="s">
        <v>26</v>
      </c>
      <c r="D120" s="132"/>
      <c r="E120" s="132"/>
      <c r="F120" s="311"/>
      <c r="G120" s="132"/>
      <c r="H120" s="317"/>
      <c r="I120" s="315"/>
    </row>
    <row r="121" spans="1:9" x14ac:dyDescent="0.35">
      <c r="C121" s="114" t="s">
        <v>34</v>
      </c>
      <c r="D121" s="447"/>
      <c r="E121" s="447"/>
      <c r="F121" s="448"/>
      <c r="G121" s="447"/>
      <c r="H121" s="449"/>
      <c r="I121" s="316"/>
    </row>
    <row r="122" spans="1:9" x14ac:dyDescent="0.35">
      <c r="A122" s="92"/>
      <c r="C122" s="114" t="s">
        <v>41</v>
      </c>
      <c r="D122" s="133">
        <f>D121*D107</f>
        <v>0</v>
      </c>
      <c r="E122" s="133">
        <f>E121*E107</f>
        <v>0</v>
      </c>
      <c r="F122" s="312">
        <f>F121*F107</f>
        <v>0</v>
      </c>
      <c r="G122" s="133">
        <f>G121*G107</f>
        <v>0</v>
      </c>
      <c r="H122" s="318">
        <f>H121*H107</f>
        <v>0</v>
      </c>
      <c r="I122" s="316"/>
    </row>
    <row r="123" spans="1:9" x14ac:dyDescent="0.35">
      <c r="A123" s="92"/>
      <c r="C123" s="139" t="s">
        <v>33</v>
      </c>
      <c r="D123" s="135"/>
      <c r="E123" s="135"/>
      <c r="F123" s="313"/>
      <c r="G123" s="135"/>
      <c r="H123" s="317"/>
      <c r="I123" s="315"/>
    </row>
    <row r="124" spans="1:9" x14ac:dyDescent="0.35">
      <c r="A124" s="92"/>
      <c r="C124" s="114" t="s">
        <v>36</v>
      </c>
      <c r="D124" s="447"/>
      <c r="E124" s="447"/>
      <c r="F124" s="448"/>
      <c r="G124" s="447"/>
      <c r="H124" s="449"/>
      <c r="I124" s="316"/>
    </row>
    <row r="125" spans="1:9" x14ac:dyDescent="0.35">
      <c r="A125" s="92"/>
      <c r="B125" s="129"/>
      <c r="C125" s="323" t="s">
        <v>120</v>
      </c>
      <c r="D125" s="320">
        <f>D110+D111+D112+D115+D119+D122+D124+D117</f>
        <v>0</v>
      </c>
      <c r="E125" s="320">
        <f>E110+E111+E112+E115+E119+E122+E124+E117</f>
        <v>0</v>
      </c>
      <c r="F125" s="321">
        <f>F110+F111+F112+F115+F119+F122+F124+F117</f>
        <v>0</v>
      </c>
      <c r="G125" s="320">
        <f>G110+G111+G112+G115+G119+G122+G124+G117</f>
        <v>0</v>
      </c>
      <c r="H125" s="322">
        <f>H110+H111+H112+H115+H119+H122+H124+H117</f>
        <v>0</v>
      </c>
      <c r="I125" s="324"/>
    </row>
    <row r="126" spans="1:9" ht="15" thickBot="1" x14ac:dyDescent="0.4">
      <c r="A126" s="35"/>
      <c r="B126" s="330"/>
      <c r="C126" s="325" t="s">
        <v>268</v>
      </c>
      <c r="D126" s="326">
        <f>D125*D105</f>
        <v>0</v>
      </c>
      <c r="E126" s="326">
        <f t="shared" ref="E126" si="13">E125*E105</f>
        <v>0</v>
      </c>
      <c r="F126" s="327">
        <f t="shared" ref="F126" si="14">F125*F105</f>
        <v>0</v>
      </c>
      <c r="G126" s="326">
        <f t="shared" ref="G126" si="15">G125*G105</f>
        <v>0</v>
      </c>
      <c r="H126" s="328">
        <f t="shared" ref="H126" si="16">H125*H105</f>
        <v>0</v>
      </c>
      <c r="I126" s="329">
        <f>SUM(D126:H126)</f>
        <v>0</v>
      </c>
    </row>
    <row r="128" spans="1:9" ht="15" customHeight="1" x14ac:dyDescent="0.35">
      <c r="A128" s="509" t="s">
        <v>319</v>
      </c>
      <c r="B128" s="509"/>
      <c r="C128" s="509"/>
      <c r="D128" s="509"/>
      <c r="E128" s="509"/>
      <c r="F128" s="509"/>
      <c r="G128" s="509"/>
      <c r="H128" s="509"/>
      <c r="I128" s="509"/>
    </row>
    <row r="129" spans="1:9" x14ac:dyDescent="0.35">
      <c r="C129" s="168" t="s">
        <v>320</v>
      </c>
    </row>
    <row r="130" spans="1:9" ht="15" hidden="1" customHeight="1" x14ac:dyDescent="0.35">
      <c r="C130" s="136" t="s">
        <v>287</v>
      </c>
      <c r="D130" s="524"/>
      <c r="E130" s="524"/>
      <c r="F130" s="524"/>
      <c r="G130" s="524"/>
      <c r="H130" s="524"/>
      <c r="I130" s="525"/>
    </row>
    <row r="131" spans="1:9" hidden="1" x14ac:dyDescent="0.35">
      <c r="C131" s="138"/>
      <c r="D131" s="142" t="s">
        <v>0</v>
      </c>
      <c r="E131" s="108" t="s">
        <v>1</v>
      </c>
      <c r="F131" s="108" t="s">
        <v>2</v>
      </c>
      <c r="G131" s="300" t="s">
        <v>3</v>
      </c>
      <c r="H131" s="108" t="s">
        <v>4</v>
      </c>
      <c r="I131" s="109" t="s">
        <v>5</v>
      </c>
    </row>
    <row r="132" spans="1:9" hidden="1" x14ac:dyDescent="0.35">
      <c r="A132" s="92"/>
      <c r="C132" s="114" t="s">
        <v>116</v>
      </c>
      <c r="D132" s="440"/>
      <c r="E132" s="441"/>
      <c r="F132" s="442"/>
      <c r="G132" s="441"/>
      <c r="H132" s="443"/>
      <c r="I132" s="314"/>
    </row>
    <row r="133" spans="1:9" hidden="1" x14ac:dyDescent="0.35">
      <c r="A133" s="92"/>
      <c r="C133" s="137" t="s">
        <v>37</v>
      </c>
      <c r="D133" s="444"/>
      <c r="E133" s="444"/>
      <c r="F133" s="445"/>
      <c r="G133" s="444"/>
      <c r="H133" s="446"/>
      <c r="I133" s="314"/>
    </row>
    <row r="134" spans="1:9" hidden="1" x14ac:dyDescent="0.35">
      <c r="A134" s="92"/>
      <c r="C134" s="114" t="s">
        <v>38</v>
      </c>
      <c r="D134" s="444"/>
      <c r="E134" s="444"/>
      <c r="F134" s="445"/>
      <c r="G134" s="444"/>
      <c r="H134" s="446"/>
      <c r="I134" s="314"/>
    </row>
    <row r="135" spans="1:9" hidden="1" x14ac:dyDescent="0.35">
      <c r="C135" s="139" t="s">
        <v>25</v>
      </c>
      <c r="D135" s="132"/>
      <c r="E135" s="132"/>
      <c r="F135" s="311"/>
      <c r="G135" s="132"/>
      <c r="H135" s="317"/>
      <c r="I135" s="315"/>
    </row>
    <row r="136" spans="1:9" hidden="1" x14ac:dyDescent="0.35">
      <c r="C136" s="114" t="s">
        <v>28</v>
      </c>
      <c r="D136" s="444"/>
      <c r="E136" s="444"/>
      <c r="F136" s="445"/>
      <c r="G136" s="444"/>
      <c r="H136" s="446"/>
      <c r="I136" s="314"/>
    </row>
    <row r="137" spans="1:9" hidden="1" x14ac:dyDescent="0.35">
      <c r="C137" s="114" t="s">
        <v>39</v>
      </c>
      <c r="D137" s="133" t="str">
        <f>IF(D136="In-state", Rates!$C$22*D133, "0")</f>
        <v>0</v>
      </c>
      <c r="E137" s="133" t="str">
        <f>IF(E136="In-state", Rates!$C$22*E133, "0")</f>
        <v>0</v>
      </c>
      <c r="F137" s="312" t="str">
        <f>IF(F136="In-state", Rates!$C$22*F133, "0")</f>
        <v>0</v>
      </c>
      <c r="G137" s="133" t="str">
        <f>IF(G136="In-state", Rates!$C$22*G133, "0")</f>
        <v>0</v>
      </c>
      <c r="H137" s="318" t="str">
        <f>IF(H136="In-state", Rates!$C$22*H133, "0")</f>
        <v>0</v>
      </c>
      <c r="I137" s="316"/>
    </row>
    <row r="138" spans="1:9" ht="14" hidden="1" customHeight="1" x14ac:dyDescent="0.35">
      <c r="A138" s="140" t="s">
        <v>344</v>
      </c>
      <c r="B138" s="131" t="s">
        <v>117</v>
      </c>
      <c r="C138" s="114" t="s">
        <v>40</v>
      </c>
      <c r="D138" s="133" t="str">
        <f>IF(D136="Out-of-state", Rates!$C$23*D133, "0")</f>
        <v>0</v>
      </c>
      <c r="E138" s="133" t="str">
        <f>IF(E136="Out-of-state", Rates!$C$23*E133, "0")</f>
        <v>0</v>
      </c>
      <c r="F138" s="312" t="str">
        <f>IF(F136="Out-of-state", Rates!$C$23*F133, "0")</f>
        <v>0</v>
      </c>
      <c r="G138" s="133" t="str">
        <f>IF(G136="Out-of-state", Rates!$C$23*G133, "0")</f>
        <v>0</v>
      </c>
      <c r="H138" s="318" t="str">
        <f>IF(H136="Out-of-state", Rates!$C$23*H133, "0")</f>
        <v>0</v>
      </c>
      <c r="I138" s="316"/>
    </row>
    <row r="139" spans="1:9" hidden="1" x14ac:dyDescent="0.35">
      <c r="A139" s="140" t="s">
        <v>269</v>
      </c>
      <c r="B139" s="131" t="s">
        <v>118</v>
      </c>
      <c r="C139" s="114" t="s">
        <v>115</v>
      </c>
      <c r="D139" s="447"/>
      <c r="E139" s="447"/>
      <c r="F139" s="448"/>
      <c r="G139" s="447"/>
      <c r="H139" s="449"/>
      <c r="I139" s="316"/>
    </row>
    <row r="140" spans="1:9" hidden="1" x14ac:dyDescent="0.35">
      <c r="C140" s="139" t="s">
        <v>27</v>
      </c>
      <c r="D140" s="132"/>
      <c r="E140" s="132"/>
      <c r="F140" s="311"/>
      <c r="G140" s="132"/>
      <c r="H140" s="317"/>
      <c r="I140" s="315"/>
    </row>
    <row r="141" spans="1:9" hidden="1" x14ac:dyDescent="0.35">
      <c r="A141" s="92"/>
      <c r="C141" s="114" t="s">
        <v>35</v>
      </c>
      <c r="D141" s="444"/>
      <c r="E141" s="444"/>
      <c r="F141" s="445"/>
      <c r="G141" s="444"/>
      <c r="H141" s="446"/>
      <c r="I141" s="314"/>
    </row>
    <row r="142" spans="1:9" hidden="1" x14ac:dyDescent="0.35">
      <c r="A142" s="92"/>
      <c r="C142" s="138" t="s">
        <v>119</v>
      </c>
      <c r="D142" s="133">
        <f>D141*Rates!$C$24</f>
        <v>0</v>
      </c>
      <c r="E142" s="133">
        <f>E141*Rates!$C$24</f>
        <v>0</v>
      </c>
      <c r="F142" s="312">
        <f>F141*Rates!$C$24</f>
        <v>0</v>
      </c>
      <c r="G142" s="133">
        <f>G141*Rates!$C$24</f>
        <v>0</v>
      </c>
      <c r="H142" s="318">
        <f>H141*Rates!$C$24</f>
        <v>0</v>
      </c>
      <c r="I142" s="316"/>
    </row>
    <row r="143" spans="1:9" hidden="1" x14ac:dyDescent="0.35">
      <c r="A143" s="92"/>
      <c r="C143" s="139" t="s">
        <v>31</v>
      </c>
      <c r="D143" s="132"/>
      <c r="E143" s="134"/>
      <c r="F143" s="313"/>
      <c r="G143" s="135"/>
      <c r="H143" s="319"/>
      <c r="I143" s="314"/>
    </row>
    <row r="144" spans="1:9" hidden="1" x14ac:dyDescent="0.35">
      <c r="A144" s="92"/>
      <c r="C144" s="114" t="s">
        <v>32</v>
      </c>
      <c r="D144" s="447"/>
      <c r="E144" s="447"/>
      <c r="F144" s="448"/>
      <c r="G144" s="447"/>
      <c r="H144" s="449"/>
      <c r="I144" s="316"/>
    </row>
    <row r="145" spans="1:9" hidden="1" x14ac:dyDescent="0.35">
      <c r="A145" s="92"/>
      <c r="C145" s="139" t="s">
        <v>29</v>
      </c>
      <c r="D145" s="132"/>
      <c r="E145" s="134"/>
      <c r="F145" s="313"/>
      <c r="G145" s="135"/>
      <c r="H145" s="319"/>
      <c r="I145" s="314"/>
    </row>
    <row r="146" spans="1:9" hidden="1" x14ac:dyDescent="0.35">
      <c r="C146" s="114" t="s">
        <v>30</v>
      </c>
      <c r="D146" s="447"/>
      <c r="E146" s="447"/>
      <c r="F146" s="448"/>
      <c r="G146" s="447"/>
      <c r="H146" s="449"/>
      <c r="I146" s="316"/>
    </row>
    <row r="147" spans="1:9" hidden="1" x14ac:dyDescent="0.35">
      <c r="C147" s="139" t="s">
        <v>26</v>
      </c>
      <c r="D147" s="132"/>
      <c r="E147" s="132"/>
      <c r="F147" s="311"/>
      <c r="G147" s="132"/>
      <c r="H147" s="317"/>
      <c r="I147" s="315"/>
    </row>
    <row r="148" spans="1:9" hidden="1" x14ac:dyDescent="0.35">
      <c r="C148" s="114" t="s">
        <v>34</v>
      </c>
      <c r="D148" s="447"/>
      <c r="E148" s="447"/>
      <c r="F148" s="448"/>
      <c r="G148" s="447"/>
      <c r="H148" s="449"/>
      <c r="I148" s="316"/>
    </row>
    <row r="149" spans="1:9" hidden="1" x14ac:dyDescent="0.35">
      <c r="A149" s="92"/>
      <c r="C149" s="114" t="s">
        <v>41</v>
      </c>
      <c r="D149" s="133">
        <f>D148*D134</f>
        <v>0</v>
      </c>
      <c r="E149" s="133">
        <f>E148*E134</f>
        <v>0</v>
      </c>
      <c r="F149" s="312">
        <f>F148*F134</f>
        <v>0</v>
      </c>
      <c r="G149" s="133">
        <f>G148*G134</f>
        <v>0</v>
      </c>
      <c r="H149" s="318">
        <f>H148*H134</f>
        <v>0</v>
      </c>
      <c r="I149" s="316"/>
    </row>
    <row r="150" spans="1:9" hidden="1" x14ac:dyDescent="0.35">
      <c r="A150" s="92"/>
      <c r="C150" s="139" t="s">
        <v>33</v>
      </c>
      <c r="D150" s="135"/>
      <c r="E150" s="135"/>
      <c r="F150" s="313"/>
      <c r="G150" s="135"/>
      <c r="H150" s="317"/>
      <c r="I150" s="315"/>
    </row>
    <row r="151" spans="1:9" hidden="1" x14ac:dyDescent="0.35">
      <c r="A151" s="92"/>
      <c r="C151" s="114" t="s">
        <v>36</v>
      </c>
      <c r="D151" s="447"/>
      <c r="E151" s="447"/>
      <c r="F151" s="448"/>
      <c r="G151" s="447"/>
      <c r="H151" s="449"/>
      <c r="I151" s="316"/>
    </row>
    <row r="152" spans="1:9" hidden="1" x14ac:dyDescent="0.35">
      <c r="A152" s="92"/>
      <c r="B152" s="129"/>
      <c r="C152" s="323" t="s">
        <v>120</v>
      </c>
      <c r="D152" s="320">
        <f>D137+D138+D139+D142+D146+D149+D151+D144</f>
        <v>0</v>
      </c>
      <c r="E152" s="320">
        <f>E137+E138+E139+E142+E146+E149+E151+E144</f>
        <v>0</v>
      </c>
      <c r="F152" s="321">
        <f>F137+F138+F139+F142+F146+F149+F151+F144</f>
        <v>0</v>
      </c>
      <c r="G152" s="320">
        <f>G137+G138+G139+G142+G146+G149+G151+G144</f>
        <v>0</v>
      </c>
      <c r="H152" s="322">
        <f>H137+H138+H139+H142+H146+H149+H151+H144</f>
        <v>0</v>
      </c>
      <c r="I152" s="324"/>
    </row>
    <row r="153" spans="1:9" ht="15" hidden="1" customHeight="1" thickBot="1" x14ac:dyDescent="0.4">
      <c r="A153" s="35"/>
      <c r="B153" s="330"/>
      <c r="C153" s="325" t="s">
        <v>268</v>
      </c>
      <c r="D153" s="326">
        <f>D152*D132</f>
        <v>0</v>
      </c>
      <c r="E153" s="326">
        <f t="shared" ref="E153:H153" si="17">E152*E132</f>
        <v>0</v>
      </c>
      <c r="F153" s="327">
        <f t="shared" si="17"/>
        <v>0</v>
      </c>
      <c r="G153" s="326">
        <f t="shared" si="17"/>
        <v>0</v>
      </c>
      <c r="H153" s="328">
        <f t="shared" si="17"/>
        <v>0</v>
      </c>
      <c r="I153" s="329">
        <f>SUM(D153:H153)</f>
        <v>0</v>
      </c>
    </row>
    <row r="154" spans="1:9" x14ac:dyDescent="0.35">
      <c r="C154" s="168" t="s">
        <v>321</v>
      </c>
    </row>
    <row r="155" spans="1:9" ht="15" hidden="1" customHeight="1" x14ac:dyDescent="0.35">
      <c r="C155" s="136" t="s">
        <v>288</v>
      </c>
      <c r="D155" s="528"/>
      <c r="E155" s="528"/>
      <c r="F155" s="528"/>
      <c r="G155" s="528"/>
      <c r="H155" s="528"/>
      <c r="I155" s="529"/>
    </row>
    <row r="156" spans="1:9" hidden="1" x14ac:dyDescent="0.35">
      <c r="C156" s="138"/>
      <c r="D156" s="142" t="s">
        <v>0</v>
      </c>
      <c r="E156" s="108" t="s">
        <v>1</v>
      </c>
      <c r="F156" s="108" t="s">
        <v>2</v>
      </c>
      <c r="G156" s="300" t="s">
        <v>3</v>
      </c>
      <c r="H156" s="108" t="s">
        <v>4</v>
      </c>
      <c r="I156" s="109" t="s">
        <v>5</v>
      </c>
    </row>
    <row r="157" spans="1:9" hidden="1" x14ac:dyDescent="0.35">
      <c r="A157" s="92"/>
      <c r="C157" s="114" t="s">
        <v>116</v>
      </c>
      <c r="D157" s="440"/>
      <c r="E157" s="441"/>
      <c r="F157" s="442"/>
      <c r="G157" s="441"/>
      <c r="H157" s="443"/>
      <c r="I157" s="314"/>
    </row>
    <row r="158" spans="1:9" hidden="1" x14ac:dyDescent="0.35">
      <c r="A158" s="92"/>
      <c r="C158" s="137" t="s">
        <v>37</v>
      </c>
      <c r="D158" s="444"/>
      <c r="E158" s="444"/>
      <c r="F158" s="445"/>
      <c r="G158" s="444"/>
      <c r="H158" s="446"/>
      <c r="I158" s="314"/>
    </row>
    <row r="159" spans="1:9" hidden="1" x14ac:dyDescent="0.35">
      <c r="A159" s="92"/>
      <c r="C159" s="114" t="s">
        <v>38</v>
      </c>
      <c r="D159" s="444"/>
      <c r="E159" s="444"/>
      <c r="F159" s="445"/>
      <c r="G159" s="444"/>
      <c r="H159" s="446"/>
      <c r="I159" s="314"/>
    </row>
    <row r="160" spans="1:9" hidden="1" x14ac:dyDescent="0.35">
      <c r="C160" s="139" t="s">
        <v>25</v>
      </c>
      <c r="D160" s="132"/>
      <c r="E160" s="132"/>
      <c r="F160" s="311"/>
      <c r="G160" s="132"/>
      <c r="H160" s="317"/>
      <c r="I160" s="315"/>
    </row>
    <row r="161" spans="1:9" hidden="1" x14ac:dyDescent="0.35">
      <c r="C161" s="114" t="s">
        <v>28</v>
      </c>
      <c r="D161" s="444"/>
      <c r="E161" s="444"/>
      <c r="F161" s="445"/>
      <c r="G161" s="444"/>
      <c r="H161" s="446"/>
      <c r="I161" s="314"/>
    </row>
    <row r="162" spans="1:9" hidden="1" x14ac:dyDescent="0.35">
      <c r="C162" s="114" t="s">
        <v>39</v>
      </c>
      <c r="D162" s="133" t="str">
        <f>IF(D161="In-state", Rates!$C$22*D158, "0")</f>
        <v>0</v>
      </c>
      <c r="E162" s="133" t="str">
        <f>IF(E161="In-state", Rates!$C$22*E158, "0")</f>
        <v>0</v>
      </c>
      <c r="F162" s="312" t="str">
        <f>IF(F161="In-state", Rates!$C$22*F158, "0")</f>
        <v>0</v>
      </c>
      <c r="G162" s="133" t="str">
        <f>IF(G161="In-state", Rates!$C$22*G158, "0")</f>
        <v>0</v>
      </c>
      <c r="H162" s="318" t="str">
        <f>IF(H161="In-state", Rates!$C$22*H158, "0")</f>
        <v>0</v>
      </c>
      <c r="I162" s="316"/>
    </row>
    <row r="163" spans="1:9" ht="15.5" hidden="1" customHeight="1" x14ac:dyDescent="0.35">
      <c r="A163" s="140" t="s">
        <v>344</v>
      </c>
      <c r="B163" s="131" t="s">
        <v>117</v>
      </c>
      <c r="C163" s="114" t="s">
        <v>40</v>
      </c>
      <c r="D163" s="133" t="str">
        <f>IF(D161="Out-of-state", Rates!$C$23*D158, "0")</f>
        <v>0</v>
      </c>
      <c r="E163" s="133" t="str">
        <f>IF(E161="Out-of-state", Rates!$C$23*E158, "0")</f>
        <v>0</v>
      </c>
      <c r="F163" s="312" t="str">
        <f>IF(F161="Out-of-state", Rates!$C$23*F158, "0")</f>
        <v>0</v>
      </c>
      <c r="G163" s="133" t="str">
        <f>IF(G161="Out-of-state", Rates!$C$23*G158, "0")</f>
        <v>0</v>
      </c>
      <c r="H163" s="318" t="str">
        <f>IF(H161="Out-of-state", Rates!$C$23*H158, "0")</f>
        <v>0</v>
      </c>
      <c r="I163" s="316"/>
    </row>
    <row r="164" spans="1:9" hidden="1" x14ac:dyDescent="0.35">
      <c r="A164" s="140" t="s">
        <v>269</v>
      </c>
      <c r="B164" s="131" t="s">
        <v>118</v>
      </c>
      <c r="C164" s="114" t="s">
        <v>115</v>
      </c>
      <c r="D164" s="447"/>
      <c r="E164" s="447"/>
      <c r="F164" s="448"/>
      <c r="G164" s="447"/>
      <c r="H164" s="449"/>
      <c r="I164" s="316"/>
    </row>
    <row r="165" spans="1:9" hidden="1" x14ac:dyDescent="0.35">
      <c r="C165" s="139" t="s">
        <v>27</v>
      </c>
      <c r="D165" s="132"/>
      <c r="E165" s="132"/>
      <c r="F165" s="311"/>
      <c r="G165" s="132"/>
      <c r="H165" s="317"/>
      <c r="I165" s="315"/>
    </row>
    <row r="166" spans="1:9" hidden="1" x14ac:dyDescent="0.35">
      <c r="A166" s="92"/>
      <c r="C166" s="114" t="s">
        <v>35</v>
      </c>
      <c r="D166" s="444"/>
      <c r="E166" s="444"/>
      <c r="F166" s="445"/>
      <c r="G166" s="444"/>
      <c r="H166" s="446"/>
      <c r="I166" s="314"/>
    </row>
    <row r="167" spans="1:9" hidden="1" x14ac:dyDescent="0.35">
      <c r="A167" s="92"/>
      <c r="C167" s="138" t="s">
        <v>119</v>
      </c>
      <c r="D167" s="133">
        <f>D166*Rates!$C$24</f>
        <v>0</v>
      </c>
      <c r="E167" s="133">
        <f>E166*Rates!$C$24</f>
        <v>0</v>
      </c>
      <c r="F167" s="312">
        <f>F166*Rates!$C$24</f>
        <v>0</v>
      </c>
      <c r="G167" s="133">
        <f>G166*Rates!$C$24</f>
        <v>0</v>
      </c>
      <c r="H167" s="318">
        <f>H166*Rates!$C$24</f>
        <v>0</v>
      </c>
      <c r="I167" s="316"/>
    </row>
    <row r="168" spans="1:9" hidden="1" x14ac:dyDescent="0.35">
      <c r="A168" s="92"/>
      <c r="C168" s="139" t="s">
        <v>31</v>
      </c>
      <c r="D168" s="132"/>
      <c r="E168" s="134"/>
      <c r="F168" s="313"/>
      <c r="G168" s="135"/>
      <c r="H168" s="319"/>
      <c r="I168" s="314"/>
    </row>
    <row r="169" spans="1:9" hidden="1" x14ac:dyDescent="0.35">
      <c r="A169" s="92"/>
      <c r="C169" s="114" t="s">
        <v>32</v>
      </c>
      <c r="D169" s="447"/>
      <c r="E169" s="447"/>
      <c r="F169" s="448"/>
      <c r="G169" s="447"/>
      <c r="H169" s="449"/>
      <c r="I169" s="316"/>
    </row>
    <row r="170" spans="1:9" hidden="1" x14ac:dyDescent="0.35">
      <c r="A170" s="92"/>
      <c r="C170" s="139" t="s">
        <v>29</v>
      </c>
      <c r="D170" s="132"/>
      <c r="E170" s="134"/>
      <c r="F170" s="313"/>
      <c r="G170" s="135"/>
      <c r="H170" s="319"/>
      <c r="I170" s="314"/>
    </row>
    <row r="171" spans="1:9" hidden="1" x14ac:dyDescent="0.35">
      <c r="C171" s="114" t="s">
        <v>30</v>
      </c>
      <c r="D171" s="447"/>
      <c r="E171" s="447"/>
      <c r="F171" s="448"/>
      <c r="G171" s="447"/>
      <c r="H171" s="449"/>
      <c r="I171" s="316"/>
    </row>
    <row r="172" spans="1:9" hidden="1" x14ac:dyDescent="0.35">
      <c r="C172" s="139" t="s">
        <v>26</v>
      </c>
      <c r="D172" s="132"/>
      <c r="E172" s="132"/>
      <c r="F172" s="311"/>
      <c r="G172" s="132"/>
      <c r="H172" s="317"/>
      <c r="I172" s="315"/>
    </row>
    <row r="173" spans="1:9" hidden="1" x14ac:dyDescent="0.35">
      <c r="C173" s="114" t="s">
        <v>34</v>
      </c>
      <c r="D173" s="447"/>
      <c r="E173" s="447"/>
      <c r="F173" s="448"/>
      <c r="G173" s="447"/>
      <c r="H173" s="449"/>
      <c r="I173" s="316"/>
    </row>
    <row r="174" spans="1:9" hidden="1" x14ac:dyDescent="0.35">
      <c r="A174" s="92"/>
      <c r="C174" s="114" t="s">
        <v>41</v>
      </c>
      <c r="D174" s="133">
        <f>D173*D159</f>
        <v>0</v>
      </c>
      <c r="E174" s="133">
        <f>E173*E159</f>
        <v>0</v>
      </c>
      <c r="F174" s="312">
        <f>F173*F159</f>
        <v>0</v>
      </c>
      <c r="G174" s="133">
        <f>G173*G159</f>
        <v>0</v>
      </c>
      <c r="H174" s="318">
        <f>H173*H159</f>
        <v>0</v>
      </c>
      <c r="I174" s="316"/>
    </row>
    <row r="175" spans="1:9" hidden="1" x14ac:dyDescent="0.35">
      <c r="A175" s="92"/>
      <c r="C175" s="139" t="s">
        <v>33</v>
      </c>
      <c r="D175" s="135"/>
      <c r="E175" s="135"/>
      <c r="F175" s="313"/>
      <c r="G175" s="135"/>
      <c r="H175" s="317"/>
      <c r="I175" s="315"/>
    </row>
    <row r="176" spans="1:9" hidden="1" x14ac:dyDescent="0.35">
      <c r="A176" s="92"/>
      <c r="C176" s="114" t="s">
        <v>36</v>
      </c>
      <c r="D176" s="447"/>
      <c r="E176" s="447"/>
      <c r="F176" s="448"/>
      <c r="G176" s="447"/>
      <c r="H176" s="449"/>
      <c r="I176" s="316"/>
    </row>
    <row r="177" spans="1:9" hidden="1" x14ac:dyDescent="0.35">
      <c r="A177" s="92"/>
      <c r="B177" s="129"/>
      <c r="C177" s="323" t="s">
        <v>120</v>
      </c>
      <c r="D177" s="320">
        <f>D162+D163+D164+D167+D171+D174+D176+D169</f>
        <v>0</v>
      </c>
      <c r="E177" s="320">
        <f>E162+E163+E164+E167+E171+E174+E176+E169</f>
        <v>0</v>
      </c>
      <c r="F177" s="321">
        <f>F162+F163+F164+F167+F171+F174+F176+F169</f>
        <v>0</v>
      </c>
      <c r="G177" s="320">
        <f>G162+G163+G164+G167+G171+G174+G176+G169</f>
        <v>0</v>
      </c>
      <c r="H177" s="322">
        <f>H162+H163+H164+H167+H171+H174+H176+H169</f>
        <v>0</v>
      </c>
      <c r="I177" s="324"/>
    </row>
    <row r="178" spans="1:9" ht="15" hidden="1" customHeight="1" thickBot="1" x14ac:dyDescent="0.4">
      <c r="A178" s="35"/>
      <c r="B178" s="330"/>
      <c r="C178" s="325" t="s">
        <v>268</v>
      </c>
      <c r="D178" s="326">
        <f>D177*D157</f>
        <v>0</v>
      </c>
      <c r="E178" s="326">
        <f t="shared" ref="E178:H178" si="18">E177*E157</f>
        <v>0</v>
      </c>
      <c r="F178" s="327">
        <f t="shared" si="18"/>
        <v>0</v>
      </c>
      <c r="G178" s="326">
        <f t="shared" si="18"/>
        <v>0</v>
      </c>
      <c r="H178" s="328">
        <f t="shared" si="18"/>
        <v>0</v>
      </c>
      <c r="I178" s="329">
        <f>SUM(D178:H178)</f>
        <v>0</v>
      </c>
    </row>
    <row r="179" spans="1:9" x14ac:dyDescent="0.35">
      <c r="C179" s="168" t="s">
        <v>322</v>
      </c>
    </row>
    <row r="180" spans="1:9" ht="13.75" hidden="1" customHeight="1" x14ac:dyDescent="0.35">
      <c r="C180" s="136" t="s">
        <v>289</v>
      </c>
      <c r="D180" s="528"/>
      <c r="E180" s="528"/>
      <c r="F180" s="528"/>
      <c r="G180" s="528"/>
      <c r="H180" s="528"/>
      <c r="I180" s="529"/>
    </row>
    <row r="181" spans="1:9" hidden="1" x14ac:dyDescent="0.35">
      <c r="C181" s="138"/>
      <c r="D181" s="142" t="s">
        <v>0</v>
      </c>
      <c r="E181" s="108" t="s">
        <v>1</v>
      </c>
      <c r="F181" s="108" t="s">
        <v>2</v>
      </c>
      <c r="G181" s="300" t="s">
        <v>3</v>
      </c>
      <c r="H181" s="108" t="s">
        <v>4</v>
      </c>
      <c r="I181" s="109" t="s">
        <v>5</v>
      </c>
    </row>
    <row r="182" spans="1:9" hidden="1" x14ac:dyDescent="0.35">
      <c r="A182" s="92"/>
      <c r="C182" s="114" t="s">
        <v>116</v>
      </c>
      <c r="D182" s="440"/>
      <c r="E182" s="441"/>
      <c r="F182" s="442"/>
      <c r="G182" s="441"/>
      <c r="H182" s="443"/>
      <c r="I182" s="314"/>
    </row>
    <row r="183" spans="1:9" hidden="1" x14ac:dyDescent="0.35">
      <c r="A183" s="92"/>
      <c r="C183" s="137" t="s">
        <v>37</v>
      </c>
      <c r="D183" s="444"/>
      <c r="E183" s="444"/>
      <c r="F183" s="445"/>
      <c r="G183" s="444"/>
      <c r="H183" s="446"/>
      <c r="I183" s="314"/>
    </row>
    <row r="184" spans="1:9" hidden="1" x14ac:dyDescent="0.35">
      <c r="A184" s="92"/>
      <c r="C184" s="114" t="s">
        <v>38</v>
      </c>
      <c r="D184" s="444"/>
      <c r="E184" s="444"/>
      <c r="F184" s="445"/>
      <c r="G184" s="444"/>
      <c r="H184" s="446"/>
      <c r="I184" s="314"/>
    </row>
    <row r="185" spans="1:9" hidden="1" x14ac:dyDescent="0.35">
      <c r="C185" s="139" t="s">
        <v>25</v>
      </c>
      <c r="D185" s="132"/>
      <c r="E185" s="132"/>
      <c r="F185" s="311"/>
      <c r="G185" s="132"/>
      <c r="H185" s="317"/>
      <c r="I185" s="315"/>
    </row>
    <row r="186" spans="1:9" hidden="1" x14ac:dyDescent="0.35">
      <c r="C186" s="114" t="s">
        <v>28</v>
      </c>
      <c r="D186" s="444"/>
      <c r="E186" s="444"/>
      <c r="F186" s="445"/>
      <c r="G186" s="444"/>
      <c r="H186" s="446"/>
      <c r="I186" s="314"/>
    </row>
    <row r="187" spans="1:9" hidden="1" x14ac:dyDescent="0.35">
      <c r="C187" s="114" t="s">
        <v>39</v>
      </c>
      <c r="D187" s="133" t="str">
        <f>IF(D186="In-state", Rates!$C$22*D183, "0")</f>
        <v>0</v>
      </c>
      <c r="E187" s="133" t="str">
        <f>IF(E186="In-state", Rates!$C$22*E183, "0")</f>
        <v>0</v>
      </c>
      <c r="F187" s="312" t="str">
        <f>IF(F186="In-state", Rates!$C$22*F183, "0")</f>
        <v>0</v>
      </c>
      <c r="G187" s="133" t="str">
        <f>IF(G186="In-state", Rates!$C$22*G183, "0")</f>
        <v>0</v>
      </c>
      <c r="H187" s="318" t="str">
        <f>IF(H186="In-state", Rates!$C$22*H183, "0")</f>
        <v>0</v>
      </c>
      <c r="I187" s="316"/>
    </row>
    <row r="188" spans="1:9" ht="15.5" hidden="1" customHeight="1" x14ac:dyDescent="0.35">
      <c r="A188" s="140" t="s">
        <v>344</v>
      </c>
      <c r="B188" s="131" t="s">
        <v>117</v>
      </c>
      <c r="C188" s="114" t="s">
        <v>40</v>
      </c>
      <c r="D188" s="133" t="str">
        <f>IF(D186="Out-of-state", Rates!$C$23*D183, "0")</f>
        <v>0</v>
      </c>
      <c r="E188" s="133" t="str">
        <f>IF(E186="Out-of-state", Rates!$C$23*E183, "0")</f>
        <v>0</v>
      </c>
      <c r="F188" s="312" t="str">
        <f>IF(F186="Out-of-state", Rates!$C$23*F183, "0")</f>
        <v>0</v>
      </c>
      <c r="G188" s="133" t="str">
        <f>IF(G186="Out-of-state", Rates!$C$23*G183, "0")</f>
        <v>0</v>
      </c>
      <c r="H188" s="318" t="str">
        <f>IF(H186="Out-of-state", Rates!$C$23*H183, "0")</f>
        <v>0</v>
      </c>
      <c r="I188" s="316"/>
    </row>
    <row r="189" spans="1:9" hidden="1" x14ac:dyDescent="0.35">
      <c r="A189" s="140" t="s">
        <v>269</v>
      </c>
      <c r="B189" s="131" t="s">
        <v>118</v>
      </c>
      <c r="C189" s="114" t="s">
        <v>115</v>
      </c>
      <c r="D189" s="447"/>
      <c r="E189" s="447"/>
      <c r="F189" s="448"/>
      <c r="G189" s="447"/>
      <c r="H189" s="449"/>
      <c r="I189" s="316"/>
    </row>
    <row r="190" spans="1:9" hidden="1" x14ac:dyDescent="0.35">
      <c r="C190" s="139" t="s">
        <v>27</v>
      </c>
      <c r="D190" s="132"/>
      <c r="E190" s="132"/>
      <c r="F190" s="311"/>
      <c r="G190" s="132"/>
      <c r="H190" s="317"/>
      <c r="I190" s="315"/>
    </row>
    <row r="191" spans="1:9" hidden="1" x14ac:dyDescent="0.35">
      <c r="A191" s="92"/>
      <c r="C191" s="114" t="s">
        <v>35</v>
      </c>
      <c r="D191" s="444"/>
      <c r="E191" s="444"/>
      <c r="F191" s="445"/>
      <c r="G191" s="444"/>
      <c r="H191" s="446"/>
      <c r="I191" s="314"/>
    </row>
    <row r="192" spans="1:9" hidden="1" x14ac:dyDescent="0.35">
      <c r="A192" s="92"/>
      <c r="C192" s="138" t="s">
        <v>119</v>
      </c>
      <c r="D192" s="133">
        <f>D191*Rates!$C$24</f>
        <v>0</v>
      </c>
      <c r="E192" s="133">
        <f>E191*Rates!$C$24</f>
        <v>0</v>
      </c>
      <c r="F192" s="312">
        <f>F191*Rates!$C$24</f>
        <v>0</v>
      </c>
      <c r="G192" s="133">
        <f>G191*Rates!$C$24</f>
        <v>0</v>
      </c>
      <c r="H192" s="318">
        <f>H191*Rates!$C$24</f>
        <v>0</v>
      </c>
      <c r="I192" s="316"/>
    </row>
    <row r="193" spans="1:9" hidden="1" x14ac:dyDescent="0.35">
      <c r="A193" s="92"/>
      <c r="C193" s="139" t="s">
        <v>31</v>
      </c>
      <c r="D193" s="132"/>
      <c r="E193" s="134"/>
      <c r="F193" s="313"/>
      <c r="G193" s="135"/>
      <c r="H193" s="319"/>
      <c r="I193" s="314"/>
    </row>
    <row r="194" spans="1:9" hidden="1" x14ac:dyDescent="0.35">
      <c r="A194" s="92"/>
      <c r="C194" s="114" t="s">
        <v>32</v>
      </c>
      <c r="D194" s="447"/>
      <c r="E194" s="447"/>
      <c r="F194" s="448"/>
      <c r="G194" s="447"/>
      <c r="H194" s="449"/>
      <c r="I194" s="316"/>
    </row>
    <row r="195" spans="1:9" hidden="1" x14ac:dyDescent="0.35">
      <c r="A195" s="92"/>
      <c r="C195" s="139" t="s">
        <v>29</v>
      </c>
      <c r="D195" s="132"/>
      <c r="E195" s="134"/>
      <c r="F195" s="313"/>
      <c r="G195" s="135"/>
      <c r="H195" s="319"/>
      <c r="I195" s="314"/>
    </row>
    <row r="196" spans="1:9" hidden="1" x14ac:dyDescent="0.35">
      <c r="C196" s="114" t="s">
        <v>30</v>
      </c>
      <c r="D196" s="447"/>
      <c r="E196" s="447"/>
      <c r="F196" s="448"/>
      <c r="G196" s="447"/>
      <c r="H196" s="449"/>
      <c r="I196" s="316"/>
    </row>
    <row r="197" spans="1:9" hidden="1" x14ac:dyDescent="0.35">
      <c r="C197" s="139" t="s">
        <v>26</v>
      </c>
      <c r="D197" s="132"/>
      <c r="E197" s="132"/>
      <c r="F197" s="311"/>
      <c r="G197" s="132"/>
      <c r="H197" s="317"/>
      <c r="I197" s="315"/>
    </row>
    <row r="198" spans="1:9" hidden="1" x14ac:dyDescent="0.35">
      <c r="C198" s="114" t="s">
        <v>34</v>
      </c>
      <c r="D198" s="447"/>
      <c r="E198" s="447"/>
      <c r="F198" s="448"/>
      <c r="G198" s="447"/>
      <c r="H198" s="449"/>
      <c r="I198" s="316"/>
    </row>
    <row r="199" spans="1:9" hidden="1" x14ac:dyDescent="0.35">
      <c r="A199" s="92"/>
      <c r="C199" s="114" t="s">
        <v>41</v>
      </c>
      <c r="D199" s="133">
        <f>D198*D184</f>
        <v>0</v>
      </c>
      <c r="E199" s="133">
        <f>E198*E184</f>
        <v>0</v>
      </c>
      <c r="F199" s="312">
        <f>F198*F184</f>
        <v>0</v>
      </c>
      <c r="G199" s="133">
        <f>G198*G184</f>
        <v>0</v>
      </c>
      <c r="H199" s="318">
        <f>H198*H184</f>
        <v>0</v>
      </c>
      <c r="I199" s="316"/>
    </row>
    <row r="200" spans="1:9" hidden="1" x14ac:dyDescent="0.35">
      <c r="A200" s="92"/>
      <c r="C200" s="139" t="s">
        <v>33</v>
      </c>
      <c r="D200" s="135"/>
      <c r="E200" s="135"/>
      <c r="F200" s="313"/>
      <c r="G200" s="135"/>
      <c r="H200" s="317"/>
      <c r="I200" s="315"/>
    </row>
    <row r="201" spans="1:9" hidden="1" x14ac:dyDescent="0.35">
      <c r="A201" s="92"/>
      <c r="C201" s="114" t="s">
        <v>36</v>
      </c>
      <c r="D201" s="447"/>
      <c r="E201" s="447"/>
      <c r="F201" s="448"/>
      <c r="G201" s="447"/>
      <c r="H201" s="449"/>
      <c r="I201" s="316"/>
    </row>
    <row r="202" spans="1:9" hidden="1" x14ac:dyDescent="0.35">
      <c r="A202" s="92"/>
      <c r="B202" s="129"/>
      <c r="C202" s="323" t="s">
        <v>120</v>
      </c>
      <c r="D202" s="320">
        <f>D187+D188+D189+D192+D196+D199+D201+D194</f>
        <v>0</v>
      </c>
      <c r="E202" s="320">
        <f>E187+E188+E189+E192+E196+E199+E201+E194</f>
        <v>0</v>
      </c>
      <c r="F202" s="321">
        <f>F187+F188+F189+F192+F196+F199+F201+F194</f>
        <v>0</v>
      </c>
      <c r="G202" s="320">
        <f>G187+G188+G189+G192+G196+G199+G201+G194</f>
        <v>0</v>
      </c>
      <c r="H202" s="322">
        <f>H187+H188+H189+H192+H196+H199+H201+H194</f>
        <v>0</v>
      </c>
      <c r="I202" s="324"/>
    </row>
    <row r="203" spans="1:9" ht="15" hidden="1" customHeight="1" thickBot="1" x14ac:dyDescent="0.4">
      <c r="A203" s="35"/>
      <c r="B203" s="330"/>
      <c r="C203" s="325" t="s">
        <v>268</v>
      </c>
      <c r="D203" s="326">
        <f>D202*D182</f>
        <v>0</v>
      </c>
      <c r="E203" s="326">
        <f t="shared" ref="E203:H203" si="19">E202*E182</f>
        <v>0</v>
      </c>
      <c r="F203" s="327">
        <f t="shared" si="19"/>
        <v>0</v>
      </c>
      <c r="G203" s="326">
        <f t="shared" si="19"/>
        <v>0</v>
      </c>
      <c r="H203" s="328">
        <f t="shared" si="19"/>
        <v>0</v>
      </c>
      <c r="I203" s="329">
        <f>SUM(D203:H203)</f>
        <v>0</v>
      </c>
    </row>
    <row r="204" spans="1:9" x14ac:dyDescent="0.35">
      <c r="C204" t="s">
        <v>323</v>
      </c>
    </row>
    <row r="205" spans="1:9" ht="15" hidden="1" customHeight="1" x14ac:dyDescent="0.35">
      <c r="C205" s="136" t="s">
        <v>290</v>
      </c>
      <c r="D205" s="528"/>
      <c r="E205" s="528"/>
      <c r="F205" s="528"/>
      <c r="G205" s="528"/>
      <c r="H205" s="528"/>
      <c r="I205" s="529"/>
    </row>
    <row r="206" spans="1:9" hidden="1" x14ac:dyDescent="0.35">
      <c r="C206" s="138"/>
      <c r="D206" s="142" t="s">
        <v>0</v>
      </c>
      <c r="E206" s="108" t="s">
        <v>1</v>
      </c>
      <c r="F206" s="108" t="s">
        <v>2</v>
      </c>
      <c r="G206" s="300" t="s">
        <v>3</v>
      </c>
      <c r="H206" s="108" t="s">
        <v>4</v>
      </c>
      <c r="I206" s="109" t="s">
        <v>5</v>
      </c>
    </row>
    <row r="207" spans="1:9" hidden="1" x14ac:dyDescent="0.35">
      <c r="A207" s="92"/>
      <c r="C207" s="114" t="s">
        <v>116</v>
      </c>
      <c r="D207" s="440"/>
      <c r="E207" s="441"/>
      <c r="F207" s="442"/>
      <c r="G207" s="441"/>
      <c r="H207" s="443"/>
      <c r="I207" s="314"/>
    </row>
    <row r="208" spans="1:9" hidden="1" x14ac:dyDescent="0.35">
      <c r="A208" s="92"/>
      <c r="C208" s="137" t="s">
        <v>37</v>
      </c>
      <c r="D208" s="444"/>
      <c r="E208" s="444"/>
      <c r="F208" s="445"/>
      <c r="G208" s="444"/>
      <c r="H208" s="446"/>
      <c r="I208" s="314"/>
    </row>
    <row r="209" spans="1:9" hidden="1" x14ac:dyDescent="0.35">
      <c r="A209" s="92"/>
      <c r="C209" s="114" t="s">
        <v>38</v>
      </c>
      <c r="D209" s="444"/>
      <c r="E209" s="444"/>
      <c r="F209" s="445"/>
      <c r="G209" s="444"/>
      <c r="H209" s="446"/>
      <c r="I209" s="314"/>
    </row>
    <row r="210" spans="1:9" hidden="1" x14ac:dyDescent="0.35">
      <c r="C210" s="139" t="s">
        <v>25</v>
      </c>
      <c r="D210" s="132"/>
      <c r="E210" s="132"/>
      <c r="F210" s="311"/>
      <c r="G210" s="132"/>
      <c r="H210" s="317"/>
      <c r="I210" s="315"/>
    </row>
    <row r="211" spans="1:9" hidden="1" x14ac:dyDescent="0.35">
      <c r="C211" s="114" t="s">
        <v>28</v>
      </c>
      <c r="D211" s="444"/>
      <c r="E211" s="444"/>
      <c r="F211" s="445"/>
      <c r="G211" s="444"/>
      <c r="H211" s="446"/>
      <c r="I211" s="314"/>
    </row>
    <row r="212" spans="1:9" hidden="1" x14ac:dyDescent="0.35">
      <c r="C212" s="114" t="s">
        <v>39</v>
      </c>
      <c r="D212" s="133" t="str">
        <f>IF(D211="In-state", Rates!$C$22*D208, "0")</f>
        <v>0</v>
      </c>
      <c r="E212" s="133" t="str">
        <f>IF(E211="In-state", Rates!$C$22*E208, "0")</f>
        <v>0</v>
      </c>
      <c r="F212" s="312" t="str">
        <f>IF(F211="In-state", Rates!$C$22*F208, "0")</f>
        <v>0</v>
      </c>
      <c r="G212" s="133" t="str">
        <f>IF(G211="In-state", Rates!$C$22*G208, "0")</f>
        <v>0</v>
      </c>
      <c r="H212" s="318" t="str">
        <f>IF(H211="In-state", Rates!$C$22*H208, "0")</f>
        <v>0</v>
      </c>
      <c r="I212" s="316"/>
    </row>
    <row r="213" spans="1:9" ht="15" hidden="1" customHeight="1" x14ac:dyDescent="0.35">
      <c r="A213" s="140" t="s">
        <v>344</v>
      </c>
      <c r="B213" s="131" t="s">
        <v>117</v>
      </c>
      <c r="C213" s="114" t="s">
        <v>40</v>
      </c>
      <c r="D213" s="133" t="str">
        <f>IF(D211="Out-of-state", Rates!$C$23*D208, "0")</f>
        <v>0</v>
      </c>
      <c r="E213" s="133" t="str">
        <f>IF(E211="Out-of-state", Rates!$C$23*E208, "0")</f>
        <v>0</v>
      </c>
      <c r="F213" s="312" t="str">
        <f>IF(F211="Out-of-state", Rates!$C$23*F208, "0")</f>
        <v>0</v>
      </c>
      <c r="G213" s="133" t="str">
        <f>IF(G211="Out-of-state", Rates!$C$23*G208, "0")</f>
        <v>0</v>
      </c>
      <c r="H213" s="318" t="str">
        <f>IF(H211="Out-of-state", Rates!$C$23*H208, "0")</f>
        <v>0</v>
      </c>
      <c r="I213" s="316"/>
    </row>
    <row r="214" spans="1:9" hidden="1" x14ac:dyDescent="0.35">
      <c r="A214" s="140" t="s">
        <v>269</v>
      </c>
      <c r="B214" s="131" t="s">
        <v>118</v>
      </c>
      <c r="C214" s="114" t="s">
        <v>115</v>
      </c>
      <c r="D214" s="447"/>
      <c r="E214" s="447"/>
      <c r="F214" s="448"/>
      <c r="G214" s="447"/>
      <c r="H214" s="449"/>
      <c r="I214" s="316"/>
    </row>
    <row r="215" spans="1:9" hidden="1" x14ac:dyDescent="0.35">
      <c r="C215" s="139" t="s">
        <v>27</v>
      </c>
      <c r="D215" s="132"/>
      <c r="E215" s="132"/>
      <c r="F215" s="311"/>
      <c r="G215" s="132"/>
      <c r="H215" s="317"/>
      <c r="I215" s="315"/>
    </row>
    <row r="216" spans="1:9" hidden="1" x14ac:dyDescent="0.35">
      <c r="A216" s="92"/>
      <c r="C216" s="114" t="s">
        <v>35</v>
      </c>
      <c r="D216" s="444"/>
      <c r="E216" s="444"/>
      <c r="F216" s="445"/>
      <c r="G216" s="444"/>
      <c r="H216" s="446"/>
      <c r="I216" s="314"/>
    </row>
    <row r="217" spans="1:9" hidden="1" x14ac:dyDescent="0.35">
      <c r="A217" s="92"/>
      <c r="C217" s="138" t="s">
        <v>119</v>
      </c>
      <c r="D217" s="133">
        <f>D216*Rates!$C$24</f>
        <v>0</v>
      </c>
      <c r="E217" s="133">
        <f>E216*Rates!$C$24</f>
        <v>0</v>
      </c>
      <c r="F217" s="312">
        <f>F216*Rates!$C$24</f>
        <v>0</v>
      </c>
      <c r="G217" s="133">
        <f>G216*Rates!$C$24</f>
        <v>0</v>
      </c>
      <c r="H217" s="318">
        <f>H216*Rates!$C$24</f>
        <v>0</v>
      </c>
      <c r="I217" s="316"/>
    </row>
    <row r="218" spans="1:9" hidden="1" x14ac:dyDescent="0.35">
      <c r="A218" s="92"/>
      <c r="C218" s="139" t="s">
        <v>31</v>
      </c>
      <c r="D218" s="132"/>
      <c r="E218" s="134"/>
      <c r="F218" s="313"/>
      <c r="G218" s="135"/>
      <c r="H218" s="319"/>
      <c r="I218" s="314"/>
    </row>
    <row r="219" spans="1:9" hidden="1" x14ac:dyDescent="0.35">
      <c r="A219" s="92"/>
      <c r="C219" s="114" t="s">
        <v>32</v>
      </c>
      <c r="D219" s="447"/>
      <c r="E219" s="447"/>
      <c r="F219" s="448"/>
      <c r="G219" s="447"/>
      <c r="H219" s="449"/>
      <c r="I219" s="316"/>
    </row>
    <row r="220" spans="1:9" hidden="1" x14ac:dyDescent="0.35">
      <c r="A220" s="92"/>
      <c r="C220" s="139" t="s">
        <v>29</v>
      </c>
      <c r="D220" s="132"/>
      <c r="E220" s="134"/>
      <c r="F220" s="313"/>
      <c r="G220" s="135"/>
      <c r="H220" s="319"/>
      <c r="I220" s="314"/>
    </row>
    <row r="221" spans="1:9" hidden="1" x14ac:dyDescent="0.35">
      <c r="C221" s="114" t="s">
        <v>30</v>
      </c>
      <c r="D221" s="447"/>
      <c r="E221" s="447"/>
      <c r="F221" s="448"/>
      <c r="G221" s="447"/>
      <c r="H221" s="449"/>
      <c r="I221" s="316"/>
    </row>
    <row r="222" spans="1:9" hidden="1" x14ac:dyDescent="0.35">
      <c r="C222" s="139" t="s">
        <v>26</v>
      </c>
      <c r="D222" s="132"/>
      <c r="E222" s="132"/>
      <c r="F222" s="311"/>
      <c r="G222" s="132"/>
      <c r="H222" s="317"/>
      <c r="I222" s="315"/>
    </row>
    <row r="223" spans="1:9" hidden="1" x14ac:dyDescent="0.35">
      <c r="C223" s="114" t="s">
        <v>34</v>
      </c>
      <c r="D223" s="447"/>
      <c r="E223" s="447"/>
      <c r="F223" s="448"/>
      <c r="G223" s="447"/>
      <c r="H223" s="449"/>
      <c r="I223" s="316"/>
    </row>
    <row r="224" spans="1:9" hidden="1" x14ac:dyDescent="0.35">
      <c r="A224" s="92"/>
      <c r="C224" s="114" t="s">
        <v>41</v>
      </c>
      <c r="D224" s="133">
        <f>D223*D209</f>
        <v>0</v>
      </c>
      <c r="E224" s="133">
        <f>E223*E209</f>
        <v>0</v>
      </c>
      <c r="F224" s="312">
        <f>F223*F209</f>
        <v>0</v>
      </c>
      <c r="G224" s="133">
        <f>G223*G209</f>
        <v>0</v>
      </c>
      <c r="H224" s="318">
        <f>H223*H209</f>
        <v>0</v>
      </c>
      <c r="I224" s="316"/>
    </row>
    <row r="225" spans="1:9" hidden="1" x14ac:dyDescent="0.35">
      <c r="A225" s="92"/>
      <c r="C225" s="139" t="s">
        <v>33</v>
      </c>
      <c r="D225" s="135"/>
      <c r="E225" s="135"/>
      <c r="F225" s="313"/>
      <c r="G225" s="135"/>
      <c r="H225" s="317"/>
      <c r="I225" s="315"/>
    </row>
    <row r="226" spans="1:9" hidden="1" x14ac:dyDescent="0.35">
      <c r="A226" s="92"/>
      <c r="C226" s="114" t="s">
        <v>36</v>
      </c>
      <c r="D226" s="447"/>
      <c r="E226" s="447"/>
      <c r="F226" s="448"/>
      <c r="G226" s="447"/>
      <c r="H226" s="449"/>
      <c r="I226" s="316"/>
    </row>
    <row r="227" spans="1:9" hidden="1" x14ac:dyDescent="0.35">
      <c r="A227" s="92"/>
      <c r="B227" s="129"/>
      <c r="C227" s="323" t="s">
        <v>120</v>
      </c>
      <c r="D227" s="320">
        <f>D212+D213+D214+D217+D221+D224+D226+D219</f>
        <v>0</v>
      </c>
      <c r="E227" s="320">
        <f>E212+E213+E214+E217+E221+E224+E226+E219</f>
        <v>0</v>
      </c>
      <c r="F227" s="321">
        <f>F212+F213+F214+F217+F221+F224+F226+F219</f>
        <v>0</v>
      </c>
      <c r="G227" s="320">
        <f>G212+G213+G214+G217+G221+G224+G226+G219</f>
        <v>0</v>
      </c>
      <c r="H227" s="322">
        <f>H212+H213+H214+H217+H221+H224+H226+H219</f>
        <v>0</v>
      </c>
      <c r="I227" s="324"/>
    </row>
    <row r="228" spans="1:9" ht="15" hidden="1" customHeight="1" thickBot="1" x14ac:dyDescent="0.4">
      <c r="A228" s="35"/>
      <c r="B228" s="330"/>
      <c r="C228" s="325" t="s">
        <v>268</v>
      </c>
      <c r="D228" s="326">
        <f>D227*D207</f>
        <v>0</v>
      </c>
      <c r="E228" s="326">
        <f t="shared" ref="E228:H228" si="20">E227*E207</f>
        <v>0</v>
      </c>
      <c r="F228" s="327">
        <f t="shared" si="20"/>
        <v>0</v>
      </c>
      <c r="G228" s="326">
        <f t="shared" si="20"/>
        <v>0</v>
      </c>
      <c r="H228" s="328">
        <f t="shared" si="20"/>
        <v>0</v>
      </c>
      <c r="I228" s="329">
        <f>SUM(D228:H228)</f>
        <v>0</v>
      </c>
    </row>
    <row r="229" spans="1:9" x14ac:dyDescent="0.35">
      <c r="C229" t="s">
        <v>324</v>
      </c>
    </row>
    <row r="230" spans="1:9" ht="15" hidden="1" customHeight="1" x14ac:dyDescent="0.35">
      <c r="C230" s="136" t="s">
        <v>291</v>
      </c>
      <c r="D230" s="528"/>
      <c r="E230" s="528"/>
      <c r="F230" s="528"/>
      <c r="G230" s="528"/>
      <c r="H230" s="528"/>
      <c r="I230" s="529"/>
    </row>
    <row r="231" spans="1:9" hidden="1" x14ac:dyDescent="0.35">
      <c r="C231" s="138"/>
      <c r="D231" s="142" t="s">
        <v>0</v>
      </c>
      <c r="E231" s="108" t="s">
        <v>1</v>
      </c>
      <c r="F231" s="108" t="s">
        <v>2</v>
      </c>
      <c r="G231" s="300" t="s">
        <v>3</v>
      </c>
      <c r="H231" s="108" t="s">
        <v>4</v>
      </c>
      <c r="I231" s="109" t="s">
        <v>5</v>
      </c>
    </row>
    <row r="232" spans="1:9" hidden="1" x14ac:dyDescent="0.35">
      <c r="A232" s="92"/>
      <c r="C232" s="114" t="s">
        <v>116</v>
      </c>
      <c r="D232" s="440"/>
      <c r="E232" s="441"/>
      <c r="F232" s="442"/>
      <c r="G232" s="441"/>
      <c r="H232" s="443"/>
      <c r="I232" s="314"/>
    </row>
    <row r="233" spans="1:9" hidden="1" x14ac:dyDescent="0.35">
      <c r="A233" s="92"/>
      <c r="C233" s="137" t="s">
        <v>37</v>
      </c>
      <c r="D233" s="444"/>
      <c r="E233" s="444"/>
      <c r="F233" s="445"/>
      <c r="G233" s="444"/>
      <c r="H233" s="446"/>
      <c r="I233" s="314"/>
    </row>
    <row r="234" spans="1:9" hidden="1" x14ac:dyDescent="0.35">
      <c r="A234" s="92"/>
      <c r="C234" s="114" t="s">
        <v>38</v>
      </c>
      <c r="D234" s="444"/>
      <c r="E234" s="444"/>
      <c r="F234" s="445"/>
      <c r="G234" s="444"/>
      <c r="H234" s="446"/>
      <c r="I234" s="314"/>
    </row>
    <row r="235" spans="1:9" hidden="1" x14ac:dyDescent="0.35">
      <c r="C235" s="139" t="s">
        <v>25</v>
      </c>
      <c r="D235" s="132"/>
      <c r="E235" s="132"/>
      <c r="F235" s="311"/>
      <c r="G235" s="132"/>
      <c r="H235" s="317"/>
      <c r="I235" s="315"/>
    </row>
    <row r="236" spans="1:9" hidden="1" x14ac:dyDescent="0.35">
      <c r="C236" s="114" t="s">
        <v>28</v>
      </c>
      <c r="D236" s="444"/>
      <c r="E236" s="444"/>
      <c r="F236" s="445"/>
      <c r="G236" s="444"/>
      <c r="H236" s="446"/>
      <c r="I236" s="314"/>
    </row>
    <row r="237" spans="1:9" hidden="1" x14ac:dyDescent="0.35">
      <c r="C237" s="114" t="s">
        <v>39</v>
      </c>
      <c r="D237" s="133" t="str">
        <f>IF(D236="In-state", Rates!$C$22*D233, "0")</f>
        <v>0</v>
      </c>
      <c r="E237" s="133" t="str">
        <f>IF(E236="In-state", Rates!$C$22*E233, "0")</f>
        <v>0</v>
      </c>
      <c r="F237" s="312" t="str">
        <f>IF(F236="In-state", Rates!$C$22*F233, "0")</f>
        <v>0</v>
      </c>
      <c r="G237" s="133" t="str">
        <f>IF(G236="In-state", Rates!$C$22*G233, "0")</f>
        <v>0</v>
      </c>
      <c r="H237" s="318" t="str">
        <f>IF(H236="In-state", Rates!$C$22*H233, "0")</f>
        <v>0</v>
      </c>
      <c r="I237" s="316"/>
    </row>
    <row r="238" spans="1:9" ht="15.5" hidden="1" customHeight="1" x14ac:dyDescent="0.35">
      <c r="A238" s="140" t="s">
        <v>344</v>
      </c>
      <c r="B238" s="131" t="s">
        <v>117</v>
      </c>
      <c r="C238" s="114" t="s">
        <v>40</v>
      </c>
      <c r="D238" s="133" t="str">
        <f>IF(D236="Out-of-state", Rates!$C$23*D233, "0")</f>
        <v>0</v>
      </c>
      <c r="E238" s="133" t="str">
        <f>IF(E236="Out-of-state", Rates!$C$23*E233, "0")</f>
        <v>0</v>
      </c>
      <c r="F238" s="312" t="str">
        <f>IF(F236="Out-of-state", Rates!$C$23*F233, "0")</f>
        <v>0</v>
      </c>
      <c r="G238" s="133" t="str">
        <f>IF(G236="Out-of-state", Rates!$C$23*G233, "0")</f>
        <v>0</v>
      </c>
      <c r="H238" s="318" t="str">
        <f>IF(H236="Out-of-state", Rates!$C$23*H233, "0")</f>
        <v>0</v>
      </c>
      <c r="I238" s="316"/>
    </row>
    <row r="239" spans="1:9" hidden="1" x14ac:dyDescent="0.35">
      <c r="A239" s="140" t="s">
        <v>269</v>
      </c>
      <c r="B239" s="131" t="s">
        <v>118</v>
      </c>
      <c r="C239" s="114" t="s">
        <v>115</v>
      </c>
      <c r="D239" s="447"/>
      <c r="E239" s="447"/>
      <c r="F239" s="448"/>
      <c r="G239" s="447"/>
      <c r="H239" s="449"/>
      <c r="I239" s="316"/>
    </row>
    <row r="240" spans="1:9" hidden="1" x14ac:dyDescent="0.35">
      <c r="C240" s="139" t="s">
        <v>27</v>
      </c>
      <c r="D240" s="132"/>
      <c r="E240" s="132"/>
      <c r="F240" s="311"/>
      <c r="G240" s="132"/>
      <c r="H240" s="317"/>
      <c r="I240" s="315"/>
    </row>
    <row r="241" spans="1:9" hidden="1" x14ac:dyDescent="0.35">
      <c r="A241" s="92"/>
      <c r="C241" s="114" t="s">
        <v>35</v>
      </c>
      <c r="D241" s="444"/>
      <c r="E241" s="444"/>
      <c r="F241" s="445"/>
      <c r="G241" s="444"/>
      <c r="H241" s="446"/>
      <c r="I241" s="314"/>
    </row>
    <row r="242" spans="1:9" hidden="1" x14ac:dyDescent="0.35">
      <c r="A242" s="92"/>
      <c r="C242" s="138" t="s">
        <v>119</v>
      </c>
      <c r="D242" s="133">
        <f>D241*Rates!$C$24</f>
        <v>0</v>
      </c>
      <c r="E242" s="133">
        <f>E241*Rates!$C$24</f>
        <v>0</v>
      </c>
      <c r="F242" s="312">
        <f>F241*Rates!$C$24</f>
        <v>0</v>
      </c>
      <c r="G242" s="133">
        <f>G241*Rates!$C$24</f>
        <v>0</v>
      </c>
      <c r="H242" s="318">
        <f>H241*Rates!$C$24</f>
        <v>0</v>
      </c>
      <c r="I242" s="316"/>
    </row>
    <row r="243" spans="1:9" hidden="1" x14ac:dyDescent="0.35">
      <c r="A243" s="92"/>
      <c r="C243" s="139" t="s">
        <v>31</v>
      </c>
      <c r="D243" s="132"/>
      <c r="E243" s="134"/>
      <c r="F243" s="313"/>
      <c r="G243" s="135"/>
      <c r="H243" s="319"/>
      <c r="I243" s="314"/>
    </row>
    <row r="244" spans="1:9" hidden="1" x14ac:dyDescent="0.35">
      <c r="A244" s="92"/>
      <c r="C244" s="114" t="s">
        <v>32</v>
      </c>
      <c r="D244" s="447"/>
      <c r="E244" s="447"/>
      <c r="F244" s="448"/>
      <c r="G244" s="447"/>
      <c r="H244" s="449"/>
      <c r="I244" s="316"/>
    </row>
    <row r="245" spans="1:9" hidden="1" x14ac:dyDescent="0.35">
      <c r="A245" s="92"/>
      <c r="C245" s="139" t="s">
        <v>29</v>
      </c>
      <c r="D245" s="132"/>
      <c r="E245" s="134"/>
      <c r="F245" s="313"/>
      <c r="G245" s="135"/>
      <c r="H245" s="319"/>
      <c r="I245" s="314"/>
    </row>
    <row r="246" spans="1:9" hidden="1" x14ac:dyDescent="0.35">
      <c r="C246" s="114" t="s">
        <v>30</v>
      </c>
      <c r="D246" s="447"/>
      <c r="E246" s="447"/>
      <c r="F246" s="448"/>
      <c r="G246" s="447"/>
      <c r="H246" s="449"/>
      <c r="I246" s="316"/>
    </row>
    <row r="247" spans="1:9" hidden="1" x14ac:dyDescent="0.35">
      <c r="C247" s="139" t="s">
        <v>26</v>
      </c>
      <c r="D247" s="132"/>
      <c r="E247" s="132"/>
      <c r="F247" s="311"/>
      <c r="G247" s="132"/>
      <c r="H247" s="317"/>
      <c r="I247" s="315"/>
    </row>
    <row r="248" spans="1:9" hidden="1" x14ac:dyDescent="0.35">
      <c r="C248" s="114" t="s">
        <v>34</v>
      </c>
      <c r="D248" s="447"/>
      <c r="E248" s="447"/>
      <c r="F248" s="448"/>
      <c r="G248" s="447"/>
      <c r="H248" s="449"/>
      <c r="I248" s="316"/>
    </row>
    <row r="249" spans="1:9" hidden="1" x14ac:dyDescent="0.35">
      <c r="A249" s="92"/>
      <c r="C249" s="114" t="s">
        <v>41</v>
      </c>
      <c r="D249" s="133">
        <f>D248*D234</f>
        <v>0</v>
      </c>
      <c r="E249" s="133">
        <f>E248*E234</f>
        <v>0</v>
      </c>
      <c r="F249" s="312">
        <f>F248*F234</f>
        <v>0</v>
      </c>
      <c r="G249" s="133">
        <f>G248*G234</f>
        <v>0</v>
      </c>
      <c r="H249" s="318">
        <f>H248*H234</f>
        <v>0</v>
      </c>
      <c r="I249" s="316"/>
    </row>
    <row r="250" spans="1:9" hidden="1" x14ac:dyDescent="0.35">
      <c r="A250" s="92"/>
      <c r="C250" s="139" t="s">
        <v>33</v>
      </c>
      <c r="D250" s="135"/>
      <c r="E250" s="135"/>
      <c r="F250" s="313"/>
      <c r="G250" s="135"/>
      <c r="H250" s="317"/>
      <c r="I250" s="315"/>
    </row>
    <row r="251" spans="1:9" hidden="1" x14ac:dyDescent="0.35">
      <c r="A251" s="92"/>
      <c r="C251" s="114" t="s">
        <v>36</v>
      </c>
      <c r="D251" s="447"/>
      <c r="E251" s="447"/>
      <c r="F251" s="448"/>
      <c r="G251" s="447"/>
      <c r="H251" s="449"/>
      <c r="I251" s="316"/>
    </row>
    <row r="252" spans="1:9" hidden="1" x14ac:dyDescent="0.35">
      <c r="A252" s="92"/>
      <c r="B252" s="129"/>
      <c r="C252" s="323" t="s">
        <v>120</v>
      </c>
      <c r="D252" s="320">
        <f>D237+D238+D239+D242+D246+D249+D251+D244</f>
        <v>0</v>
      </c>
      <c r="E252" s="320">
        <f>E237+E238+E239+E242+E246+E249+E251+E244</f>
        <v>0</v>
      </c>
      <c r="F252" s="321">
        <f>F237+F238+F239+F242+F246+F249+F251+F244</f>
        <v>0</v>
      </c>
      <c r="G252" s="320">
        <f>G237+G238+G239+G242+G246+G249+G251+G244</f>
        <v>0</v>
      </c>
      <c r="H252" s="322">
        <f>H237+H238+H239+H242+H246+H249+H251+H244</f>
        <v>0</v>
      </c>
      <c r="I252" s="324"/>
    </row>
    <row r="253" spans="1:9" ht="15" hidden="1" thickBot="1" x14ac:dyDescent="0.4">
      <c r="A253" s="35"/>
      <c r="B253" s="330"/>
      <c r="C253" s="325" t="s">
        <v>268</v>
      </c>
      <c r="D253" s="326">
        <f>D252*D232</f>
        <v>0</v>
      </c>
      <c r="E253" s="326">
        <f t="shared" ref="E253:H253" si="21">E252*E232</f>
        <v>0</v>
      </c>
      <c r="F253" s="327">
        <f t="shared" si="21"/>
        <v>0</v>
      </c>
      <c r="G253" s="326">
        <f t="shared" si="21"/>
        <v>0</v>
      </c>
      <c r="H253" s="328">
        <f t="shared" si="21"/>
        <v>0</v>
      </c>
      <c r="I253" s="329">
        <f>SUM(D253:H253)</f>
        <v>0</v>
      </c>
    </row>
  </sheetData>
  <mergeCells count="15">
    <mergeCell ref="D155:I155"/>
    <mergeCell ref="D180:I180"/>
    <mergeCell ref="D205:I205"/>
    <mergeCell ref="D230:I230"/>
    <mergeCell ref="D103:I103"/>
    <mergeCell ref="D130:I130"/>
    <mergeCell ref="A1:A2"/>
    <mergeCell ref="B1:B2"/>
    <mergeCell ref="A128:I128"/>
    <mergeCell ref="D3:I3"/>
    <mergeCell ref="C1:I1"/>
    <mergeCell ref="D28:I28"/>
    <mergeCell ref="D53:I53"/>
    <mergeCell ref="D78:I78"/>
    <mergeCell ref="C2:I2"/>
  </mergeCells>
  <dataValidations count="1">
    <dataValidation type="list" allowBlank="1" showInputMessage="1" showErrorMessage="1" sqref="D9:I9 D84:I84 D34:I34 D59:I59 D109:I109 D136:I136 D161:I161 D186:I186 D211:I211 D236:I236" xr:uid="{53E545C1-2007-40F6-A7BC-5B646386462E}">
      <formula1>"In-state, Out-of-state, International"</formula1>
    </dataValidation>
  </dataValidations>
  <hyperlinks>
    <hyperlink ref="B11" r:id="rId1" display="See GSA website" xr:uid="{11535F30-6E2F-4CAD-87A9-D83EA0F76BF2}"/>
    <hyperlink ref="B12" r:id="rId2" xr:uid="{368FFD59-1EBD-474A-BD00-EEFECF1845D0}"/>
    <hyperlink ref="B36" r:id="rId3" display="See GSA website" xr:uid="{DBD2DA15-7A6A-4423-B876-5E45D52E08E0}"/>
    <hyperlink ref="B37" r:id="rId4" xr:uid="{76BC36B9-6929-4336-BD84-A0AE41FE1041}"/>
    <hyperlink ref="B61" r:id="rId5" display="See GSA website" xr:uid="{569BA853-94D1-4574-AF3E-7CF0AB414D4D}"/>
    <hyperlink ref="B62" r:id="rId6" xr:uid="{90BBCEC6-36A1-4275-B7AA-EE885F248E53}"/>
    <hyperlink ref="B86" r:id="rId7" display="See GSA website" xr:uid="{65AF3149-595E-46AF-B259-1A7089EB609C}"/>
    <hyperlink ref="B87" r:id="rId8" xr:uid="{FA549CB9-1DCB-4A0F-B529-AC44B4DBD630}"/>
    <hyperlink ref="B111" r:id="rId9" display="See GSA website" xr:uid="{27BAA662-F241-4817-BDC0-975D9A43E0B0}"/>
    <hyperlink ref="B112" r:id="rId10" xr:uid="{5A117D8C-A792-4497-B1F1-1DD67F097E74}"/>
    <hyperlink ref="B138" r:id="rId11" display="See GSA website" xr:uid="{43A74581-F013-4142-8690-F8848AED2A07}"/>
    <hyperlink ref="B139" r:id="rId12" xr:uid="{AC72607A-5CFD-41E9-BF0E-F4E1BDDC16B0}"/>
    <hyperlink ref="B163" r:id="rId13" display="See GSA website" xr:uid="{C90666A5-4248-4E8D-9C34-DDBF43709490}"/>
    <hyperlink ref="B164" r:id="rId14" xr:uid="{6CB57824-5FE6-42CF-A960-C8AB67A26A18}"/>
    <hyperlink ref="B188" r:id="rId15" display="See GSA website" xr:uid="{72C1694B-0A89-49DD-A03E-6B9B2DAEB961}"/>
    <hyperlink ref="B189" r:id="rId16" xr:uid="{45B86047-9683-4854-9369-55A3777F122B}"/>
    <hyperlink ref="B213" r:id="rId17" display="See GSA website" xr:uid="{0AD5BEF4-F694-4E90-A73E-20DEC3A93D6F}"/>
    <hyperlink ref="B214" r:id="rId18" xr:uid="{47F5469F-5E35-456A-AFFD-B01718868615}"/>
    <hyperlink ref="B238" r:id="rId19" display="See GSA website" xr:uid="{E456C1FB-E6B1-47C8-A3D7-D7C1B129A58C}"/>
    <hyperlink ref="B239" r:id="rId20" xr:uid="{C8A1BB0E-6548-4732-AE6A-1451744054B0}"/>
  </hyperlinks>
  <pageMargins left="0.7" right="0.7" top="0.75" bottom="0.75" header="0.3" footer="0.3"/>
  <pageSetup scale="60" orientation="landscape" r:id="rId21"/>
  <legacyDrawing r:id="rId2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79F-3925-4327-9477-9A6840D3F721}">
  <sheetPr>
    <pageSetUpPr fitToPage="1"/>
  </sheetPr>
  <dimension ref="A1:S172"/>
  <sheetViews>
    <sheetView workbookViewId="0">
      <selection activeCell="A6" sqref="A6"/>
    </sheetView>
  </sheetViews>
  <sheetFormatPr defaultColWidth="8.81640625" defaultRowHeight="12.5" x14ac:dyDescent="0.25"/>
  <cols>
    <col min="1" max="1" width="35.36328125" style="64" customWidth="1"/>
    <col min="2" max="2" width="37.54296875" style="64" customWidth="1"/>
    <col min="3" max="3" width="34.81640625" style="64" customWidth="1"/>
    <col min="4" max="4" width="10.08984375" style="64" customWidth="1"/>
    <col min="5" max="5" width="10.1796875" style="64" customWidth="1"/>
    <col min="6" max="6" width="10.08984375" style="64" customWidth="1"/>
    <col min="7" max="7" width="10.1796875" style="64" customWidth="1"/>
    <col min="8" max="8" width="10" style="64" customWidth="1"/>
    <col min="9" max="9" width="8.81640625" style="275"/>
    <col min="10" max="10" width="29.6328125" style="64" customWidth="1"/>
    <col min="11" max="16384" width="8.81640625" style="64"/>
  </cols>
  <sheetData>
    <row r="1" spans="1:9" ht="18" customHeight="1" thickBot="1" x14ac:dyDescent="0.5">
      <c r="B1" s="513" t="s">
        <v>69</v>
      </c>
      <c r="C1" s="513"/>
      <c r="D1" s="513"/>
      <c r="E1" s="513"/>
      <c r="F1" s="513"/>
      <c r="G1" s="513"/>
      <c r="H1" s="513"/>
    </row>
    <row r="2" spans="1:9" ht="14.5" customHeight="1" x14ac:dyDescent="0.3">
      <c r="A2" s="143" t="s">
        <v>96</v>
      </c>
      <c r="B2" s="538" t="s">
        <v>66</v>
      </c>
      <c r="C2" s="539"/>
      <c r="D2" s="351"/>
      <c r="E2" s="351"/>
      <c r="F2" s="351"/>
      <c r="G2" s="351"/>
      <c r="H2" s="351"/>
      <c r="I2" s="334"/>
    </row>
    <row r="3" spans="1:9" x14ac:dyDescent="0.25">
      <c r="B3" s="144" t="s">
        <v>126</v>
      </c>
      <c r="C3" s="418"/>
      <c r="D3" s="4"/>
      <c r="E3" s="4"/>
      <c r="F3" s="4"/>
      <c r="G3" s="4"/>
      <c r="H3" s="4"/>
      <c r="I3" s="331"/>
    </row>
    <row r="4" spans="1:9" x14ac:dyDescent="0.25">
      <c r="B4" s="144" t="s">
        <v>127</v>
      </c>
      <c r="C4" s="452"/>
      <c r="D4" s="156" t="s">
        <v>0</v>
      </c>
      <c r="E4" s="156" t="s">
        <v>1</v>
      </c>
      <c r="F4" s="156" t="s">
        <v>2</v>
      </c>
      <c r="G4" s="156" t="s">
        <v>3</v>
      </c>
      <c r="H4" s="156" t="s">
        <v>4</v>
      </c>
      <c r="I4" s="349" t="s">
        <v>5</v>
      </c>
    </row>
    <row r="5" spans="1:9" x14ac:dyDescent="0.25">
      <c r="B5" s="65"/>
      <c r="C5" s="146" t="s">
        <v>128</v>
      </c>
      <c r="D5" s="453"/>
      <c r="E5" s="454"/>
      <c r="F5" s="453"/>
      <c r="G5" s="453"/>
      <c r="H5" s="453"/>
      <c r="I5" s="331"/>
    </row>
    <row r="6" spans="1:9" x14ac:dyDescent="0.25">
      <c r="B6" s="65"/>
      <c r="C6" s="146" t="s">
        <v>129</v>
      </c>
      <c r="D6" s="341">
        <f>$C$4*D5</f>
        <v>0</v>
      </c>
      <c r="E6" s="343">
        <f t="shared" ref="E6:H6" si="0">$C$4*E5</f>
        <v>0</v>
      </c>
      <c r="F6" s="341">
        <f t="shared" si="0"/>
        <v>0</v>
      </c>
      <c r="G6" s="341">
        <f t="shared" si="0"/>
        <v>0</v>
      </c>
      <c r="H6" s="341">
        <f t="shared" si="0"/>
        <v>0</v>
      </c>
      <c r="I6" s="335">
        <f>SUM(D6:H6)</f>
        <v>0</v>
      </c>
    </row>
    <row r="7" spans="1:9" x14ac:dyDescent="0.25">
      <c r="B7" s="144" t="s">
        <v>130</v>
      </c>
      <c r="C7" s="418"/>
      <c r="D7" s="342"/>
      <c r="E7" s="344"/>
      <c r="F7" s="342"/>
      <c r="G7" s="342"/>
      <c r="H7" s="342"/>
      <c r="I7" s="335"/>
    </row>
    <row r="8" spans="1:9" x14ac:dyDescent="0.25">
      <c r="B8" s="144" t="s">
        <v>127</v>
      </c>
      <c r="C8" s="452"/>
      <c r="D8" s="156" t="s">
        <v>0</v>
      </c>
      <c r="E8" s="348" t="s">
        <v>1</v>
      </c>
      <c r="F8" s="156" t="s">
        <v>2</v>
      </c>
      <c r="G8" s="156" t="s">
        <v>3</v>
      </c>
      <c r="H8" s="156" t="s">
        <v>4</v>
      </c>
      <c r="I8" s="350" t="s">
        <v>5</v>
      </c>
    </row>
    <row r="9" spans="1:9" x14ac:dyDescent="0.25">
      <c r="B9" s="65"/>
      <c r="C9" s="146" t="s">
        <v>128</v>
      </c>
      <c r="D9" s="453"/>
      <c r="E9" s="454"/>
      <c r="F9" s="453"/>
      <c r="G9" s="453"/>
      <c r="H9" s="453"/>
      <c r="I9" s="335"/>
    </row>
    <row r="10" spans="1:9" x14ac:dyDescent="0.25">
      <c r="B10" s="65"/>
      <c r="C10" s="146" t="s">
        <v>129</v>
      </c>
      <c r="D10" s="341">
        <f>$C$8*D9</f>
        <v>0</v>
      </c>
      <c r="E10" s="343">
        <f t="shared" ref="E10:H10" si="1">$C$8*E9</f>
        <v>0</v>
      </c>
      <c r="F10" s="341">
        <f t="shared" si="1"/>
        <v>0</v>
      </c>
      <c r="G10" s="341">
        <f t="shared" si="1"/>
        <v>0</v>
      </c>
      <c r="H10" s="341">
        <f t="shared" si="1"/>
        <v>0</v>
      </c>
      <c r="I10" s="335">
        <f t="shared" ref="I10:I23" si="2">SUM(D10:H10)</f>
        <v>0</v>
      </c>
    </row>
    <row r="11" spans="1:9" x14ac:dyDescent="0.25">
      <c r="B11" s="144" t="s">
        <v>131</v>
      </c>
      <c r="C11" s="418"/>
      <c r="D11" s="342"/>
      <c r="E11" s="344"/>
      <c r="F11" s="342"/>
      <c r="G11" s="342"/>
      <c r="H11" s="342"/>
      <c r="I11" s="335"/>
    </row>
    <row r="12" spans="1:9" x14ac:dyDescent="0.25">
      <c r="B12" s="144" t="s">
        <v>127</v>
      </c>
      <c r="C12" s="452"/>
      <c r="D12" s="156" t="s">
        <v>0</v>
      </c>
      <c r="E12" s="348" t="s">
        <v>1</v>
      </c>
      <c r="F12" s="156" t="s">
        <v>2</v>
      </c>
      <c r="G12" s="156" t="s">
        <v>3</v>
      </c>
      <c r="H12" s="156" t="s">
        <v>4</v>
      </c>
      <c r="I12" s="350" t="s">
        <v>5</v>
      </c>
    </row>
    <row r="13" spans="1:9" x14ac:dyDescent="0.25">
      <c r="B13" s="65"/>
      <c r="C13" s="146" t="s">
        <v>128</v>
      </c>
      <c r="D13" s="453"/>
      <c r="E13" s="454"/>
      <c r="F13" s="453"/>
      <c r="G13" s="453"/>
      <c r="H13" s="453"/>
      <c r="I13" s="335"/>
    </row>
    <row r="14" spans="1:9" x14ac:dyDescent="0.25">
      <c r="B14" s="65"/>
      <c r="C14" s="146" t="s">
        <v>129</v>
      </c>
      <c r="D14" s="341">
        <f>$C$12*D13</f>
        <v>0</v>
      </c>
      <c r="E14" s="343">
        <f t="shared" ref="E14:H14" si="3">$C$12*E13</f>
        <v>0</v>
      </c>
      <c r="F14" s="341">
        <f t="shared" si="3"/>
        <v>0</v>
      </c>
      <c r="G14" s="341">
        <f t="shared" si="3"/>
        <v>0</v>
      </c>
      <c r="H14" s="341">
        <f t="shared" si="3"/>
        <v>0</v>
      </c>
      <c r="I14" s="335">
        <f t="shared" si="2"/>
        <v>0</v>
      </c>
    </row>
    <row r="15" spans="1:9" x14ac:dyDescent="0.25">
      <c r="B15" s="144" t="s">
        <v>132</v>
      </c>
      <c r="C15" s="418"/>
      <c r="D15" s="342"/>
      <c r="E15" s="344"/>
      <c r="F15" s="342"/>
      <c r="G15" s="342"/>
      <c r="H15" s="342"/>
      <c r="I15" s="335"/>
    </row>
    <row r="16" spans="1:9" x14ac:dyDescent="0.25">
      <c r="B16" s="144" t="s">
        <v>127</v>
      </c>
      <c r="C16" s="452"/>
      <c r="D16" s="156" t="s">
        <v>0</v>
      </c>
      <c r="E16" s="348" t="s">
        <v>1</v>
      </c>
      <c r="F16" s="156" t="s">
        <v>2</v>
      </c>
      <c r="G16" s="156" t="s">
        <v>3</v>
      </c>
      <c r="H16" s="156" t="s">
        <v>4</v>
      </c>
      <c r="I16" s="350" t="s">
        <v>5</v>
      </c>
    </row>
    <row r="17" spans="2:9" x14ac:dyDescent="0.25">
      <c r="B17" s="65"/>
      <c r="C17" s="146" t="s">
        <v>128</v>
      </c>
      <c r="D17" s="453"/>
      <c r="E17" s="454"/>
      <c r="F17" s="453"/>
      <c r="G17" s="453"/>
      <c r="H17" s="453"/>
      <c r="I17" s="335"/>
    </row>
    <row r="18" spans="2:9" x14ac:dyDescent="0.25">
      <c r="B18" s="65"/>
      <c r="C18" s="146" t="s">
        <v>129</v>
      </c>
      <c r="D18" s="341">
        <f>$C$16*D17</f>
        <v>0</v>
      </c>
      <c r="E18" s="343">
        <f t="shared" ref="E18:H18" si="4">$C$16*E17</f>
        <v>0</v>
      </c>
      <c r="F18" s="341">
        <f t="shared" si="4"/>
        <v>0</v>
      </c>
      <c r="G18" s="341">
        <f t="shared" si="4"/>
        <v>0</v>
      </c>
      <c r="H18" s="341">
        <f t="shared" si="4"/>
        <v>0</v>
      </c>
      <c r="I18" s="335">
        <f t="shared" si="2"/>
        <v>0</v>
      </c>
    </row>
    <row r="19" spans="2:9" x14ac:dyDescent="0.25">
      <c r="B19" s="144" t="s">
        <v>133</v>
      </c>
      <c r="C19" s="418"/>
      <c r="D19" s="342"/>
      <c r="E19" s="344"/>
      <c r="F19" s="342"/>
      <c r="G19" s="342"/>
      <c r="H19" s="342"/>
      <c r="I19" s="335"/>
    </row>
    <row r="20" spans="2:9" x14ac:dyDescent="0.25">
      <c r="B20" s="144" t="s">
        <v>127</v>
      </c>
      <c r="C20" s="452"/>
      <c r="D20" s="156" t="s">
        <v>0</v>
      </c>
      <c r="E20" s="348" t="s">
        <v>1</v>
      </c>
      <c r="F20" s="156" t="s">
        <v>2</v>
      </c>
      <c r="G20" s="156" t="s">
        <v>3</v>
      </c>
      <c r="H20" s="156" t="s">
        <v>4</v>
      </c>
      <c r="I20" s="350" t="s">
        <v>5</v>
      </c>
    </row>
    <row r="21" spans="2:9" x14ac:dyDescent="0.25">
      <c r="B21" s="65"/>
      <c r="C21" s="146" t="s">
        <v>128</v>
      </c>
      <c r="D21" s="455"/>
      <c r="E21" s="456"/>
      <c r="F21" s="455"/>
      <c r="G21" s="455"/>
      <c r="H21" s="455"/>
      <c r="I21" s="356"/>
    </row>
    <row r="22" spans="2:9" x14ac:dyDescent="0.25">
      <c r="B22" s="65"/>
      <c r="C22" s="146" t="s">
        <v>129</v>
      </c>
      <c r="D22" s="158">
        <f>$C$20*D21</f>
        <v>0</v>
      </c>
      <c r="E22" s="347">
        <f>$C$20*E21</f>
        <v>0</v>
      </c>
      <c r="F22" s="158">
        <f t="shared" ref="F22:H22" si="5">$C$20*F21</f>
        <v>0</v>
      </c>
      <c r="G22" s="158">
        <f t="shared" si="5"/>
        <v>0</v>
      </c>
      <c r="H22" s="158">
        <f t="shared" si="5"/>
        <v>0</v>
      </c>
      <c r="I22" s="358">
        <f t="shared" si="2"/>
        <v>0</v>
      </c>
    </row>
    <row r="23" spans="2:9" s="299" customFormat="1" ht="13.5" thickBot="1" x14ac:dyDescent="0.35">
      <c r="B23" s="332"/>
      <c r="C23" s="333" t="s">
        <v>181</v>
      </c>
      <c r="D23" s="345">
        <f>D6+D10+D14+D18+D22</f>
        <v>0</v>
      </c>
      <c r="E23" s="346">
        <f t="shared" ref="E23:H23" si="6">E6+E10+E14+E18+E22</f>
        <v>0</v>
      </c>
      <c r="F23" s="345">
        <f t="shared" si="6"/>
        <v>0</v>
      </c>
      <c r="G23" s="345">
        <f t="shared" si="6"/>
        <v>0</v>
      </c>
      <c r="H23" s="345">
        <f t="shared" si="6"/>
        <v>0</v>
      </c>
      <c r="I23" s="336">
        <f t="shared" si="2"/>
        <v>0</v>
      </c>
    </row>
    <row r="24" spans="2:9" ht="13" thickBot="1" x14ac:dyDescent="0.3">
      <c r="C24" s="146"/>
      <c r="D24" s="147"/>
      <c r="E24" s="147"/>
      <c r="F24" s="147"/>
      <c r="G24" s="147"/>
      <c r="H24" s="147"/>
    </row>
    <row r="25" spans="2:9" ht="13" x14ac:dyDescent="0.3">
      <c r="B25" s="352" t="s">
        <v>45</v>
      </c>
      <c r="C25" s="351"/>
      <c r="D25" s="351"/>
      <c r="E25" s="351"/>
      <c r="F25" s="351"/>
      <c r="G25" s="351"/>
      <c r="H25" s="351"/>
      <c r="I25" s="334"/>
    </row>
    <row r="26" spans="2:9" x14ac:dyDescent="0.25">
      <c r="B26" s="65"/>
      <c r="C26" s="4" t="s">
        <v>135</v>
      </c>
      <c r="D26" s="4"/>
      <c r="E26" s="4"/>
      <c r="F26" s="4"/>
      <c r="G26" s="4"/>
      <c r="H26" s="146"/>
      <c r="I26" s="331"/>
    </row>
    <row r="27" spans="2:9" x14ac:dyDescent="0.25">
      <c r="B27" s="152" t="s">
        <v>127</v>
      </c>
      <c r="C27" s="457"/>
      <c r="D27" s="156" t="s">
        <v>0</v>
      </c>
      <c r="E27" s="156" t="s">
        <v>1</v>
      </c>
      <c r="F27" s="156" t="s">
        <v>2</v>
      </c>
      <c r="G27" s="156" t="s">
        <v>3</v>
      </c>
      <c r="H27" s="156" t="s">
        <v>4</v>
      </c>
      <c r="I27" s="349" t="s">
        <v>5</v>
      </c>
    </row>
    <row r="28" spans="2:9" x14ac:dyDescent="0.25">
      <c r="B28" s="154"/>
      <c r="C28" s="146" t="s">
        <v>128</v>
      </c>
      <c r="D28" s="453"/>
      <c r="E28" s="454"/>
      <c r="F28" s="453"/>
      <c r="G28" s="453"/>
      <c r="H28" s="453"/>
      <c r="I28" s="331"/>
    </row>
    <row r="29" spans="2:9" x14ac:dyDescent="0.25">
      <c r="B29" s="155"/>
      <c r="C29" s="150" t="s">
        <v>129</v>
      </c>
      <c r="D29" s="158">
        <f>$C$27*D28</f>
        <v>0</v>
      </c>
      <c r="E29" s="158">
        <f t="shared" ref="E29:H29" si="7">$C$27*E28</f>
        <v>0</v>
      </c>
      <c r="F29" s="158">
        <f t="shared" si="7"/>
        <v>0</v>
      </c>
      <c r="G29" s="158">
        <f t="shared" si="7"/>
        <v>0</v>
      </c>
      <c r="H29" s="158">
        <f t="shared" si="7"/>
        <v>0</v>
      </c>
      <c r="I29" s="358">
        <f>SUM(D29:H29)</f>
        <v>0</v>
      </c>
    </row>
    <row r="30" spans="2:9" x14ac:dyDescent="0.25">
      <c r="B30" s="152" t="s">
        <v>136</v>
      </c>
      <c r="C30" s="458"/>
      <c r="D30" s="156" t="s">
        <v>0</v>
      </c>
      <c r="E30" s="156" t="s">
        <v>1</v>
      </c>
      <c r="F30" s="156" t="s">
        <v>2</v>
      </c>
      <c r="G30" s="156" t="s">
        <v>3</v>
      </c>
      <c r="H30" s="156" t="s">
        <v>4</v>
      </c>
      <c r="I30" s="350" t="s">
        <v>5</v>
      </c>
    </row>
    <row r="31" spans="2:9" x14ac:dyDescent="0.25">
      <c r="B31" s="144" t="s">
        <v>127</v>
      </c>
      <c r="C31" s="452"/>
      <c r="D31" s="362"/>
      <c r="F31" s="362"/>
      <c r="H31" s="362"/>
      <c r="I31" s="331"/>
    </row>
    <row r="32" spans="2:9" x14ac:dyDescent="0.25">
      <c r="B32" s="154"/>
      <c r="C32" s="146" t="s">
        <v>128</v>
      </c>
      <c r="D32" s="453"/>
      <c r="E32" s="454"/>
      <c r="F32" s="453"/>
      <c r="G32" s="453"/>
      <c r="H32" s="453"/>
      <c r="I32" s="335"/>
    </row>
    <row r="33" spans="2:9" x14ac:dyDescent="0.25">
      <c r="B33" s="155"/>
      <c r="C33" s="150" t="s">
        <v>129</v>
      </c>
      <c r="D33" s="158">
        <f>$C$31*D32</f>
        <v>0</v>
      </c>
      <c r="E33" s="151">
        <f t="shared" ref="E33:H33" si="8">$C$31*E32</f>
        <v>0</v>
      </c>
      <c r="F33" s="158">
        <f t="shared" si="8"/>
        <v>0</v>
      </c>
      <c r="G33" s="151">
        <f t="shared" si="8"/>
        <v>0</v>
      </c>
      <c r="H33" s="158">
        <f t="shared" si="8"/>
        <v>0</v>
      </c>
      <c r="I33" s="358">
        <f t="shared" ref="I33:I41" si="9">SUM(D33:H33)</f>
        <v>0</v>
      </c>
    </row>
    <row r="34" spans="2:9" x14ac:dyDescent="0.25">
      <c r="B34" s="152" t="s">
        <v>137</v>
      </c>
      <c r="C34" s="458"/>
      <c r="D34" s="156" t="s">
        <v>0</v>
      </c>
      <c r="E34" s="156" t="s">
        <v>1</v>
      </c>
      <c r="F34" s="156" t="s">
        <v>2</v>
      </c>
      <c r="G34" s="156" t="s">
        <v>3</v>
      </c>
      <c r="H34" s="156" t="s">
        <v>4</v>
      </c>
      <c r="I34" s="350" t="s">
        <v>5</v>
      </c>
    </row>
    <row r="35" spans="2:9" x14ac:dyDescent="0.25">
      <c r="B35" s="144" t="s">
        <v>127</v>
      </c>
      <c r="C35" s="452"/>
      <c r="D35" s="362"/>
      <c r="F35" s="362"/>
      <c r="H35" s="362"/>
      <c r="I35" s="331"/>
    </row>
    <row r="36" spans="2:9" x14ac:dyDescent="0.25">
      <c r="B36" s="154"/>
      <c r="C36" s="146" t="s">
        <v>128</v>
      </c>
      <c r="D36" s="453"/>
      <c r="E36" s="454"/>
      <c r="F36" s="453"/>
      <c r="G36" s="453"/>
      <c r="H36" s="453"/>
      <c r="I36" s="335"/>
    </row>
    <row r="37" spans="2:9" x14ac:dyDescent="0.25">
      <c r="B37" s="155"/>
      <c r="C37" s="150" t="s">
        <v>129</v>
      </c>
      <c r="D37" s="158">
        <f>$C$35*D36</f>
        <v>0</v>
      </c>
      <c r="E37" s="151">
        <f t="shared" ref="E37:H37" si="10">$C$35*E36</f>
        <v>0</v>
      </c>
      <c r="F37" s="158">
        <f t="shared" si="10"/>
        <v>0</v>
      </c>
      <c r="G37" s="151">
        <f t="shared" si="10"/>
        <v>0</v>
      </c>
      <c r="H37" s="158">
        <f t="shared" si="10"/>
        <v>0</v>
      </c>
      <c r="I37" s="358">
        <f t="shared" si="9"/>
        <v>0</v>
      </c>
    </row>
    <row r="38" spans="2:9" x14ac:dyDescent="0.25">
      <c r="B38" s="152" t="s">
        <v>138</v>
      </c>
      <c r="C38" s="458"/>
      <c r="D38" s="156" t="s">
        <v>0</v>
      </c>
      <c r="E38" s="156" t="s">
        <v>1</v>
      </c>
      <c r="F38" s="156" t="s">
        <v>2</v>
      </c>
      <c r="G38" s="156" t="s">
        <v>3</v>
      </c>
      <c r="H38" s="156" t="s">
        <v>4</v>
      </c>
      <c r="I38" s="350" t="s">
        <v>5</v>
      </c>
    </row>
    <row r="39" spans="2:9" x14ac:dyDescent="0.25">
      <c r="B39" s="144" t="s">
        <v>127</v>
      </c>
      <c r="C39" s="452"/>
      <c r="D39" s="362"/>
      <c r="F39" s="362"/>
      <c r="H39" s="362"/>
      <c r="I39" s="331"/>
    </row>
    <row r="40" spans="2:9" x14ac:dyDescent="0.25">
      <c r="B40" s="154"/>
      <c r="C40" s="146" t="s">
        <v>128</v>
      </c>
      <c r="D40" s="453"/>
      <c r="E40" s="454"/>
      <c r="F40" s="453"/>
      <c r="G40" s="453"/>
      <c r="H40" s="453"/>
      <c r="I40" s="335"/>
    </row>
    <row r="41" spans="2:9" x14ac:dyDescent="0.25">
      <c r="B41" s="155"/>
      <c r="C41" s="150" t="s">
        <v>129</v>
      </c>
      <c r="D41" s="158">
        <f>$C$39*D40</f>
        <v>0</v>
      </c>
      <c r="E41" s="151">
        <f t="shared" ref="E41:H41" si="11">$C$39*E40</f>
        <v>0</v>
      </c>
      <c r="F41" s="158">
        <f t="shared" si="11"/>
        <v>0</v>
      </c>
      <c r="G41" s="151">
        <f t="shared" si="11"/>
        <v>0</v>
      </c>
      <c r="H41" s="158">
        <f t="shared" si="11"/>
        <v>0</v>
      </c>
      <c r="I41" s="358">
        <f t="shared" si="9"/>
        <v>0</v>
      </c>
    </row>
    <row r="42" spans="2:9" x14ac:dyDescent="0.25">
      <c r="B42" s="152" t="s">
        <v>139</v>
      </c>
      <c r="C42" s="458"/>
      <c r="D42" s="156" t="s">
        <v>0</v>
      </c>
      <c r="E42" s="348" t="s">
        <v>1</v>
      </c>
      <c r="F42" s="348" t="s">
        <v>2</v>
      </c>
      <c r="G42" s="348" t="s">
        <v>3</v>
      </c>
      <c r="H42" s="156" t="s">
        <v>4</v>
      </c>
      <c r="I42" s="366" t="s">
        <v>5</v>
      </c>
    </row>
    <row r="43" spans="2:9" x14ac:dyDescent="0.25">
      <c r="B43" s="144" t="s">
        <v>127</v>
      </c>
      <c r="C43" s="452"/>
      <c r="D43" s="362"/>
      <c r="F43" s="362"/>
      <c r="H43" s="365"/>
      <c r="I43" s="364"/>
    </row>
    <row r="44" spans="2:9" x14ac:dyDescent="0.25">
      <c r="B44" s="154"/>
      <c r="C44" s="146" t="s">
        <v>128</v>
      </c>
      <c r="D44" s="455"/>
      <c r="E44" s="456"/>
      <c r="F44" s="455"/>
      <c r="G44" s="455"/>
      <c r="H44" s="455"/>
      <c r="I44" s="335"/>
    </row>
    <row r="45" spans="2:9" x14ac:dyDescent="0.25">
      <c r="B45" s="153"/>
      <c r="C45" s="150" t="s">
        <v>129</v>
      </c>
      <c r="D45" s="158">
        <f>$C$43*D44</f>
        <v>0</v>
      </c>
      <c r="E45" s="151">
        <f t="shared" ref="E45:H45" si="12">$C$43*E44</f>
        <v>0</v>
      </c>
      <c r="F45" s="158">
        <f t="shared" si="12"/>
        <v>0</v>
      </c>
      <c r="G45" s="151">
        <f t="shared" si="12"/>
        <v>0</v>
      </c>
      <c r="H45" s="158">
        <f t="shared" si="12"/>
        <v>0</v>
      </c>
      <c r="I45" s="358">
        <f>SUM(D45:H45)</f>
        <v>0</v>
      </c>
    </row>
    <row r="46" spans="2:9" s="299" customFormat="1" ht="13.5" thickBot="1" x14ac:dyDescent="0.35">
      <c r="B46" s="332"/>
      <c r="C46" s="333" t="s">
        <v>181</v>
      </c>
      <c r="D46" s="346">
        <f>D29+D33+D37+D41+D45</f>
        <v>0</v>
      </c>
      <c r="E46" s="346">
        <f t="shared" ref="E46:H46" si="13">E29+E33+E37+E41+E45</f>
        <v>0</v>
      </c>
      <c r="F46" s="346">
        <f t="shared" si="13"/>
        <v>0</v>
      </c>
      <c r="G46" s="345">
        <f t="shared" si="13"/>
        <v>0</v>
      </c>
      <c r="H46" s="345">
        <f t="shared" si="13"/>
        <v>0</v>
      </c>
      <c r="I46" s="336">
        <f>SUM(D46:H46)</f>
        <v>0</v>
      </c>
    </row>
    <row r="47" spans="2:9" ht="13" thickBot="1" x14ac:dyDescent="0.3">
      <c r="C47" s="146"/>
      <c r="D47" s="147"/>
      <c r="E47" s="147"/>
      <c r="F47" s="147"/>
      <c r="G47" s="147"/>
      <c r="H47" s="147"/>
    </row>
    <row r="48" spans="2:9" ht="13" x14ac:dyDescent="0.3">
      <c r="B48" s="352" t="s">
        <v>46</v>
      </c>
      <c r="C48" s="351"/>
      <c r="D48" s="351"/>
      <c r="E48" s="351"/>
      <c r="F48" s="351"/>
      <c r="G48" s="351"/>
      <c r="H48" s="351"/>
      <c r="I48" s="334"/>
    </row>
    <row r="49" spans="2:9" x14ac:dyDescent="0.25">
      <c r="B49" s="152" t="s">
        <v>140</v>
      </c>
      <c r="C49" s="459"/>
      <c r="D49" s="156" t="s">
        <v>0</v>
      </c>
      <c r="E49" s="156" t="s">
        <v>1</v>
      </c>
      <c r="F49" s="156" t="s">
        <v>2</v>
      </c>
      <c r="G49" s="156" t="s">
        <v>3</v>
      </c>
      <c r="H49" s="156" t="s">
        <v>4</v>
      </c>
      <c r="I49" s="349" t="s">
        <v>5</v>
      </c>
    </row>
    <row r="50" spans="2:9" x14ac:dyDescent="0.25">
      <c r="B50" s="144" t="s">
        <v>127</v>
      </c>
      <c r="C50" s="452"/>
      <c r="D50" s="362"/>
      <c r="F50" s="362"/>
      <c r="G50" s="362"/>
      <c r="H50" s="362"/>
      <c r="I50" s="331"/>
    </row>
    <row r="51" spans="2:9" x14ac:dyDescent="0.25">
      <c r="B51" s="154"/>
      <c r="C51" s="146" t="s">
        <v>128</v>
      </c>
      <c r="D51" s="453"/>
      <c r="E51" s="454"/>
      <c r="F51" s="453"/>
      <c r="G51" s="453"/>
      <c r="H51" s="453"/>
      <c r="I51" s="331"/>
    </row>
    <row r="52" spans="2:9" x14ac:dyDescent="0.25">
      <c r="B52" s="155"/>
      <c r="C52" s="150" t="s">
        <v>129</v>
      </c>
      <c r="D52" s="158">
        <f>$C$50*D51</f>
        <v>0</v>
      </c>
      <c r="E52" s="151">
        <f t="shared" ref="E52:H52" si="14">$C$50*E51</f>
        <v>0</v>
      </c>
      <c r="F52" s="158">
        <f t="shared" si="14"/>
        <v>0</v>
      </c>
      <c r="G52" s="158">
        <f t="shared" si="14"/>
        <v>0</v>
      </c>
      <c r="H52" s="158">
        <f t="shared" si="14"/>
        <v>0</v>
      </c>
      <c r="I52" s="358">
        <f>SUM(D52:H52)</f>
        <v>0</v>
      </c>
    </row>
    <row r="53" spans="2:9" x14ac:dyDescent="0.25">
      <c r="B53" s="144" t="s">
        <v>141</v>
      </c>
      <c r="C53" s="413"/>
      <c r="D53" s="361" t="s">
        <v>0</v>
      </c>
      <c r="E53" s="361" t="s">
        <v>1</v>
      </c>
      <c r="F53" s="361" t="s">
        <v>2</v>
      </c>
      <c r="G53" s="361" t="s">
        <v>3</v>
      </c>
      <c r="H53" s="361" t="s">
        <v>4</v>
      </c>
      <c r="I53" s="358" t="s">
        <v>5</v>
      </c>
    </row>
    <row r="54" spans="2:9" x14ac:dyDescent="0.25">
      <c r="B54" s="144" t="s">
        <v>127</v>
      </c>
      <c r="C54" s="452"/>
      <c r="D54" s="362"/>
      <c r="F54" s="362"/>
      <c r="G54" s="362"/>
      <c r="H54" s="362"/>
      <c r="I54" s="331"/>
    </row>
    <row r="55" spans="2:9" x14ac:dyDescent="0.25">
      <c r="B55" s="154"/>
      <c r="C55" s="146" t="s">
        <v>128</v>
      </c>
      <c r="D55" s="453"/>
      <c r="E55" s="454"/>
      <c r="F55" s="453"/>
      <c r="G55" s="453"/>
      <c r="H55" s="453"/>
      <c r="I55" s="335"/>
    </row>
    <row r="56" spans="2:9" x14ac:dyDescent="0.25">
      <c r="B56" s="154"/>
      <c r="C56" s="146" t="s">
        <v>129</v>
      </c>
      <c r="D56" s="158">
        <f>$C$54*D55</f>
        <v>0</v>
      </c>
      <c r="E56" s="147">
        <f t="shared" ref="E56:H56" si="15">$C$54*E55</f>
        <v>0</v>
      </c>
      <c r="F56" s="158">
        <f t="shared" si="15"/>
        <v>0</v>
      </c>
      <c r="G56" s="158">
        <f t="shared" si="15"/>
        <v>0</v>
      </c>
      <c r="H56" s="158">
        <f t="shared" si="15"/>
        <v>0</v>
      </c>
      <c r="I56" s="335">
        <f t="shared" ref="I56:I69" si="16">SUM(D56:H56)</f>
        <v>0</v>
      </c>
    </row>
    <row r="57" spans="2:9" x14ac:dyDescent="0.25">
      <c r="B57" s="152" t="s">
        <v>142</v>
      </c>
      <c r="C57" s="459"/>
      <c r="D57" s="156" t="s">
        <v>0</v>
      </c>
      <c r="E57" s="156" t="s">
        <v>1</v>
      </c>
      <c r="F57" s="156" t="s">
        <v>2</v>
      </c>
      <c r="G57" s="156" t="s">
        <v>3</v>
      </c>
      <c r="H57" s="156" t="s">
        <v>4</v>
      </c>
      <c r="I57" s="350" t="s">
        <v>5</v>
      </c>
    </row>
    <row r="58" spans="2:9" x14ac:dyDescent="0.25">
      <c r="B58" s="144" t="s">
        <v>127</v>
      </c>
      <c r="C58" s="452"/>
      <c r="D58" s="362"/>
      <c r="F58" s="362"/>
      <c r="H58" s="362"/>
      <c r="I58" s="331"/>
    </row>
    <row r="59" spans="2:9" x14ac:dyDescent="0.25">
      <c r="B59" s="154"/>
      <c r="C59" s="146" t="s">
        <v>128</v>
      </c>
      <c r="D59" s="453"/>
      <c r="E59" s="454"/>
      <c r="F59" s="453"/>
      <c r="G59" s="453"/>
      <c r="H59" s="453"/>
      <c r="I59" s="335"/>
    </row>
    <row r="60" spans="2:9" x14ac:dyDescent="0.25">
      <c r="B60" s="155"/>
      <c r="C60" s="150" t="s">
        <v>129</v>
      </c>
      <c r="D60" s="158">
        <f>$C$58*D59</f>
        <v>0</v>
      </c>
      <c r="E60" s="151">
        <f t="shared" ref="E60:H60" si="17">$C$58*E59</f>
        <v>0</v>
      </c>
      <c r="F60" s="158">
        <f t="shared" si="17"/>
        <v>0</v>
      </c>
      <c r="G60" s="151">
        <f t="shared" si="17"/>
        <v>0</v>
      </c>
      <c r="H60" s="158">
        <f t="shared" si="17"/>
        <v>0</v>
      </c>
      <c r="I60" s="358">
        <f t="shared" si="16"/>
        <v>0</v>
      </c>
    </row>
    <row r="61" spans="2:9" x14ac:dyDescent="0.25">
      <c r="B61" s="152" t="s">
        <v>143</v>
      </c>
      <c r="C61" s="459"/>
      <c r="D61" s="156" t="s">
        <v>0</v>
      </c>
      <c r="E61" s="156" t="s">
        <v>1</v>
      </c>
      <c r="F61" s="156" t="s">
        <v>2</v>
      </c>
      <c r="G61" s="156" t="s">
        <v>3</v>
      </c>
      <c r="H61" s="156" t="s">
        <v>4</v>
      </c>
      <c r="I61" s="350" t="s">
        <v>5</v>
      </c>
    </row>
    <row r="62" spans="2:9" x14ac:dyDescent="0.25">
      <c r="B62" s="144" t="s">
        <v>127</v>
      </c>
      <c r="C62" s="452"/>
      <c r="D62" s="362"/>
      <c r="F62" s="362"/>
      <c r="H62" s="362"/>
      <c r="I62" s="331"/>
    </row>
    <row r="63" spans="2:9" x14ac:dyDescent="0.25">
      <c r="B63" s="154"/>
      <c r="C63" s="146" t="s">
        <v>128</v>
      </c>
      <c r="D63" s="453"/>
      <c r="E63" s="454"/>
      <c r="F63" s="453"/>
      <c r="G63" s="453"/>
      <c r="H63" s="453"/>
      <c r="I63" s="335"/>
    </row>
    <row r="64" spans="2:9" x14ac:dyDescent="0.25">
      <c r="B64" s="155"/>
      <c r="C64" s="150" t="s">
        <v>129</v>
      </c>
      <c r="D64" s="158">
        <f>$C$62*D63</f>
        <v>0</v>
      </c>
      <c r="E64" s="151">
        <f t="shared" ref="E64:H64" si="18">$C$62*E63</f>
        <v>0</v>
      </c>
      <c r="F64" s="158">
        <f t="shared" si="18"/>
        <v>0</v>
      </c>
      <c r="G64" s="151">
        <f t="shared" si="18"/>
        <v>0</v>
      </c>
      <c r="H64" s="158">
        <f t="shared" si="18"/>
        <v>0</v>
      </c>
      <c r="I64" s="358">
        <f t="shared" si="16"/>
        <v>0</v>
      </c>
    </row>
    <row r="65" spans="2:9" x14ac:dyDescent="0.25">
      <c r="B65" s="152" t="s">
        <v>144</v>
      </c>
      <c r="C65" s="459"/>
      <c r="D65" s="156" t="s">
        <v>0</v>
      </c>
      <c r="E65" s="156" t="s">
        <v>1</v>
      </c>
      <c r="F65" s="156" t="s">
        <v>2</v>
      </c>
      <c r="G65" s="156" t="s">
        <v>3</v>
      </c>
      <c r="H65" s="156" t="s">
        <v>4</v>
      </c>
      <c r="I65" s="350" t="s">
        <v>5</v>
      </c>
    </row>
    <row r="66" spans="2:9" x14ac:dyDescent="0.25">
      <c r="B66" s="144" t="s">
        <v>127</v>
      </c>
      <c r="C66" s="452"/>
      <c r="D66" s="362"/>
      <c r="F66" s="362"/>
      <c r="H66" s="362"/>
      <c r="I66" s="331"/>
    </row>
    <row r="67" spans="2:9" x14ac:dyDescent="0.25">
      <c r="B67" s="154"/>
      <c r="C67" s="146" t="s">
        <v>128</v>
      </c>
      <c r="D67" s="455"/>
      <c r="E67" s="456"/>
      <c r="F67" s="455"/>
      <c r="G67" s="455"/>
      <c r="H67" s="455"/>
      <c r="I67" s="356"/>
    </row>
    <row r="68" spans="2:9" x14ac:dyDescent="0.25">
      <c r="B68" s="153"/>
      <c r="C68" s="150" t="s">
        <v>129</v>
      </c>
      <c r="D68" s="158">
        <f>$C$66*D67</f>
        <v>0</v>
      </c>
      <c r="E68" s="151">
        <f t="shared" ref="E68:H68" si="19">$C$66*E67</f>
        <v>0</v>
      </c>
      <c r="F68" s="158">
        <f t="shared" si="19"/>
        <v>0</v>
      </c>
      <c r="G68" s="151">
        <f t="shared" si="19"/>
        <v>0</v>
      </c>
      <c r="H68" s="158">
        <f t="shared" si="19"/>
        <v>0</v>
      </c>
      <c r="I68" s="358">
        <f t="shared" si="16"/>
        <v>0</v>
      </c>
    </row>
    <row r="69" spans="2:9" s="299" customFormat="1" ht="13.5" thickBot="1" x14ac:dyDescent="0.35">
      <c r="B69" s="332"/>
      <c r="C69" s="333" t="s">
        <v>181</v>
      </c>
      <c r="D69" s="345">
        <f>D52+D56+D60+D64+D68</f>
        <v>0</v>
      </c>
      <c r="E69" s="345">
        <f t="shared" ref="E69:H69" si="20">E52+E56+E60+E64+E68</f>
        <v>0</v>
      </c>
      <c r="F69" s="345">
        <f t="shared" si="20"/>
        <v>0</v>
      </c>
      <c r="G69" s="345">
        <f t="shared" si="20"/>
        <v>0</v>
      </c>
      <c r="H69" s="345">
        <f t="shared" si="20"/>
        <v>0</v>
      </c>
      <c r="I69" s="336">
        <f t="shared" si="16"/>
        <v>0</v>
      </c>
    </row>
    <row r="70" spans="2:9" ht="13" thickBot="1" x14ac:dyDescent="0.3">
      <c r="C70" s="146"/>
      <c r="D70" s="147"/>
      <c r="E70" s="147"/>
      <c r="F70" s="147"/>
      <c r="G70" s="147"/>
      <c r="H70" s="147"/>
    </row>
    <row r="71" spans="2:9" ht="13" x14ac:dyDescent="0.3">
      <c r="B71" s="352" t="s">
        <v>47</v>
      </c>
      <c r="C71" s="351"/>
      <c r="D71" s="351"/>
      <c r="E71" s="351"/>
      <c r="F71" s="351"/>
      <c r="G71" s="351"/>
      <c r="H71" s="351"/>
      <c r="I71" s="334"/>
    </row>
    <row r="72" spans="2:9" x14ac:dyDescent="0.25">
      <c r="B72" s="152" t="s">
        <v>145</v>
      </c>
      <c r="C72" s="459"/>
      <c r="D72" s="156" t="s">
        <v>0</v>
      </c>
      <c r="E72" s="156" t="s">
        <v>1</v>
      </c>
      <c r="F72" s="156" t="s">
        <v>2</v>
      </c>
      <c r="G72" s="156" t="s">
        <v>3</v>
      </c>
      <c r="H72" s="156" t="s">
        <v>4</v>
      </c>
      <c r="I72" s="349" t="s">
        <v>5</v>
      </c>
    </row>
    <row r="73" spans="2:9" x14ac:dyDescent="0.25">
      <c r="B73" s="144" t="s">
        <v>127</v>
      </c>
      <c r="C73" s="452"/>
      <c r="D73" s="362"/>
      <c r="E73" s="362"/>
      <c r="G73" s="362"/>
      <c r="I73" s="354"/>
    </row>
    <row r="74" spans="2:9" x14ac:dyDescent="0.25">
      <c r="B74" s="154"/>
      <c r="C74" s="146" t="s">
        <v>128</v>
      </c>
      <c r="D74" s="453"/>
      <c r="E74" s="454"/>
      <c r="F74" s="453"/>
      <c r="G74" s="453"/>
      <c r="H74" s="453"/>
      <c r="I74" s="364"/>
    </row>
    <row r="75" spans="2:9" x14ac:dyDescent="0.25">
      <c r="B75" s="155"/>
      <c r="C75" s="150" t="s">
        <v>129</v>
      </c>
      <c r="D75" s="158">
        <f>$C$73*D74</f>
        <v>0</v>
      </c>
      <c r="E75" s="158">
        <f t="shared" ref="E75:H75" si="21">$C$73*E74</f>
        <v>0</v>
      </c>
      <c r="F75" s="151">
        <f t="shared" si="21"/>
        <v>0</v>
      </c>
      <c r="G75" s="158">
        <f t="shared" si="21"/>
        <v>0</v>
      </c>
      <c r="H75" s="151">
        <f t="shared" si="21"/>
        <v>0</v>
      </c>
      <c r="I75" s="357">
        <f>SUM(D75:H75)</f>
        <v>0</v>
      </c>
    </row>
    <row r="76" spans="2:9" x14ac:dyDescent="0.25">
      <c r="B76" s="152" t="s">
        <v>146</v>
      </c>
      <c r="C76" s="459"/>
      <c r="D76" s="156" t="s">
        <v>0</v>
      </c>
      <c r="E76" s="156" t="s">
        <v>1</v>
      </c>
      <c r="F76" s="156" t="s">
        <v>2</v>
      </c>
      <c r="G76" s="156" t="s">
        <v>3</v>
      </c>
      <c r="H76" s="156" t="s">
        <v>4</v>
      </c>
      <c r="I76" s="350" t="s">
        <v>5</v>
      </c>
    </row>
    <row r="77" spans="2:9" x14ac:dyDescent="0.25">
      <c r="B77" s="144" t="s">
        <v>127</v>
      </c>
      <c r="C77" s="452"/>
      <c r="D77" s="362"/>
      <c r="F77" s="362"/>
      <c r="H77" s="362"/>
      <c r="I77" s="331"/>
    </row>
    <row r="78" spans="2:9" x14ac:dyDescent="0.25">
      <c r="B78" s="154"/>
      <c r="C78" s="146" t="s">
        <v>128</v>
      </c>
      <c r="D78" s="453"/>
      <c r="E78" s="454"/>
      <c r="F78" s="453"/>
      <c r="G78" s="453"/>
      <c r="H78" s="453"/>
      <c r="I78" s="335"/>
    </row>
    <row r="79" spans="2:9" x14ac:dyDescent="0.25">
      <c r="B79" s="155"/>
      <c r="C79" s="150" t="s">
        <v>129</v>
      </c>
      <c r="D79" s="158">
        <f>$C$77*D78</f>
        <v>0</v>
      </c>
      <c r="E79" s="158">
        <f t="shared" ref="E79:H79" si="22">$C$77*E78</f>
        <v>0</v>
      </c>
      <c r="F79" s="158">
        <f t="shared" si="22"/>
        <v>0</v>
      </c>
      <c r="G79" s="158">
        <f t="shared" si="22"/>
        <v>0</v>
      </c>
      <c r="H79" s="158">
        <f t="shared" si="22"/>
        <v>0</v>
      </c>
      <c r="I79" s="358">
        <f t="shared" ref="I79:I91" si="23">SUM(D79:H79)</f>
        <v>0</v>
      </c>
    </row>
    <row r="80" spans="2:9" x14ac:dyDescent="0.25">
      <c r="B80" s="152" t="s">
        <v>147</v>
      </c>
      <c r="C80" s="459"/>
      <c r="D80" s="156" t="s">
        <v>0</v>
      </c>
      <c r="E80" s="156" t="s">
        <v>1</v>
      </c>
      <c r="F80" s="156" t="s">
        <v>2</v>
      </c>
      <c r="G80" s="156" t="s">
        <v>3</v>
      </c>
      <c r="H80" s="156" t="s">
        <v>4</v>
      </c>
      <c r="I80" s="350" t="s">
        <v>5</v>
      </c>
    </row>
    <row r="81" spans="2:19" x14ac:dyDescent="0.25">
      <c r="B81" s="144" t="s">
        <v>127</v>
      </c>
      <c r="C81" s="452"/>
      <c r="D81" s="362"/>
      <c r="F81" s="362"/>
      <c r="H81" s="362"/>
      <c r="I81" s="331"/>
    </row>
    <row r="82" spans="2:19" x14ac:dyDescent="0.25">
      <c r="B82" s="154"/>
      <c r="C82" s="146" t="s">
        <v>128</v>
      </c>
      <c r="D82" s="453"/>
      <c r="E82" s="454"/>
      <c r="F82" s="453"/>
      <c r="G82" s="453"/>
      <c r="H82" s="453"/>
      <c r="I82" s="335"/>
    </row>
    <row r="83" spans="2:19" x14ac:dyDescent="0.25">
      <c r="B83" s="155"/>
      <c r="C83" s="150" t="s">
        <v>129</v>
      </c>
      <c r="D83" s="158">
        <f>$C$81*D82</f>
        <v>0</v>
      </c>
      <c r="E83" s="158">
        <f>$C$81*E82</f>
        <v>0</v>
      </c>
      <c r="F83" s="158">
        <f t="shared" ref="F83:H83" si="24">$C$81*F82</f>
        <v>0</v>
      </c>
      <c r="G83" s="158">
        <f t="shared" si="24"/>
        <v>0</v>
      </c>
      <c r="H83" s="158">
        <f t="shared" si="24"/>
        <v>0</v>
      </c>
      <c r="I83" s="358">
        <f>SUM(D83:H83)</f>
        <v>0</v>
      </c>
    </row>
    <row r="84" spans="2:19" x14ac:dyDescent="0.25">
      <c r="B84" s="152" t="s">
        <v>148</v>
      </c>
      <c r="C84" s="459"/>
      <c r="D84" s="156" t="s">
        <v>0</v>
      </c>
      <c r="E84" s="156" t="s">
        <v>1</v>
      </c>
      <c r="F84" s="156" t="s">
        <v>2</v>
      </c>
      <c r="G84" s="156" t="s">
        <v>3</v>
      </c>
      <c r="H84" s="156" t="s">
        <v>4</v>
      </c>
      <c r="I84" s="350" t="s">
        <v>5</v>
      </c>
    </row>
    <row r="85" spans="2:19" x14ac:dyDescent="0.25">
      <c r="B85" s="144" t="s">
        <v>127</v>
      </c>
      <c r="C85" s="452"/>
      <c r="D85" s="362"/>
      <c r="E85" s="362"/>
      <c r="F85" s="362"/>
      <c r="G85" s="362"/>
      <c r="H85" s="362"/>
      <c r="I85" s="331"/>
    </row>
    <row r="86" spans="2:19" x14ac:dyDescent="0.25">
      <c r="B86" s="154"/>
      <c r="C86" s="146" t="s">
        <v>128</v>
      </c>
      <c r="D86" s="453"/>
      <c r="E86" s="454"/>
      <c r="F86" s="453"/>
      <c r="G86" s="453"/>
      <c r="H86" s="453"/>
      <c r="I86" s="335"/>
    </row>
    <row r="87" spans="2:19" x14ac:dyDescent="0.25">
      <c r="B87" s="155"/>
      <c r="C87" s="150" t="s">
        <v>129</v>
      </c>
      <c r="D87" s="158">
        <f>$C$85*D86</f>
        <v>0</v>
      </c>
      <c r="E87" s="158">
        <f t="shared" ref="E87:H87" si="25">$C$85*E86</f>
        <v>0</v>
      </c>
      <c r="F87" s="158">
        <f t="shared" si="25"/>
        <v>0</v>
      </c>
      <c r="G87" s="158">
        <f t="shared" si="25"/>
        <v>0</v>
      </c>
      <c r="H87" s="158">
        <f t="shared" si="25"/>
        <v>0</v>
      </c>
      <c r="I87" s="358">
        <f t="shared" si="23"/>
        <v>0</v>
      </c>
    </row>
    <row r="88" spans="2:19" x14ac:dyDescent="0.25">
      <c r="B88" s="152" t="s">
        <v>149</v>
      </c>
      <c r="C88" s="459"/>
      <c r="D88" s="156" t="s">
        <v>0</v>
      </c>
      <c r="E88" s="156" t="s">
        <v>1</v>
      </c>
      <c r="F88" s="156" t="s">
        <v>2</v>
      </c>
      <c r="G88" s="156" t="s">
        <v>3</v>
      </c>
      <c r="H88" s="156" t="s">
        <v>4</v>
      </c>
      <c r="I88" s="350" t="s">
        <v>5</v>
      </c>
    </row>
    <row r="89" spans="2:19" x14ac:dyDescent="0.25">
      <c r="B89" s="144" t="s">
        <v>127</v>
      </c>
      <c r="C89" s="452"/>
      <c r="D89" s="362"/>
      <c r="F89" s="362"/>
      <c r="H89" s="362"/>
      <c r="I89" s="331"/>
    </row>
    <row r="90" spans="2:19" x14ac:dyDescent="0.25">
      <c r="B90" s="154"/>
      <c r="C90" s="146" t="s">
        <v>128</v>
      </c>
      <c r="D90" s="455"/>
      <c r="E90" s="456"/>
      <c r="F90" s="455"/>
      <c r="G90" s="455"/>
      <c r="H90" s="455"/>
      <c r="I90" s="335"/>
    </row>
    <row r="91" spans="2:19" ht="15.5" customHeight="1" x14ac:dyDescent="0.25">
      <c r="B91" s="153"/>
      <c r="C91" s="150" t="s">
        <v>129</v>
      </c>
      <c r="D91" s="158">
        <f>$C$89*D90</f>
        <v>0</v>
      </c>
      <c r="E91" s="158">
        <f t="shared" ref="E91:H91" si="26">$C$89*E90</f>
        <v>0</v>
      </c>
      <c r="F91" s="158">
        <f t="shared" si="26"/>
        <v>0</v>
      </c>
      <c r="G91" s="158">
        <f t="shared" si="26"/>
        <v>0</v>
      </c>
      <c r="H91" s="158">
        <f t="shared" si="26"/>
        <v>0</v>
      </c>
      <c r="I91" s="358">
        <f t="shared" si="23"/>
        <v>0</v>
      </c>
    </row>
    <row r="92" spans="2:19" s="299" customFormat="1" ht="15.5" customHeight="1" thickBot="1" x14ac:dyDescent="0.35">
      <c r="B92" s="332"/>
      <c r="C92" s="333" t="s">
        <v>181</v>
      </c>
      <c r="D92" s="346">
        <f>D75+D79+D83+D87+D91</f>
        <v>0</v>
      </c>
      <c r="E92" s="346">
        <f t="shared" ref="E92:H92" si="27">E75+E79+E83+E87+E91</f>
        <v>0</v>
      </c>
      <c r="F92" s="346">
        <f t="shared" si="27"/>
        <v>0</v>
      </c>
      <c r="G92" s="346">
        <f t="shared" si="27"/>
        <v>0</v>
      </c>
      <c r="H92" s="345">
        <f t="shared" si="27"/>
        <v>0</v>
      </c>
      <c r="I92" s="337">
        <f>SUM(D92:H92)</f>
        <v>0</v>
      </c>
    </row>
    <row r="93" spans="2:19" ht="13" thickBot="1" x14ac:dyDescent="0.3"/>
    <row r="94" spans="2:19" ht="13" x14ac:dyDescent="0.3">
      <c r="B94" s="352" t="s">
        <v>178</v>
      </c>
      <c r="C94" s="351"/>
      <c r="D94" s="351"/>
      <c r="E94" s="351"/>
      <c r="F94" s="351"/>
      <c r="G94" s="351"/>
      <c r="H94" s="351"/>
      <c r="I94" s="353"/>
      <c r="J94" s="143"/>
      <c r="L94" s="11"/>
      <c r="M94" s="232"/>
      <c r="N94" s="232"/>
      <c r="O94" s="232"/>
      <c r="P94" s="232"/>
      <c r="Q94" s="232"/>
      <c r="R94" s="214"/>
      <c r="S94" s="232"/>
    </row>
    <row r="95" spans="2:19" x14ac:dyDescent="0.25">
      <c r="B95" s="144" t="s">
        <v>150</v>
      </c>
      <c r="C95" s="413"/>
      <c r="D95" s="156" t="s">
        <v>0</v>
      </c>
      <c r="E95" s="156" t="s">
        <v>1</v>
      </c>
      <c r="F95" s="156" t="s">
        <v>2</v>
      </c>
      <c r="G95" s="156" t="s">
        <v>3</v>
      </c>
      <c r="H95" s="161" t="s">
        <v>4</v>
      </c>
      <c r="I95" s="162" t="s">
        <v>5</v>
      </c>
      <c r="L95" s="125"/>
      <c r="M95" s="147"/>
      <c r="N95" s="147"/>
      <c r="O95" s="147"/>
      <c r="P95" s="147"/>
      <c r="Q95" s="147"/>
      <c r="R95" s="31"/>
      <c r="S95" s="530"/>
    </row>
    <row r="96" spans="2:19" ht="26.4" customHeight="1" x14ac:dyDescent="0.25">
      <c r="B96" s="531" t="s">
        <v>270</v>
      </c>
      <c r="C96" s="532"/>
      <c r="D96" s="460"/>
      <c r="E96" s="460"/>
      <c r="F96" s="460"/>
      <c r="G96" s="460"/>
      <c r="H96" s="460"/>
      <c r="I96" s="338">
        <f>SUM(D96:H96)</f>
        <v>0</v>
      </c>
      <c r="J96" s="367" t="s">
        <v>230</v>
      </c>
      <c r="L96" s="125"/>
      <c r="M96" s="147"/>
      <c r="N96" s="147"/>
      <c r="O96" s="147"/>
      <c r="P96" s="147"/>
      <c r="Q96" s="147"/>
      <c r="R96" s="31"/>
      <c r="S96" s="530"/>
    </row>
    <row r="97" spans="1:19" x14ac:dyDescent="0.25">
      <c r="B97" s="152" t="s">
        <v>151</v>
      </c>
      <c r="C97" s="459"/>
      <c r="D97" s="156" t="s">
        <v>0</v>
      </c>
      <c r="E97" s="156" t="s">
        <v>1</v>
      </c>
      <c r="F97" s="156" t="s">
        <v>2</v>
      </c>
      <c r="G97" s="156" t="s">
        <v>3</v>
      </c>
      <c r="H97" s="161" t="s">
        <v>4</v>
      </c>
      <c r="I97" s="162" t="s">
        <v>5</v>
      </c>
      <c r="L97" s="125"/>
      <c r="M97" s="147"/>
      <c r="N97" s="147"/>
      <c r="O97" s="147"/>
      <c r="P97" s="147"/>
      <c r="Q97" s="147"/>
      <c r="R97" s="31"/>
      <c r="S97" s="530"/>
    </row>
    <row r="98" spans="1:19" ht="27" customHeight="1" x14ac:dyDescent="0.25">
      <c r="B98" s="531" t="s">
        <v>270</v>
      </c>
      <c r="C98" s="532"/>
      <c r="D98" s="460"/>
      <c r="E98" s="460"/>
      <c r="F98" s="460"/>
      <c r="G98" s="460"/>
      <c r="H98" s="460"/>
      <c r="I98" s="338">
        <f>SUM(D98:H98)</f>
        <v>0</v>
      </c>
      <c r="J98" s="368" t="s">
        <v>230</v>
      </c>
      <c r="L98" s="125"/>
      <c r="M98" s="147"/>
      <c r="N98" s="147"/>
      <c r="O98" s="147"/>
      <c r="P98" s="147"/>
      <c r="Q98" s="147"/>
      <c r="R98" s="31"/>
      <c r="S98" s="530"/>
    </row>
    <row r="99" spans="1:19" x14ac:dyDescent="0.25">
      <c r="B99" s="152" t="s">
        <v>152</v>
      </c>
      <c r="C99" s="459"/>
      <c r="D99" s="156" t="s">
        <v>0</v>
      </c>
      <c r="E99" s="156" t="s">
        <v>1</v>
      </c>
      <c r="F99" s="156" t="s">
        <v>2</v>
      </c>
      <c r="G99" s="156" t="s">
        <v>3</v>
      </c>
      <c r="H99" s="161" t="s">
        <v>4</v>
      </c>
      <c r="I99" s="162" t="s">
        <v>5</v>
      </c>
      <c r="L99" s="125"/>
      <c r="M99" s="147"/>
      <c r="N99" s="147"/>
      <c r="O99" s="147"/>
      <c r="P99" s="147"/>
      <c r="Q99" s="147"/>
      <c r="R99" s="31"/>
      <c r="S99" s="530"/>
    </row>
    <row r="100" spans="1:19" ht="27" customHeight="1" x14ac:dyDescent="0.25">
      <c r="B100" s="531" t="s">
        <v>270</v>
      </c>
      <c r="C100" s="532"/>
      <c r="D100" s="460"/>
      <c r="E100" s="460"/>
      <c r="F100" s="460"/>
      <c r="G100" s="460"/>
      <c r="H100" s="460"/>
      <c r="I100" s="338">
        <f>SUM(D100:H100)</f>
        <v>0</v>
      </c>
      <c r="J100" s="368" t="s">
        <v>230</v>
      </c>
    </row>
    <row r="101" spans="1:19" x14ac:dyDescent="0.25">
      <c r="B101" s="152" t="s">
        <v>153</v>
      </c>
      <c r="C101" s="459"/>
      <c r="D101" s="156" t="s">
        <v>0</v>
      </c>
      <c r="E101" s="156" t="s">
        <v>1</v>
      </c>
      <c r="F101" s="156" t="s">
        <v>2</v>
      </c>
      <c r="G101" s="156" t="s">
        <v>3</v>
      </c>
      <c r="H101" s="161" t="s">
        <v>4</v>
      </c>
      <c r="I101" s="162" t="s">
        <v>5</v>
      </c>
    </row>
    <row r="102" spans="1:19" ht="27" customHeight="1" x14ac:dyDescent="0.25">
      <c r="B102" s="531" t="s">
        <v>270</v>
      </c>
      <c r="C102" s="536"/>
      <c r="D102" s="460"/>
      <c r="E102" s="460"/>
      <c r="F102" s="460"/>
      <c r="G102" s="460"/>
      <c r="H102" s="460"/>
      <c r="I102" s="338">
        <f>SUM(D102:H102)</f>
        <v>0</v>
      </c>
      <c r="J102" s="368" t="s">
        <v>230</v>
      </c>
    </row>
    <row r="103" spans="1:19" x14ac:dyDescent="0.25">
      <c r="B103" s="152" t="s">
        <v>154</v>
      </c>
      <c r="C103" s="459"/>
      <c r="D103" s="340" t="s">
        <v>0</v>
      </c>
      <c r="E103" s="340" t="s">
        <v>1</v>
      </c>
      <c r="F103" s="340" t="s">
        <v>2</v>
      </c>
      <c r="G103" s="340" t="s">
        <v>3</v>
      </c>
      <c r="H103" s="340" t="s">
        <v>4</v>
      </c>
      <c r="I103" s="355" t="s">
        <v>5</v>
      </c>
    </row>
    <row r="104" spans="1:19" ht="26.4" customHeight="1" x14ac:dyDescent="0.25">
      <c r="B104" s="533" t="s">
        <v>270</v>
      </c>
      <c r="C104" s="537"/>
      <c r="D104" s="460"/>
      <c r="E104" s="460"/>
      <c r="F104" s="460"/>
      <c r="G104" s="460"/>
      <c r="H104" s="460"/>
      <c r="I104" s="338">
        <f>SUM(D104:H104)</f>
        <v>0</v>
      </c>
      <c r="J104" s="368" t="s">
        <v>230</v>
      </c>
      <c r="L104" s="160"/>
      <c r="M104" s="160"/>
    </row>
    <row r="105" spans="1:19" s="299" customFormat="1" ht="14" customHeight="1" x14ac:dyDescent="0.3">
      <c r="L105" s="339"/>
      <c r="M105" s="339"/>
    </row>
    <row r="106" spans="1:19" ht="15" customHeight="1" x14ac:dyDescent="0.3">
      <c r="A106" s="535" t="s">
        <v>325</v>
      </c>
      <c r="B106" s="535"/>
      <c r="C106" s="535"/>
      <c r="D106" s="535"/>
      <c r="E106" s="535"/>
      <c r="F106" s="535"/>
      <c r="G106" s="535"/>
      <c r="H106" s="535"/>
      <c r="I106" s="535"/>
    </row>
    <row r="107" spans="1:19" x14ac:dyDescent="0.25">
      <c r="B107" s="212" t="s">
        <v>326</v>
      </c>
    </row>
    <row r="108" spans="1:19" ht="13.25" hidden="1" customHeight="1" x14ac:dyDescent="0.25">
      <c r="B108" s="152" t="s">
        <v>292</v>
      </c>
      <c r="C108" s="459"/>
      <c r="D108" s="340" t="s">
        <v>0</v>
      </c>
      <c r="E108" s="340" t="s">
        <v>1</v>
      </c>
      <c r="F108" s="340" t="s">
        <v>2</v>
      </c>
      <c r="G108" s="340" t="s">
        <v>3</v>
      </c>
      <c r="H108" s="340" t="s">
        <v>4</v>
      </c>
      <c r="I108" s="355" t="s">
        <v>5</v>
      </c>
    </row>
    <row r="109" spans="1:19" ht="26" hidden="1" customHeight="1" x14ac:dyDescent="0.25">
      <c r="B109" s="533" t="s">
        <v>270</v>
      </c>
      <c r="C109" s="534"/>
      <c r="D109" s="460"/>
      <c r="E109" s="460"/>
      <c r="F109" s="460"/>
      <c r="G109" s="460"/>
      <c r="H109" s="460"/>
      <c r="I109" s="338">
        <f>SUM(D109:H109)</f>
        <v>0</v>
      </c>
      <c r="J109" s="368" t="s">
        <v>230</v>
      </c>
    </row>
    <row r="110" spans="1:19" ht="15" customHeight="1" x14ac:dyDescent="0.25">
      <c r="B110" s="212" t="s">
        <v>327</v>
      </c>
    </row>
    <row r="111" spans="1:19" ht="13.25" hidden="1" customHeight="1" x14ac:dyDescent="0.25">
      <c r="B111" s="152" t="s">
        <v>293</v>
      </c>
      <c r="C111" s="459"/>
      <c r="D111" s="340" t="s">
        <v>0</v>
      </c>
      <c r="E111" s="340" t="s">
        <v>1</v>
      </c>
      <c r="F111" s="340" t="s">
        <v>2</v>
      </c>
      <c r="G111" s="340" t="s">
        <v>3</v>
      </c>
      <c r="H111" s="340" t="s">
        <v>4</v>
      </c>
      <c r="I111" s="355" t="s">
        <v>5</v>
      </c>
    </row>
    <row r="112" spans="1:19" ht="27" hidden="1" customHeight="1" x14ac:dyDescent="0.25">
      <c r="B112" s="533" t="s">
        <v>270</v>
      </c>
      <c r="C112" s="534"/>
      <c r="D112" s="460"/>
      <c r="E112" s="460"/>
      <c r="F112" s="460"/>
      <c r="G112" s="460"/>
      <c r="H112" s="460"/>
      <c r="I112" s="338">
        <f>SUM(D112:H112)</f>
        <v>0</v>
      </c>
      <c r="J112" s="368" t="s">
        <v>230</v>
      </c>
    </row>
    <row r="113" spans="2:10" x14ac:dyDescent="0.25">
      <c r="B113" s="64" t="s">
        <v>328</v>
      </c>
    </row>
    <row r="114" spans="2:10" ht="13.25" hidden="1" customHeight="1" x14ac:dyDescent="0.25">
      <c r="B114" s="152" t="s">
        <v>294</v>
      </c>
      <c r="C114" s="459"/>
      <c r="D114" s="340" t="s">
        <v>0</v>
      </c>
      <c r="E114" s="340" t="s">
        <v>1</v>
      </c>
      <c r="F114" s="340" t="s">
        <v>2</v>
      </c>
      <c r="G114" s="340" t="s">
        <v>3</v>
      </c>
      <c r="H114" s="340" t="s">
        <v>4</v>
      </c>
      <c r="I114" s="355" t="s">
        <v>5</v>
      </c>
    </row>
    <row r="115" spans="2:10" ht="26.5" hidden="1" customHeight="1" x14ac:dyDescent="0.25">
      <c r="B115" s="533" t="s">
        <v>270</v>
      </c>
      <c r="C115" s="534"/>
      <c r="D115" s="460"/>
      <c r="E115" s="460"/>
      <c r="F115" s="460"/>
      <c r="G115" s="460"/>
      <c r="H115" s="460"/>
      <c r="I115" s="338">
        <f>SUM(D115:H115)</f>
        <v>0</v>
      </c>
      <c r="J115" s="368" t="s">
        <v>230</v>
      </c>
    </row>
    <row r="116" spans="2:10" ht="15" customHeight="1" x14ac:dyDescent="0.25">
      <c r="B116" s="64" t="s">
        <v>329</v>
      </c>
    </row>
    <row r="117" spans="2:10" hidden="1" x14ac:dyDescent="0.25">
      <c r="B117" s="152" t="s">
        <v>295</v>
      </c>
      <c r="C117" s="459"/>
      <c r="D117" s="340" t="s">
        <v>0</v>
      </c>
      <c r="E117" s="340" t="s">
        <v>1</v>
      </c>
      <c r="F117" s="340" t="s">
        <v>2</v>
      </c>
      <c r="G117" s="340" t="s">
        <v>3</v>
      </c>
      <c r="H117" s="340" t="s">
        <v>4</v>
      </c>
      <c r="I117" s="355" t="s">
        <v>5</v>
      </c>
    </row>
    <row r="118" spans="2:10" ht="25.5" hidden="1" customHeight="1" x14ac:dyDescent="0.25">
      <c r="B118" s="533" t="s">
        <v>270</v>
      </c>
      <c r="C118" s="534"/>
      <c r="D118" s="460"/>
      <c r="E118" s="460"/>
      <c r="F118" s="460"/>
      <c r="G118" s="460"/>
      <c r="H118" s="460"/>
      <c r="I118" s="338">
        <f>SUM(D118:H118)</f>
        <v>0</v>
      </c>
      <c r="J118" s="368" t="s">
        <v>230</v>
      </c>
    </row>
    <row r="119" spans="2:10" x14ac:dyDescent="0.25">
      <c r="B119" s="64" t="s">
        <v>330</v>
      </c>
    </row>
    <row r="120" spans="2:10" hidden="1" x14ac:dyDescent="0.25">
      <c r="B120" s="152" t="s">
        <v>296</v>
      </c>
      <c r="C120" s="459"/>
      <c r="D120" s="340" t="s">
        <v>0</v>
      </c>
      <c r="E120" s="340" t="s">
        <v>1</v>
      </c>
      <c r="F120" s="340" t="s">
        <v>2</v>
      </c>
      <c r="G120" s="340" t="s">
        <v>3</v>
      </c>
      <c r="H120" s="340" t="s">
        <v>4</v>
      </c>
      <c r="I120" s="355" t="s">
        <v>5</v>
      </c>
    </row>
    <row r="121" spans="2:10" ht="27.5" hidden="1" customHeight="1" x14ac:dyDescent="0.25">
      <c r="B121" s="533" t="s">
        <v>270</v>
      </c>
      <c r="C121" s="534"/>
      <c r="D121" s="460"/>
      <c r="E121" s="460"/>
      <c r="F121" s="460"/>
      <c r="G121" s="460"/>
      <c r="H121" s="460"/>
      <c r="I121" s="338">
        <f>SUM(D121:H121)</f>
        <v>0</v>
      </c>
      <c r="J121" s="368" t="s">
        <v>230</v>
      </c>
    </row>
    <row r="122" spans="2:10" ht="13" thickBot="1" x14ac:dyDescent="0.3"/>
    <row r="123" spans="2:10" ht="13" x14ac:dyDescent="0.3">
      <c r="B123" s="360" t="s">
        <v>48</v>
      </c>
      <c r="C123" s="359"/>
      <c r="D123" s="351"/>
      <c r="E123" s="351"/>
      <c r="F123" s="351"/>
      <c r="G123" s="351"/>
      <c r="H123" s="351"/>
      <c r="I123" s="334"/>
    </row>
    <row r="124" spans="2:10" x14ac:dyDescent="0.25">
      <c r="B124" s="152"/>
      <c r="C124" s="148" t="s">
        <v>157</v>
      </c>
      <c r="D124" s="156" t="s">
        <v>0</v>
      </c>
      <c r="E124" s="156" t="s">
        <v>1</v>
      </c>
      <c r="F124" s="156" t="s">
        <v>2</v>
      </c>
      <c r="G124" s="156" t="s">
        <v>3</v>
      </c>
      <c r="H124" s="156" t="s">
        <v>4</v>
      </c>
      <c r="I124" s="349" t="s">
        <v>5</v>
      </c>
    </row>
    <row r="125" spans="2:10" x14ac:dyDescent="0.25">
      <c r="B125" s="144" t="s">
        <v>127</v>
      </c>
      <c r="C125" s="452"/>
      <c r="D125" s="362"/>
      <c r="E125" s="362"/>
      <c r="F125" s="362"/>
      <c r="G125" s="362"/>
      <c r="H125" s="362"/>
      <c r="I125" s="331"/>
    </row>
    <row r="126" spans="2:10" x14ac:dyDescent="0.25">
      <c r="B126" s="154"/>
      <c r="C126" s="146" t="s">
        <v>128</v>
      </c>
      <c r="D126" s="453"/>
      <c r="E126" s="453"/>
      <c r="F126" s="453"/>
      <c r="G126" s="453"/>
      <c r="H126" s="453"/>
      <c r="I126" s="331"/>
    </row>
    <row r="127" spans="2:10" x14ac:dyDescent="0.25">
      <c r="B127" s="155"/>
      <c r="C127" s="150" t="s">
        <v>129</v>
      </c>
      <c r="D127" s="158">
        <f>$C$125*D126</f>
        <v>0</v>
      </c>
      <c r="E127" s="158">
        <f>$C$125*E126</f>
        <v>0</v>
      </c>
      <c r="F127" s="158">
        <f>$C$125*F126</f>
        <v>0</v>
      </c>
      <c r="G127" s="158">
        <f>$C$125*G126</f>
        <v>0</v>
      </c>
      <c r="H127" s="158">
        <f>$C$125*H126</f>
        <v>0</v>
      </c>
      <c r="I127" s="358">
        <f>SUM(D127:H127)</f>
        <v>0</v>
      </c>
    </row>
    <row r="128" spans="2:10" x14ac:dyDescent="0.25">
      <c r="B128" s="152"/>
      <c r="C128" s="148" t="s">
        <v>158</v>
      </c>
      <c r="D128" s="156" t="s">
        <v>0</v>
      </c>
      <c r="E128" s="156" t="s">
        <v>1</v>
      </c>
      <c r="F128" s="156" t="s">
        <v>2</v>
      </c>
      <c r="G128" s="156" t="s">
        <v>3</v>
      </c>
      <c r="H128" s="156" t="s">
        <v>4</v>
      </c>
      <c r="I128" s="350" t="s">
        <v>5</v>
      </c>
    </row>
    <row r="129" spans="2:9" x14ac:dyDescent="0.25">
      <c r="B129" s="144" t="s">
        <v>127</v>
      </c>
      <c r="C129" s="452"/>
      <c r="D129" s="362"/>
      <c r="E129" s="362"/>
      <c r="F129" s="362"/>
      <c r="G129" s="362"/>
      <c r="H129" s="362"/>
      <c r="I129" s="335"/>
    </row>
    <row r="130" spans="2:9" x14ac:dyDescent="0.25">
      <c r="B130" s="154"/>
      <c r="C130" s="146" t="s">
        <v>128</v>
      </c>
      <c r="D130" s="453"/>
      <c r="E130" s="453"/>
      <c r="F130" s="453"/>
      <c r="G130" s="453"/>
      <c r="H130" s="453"/>
      <c r="I130" s="335"/>
    </row>
    <row r="131" spans="2:9" x14ac:dyDescent="0.25">
      <c r="B131" s="155"/>
      <c r="C131" s="150" t="s">
        <v>129</v>
      </c>
      <c r="D131" s="158">
        <f>$C$129*D130</f>
        <v>0</v>
      </c>
      <c r="E131" s="158">
        <f>$C$129*E130</f>
        <v>0</v>
      </c>
      <c r="F131" s="158">
        <f>$C$129*F130</f>
        <v>0</v>
      </c>
      <c r="G131" s="158">
        <f>$C$129*G130</f>
        <v>0</v>
      </c>
      <c r="H131" s="158">
        <f>$C$129*H130</f>
        <v>0</v>
      </c>
      <c r="I131" s="358">
        <f t="shared" ref="I131:I147" si="28">SUM(D131:H131)</f>
        <v>0</v>
      </c>
    </row>
    <row r="132" spans="2:9" x14ac:dyDescent="0.25">
      <c r="B132" s="152" t="s">
        <v>155</v>
      </c>
      <c r="C132" s="459"/>
      <c r="D132" s="156" t="s">
        <v>0</v>
      </c>
      <c r="E132" s="156" t="s">
        <v>1</v>
      </c>
      <c r="F132" s="348" t="s">
        <v>2</v>
      </c>
      <c r="G132" s="156" t="s">
        <v>3</v>
      </c>
      <c r="H132" s="157" t="s">
        <v>4</v>
      </c>
      <c r="I132" s="350" t="s">
        <v>5</v>
      </c>
    </row>
    <row r="133" spans="2:9" x14ac:dyDescent="0.25">
      <c r="B133" s="144" t="s">
        <v>127</v>
      </c>
      <c r="C133" s="452"/>
      <c r="D133" s="362"/>
      <c r="E133" s="362"/>
      <c r="F133" s="362"/>
      <c r="G133" s="362"/>
      <c r="H133" s="362"/>
      <c r="I133" s="335"/>
    </row>
    <row r="134" spans="2:9" x14ac:dyDescent="0.25">
      <c r="B134" s="154"/>
      <c r="C134" s="146" t="s">
        <v>128</v>
      </c>
      <c r="D134" s="453"/>
      <c r="E134" s="453"/>
      <c r="F134" s="453"/>
      <c r="G134" s="453"/>
      <c r="H134" s="453"/>
      <c r="I134" s="335"/>
    </row>
    <row r="135" spans="2:9" x14ac:dyDescent="0.25">
      <c r="B135" s="155"/>
      <c r="C135" s="150" t="s">
        <v>129</v>
      </c>
      <c r="D135" s="158">
        <f>$C$133*D134</f>
        <v>0</v>
      </c>
      <c r="E135" s="158">
        <f>$C$133*E134</f>
        <v>0</v>
      </c>
      <c r="F135" s="158">
        <f>$C$133*F134</f>
        <v>0</v>
      </c>
      <c r="G135" s="158">
        <f>$C$133*G134</f>
        <v>0</v>
      </c>
      <c r="H135" s="158">
        <f>$C$133*H134</f>
        <v>0</v>
      </c>
      <c r="I135" s="358">
        <f t="shared" si="28"/>
        <v>0</v>
      </c>
    </row>
    <row r="136" spans="2:9" s="299" customFormat="1" ht="13" x14ac:dyDescent="0.3">
      <c r="B136" s="152" t="s">
        <v>156</v>
      </c>
      <c r="C136" s="459"/>
      <c r="D136" s="156" t="s">
        <v>0</v>
      </c>
      <c r="E136" s="156" t="s">
        <v>1</v>
      </c>
      <c r="F136" s="348" t="s">
        <v>2</v>
      </c>
      <c r="G136" s="156" t="s">
        <v>3</v>
      </c>
      <c r="H136" s="156" t="s">
        <v>4</v>
      </c>
      <c r="I136" s="350" t="s">
        <v>5</v>
      </c>
    </row>
    <row r="137" spans="2:9" x14ac:dyDescent="0.25">
      <c r="B137" s="144" t="s">
        <v>127</v>
      </c>
      <c r="C137" s="452"/>
      <c r="D137" s="362"/>
      <c r="E137" s="362"/>
      <c r="F137" s="362"/>
      <c r="G137" s="362"/>
      <c r="H137" s="362"/>
      <c r="I137" s="335"/>
    </row>
    <row r="138" spans="2:9" x14ac:dyDescent="0.25">
      <c r="B138" s="154"/>
      <c r="C138" s="146" t="s">
        <v>128</v>
      </c>
      <c r="D138" s="453"/>
      <c r="E138" s="453"/>
      <c r="F138" s="453"/>
      <c r="G138" s="453"/>
      <c r="H138" s="453"/>
      <c r="I138" s="335"/>
    </row>
    <row r="139" spans="2:9" x14ac:dyDescent="0.25">
      <c r="B139" s="155"/>
      <c r="C139" s="150" t="s">
        <v>129</v>
      </c>
      <c r="D139" s="158">
        <f>$C$137*D138</f>
        <v>0</v>
      </c>
      <c r="E139" s="158">
        <f>$C$137*E138</f>
        <v>0</v>
      </c>
      <c r="F139" s="158">
        <f>$C$137*F138</f>
        <v>0</v>
      </c>
      <c r="G139" s="158">
        <f>$C$137*G138</f>
        <v>0</v>
      </c>
      <c r="H139" s="158">
        <f>$C$137*H138</f>
        <v>0</v>
      </c>
      <c r="I139" s="358">
        <f t="shared" si="28"/>
        <v>0</v>
      </c>
    </row>
    <row r="140" spans="2:9" x14ac:dyDescent="0.25">
      <c r="B140" s="152" t="s">
        <v>159</v>
      </c>
      <c r="C140" s="459"/>
      <c r="D140" s="156" t="s">
        <v>0</v>
      </c>
      <c r="E140" s="156" t="s">
        <v>1</v>
      </c>
      <c r="F140" s="348" t="s">
        <v>2</v>
      </c>
      <c r="G140" s="156" t="s">
        <v>3</v>
      </c>
      <c r="H140" s="156" t="s">
        <v>4</v>
      </c>
      <c r="I140" s="350" t="s">
        <v>5</v>
      </c>
    </row>
    <row r="141" spans="2:9" x14ac:dyDescent="0.25">
      <c r="B141" s="144" t="s">
        <v>127</v>
      </c>
      <c r="C141" s="452"/>
      <c r="D141" s="362"/>
      <c r="E141" s="362"/>
      <c r="F141" s="362"/>
      <c r="G141" s="362"/>
      <c r="H141" s="362"/>
      <c r="I141" s="331"/>
    </row>
    <row r="142" spans="2:9" x14ac:dyDescent="0.25">
      <c r="B142" s="154"/>
      <c r="C142" s="146" t="s">
        <v>128</v>
      </c>
      <c r="D142" s="453"/>
      <c r="E142" s="453"/>
      <c r="F142" s="453"/>
      <c r="G142" s="453"/>
      <c r="H142" s="453"/>
      <c r="I142" s="335"/>
    </row>
    <row r="143" spans="2:9" x14ac:dyDescent="0.25">
      <c r="B143" s="155"/>
      <c r="C143" s="150" t="s">
        <v>129</v>
      </c>
      <c r="D143" s="158">
        <f>$C$141*D142</f>
        <v>0</v>
      </c>
      <c r="E143" s="158">
        <f>$C$141*E142</f>
        <v>0</v>
      </c>
      <c r="F143" s="158">
        <f>$C$141*F142</f>
        <v>0</v>
      </c>
      <c r="G143" s="158">
        <f>$C$141*G142</f>
        <v>0</v>
      </c>
      <c r="H143" s="158">
        <f>$C$141*H142</f>
        <v>0</v>
      </c>
      <c r="I143" s="358">
        <f t="shared" si="28"/>
        <v>0</v>
      </c>
    </row>
    <row r="144" spans="2:9" x14ac:dyDescent="0.25">
      <c r="B144" s="152" t="s">
        <v>160</v>
      </c>
      <c r="C144" s="459"/>
      <c r="D144" s="156" t="s">
        <v>0</v>
      </c>
      <c r="E144" s="156" t="s">
        <v>1</v>
      </c>
      <c r="F144" s="156" t="s">
        <v>2</v>
      </c>
      <c r="G144" s="156" t="s">
        <v>3</v>
      </c>
      <c r="H144" s="156" t="s">
        <v>4</v>
      </c>
      <c r="I144" s="350" t="s">
        <v>5</v>
      </c>
    </row>
    <row r="145" spans="1:10" x14ac:dyDescent="0.25">
      <c r="B145" s="144" t="s">
        <v>127</v>
      </c>
      <c r="C145" s="452"/>
      <c r="D145" s="362"/>
      <c r="E145" s="362"/>
      <c r="F145" s="362"/>
      <c r="G145" s="362"/>
      <c r="H145" s="362"/>
      <c r="I145" s="331"/>
    </row>
    <row r="146" spans="1:10" x14ac:dyDescent="0.25">
      <c r="B146" s="154"/>
      <c r="C146" s="146" t="s">
        <v>128</v>
      </c>
      <c r="D146" s="453"/>
      <c r="E146" s="453"/>
      <c r="F146" s="453"/>
      <c r="G146" s="453"/>
      <c r="H146" s="453"/>
      <c r="I146" s="335"/>
    </row>
    <row r="147" spans="1:10" x14ac:dyDescent="0.25">
      <c r="B147" s="155"/>
      <c r="C147" s="150" t="s">
        <v>129</v>
      </c>
      <c r="D147" s="158">
        <f>$C$145*D146</f>
        <v>0</v>
      </c>
      <c r="E147" s="158">
        <f>$C$145*E146</f>
        <v>0</v>
      </c>
      <c r="F147" s="158">
        <f>$C$145*F146</f>
        <v>0</v>
      </c>
      <c r="G147" s="158">
        <f>$C$145*G146</f>
        <v>0</v>
      </c>
      <c r="H147" s="158">
        <f>$C$145*H146</f>
        <v>0</v>
      </c>
      <c r="I147" s="358">
        <f t="shared" si="28"/>
        <v>0</v>
      </c>
    </row>
    <row r="148" spans="1:10" x14ac:dyDescent="0.25">
      <c r="B148" s="152" t="s">
        <v>161</v>
      </c>
      <c r="C148" s="459"/>
      <c r="D148" s="156" t="s">
        <v>0</v>
      </c>
      <c r="E148" s="156" t="s">
        <v>1</v>
      </c>
      <c r="F148" s="348" t="s">
        <v>2</v>
      </c>
      <c r="G148" s="156" t="s">
        <v>3</v>
      </c>
      <c r="H148" s="161" t="s">
        <v>4</v>
      </c>
      <c r="I148" s="350" t="s">
        <v>5</v>
      </c>
    </row>
    <row r="149" spans="1:10" x14ac:dyDescent="0.25">
      <c r="B149" s="144" t="s">
        <v>127</v>
      </c>
      <c r="C149" s="452"/>
      <c r="D149" s="362"/>
      <c r="E149" s="362"/>
      <c r="F149" s="362"/>
      <c r="G149" s="362"/>
      <c r="H149" s="362"/>
      <c r="I149" s="331"/>
    </row>
    <row r="150" spans="1:10" x14ac:dyDescent="0.25">
      <c r="B150" s="154"/>
      <c r="C150" s="146" t="s">
        <v>128</v>
      </c>
      <c r="D150" s="453"/>
      <c r="E150" s="453"/>
      <c r="F150" s="453"/>
      <c r="G150" s="453"/>
      <c r="H150" s="453"/>
      <c r="I150" s="335"/>
      <c r="J150" s="451"/>
    </row>
    <row r="151" spans="1:10" ht="13" x14ac:dyDescent="0.25">
      <c r="A151" s="493" t="s">
        <v>337</v>
      </c>
      <c r="B151" s="153"/>
      <c r="C151" s="150" t="s">
        <v>129</v>
      </c>
      <c r="D151" s="158">
        <f>$C$149*D150</f>
        <v>0</v>
      </c>
      <c r="E151" s="158">
        <f>$C$149*E150</f>
        <v>0</v>
      </c>
      <c r="F151" s="158">
        <f>$C$149*F150</f>
        <v>0</v>
      </c>
      <c r="G151" s="158">
        <f>$C$149*G150</f>
        <v>0</v>
      </c>
      <c r="H151" s="158">
        <f>$C$149*H150</f>
        <v>0</v>
      </c>
      <c r="I151" s="358">
        <f>SUM(D151:H151)</f>
        <v>0</v>
      </c>
    </row>
    <row r="152" spans="1:10" hidden="1" x14ac:dyDescent="0.25">
      <c r="B152" s="152" t="s">
        <v>297</v>
      </c>
      <c r="C152" s="459"/>
      <c r="D152" s="156" t="s">
        <v>0</v>
      </c>
      <c r="E152" s="156" t="s">
        <v>1</v>
      </c>
      <c r="F152" s="348" t="s">
        <v>2</v>
      </c>
      <c r="G152" s="156" t="s">
        <v>3</v>
      </c>
      <c r="H152" s="161" t="s">
        <v>4</v>
      </c>
      <c r="I152" s="350" t="s">
        <v>5</v>
      </c>
    </row>
    <row r="153" spans="1:10" hidden="1" x14ac:dyDescent="0.25">
      <c r="B153" s="144" t="s">
        <v>127</v>
      </c>
      <c r="C153" s="452"/>
      <c r="D153" s="362"/>
      <c r="E153" s="362"/>
      <c r="F153" s="362"/>
      <c r="G153" s="362"/>
      <c r="H153" s="362"/>
      <c r="I153" s="331"/>
    </row>
    <row r="154" spans="1:10" hidden="1" x14ac:dyDescent="0.25">
      <c r="B154" s="154"/>
      <c r="C154" s="146" t="s">
        <v>128</v>
      </c>
      <c r="D154" s="453"/>
      <c r="E154" s="453"/>
      <c r="F154" s="453"/>
      <c r="G154" s="453"/>
      <c r="H154" s="453"/>
      <c r="I154" s="335"/>
    </row>
    <row r="155" spans="1:10" hidden="1" x14ac:dyDescent="0.25">
      <c r="B155" s="153"/>
      <c r="C155" s="150" t="s">
        <v>129</v>
      </c>
      <c r="D155" s="158">
        <f>$C$149*D154</f>
        <v>0</v>
      </c>
      <c r="E155" s="158">
        <f>$C$149*E154</f>
        <v>0</v>
      </c>
      <c r="F155" s="158">
        <f>$C$149*F154</f>
        <v>0</v>
      </c>
      <c r="G155" s="158">
        <f>$C$149*G154</f>
        <v>0</v>
      </c>
      <c r="H155" s="158">
        <f>$C$149*H154</f>
        <v>0</v>
      </c>
      <c r="I155" s="358">
        <f>SUM(D155:H155)</f>
        <v>0</v>
      </c>
    </row>
    <row r="156" spans="1:10" hidden="1" x14ac:dyDescent="0.25">
      <c r="B156" s="152" t="s">
        <v>298</v>
      </c>
      <c r="C156" s="459"/>
      <c r="D156" s="156" t="s">
        <v>0</v>
      </c>
      <c r="E156" s="156" t="s">
        <v>1</v>
      </c>
      <c r="F156" s="348" t="s">
        <v>2</v>
      </c>
      <c r="G156" s="156" t="s">
        <v>3</v>
      </c>
      <c r="H156" s="161" t="s">
        <v>4</v>
      </c>
      <c r="I156" s="350" t="s">
        <v>5</v>
      </c>
    </row>
    <row r="157" spans="1:10" hidden="1" x14ac:dyDescent="0.25">
      <c r="B157" s="144" t="s">
        <v>127</v>
      </c>
      <c r="C157" s="452"/>
      <c r="D157" s="362"/>
      <c r="E157" s="362"/>
      <c r="F157" s="362"/>
      <c r="G157" s="362"/>
      <c r="H157" s="362"/>
      <c r="I157" s="331"/>
    </row>
    <row r="158" spans="1:10" hidden="1" x14ac:dyDescent="0.25">
      <c r="B158" s="154"/>
      <c r="C158" s="146" t="s">
        <v>128</v>
      </c>
      <c r="D158" s="453"/>
      <c r="E158" s="453"/>
      <c r="F158" s="453"/>
      <c r="G158" s="453"/>
      <c r="H158" s="453"/>
      <c r="I158" s="335"/>
    </row>
    <row r="159" spans="1:10" hidden="1" x14ac:dyDescent="0.25">
      <c r="B159" s="153"/>
      <c r="C159" s="150" t="s">
        <v>129</v>
      </c>
      <c r="D159" s="158">
        <f>$C$149*D158</f>
        <v>0</v>
      </c>
      <c r="E159" s="158">
        <f>$C$149*E158</f>
        <v>0</v>
      </c>
      <c r="F159" s="158">
        <f>$C$149*F158</f>
        <v>0</v>
      </c>
      <c r="G159" s="158">
        <f>$C$149*G158</f>
        <v>0</v>
      </c>
      <c r="H159" s="158">
        <f>$C$149*H158</f>
        <v>0</v>
      </c>
      <c r="I159" s="358">
        <f>SUM(D159:H159)</f>
        <v>0</v>
      </c>
    </row>
    <row r="160" spans="1:10" hidden="1" x14ac:dyDescent="0.25">
      <c r="B160" s="152" t="s">
        <v>299</v>
      </c>
      <c r="C160" s="459"/>
      <c r="D160" s="156" t="s">
        <v>0</v>
      </c>
      <c r="E160" s="156" t="s">
        <v>1</v>
      </c>
      <c r="F160" s="348" t="s">
        <v>2</v>
      </c>
      <c r="G160" s="156" t="s">
        <v>3</v>
      </c>
      <c r="H160" s="161" t="s">
        <v>4</v>
      </c>
      <c r="I160" s="350" t="s">
        <v>5</v>
      </c>
    </row>
    <row r="161" spans="2:9" hidden="1" x14ac:dyDescent="0.25">
      <c r="B161" s="144" t="s">
        <v>127</v>
      </c>
      <c r="C161" s="452"/>
      <c r="D161" s="362"/>
      <c r="E161" s="362"/>
      <c r="F161" s="362"/>
      <c r="G161" s="362"/>
      <c r="H161" s="362"/>
      <c r="I161" s="331"/>
    </row>
    <row r="162" spans="2:9" hidden="1" x14ac:dyDescent="0.25">
      <c r="B162" s="154"/>
      <c r="C162" s="146" t="s">
        <v>128</v>
      </c>
      <c r="D162" s="453"/>
      <c r="E162" s="453"/>
      <c r="F162" s="453"/>
      <c r="G162" s="453"/>
      <c r="H162" s="453"/>
      <c r="I162" s="335"/>
    </row>
    <row r="163" spans="2:9" hidden="1" x14ac:dyDescent="0.25">
      <c r="B163" s="153"/>
      <c r="C163" s="150" t="s">
        <v>129</v>
      </c>
      <c r="D163" s="158">
        <f>$C$149*D162</f>
        <v>0</v>
      </c>
      <c r="E163" s="158">
        <f>$C$149*E162</f>
        <v>0</v>
      </c>
      <c r="F163" s="158">
        <f>$C$149*F162</f>
        <v>0</v>
      </c>
      <c r="G163" s="158">
        <f>$C$149*G162</f>
        <v>0</v>
      </c>
      <c r="H163" s="158">
        <f>$C$149*H162</f>
        <v>0</v>
      </c>
      <c r="I163" s="358">
        <f>SUM(D163:H163)</f>
        <v>0</v>
      </c>
    </row>
    <row r="164" spans="2:9" hidden="1" x14ac:dyDescent="0.25">
      <c r="B164" s="152" t="s">
        <v>300</v>
      </c>
      <c r="C164" s="459"/>
      <c r="D164" s="156" t="s">
        <v>0</v>
      </c>
      <c r="E164" s="156" t="s">
        <v>1</v>
      </c>
      <c r="F164" s="348" t="s">
        <v>2</v>
      </c>
      <c r="G164" s="156" t="s">
        <v>3</v>
      </c>
      <c r="H164" s="161" t="s">
        <v>4</v>
      </c>
      <c r="I164" s="350" t="s">
        <v>5</v>
      </c>
    </row>
    <row r="165" spans="2:9" hidden="1" x14ac:dyDescent="0.25">
      <c r="B165" s="144" t="s">
        <v>127</v>
      </c>
      <c r="C165" s="452"/>
      <c r="D165" s="362"/>
      <c r="E165" s="362"/>
      <c r="F165" s="362"/>
      <c r="G165" s="362"/>
      <c r="H165" s="362"/>
      <c r="I165" s="331"/>
    </row>
    <row r="166" spans="2:9" hidden="1" x14ac:dyDescent="0.25">
      <c r="B166" s="154"/>
      <c r="C166" s="146" t="s">
        <v>128</v>
      </c>
      <c r="D166" s="453"/>
      <c r="E166" s="453"/>
      <c r="F166" s="453"/>
      <c r="G166" s="453"/>
      <c r="H166" s="453"/>
      <c r="I166" s="335"/>
    </row>
    <row r="167" spans="2:9" hidden="1" x14ac:dyDescent="0.25">
      <c r="B167" s="153"/>
      <c r="C167" s="150" t="s">
        <v>129</v>
      </c>
      <c r="D167" s="158">
        <f>$C$149*D166</f>
        <v>0</v>
      </c>
      <c r="E167" s="158">
        <f>$C$149*E166</f>
        <v>0</v>
      </c>
      <c r="F167" s="158">
        <f>$C$149*F166</f>
        <v>0</v>
      </c>
      <c r="G167" s="158">
        <f>$C$149*G166</f>
        <v>0</v>
      </c>
      <c r="H167" s="158">
        <f>$C$149*H166</f>
        <v>0</v>
      </c>
      <c r="I167" s="358">
        <f>SUM(D167:H167)</f>
        <v>0</v>
      </c>
    </row>
    <row r="168" spans="2:9" hidden="1" x14ac:dyDescent="0.25">
      <c r="B168" s="152" t="s">
        <v>301</v>
      </c>
      <c r="C168" s="459"/>
      <c r="D168" s="156" t="s">
        <v>0</v>
      </c>
      <c r="E168" s="156" t="s">
        <v>1</v>
      </c>
      <c r="F168" s="348" t="s">
        <v>2</v>
      </c>
      <c r="G168" s="156" t="s">
        <v>3</v>
      </c>
      <c r="H168" s="161" t="s">
        <v>4</v>
      </c>
      <c r="I168" s="350" t="s">
        <v>5</v>
      </c>
    </row>
    <row r="169" spans="2:9" hidden="1" x14ac:dyDescent="0.25">
      <c r="B169" s="144" t="s">
        <v>127</v>
      </c>
      <c r="C169" s="452"/>
      <c r="D169" s="362"/>
      <c r="E169" s="362"/>
      <c r="F169" s="362"/>
      <c r="G169" s="362"/>
      <c r="H169" s="362"/>
      <c r="I169" s="331"/>
    </row>
    <row r="170" spans="2:9" hidden="1" x14ac:dyDescent="0.25">
      <c r="B170" s="154"/>
      <c r="C170" s="146" t="s">
        <v>128</v>
      </c>
      <c r="D170" s="453"/>
      <c r="E170" s="453"/>
      <c r="F170" s="453"/>
      <c r="G170" s="453"/>
      <c r="H170" s="453"/>
      <c r="I170" s="335"/>
    </row>
    <row r="171" spans="2:9" hidden="1" x14ac:dyDescent="0.25">
      <c r="B171" s="153"/>
      <c r="C171" s="150" t="s">
        <v>129</v>
      </c>
      <c r="D171" s="158">
        <f>$C$149*D170</f>
        <v>0</v>
      </c>
      <c r="E171" s="158">
        <f>$C$149*E170</f>
        <v>0</v>
      </c>
      <c r="F171" s="158">
        <f>$C$149*F170</f>
        <v>0</v>
      </c>
      <c r="G171" s="158">
        <f>$C$149*G170</f>
        <v>0</v>
      </c>
      <c r="H171" s="158">
        <f>$C$149*H170</f>
        <v>0</v>
      </c>
      <c r="I171" s="358">
        <f>SUM(D171:H171)</f>
        <v>0</v>
      </c>
    </row>
    <row r="172" spans="2:9" ht="13.5" thickBot="1" x14ac:dyDescent="0.35">
      <c r="B172" s="332"/>
      <c r="C172" s="363" t="s">
        <v>181</v>
      </c>
      <c r="D172" s="403">
        <f>D127+D131+D135+D139+D143+D147+D151+D155+D159+D163+D167+D171</f>
        <v>0</v>
      </c>
      <c r="E172" s="403">
        <f t="shared" ref="E172:H172" si="29">E127+E131+E135+E139+E143+E147+E151+E155+E159+E163+E167+E171</f>
        <v>0</v>
      </c>
      <c r="F172" s="403">
        <f t="shared" si="29"/>
        <v>0</v>
      </c>
      <c r="G172" s="403">
        <f t="shared" si="29"/>
        <v>0</v>
      </c>
      <c r="H172" s="403">
        <f t="shared" si="29"/>
        <v>0</v>
      </c>
      <c r="I172" s="404">
        <f>SUM(D172:H172)</f>
        <v>0</v>
      </c>
    </row>
  </sheetData>
  <mergeCells count="14">
    <mergeCell ref="B121:C121"/>
    <mergeCell ref="B2:C2"/>
    <mergeCell ref="B1:H1"/>
    <mergeCell ref="B112:C112"/>
    <mergeCell ref="B115:C115"/>
    <mergeCell ref="B118:C118"/>
    <mergeCell ref="S95:S99"/>
    <mergeCell ref="B96:C96"/>
    <mergeCell ref="B98:C98"/>
    <mergeCell ref="B100:C100"/>
    <mergeCell ref="B109:C109"/>
    <mergeCell ref="A106:I106"/>
    <mergeCell ref="B102:C102"/>
    <mergeCell ref="B104:C104"/>
  </mergeCells>
  <phoneticPr fontId="14" type="noConversion"/>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62AC-90DB-4C55-BE3D-2D2F2EF817A3}">
  <dimension ref="A1:H61"/>
  <sheetViews>
    <sheetView workbookViewId="0">
      <selection activeCell="E5" sqref="E5"/>
    </sheetView>
  </sheetViews>
  <sheetFormatPr defaultRowHeight="14.5" x14ac:dyDescent="0.35"/>
  <cols>
    <col min="1" max="1" width="15.7265625" customWidth="1"/>
    <col min="2" max="2" width="41.08984375" customWidth="1"/>
    <col min="3" max="3" width="26.54296875" customWidth="1"/>
  </cols>
  <sheetData>
    <row r="1" spans="2:8" ht="19" thickBot="1" x14ac:dyDescent="0.5">
      <c r="B1" s="513" t="s">
        <v>163</v>
      </c>
      <c r="C1" s="513"/>
      <c r="D1" s="130"/>
      <c r="E1" s="130"/>
      <c r="F1" s="130"/>
      <c r="G1" s="130"/>
      <c r="H1" s="130"/>
    </row>
    <row r="2" spans="2:8" x14ac:dyDescent="0.35">
      <c r="B2" s="164" t="s">
        <v>166</v>
      </c>
      <c r="C2" s="450"/>
    </row>
    <row r="3" spans="2:8" x14ac:dyDescent="0.35">
      <c r="B3" s="138" t="s">
        <v>167</v>
      </c>
      <c r="C3" s="461"/>
    </row>
    <row r="4" spans="2:8" x14ac:dyDescent="0.35">
      <c r="B4" s="138" t="s">
        <v>168</v>
      </c>
      <c r="C4" s="461"/>
    </row>
    <row r="5" spans="2:8" x14ac:dyDescent="0.35">
      <c r="B5" s="138" t="s">
        <v>49</v>
      </c>
      <c r="C5" s="462"/>
    </row>
    <row r="6" spans="2:8" ht="15" thickBot="1" x14ac:dyDescent="0.4">
      <c r="B6" s="165" t="s">
        <v>169</v>
      </c>
      <c r="C6" s="167">
        <f>C4*C5</f>
        <v>0</v>
      </c>
    </row>
    <row r="7" spans="2:8" ht="15" thickBot="1" x14ac:dyDescent="0.4">
      <c r="B7" s="166"/>
      <c r="C7" s="168"/>
    </row>
    <row r="8" spans="2:8" x14ac:dyDescent="0.35">
      <c r="B8" s="164" t="s">
        <v>170</v>
      </c>
      <c r="C8" s="450"/>
    </row>
    <row r="9" spans="2:8" x14ac:dyDescent="0.35">
      <c r="B9" s="138" t="s">
        <v>167</v>
      </c>
      <c r="C9" s="461"/>
    </row>
    <row r="10" spans="2:8" x14ac:dyDescent="0.35">
      <c r="B10" s="138" t="s">
        <v>168</v>
      </c>
      <c r="C10" s="461"/>
    </row>
    <row r="11" spans="2:8" x14ac:dyDescent="0.35">
      <c r="B11" s="138" t="s">
        <v>49</v>
      </c>
      <c r="C11" s="462"/>
    </row>
    <row r="12" spans="2:8" ht="15" thickBot="1" x14ac:dyDescent="0.4">
      <c r="B12" s="165" t="s">
        <v>171</v>
      </c>
      <c r="C12" s="167">
        <f>C10*C11</f>
        <v>0</v>
      </c>
    </row>
    <row r="13" spans="2:8" ht="15" thickBot="1" x14ac:dyDescent="0.4">
      <c r="B13" s="166"/>
      <c r="C13" s="168"/>
    </row>
    <row r="14" spans="2:8" x14ac:dyDescent="0.35">
      <c r="B14" s="164" t="s">
        <v>172</v>
      </c>
      <c r="C14" s="450"/>
    </row>
    <row r="15" spans="2:8" x14ac:dyDescent="0.35">
      <c r="B15" s="138" t="s">
        <v>167</v>
      </c>
      <c r="C15" s="461"/>
    </row>
    <row r="16" spans="2:8" x14ac:dyDescent="0.35">
      <c r="B16" s="138" t="s">
        <v>168</v>
      </c>
      <c r="C16" s="461"/>
    </row>
    <row r="17" spans="1:3" x14ac:dyDescent="0.35">
      <c r="B17" s="138" t="s">
        <v>49</v>
      </c>
      <c r="C17" s="462"/>
    </row>
    <row r="18" spans="1:3" ht="15" thickBot="1" x14ac:dyDescent="0.4">
      <c r="B18" s="165" t="s">
        <v>173</v>
      </c>
      <c r="C18" s="167">
        <f>C16*C17</f>
        <v>0</v>
      </c>
    </row>
    <row r="19" spans="1:3" ht="15" thickBot="1" x14ac:dyDescent="0.4">
      <c r="B19" s="166"/>
      <c r="C19" s="168"/>
    </row>
    <row r="20" spans="1:3" x14ac:dyDescent="0.35">
      <c r="B20" s="164" t="s">
        <v>174</v>
      </c>
      <c r="C20" s="450"/>
    </row>
    <row r="21" spans="1:3" x14ac:dyDescent="0.35">
      <c r="B21" s="138" t="s">
        <v>167</v>
      </c>
      <c r="C21" s="461"/>
    </row>
    <row r="22" spans="1:3" x14ac:dyDescent="0.35">
      <c r="B22" s="138" t="s">
        <v>168</v>
      </c>
      <c r="C22" s="461"/>
    </row>
    <row r="23" spans="1:3" x14ac:dyDescent="0.35">
      <c r="B23" s="138" t="s">
        <v>49</v>
      </c>
      <c r="C23" s="462"/>
    </row>
    <row r="24" spans="1:3" ht="15" thickBot="1" x14ac:dyDescent="0.4">
      <c r="B24" s="165" t="s">
        <v>175</v>
      </c>
      <c r="C24" s="167">
        <f>C22*C23</f>
        <v>0</v>
      </c>
    </row>
    <row r="25" spans="1:3" ht="15" thickBot="1" x14ac:dyDescent="0.4">
      <c r="B25" s="166"/>
      <c r="C25" s="168"/>
    </row>
    <row r="26" spans="1:3" x14ac:dyDescent="0.35">
      <c r="B26" s="164" t="s">
        <v>176</v>
      </c>
      <c r="C26" s="450"/>
    </row>
    <row r="27" spans="1:3" x14ac:dyDescent="0.35">
      <c r="B27" s="138" t="s">
        <v>167</v>
      </c>
      <c r="C27" s="461"/>
    </row>
    <row r="28" spans="1:3" x14ac:dyDescent="0.35">
      <c r="B28" s="138" t="s">
        <v>168</v>
      </c>
      <c r="C28" s="461"/>
    </row>
    <row r="29" spans="1:3" x14ac:dyDescent="0.35">
      <c r="B29" s="138" t="s">
        <v>49</v>
      </c>
      <c r="C29" s="462"/>
    </row>
    <row r="30" spans="1:3" ht="15" thickBot="1" x14ac:dyDescent="0.4">
      <c r="B30" s="165" t="s">
        <v>177</v>
      </c>
      <c r="C30" s="167">
        <f>C28*C29</f>
        <v>0</v>
      </c>
    </row>
    <row r="31" spans="1:3" x14ac:dyDescent="0.35">
      <c r="A31" s="540" t="s">
        <v>338</v>
      </c>
      <c r="B31" s="540"/>
      <c r="C31" s="540"/>
    </row>
    <row r="32" spans="1:3" x14ac:dyDescent="0.35">
      <c r="B32" s="168" t="s">
        <v>339</v>
      </c>
    </row>
    <row r="33" spans="2:3" hidden="1" x14ac:dyDescent="0.35">
      <c r="B33" s="164" t="s">
        <v>302</v>
      </c>
      <c r="C33" s="450"/>
    </row>
    <row r="34" spans="2:3" hidden="1" x14ac:dyDescent="0.35">
      <c r="B34" s="138" t="s">
        <v>167</v>
      </c>
      <c r="C34" s="461"/>
    </row>
    <row r="35" spans="2:3" hidden="1" x14ac:dyDescent="0.35">
      <c r="B35" s="138" t="s">
        <v>168</v>
      </c>
      <c r="C35" s="461"/>
    </row>
    <row r="36" spans="2:3" hidden="1" x14ac:dyDescent="0.35">
      <c r="B36" s="138" t="s">
        <v>49</v>
      </c>
      <c r="C36" s="462"/>
    </row>
    <row r="37" spans="2:3" ht="15" hidden="1" thickBot="1" x14ac:dyDescent="0.4">
      <c r="B37" s="165" t="s">
        <v>177</v>
      </c>
      <c r="C37" s="167">
        <f>C35*C36</f>
        <v>0</v>
      </c>
    </row>
    <row r="38" spans="2:3" x14ac:dyDescent="0.35">
      <c r="B38" s="168" t="s">
        <v>340</v>
      </c>
    </row>
    <row r="39" spans="2:3" hidden="1" x14ac:dyDescent="0.35">
      <c r="B39" s="164" t="s">
        <v>303</v>
      </c>
      <c r="C39" s="450"/>
    </row>
    <row r="40" spans="2:3" hidden="1" x14ac:dyDescent="0.35">
      <c r="B40" s="138" t="s">
        <v>167</v>
      </c>
      <c r="C40" s="461"/>
    </row>
    <row r="41" spans="2:3" hidden="1" x14ac:dyDescent="0.35">
      <c r="B41" s="138" t="s">
        <v>168</v>
      </c>
      <c r="C41" s="461"/>
    </row>
    <row r="42" spans="2:3" hidden="1" x14ac:dyDescent="0.35">
      <c r="B42" s="138" t="s">
        <v>49</v>
      </c>
      <c r="C42" s="462"/>
    </row>
    <row r="43" spans="2:3" ht="15" hidden="1" thickBot="1" x14ac:dyDescent="0.4">
      <c r="B43" s="165" t="s">
        <v>177</v>
      </c>
      <c r="C43" s="167">
        <f>C41*C42</f>
        <v>0</v>
      </c>
    </row>
    <row r="44" spans="2:3" x14ac:dyDescent="0.35">
      <c r="B44" s="168" t="s">
        <v>341</v>
      </c>
    </row>
    <row r="45" spans="2:3" hidden="1" x14ac:dyDescent="0.35">
      <c r="B45" s="164" t="s">
        <v>304</v>
      </c>
      <c r="C45" s="450"/>
    </row>
    <row r="46" spans="2:3" hidden="1" x14ac:dyDescent="0.35">
      <c r="B46" s="138" t="s">
        <v>167</v>
      </c>
      <c r="C46" s="461"/>
    </row>
    <row r="47" spans="2:3" hidden="1" x14ac:dyDescent="0.35">
      <c r="B47" s="138" t="s">
        <v>168</v>
      </c>
      <c r="C47" s="461"/>
    </row>
    <row r="48" spans="2:3" hidden="1" x14ac:dyDescent="0.35">
      <c r="B48" s="138" t="s">
        <v>49</v>
      </c>
      <c r="C48" s="462"/>
    </row>
    <row r="49" spans="2:3" ht="15" hidden="1" thickBot="1" x14ac:dyDescent="0.4">
      <c r="B49" s="165" t="s">
        <v>177</v>
      </c>
      <c r="C49" s="167">
        <f>C47*C48</f>
        <v>0</v>
      </c>
    </row>
    <row r="50" spans="2:3" x14ac:dyDescent="0.35">
      <c r="B50" s="168" t="s">
        <v>342</v>
      </c>
    </row>
    <row r="51" spans="2:3" hidden="1" x14ac:dyDescent="0.35">
      <c r="B51" s="164" t="s">
        <v>305</v>
      </c>
      <c r="C51" s="450"/>
    </row>
    <row r="52" spans="2:3" hidden="1" x14ac:dyDescent="0.35">
      <c r="B52" s="138" t="s">
        <v>167</v>
      </c>
      <c r="C52" s="461"/>
    </row>
    <row r="53" spans="2:3" hidden="1" x14ac:dyDescent="0.35">
      <c r="B53" s="138" t="s">
        <v>168</v>
      </c>
      <c r="C53" s="461"/>
    </row>
    <row r="54" spans="2:3" hidden="1" x14ac:dyDescent="0.35">
      <c r="B54" s="138" t="s">
        <v>49</v>
      </c>
      <c r="C54" s="462"/>
    </row>
    <row r="55" spans="2:3" ht="15" hidden="1" thickBot="1" x14ac:dyDescent="0.4">
      <c r="B55" s="165" t="s">
        <v>177</v>
      </c>
      <c r="C55" s="167">
        <f>C53*C54</f>
        <v>0</v>
      </c>
    </row>
    <row r="56" spans="2:3" x14ac:dyDescent="0.35">
      <c r="B56" s="168" t="s">
        <v>343</v>
      </c>
    </row>
    <row r="57" spans="2:3" hidden="1" x14ac:dyDescent="0.35">
      <c r="B57" s="164" t="s">
        <v>306</v>
      </c>
      <c r="C57" s="450"/>
    </row>
    <row r="58" spans="2:3" hidden="1" x14ac:dyDescent="0.35">
      <c r="B58" s="138" t="s">
        <v>167</v>
      </c>
      <c r="C58" s="461"/>
    </row>
    <row r="59" spans="2:3" hidden="1" x14ac:dyDescent="0.35">
      <c r="B59" s="138" t="s">
        <v>168</v>
      </c>
      <c r="C59" s="461"/>
    </row>
    <row r="60" spans="2:3" hidden="1" x14ac:dyDescent="0.35">
      <c r="B60" s="138" t="s">
        <v>49</v>
      </c>
      <c r="C60" s="462"/>
    </row>
    <row r="61" spans="2:3" ht="15" hidden="1" thickBot="1" x14ac:dyDescent="0.4">
      <c r="B61" s="165" t="s">
        <v>177</v>
      </c>
      <c r="C61" s="167">
        <f>C59*C60</f>
        <v>0</v>
      </c>
    </row>
  </sheetData>
  <mergeCells count="2">
    <mergeCell ref="B1:C1"/>
    <mergeCell ref="A31:C31"/>
  </mergeCells>
  <dataValidations count="1">
    <dataValidation type="list" allowBlank="1" showInputMessage="1" showErrorMessage="1" sqref="C3 C9 C15 C21 C27 C34 C40 C46 C52 C58" xr:uid="{9909CC48-A211-4982-AF92-B61F38A07F1E}">
      <formula1>"Year 1, Year 2, Year 3, Year 4, Year 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0B2E2-4A84-42F4-8D50-9D20D7BFBB11}">
  <sheetPr>
    <pageSetUpPr fitToPage="1"/>
  </sheetPr>
  <dimension ref="A1:H16"/>
  <sheetViews>
    <sheetView workbookViewId="0">
      <selection activeCell="A3" sqref="A3"/>
    </sheetView>
  </sheetViews>
  <sheetFormatPr defaultRowHeight="14.5" x14ac:dyDescent="0.35"/>
  <cols>
    <col min="1" max="1" width="41.81640625" customWidth="1"/>
    <col min="2" max="2" width="22.08984375" customWidth="1"/>
    <col min="3" max="3" width="13" customWidth="1"/>
    <col min="4" max="4" width="13.36328125" customWidth="1"/>
    <col min="5" max="5" width="12.90625" customWidth="1"/>
    <col min="6" max="6" width="13.26953125" customWidth="1"/>
    <col min="7" max="7" width="13" customWidth="1"/>
    <col min="8" max="8" width="16.54296875" customWidth="1"/>
    <col min="9" max="9" width="40" customWidth="1"/>
  </cols>
  <sheetData>
    <row r="1" spans="1:8" ht="18.5" x14ac:dyDescent="0.45">
      <c r="B1" s="513" t="s">
        <v>70</v>
      </c>
      <c r="C1" s="513"/>
      <c r="D1" s="513"/>
      <c r="E1" s="513"/>
      <c r="F1" s="513"/>
      <c r="G1" s="513"/>
      <c r="H1" s="513"/>
    </row>
    <row r="2" spans="1:8" ht="18.5" customHeight="1" x14ac:dyDescent="0.35">
      <c r="B2" s="518" t="s">
        <v>218</v>
      </c>
      <c r="C2" s="518"/>
      <c r="D2" s="518"/>
      <c r="E2" s="518"/>
      <c r="F2" s="518"/>
      <c r="G2" s="518"/>
      <c r="H2" s="518"/>
    </row>
    <row r="3" spans="1:8" ht="19" customHeight="1" x14ac:dyDescent="0.35">
      <c r="B3" s="518" t="s">
        <v>179</v>
      </c>
      <c r="C3" s="518"/>
      <c r="D3" s="518"/>
      <c r="E3" s="518"/>
      <c r="F3" s="518"/>
      <c r="G3" s="518"/>
      <c r="H3" s="518"/>
    </row>
    <row r="4" spans="1:8" s="471" customFormat="1" ht="19" customHeight="1" x14ac:dyDescent="0.35">
      <c r="B4" s="541" t="s">
        <v>180</v>
      </c>
      <c r="C4" s="541"/>
      <c r="D4" s="541"/>
      <c r="E4" s="541"/>
      <c r="F4" s="541"/>
      <c r="G4" s="541"/>
      <c r="H4" s="541"/>
    </row>
    <row r="5" spans="1:8" x14ac:dyDescent="0.35">
      <c r="A5" s="232" t="s">
        <v>162</v>
      </c>
      <c r="B5" s="463" t="s">
        <v>52</v>
      </c>
      <c r="C5" s="464" t="s">
        <v>0</v>
      </c>
      <c r="D5" s="464" t="s">
        <v>1</v>
      </c>
      <c r="E5" s="464" t="s">
        <v>2</v>
      </c>
      <c r="F5" s="464" t="s">
        <v>3</v>
      </c>
      <c r="G5" s="464" t="s">
        <v>4</v>
      </c>
      <c r="H5" s="465" t="s">
        <v>5</v>
      </c>
    </row>
    <row r="6" spans="1:8" ht="14.4" customHeight="1" x14ac:dyDescent="0.35">
      <c r="A6" s="475"/>
      <c r="B6" s="466">
        <f>'Other Direct Costs'!C95</f>
        <v>0</v>
      </c>
      <c r="C6" s="467"/>
      <c r="D6" s="467"/>
      <c r="E6" s="467"/>
      <c r="F6" s="467"/>
      <c r="G6" s="467"/>
      <c r="H6" s="57">
        <f>SUM(C6:G6)</f>
        <v>0</v>
      </c>
    </row>
    <row r="7" spans="1:8" x14ac:dyDescent="0.35">
      <c r="A7" s="475"/>
      <c r="B7" s="466">
        <f>'Other Direct Costs'!C97</f>
        <v>0</v>
      </c>
      <c r="C7" s="467"/>
      <c r="D7" s="467"/>
      <c r="E7" s="467"/>
      <c r="F7" s="467"/>
      <c r="G7" s="467"/>
      <c r="H7" s="57">
        <f>SUM(C7:G7)</f>
        <v>0</v>
      </c>
    </row>
    <row r="8" spans="1:8" x14ac:dyDescent="0.35">
      <c r="A8" s="475"/>
      <c r="B8" s="466">
        <f>'Other Direct Costs'!C99</f>
        <v>0</v>
      </c>
      <c r="C8" s="467"/>
      <c r="D8" s="467"/>
      <c r="E8" s="467"/>
      <c r="F8" s="467"/>
      <c r="G8" s="467"/>
      <c r="H8" s="57">
        <f>SUM(C8:G8)</f>
        <v>0</v>
      </c>
    </row>
    <row r="9" spans="1:8" x14ac:dyDescent="0.35">
      <c r="A9" s="475"/>
      <c r="B9" s="466">
        <f>'Other Direct Costs'!C101</f>
        <v>0</v>
      </c>
      <c r="C9" s="467"/>
      <c r="D9" s="467"/>
      <c r="E9" s="467"/>
      <c r="F9" s="467"/>
      <c r="G9" s="467"/>
      <c r="H9" s="57">
        <f>SUM(C9:G9)</f>
        <v>0</v>
      </c>
    </row>
    <row r="10" spans="1:8" x14ac:dyDescent="0.35">
      <c r="A10" s="470" t="s">
        <v>325</v>
      </c>
      <c r="B10" s="466">
        <f>'Other Direct Costs'!C103</f>
        <v>0</v>
      </c>
      <c r="C10" s="467"/>
      <c r="D10" s="467"/>
      <c r="E10" s="467"/>
      <c r="F10" s="467"/>
      <c r="G10" s="467"/>
      <c r="H10" s="468">
        <f>SUM(C10:G10)</f>
        <v>0</v>
      </c>
    </row>
    <row r="11" spans="1:8" s="169" customFormat="1" hidden="1" x14ac:dyDescent="0.35">
      <c r="B11" s="469">
        <f>'Other Direct Costs'!C108</f>
        <v>0</v>
      </c>
      <c r="C11" s="467"/>
      <c r="D11" s="467"/>
      <c r="E11" s="467"/>
      <c r="F11" s="467"/>
      <c r="G11" s="467"/>
      <c r="H11" s="468">
        <f t="shared" ref="H11:H15" si="0">SUM(C11:G11)</f>
        <v>0</v>
      </c>
    </row>
    <row r="12" spans="1:8" hidden="1" x14ac:dyDescent="0.35">
      <c r="B12" s="469">
        <f>'Other Direct Costs'!C111</f>
        <v>0</v>
      </c>
      <c r="C12" s="467"/>
      <c r="D12" s="467"/>
      <c r="E12" s="467"/>
      <c r="F12" s="467"/>
      <c r="G12" s="467"/>
      <c r="H12" s="468">
        <f t="shared" si="0"/>
        <v>0</v>
      </c>
    </row>
    <row r="13" spans="1:8" hidden="1" x14ac:dyDescent="0.35">
      <c r="B13" s="469">
        <f>'Other Direct Costs'!C114</f>
        <v>0</v>
      </c>
      <c r="C13" s="467"/>
      <c r="D13" s="467"/>
      <c r="E13" s="467"/>
      <c r="F13" s="467"/>
      <c r="G13" s="467"/>
      <c r="H13" s="468">
        <f t="shared" si="0"/>
        <v>0</v>
      </c>
    </row>
    <row r="14" spans="1:8" hidden="1" x14ac:dyDescent="0.35">
      <c r="B14" s="469">
        <f>'Other Direct Costs'!C117</f>
        <v>0</v>
      </c>
      <c r="C14" s="467"/>
      <c r="D14" s="467"/>
      <c r="E14" s="467"/>
      <c r="F14" s="467"/>
      <c r="G14" s="467"/>
      <c r="H14" s="468">
        <f t="shared" si="0"/>
        <v>0</v>
      </c>
    </row>
    <row r="15" spans="1:8" hidden="1" x14ac:dyDescent="0.35">
      <c r="B15" s="469">
        <f>'Other Direct Costs'!C120</f>
        <v>0</v>
      </c>
      <c r="C15" s="467"/>
      <c r="D15" s="467"/>
      <c r="E15" s="467"/>
      <c r="F15" s="467"/>
      <c r="G15" s="467"/>
      <c r="H15" s="468">
        <f t="shared" si="0"/>
        <v>0</v>
      </c>
    </row>
    <row r="16" spans="1:8" x14ac:dyDescent="0.35">
      <c r="B16" s="472" t="s">
        <v>181</v>
      </c>
      <c r="C16" s="473">
        <f>SUM(C6:C15)</f>
        <v>0</v>
      </c>
      <c r="D16" s="473">
        <f t="shared" ref="D16:G16" si="1">SUM(D6:D15)</f>
        <v>0</v>
      </c>
      <c r="E16" s="473">
        <f t="shared" si="1"/>
        <v>0</v>
      </c>
      <c r="F16" s="473">
        <f t="shared" si="1"/>
        <v>0</v>
      </c>
      <c r="G16" s="473">
        <f t="shared" si="1"/>
        <v>0</v>
      </c>
      <c r="H16" s="474">
        <f>SUM(H6:H10)</f>
        <v>0</v>
      </c>
    </row>
  </sheetData>
  <mergeCells count="4">
    <mergeCell ref="B1:H1"/>
    <mergeCell ref="B4:H4"/>
    <mergeCell ref="B3:H3"/>
    <mergeCell ref="B2:H2"/>
  </mergeCells>
  <pageMargins left="0.7" right="0.7"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9529F-E604-45AB-96CD-FA96BA3647F8}">
  <sheetPr>
    <pageSetUpPr fitToPage="1"/>
  </sheetPr>
  <dimension ref="B1:I43"/>
  <sheetViews>
    <sheetView workbookViewId="0">
      <selection activeCell="K17" sqref="K17"/>
    </sheetView>
  </sheetViews>
  <sheetFormatPr defaultRowHeight="14.5" x14ac:dyDescent="0.35"/>
  <cols>
    <col min="1" max="1" width="10.08984375" customWidth="1"/>
    <col min="2" max="2" width="26.36328125" customWidth="1"/>
    <col min="3" max="3" width="13.81640625" customWidth="1"/>
    <col min="4" max="5" width="11.6328125" customWidth="1"/>
    <col min="6" max="6" width="11.81640625" customWidth="1"/>
    <col min="7" max="7" width="11" customWidth="1"/>
    <col min="8" max="8" width="9.81640625" customWidth="1"/>
  </cols>
  <sheetData>
    <row r="1" spans="2:9" ht="18.5" x14ac:dyDescent="0.45">
      <c r="B1" s="513" t="s">
        <v>71</v>
      </c>
      <c r="C1" s="513"/>
      <c r="D1" s="513"/>
      <c r="E1" s="513"/>
      <c r="F1" s="513"/>
      <c r="G1" s="513"/>
      <c r="H1" s="513"/>
    </row>
    <row r="2" spans="2:9" ht="18.5" x14ac:dyDescent="0.45">
      <c r="B2" s="120" t="s">
        <v>183</v>
      </c>
      <c r="C2" s="118"/>
      <c r="D2" s="118"/>
      <c r="E2" s="118"/>
      <c r="F2" s="118"/>
      <c r="G2" s="118"/>
      <c r="H2" s="118"/>
    </row>
    <row r="3" spans="2:9" s="169" customFormat="1" ht="15.5" x14ac:dyDescent="0.35">
      <c r="B3" s="542" t="s">
        <v>184</v>
      </c>
      <c r="C3" s="542"/>
      <c r="D3" s="542"/>
      <c r="E3" s="542"/>
      <c r="F3" s="542"/>
      <c r="G3" s="542"/>
      <c r="H3" s="542"/>
    </row>
    <row r="4" spans="2:9" s="169" customFormat="1" ht="15.5" x14ac:dyDescent="0.35">
      <c r="B4" s="542" t="s">
        <v>232</v>
      </c>
      <c r="C4" s="542"/>
      <c r="D4" s="542"/>
      <c r="E4" s="542"/>
      <c r="F4" s="542"/>
      <c r="G4" s="542"/>
      <c r="H4" s="542"/>
    </row>
    <row r="5" spans="2:9" s="169" customFormat="1" ht="15" thickBot="1" x14ac:dyDescent="0.4">
      <c r="B5" s="177"/>
      <c r="C5" s="177"/>
      <c r="D5" s="177"/>
      <c r="E5" s="177"/>
      <c r="F5" s="177"/>
      <c r="G5" s="177"/>
      <c r="H5" s="177"/>
    </row>
    <row r="6" spans="2:9" ht="16" customHeight="1" x14ac:dyDescent="0.35">
      <c r="B6" s="369" t="s">
        <v>53</v>
      </c>
      <c r="C6" s="176"/>
      <c r="D6" s="176"/>
      <c r="E6" s="176"/>
      <c r="F6" s="176"/>
      <c r="G6" s="176"/>
      <c r="H6" s="176"/>
      <c r="I6" s="46"/>
    </row>
    <row r="7" spans="2:9" x14ac:dyDescent="0.35">
      <c r="B7" s="174" t="s">
        <v>182</v>
      </c>
      <c r="C7" s="479"/>
      <c r="D7" s="156" t="s">
        <v>0</v>
      </c>
      <c r="E7" s="156" t="s">
        <v>1</v>
      </c>
      <c r="F7" s="156" t="s">
        <v>2</v>
      </c>
      <c r="G7" s="156" t="s">
        <v>3</v>
      </c>
      <c r="H7" s="156" t="s">
        <v>4</v>
      </c>
      <c r="I7" s="370" t="s">
        <v>5</v>
      </c>
    </row>
    <row r="8" spans="2:9" ht="15" thickBot="1" x14ac:dyDescent="0.4">
      <c r="B8" s="163"/>
      <c r="C8" s="175" t="s">
        <v>128</v>
      </c>
      <c r="D8" s="480"/>
      <c r="E8" s="480"/>
      <c r="F8" s="480"/>
      <c r="G8" s="480"/>
      <c r="H8" s="480"/>
      <c r="I8" s="371"/>
    </row>
    <row r="9" spans="2:9" ht="15" thickBot="1" x14ac:dyDescent="0.4">
      <c r="B9" s="163"/>
      <c r="C9" s="175" t="s">
        <v>181</v>
      </c>
      <c r="D9" s="159">
        <f>$C$7*D8</f>
        <v>0</v>
      </c>
      <c r="E9" s="159">
        <f t="shared" ref="E9:H9" si="0">$C$7*E8</f>
        <v>0</v>
      </c>
      <c r="F9" s="159">
        <f t="shared" si="0"/>
        <v>0</v>
      </c>
      <c r="G9" s="159">
        <f t="shared" si="0"/>
        <v>0</v>
      </c>
      <c r="H9" s="159">
        <f t="shared" si="0"/>
        <v>0</v>
      </c>
      <c r="I9" s="236">
        <f>SUM(D9:H9)</f>
        <v>0</v>
      </c>
    </row>
    <row r="10" spans="2:9" ht="15" thickBot="1" x14ac:dyDescent="0.4">
      <c r="B10" s="170"/>
      <c r="C10" s="170"/>
      <c r="D10" s="4"/>
      <c r="E10" s="4"/>
      <c r="F10" s="4"/>
      <c r="G10" s="4"/>
      <c r="H10" s="4"/>
    </row>
    <row r="11" spans="2:9" x14ac:dyDescent="0.35">
      <c r="B11" s="369" t="s">
        <v>54</v>
      </c>
      <c r="C11" s="172"/>
      <c r="D11" s="173"/>
      <c r="E11" s="173"/>
      <c r="F11" s="173"/>
      <c r="G11" s="173"/>
      <c r="H11" s="173"/>
      <c r="I11" s="46"/>
    </row>
    <row r="12" spans="2:9" x14ac:dyDescent="0.35">
      <c r="B12" s="174" t="s">
        <v>182</v>
      </c>
      <c r="C12" s="479"/>
      <c r="D12" s="156" t="s">
        <v>0</v>
      </c>
      <c r="E12" s="156" t="s">
        <v>1</v>
      </c>
      <c r="F12" s="156" t="s">
        <v>2</v>
      </c>
      <c r="G12" s="156" t="s">
        <v>3</v>
      </c>
      <c r="H12" s="156" t="s">
        <v>4</v>
      </c>
      <c r="I12" s="370" t="s">
        <v>5</v>
      </c>
    </row>
    <row r="13" spans="2:9" x14ac:dyDescent="0.35">
      <c r="B13" s="45"/>
      <c r="C13" s="171" t="s">
        <v>128</v>
      </c>
      <c r="D13" s="455"/>
      <c r="E13" s="455"/>
      <c r="F13" s="455"/>
      <c r="G13" s="455"/>
      <c r="H13" s="455"/>
      <c r="I13" s="119"/>
    </row>
    <row r="14" spans="2:9" ht="15" thickBot="1" x14ac:dyDescent="0.4">
      <c r="B14" s="163"/>
      <c r="C14" s="175" t="s">
        <v>181</v>
      </c>
      <c r="D14" s="159">
        <f>$C$12*D13</f>
        <v>0</v>
      </c>
      <c r="E14" s="159">
        <f t="shared" ref="E14:H14" si="1">$C$12*E13</f>
        <v>0</v>
      </c>
      <c r="F14" s="159">
        <f t="shared" si="1"/>
        <v>0</v>
      </c>
      <c r="G14" s="159">
        <f t="shared" si="1"/>
        <v>0</v>
      </c>
      <c r="H14" s="159">
        <f t="shared" si="1"/>
        <v>0</v>
      </c>
      <c r="I14" s="236">
        <f>SUM(D14:H14)</f>
        <v>0</v>
      </c>
    </row>
    <row r="15" spans="2:9" ht="15" thickBot="1" x14ac:dyDescent="0.4">
      <c r="B15" s="170"/>
      <c r="C15" s="170"/>
      <c r="D15" s="4"/>
      <c r="E15" s="4"/>
      <c r="F15" s="4"/>
      <c r="G15" s="4"/>
      <c r="H15" s="4"/>
    </row>
    <row r="16" spans="2:9" x14ac:dyDescent="0.35">
      <c r="B16" s="369" t="s">
        <v>55</v>
      </c>
      <c r="C16" s="172"/>
      <c r="D16" s="173"/>
      <c r="E16" s="173"/>
      <c r="F16" s="173"/>
      <c r="G16" s="173"/>
      <c r="H16" s="173"/>
      <c r="I16" s="46"/>
    </row>
    <row r="17" spans="2:9" x14ac:dyDescent="0.35">
      <c r="B17" s="174" t="s">
        <v>182</v>
      </c>
      <c r="C17" s="479"/>
      <c r="D17" s="156" t="s">
        <v>0</v>
      </c>
      <c r="E17" s="156" t="s">
        <v>1</v>
      </c>
      <c r="F17" s="156" t="s">
        <v>2</v>
      </c>
      <c r="G17" s="156" t="s">
        <v>3</v>
      </c>
      <c r="H17" s="156" t="s">
        <v>4</v>
      </c>
      <c r="I17" s="370" t="s">
        <v>5</v>
      </c>
    </row>
    <row r="18" spans="2:9" x14ac:dyDescent="0.35">
      <c r="B18" s="45"/>
      <c r="C18" s="171" t="s">
        <v>128</v>
      </c>
      <c r="D18" s="455"/>
      <c r="E18" s="455"/>
      <c r="F18" s="455"/>
      <c r="G18" s="455"/>
      <c r="H18" s="455"/>
      <c r="I18" s="119"/>
    </row>
    <row r="19" spans="2:9" ht="15" thickBot="1" x14ac:dyDescent="0.4">
      <c r="B19" s="163"/>
      <c r="C19" s="175" t="s">
        <v>181</v>
      </c>
      <c r="D19" s="159">
        <f>$C$17*D18</f>
        <v>0</v>
      </c>
      <c r="E19" s="159">
        <f t="shared" ref="E19:H19" si="2">$C$17*E18</f>
        <v>0</v>
      </c>
      <c r="F19" s="159">
        <f t="shared" si="2"/>
        <v>0</v>
      </c>
      <c r="G19" s="159">
        <f t="shared" si="2"/>
        <v>0</v>
      </c>
      <c r="H19" s="159">
        <f t="shared" si="2"/>
        <v>0</v>
      </c>
      <c r="I19" s="236">
        <f>SUM(D19:H19)</f>
        <v>0</v>
      </c>
    </row>
    <row r="20" spans="2:9" ht="15" thickBot="1" x14ac:dyDescent="0.4">
      <c r="B20" s="170"/>
      <c r="C20" s="170"/>
      <c r="D20" s="4"/>
      <c r="E20" s="4"/>
      <c r="F20" s="4"/>
      <c r="G20" s="4"/>
      <c r="H20" s="4"/>
    </row>
    <row r="21" spans="2:9" x14ac:dyDescent="0.35">
      <c r="B21" s="369" t="s">
        <v>56</v>
      </c>
      <c r="C21" s="172"/>
      <c r="D21" s="173"/>
      <c r="E21" s="173"/>
      <c r="F21" s="173"/>
      <c r="G21" s="173"/>
      <c r="H21" s="173"/>
      <c r="I21" s="46"/>
    </row>
    <row r="22" spans="2:9" x14ac:dyDescent="0.35">
      <c r="B22" s="174" t="s">
        <v>182</v>
      </c>
      <c r="C22" s="479"/>
      <c r="D22" s="156" t="s">
        <v>0</v>
      </c>
      <c r="E22" s="156" t="s">
        <v>1</v>
      </c>
      <c r="F22" s="156" t="s">
        <v>2</v>
      </c>
      <c r="G22" s="156" t="s">
        <v>3</v>
      </c>
      <c r="H22" s="156" t="s">
        <v>4</v>
      </c>
      <c r="I22" s="370" t="s">
        <v>5</v>
      </c>
    </row>
    <row r="23" spans="2:9" x14ac:dyDescent="0.35">
      <c r="B23" s="45"/>
      <c r="C23" s="171" t="s">
        <v>128</v>
      </c>
      <c r="D23" s="455"/>
      <c r="E23" s="455"/>
      <c r="F23" s="455"/>
      <c r="G23" s="455"/>
      <c r="H23" s="455"/>
      <c r="I23" s="119"/>
    </row>
    <row r="24" spans="2:9" ht="15" thickBot="1" x14ac:dyDescent="0.4">
      <c r="B24" s="163"/>
      <c r="C24" s="175" t="s">
        <v>181</v>
      </c>
      <c r="D24" s="159">
        <f>$C$22*D23</f>
        <v>0</v>
      </c>
      <c r="E24" s="159">
        <f t="shared" ref="E24:H24" si="3">$C$22*E23</f>
        <v>0</v>
      </c>
      <c r="F24" s="159">
        <f t="shared" si="3"/>
        <v>0</v>
      </c>
      <c r="G24" s="159">
        <f t="shared" si="3"/>
        <v>0</v>
      </c>
      <c r="H24" s="159">
        <f t="shared" si="3"/>
        <v>0</v>
      </c>
      <c r="I24" s="236">
        <f>SUM(D24:H24)</f>
        <v>0</v>
      </c>
    </row>
    <row r="25" spans="2:9" x14ac:dyDescent="0.35">
      <c r="B25" s="170"/>
      <c r="C25" s="170"/>
      <c r="D25" s="4"/>
      <c r="E25" s="4"/>
      <c r="F25" s="4"/>
      <c r="G25" s="4"/>
      <c r="H25" s="4"/>
    </row>
    <row r="26" spans="2:9" x14ac:dyDescent="0.35">
      <c r="B26" s="170"/>
      <c r="C26" s="170"/>
      <c r="D26" s="4"/>
      <c r="E26" s="4"/>
      <c r="F26" s="4"/>
      <c r="G26" s="4"/>
      <c r="H26" s="4"/>
    </row>
    <row r="27" spans="2:9" x14ac:dyDescent="0.35">
      <c r="B27" s="4"/>
      <c r="C27" s="4"/>
      <c r="D27" s="4"/>
      <c r="E27" s="4"/>
      <c r="F27" s="4"/>
      <c r="G27" s="4"/>
      <c r="H27" s="4"/>
    </row>
    <row r="28" spans="2:9" x14ac:dyDescent="0.35">
      <c r="B28" s="4"/>
      <c r="C28" s="4"/>
      <c r="D28" s="4"/>
      <c r="E28" s="4"/>
      <c r="F28" s="4"/>
      <c r="G28" s="4"/>
      <c r="H28" s="4"/>
    </row>
    <row r="29" spans="2:9" x14ac:dyDescent="0.35">
      <c r="B29" s="4"/>
      <c r="C29" s="4"/>
      <c r="D29" s="4"/>
      <c r="E29" s="4"/>
      <c r="F29" s="4"/>
      <c r="G29" s="4"/>
      <c r="H29" s="4"/>
    </row>
    <row r="30" spans="2:9" x14ac:dyDescent="0.35">
      <c r="B30" s="4"/>
      <c r="C30" s="4"/>
      <c r="D30" s="4"/>
      <c r="E30" s="4"/>
      <c r="F30" s="4"/>
      <c r="G30" s="4"/>
      <c r="H30" s="4"/>
    </row>
    <row r="31" spans="2:9" x14ac:dyDescent="0.35">
      <c r="B31" s="4"/>
      <c r="C31" s="4"/>
      <c r="D31" s="4"/>
      <c r="E31" s="4"/>
      <c r="F31" s="4"/>
      <c r="G31" s="4"/>
      <c r="H31" s="4"/>
    </row>
    <row r="32" spans="2:9" x14ac:dyDescent="0.35">
      <c r="B32" s="4"/>
      <c r="C32" s="4"/>
      <c r="D32" s="4"/>
      <c r="E32" s="4"/>
      <c r="F32" s="4"/>
      <c r="G32" s="4"/>
      <c r="H32" s="4"/>
    </row>
    <row r="33" spans="2:8" x14ac:dyDescent="0.35">
      <c r="B33" s="4"/>
      <c r="C33" s="4"/>
      <c r="D33" s="4"/>
      <c r="E33" s="4"/>
      <c r="F33" s="4"/>
      <c r="G33" s="4"/>
      <c r="H33" s="4"/>
    </row>
    <row r="34" spans="2:8" x14ac:dyDescent="0.35">
      <c r="B34" s="4"/>
      <c r="C34" s="4"/>
      <c r="D34" s="4"/>
      <c r="E34" s="4"/>
      <c r="F34" s="4"/>
      <c r="G34" s="4"/>
      <c r="H34" s="4"/>
    </row>
    <row r="35" spans="2:8" x14ac:dyDescent="0.35">
      <c r="B35" s="4"/>
      <c r="C35" s="4"/>
      <c r="D35" s="4"/>
      <c r="E35" s="4"/>
      <c r="F35" s="4"/>
      <c r="G35" s="4"/>
      <c r="H35" s="4"/>
    </row>
    <row r="36" spans="2:8" x14ac:dyDescent="0.35">
      <c r="B36" s="4"/>
      <c r="C36" s="4"/>
      <c r="D36" s="4"/>
      <c r="E36" s="4"/>
      <c r="F36" s="4"/>
      <c r="G36" s="4"/>
      <c r="H36" s="4"/>
    </row>
    <row r="37" spans="2:8" x14ac:dyDescent="0.35">
      <c r="B37" s="4"/>
      <c r="C37" s="4"/>
      <c r="D37" s="4"/>
      <c r="E37" s="4"/>
      <c r="F37" s="4"/>
      <c r="G37" s="4"/>
      <c r="H37" s="4"/>
    </row>
    <row r="38" spans="2:8" x14ac:dyDescent="0.35">
      <c r="B38" s="1"/>
      <c r="C38" s="1"/>
      <c r="D38" s="4"/>
      <c r="E38" s="4"/>
      <c r="F38" s="4"/>
      <c r="G38" s="4"/>
      <c r="H38" s="4"/>
    </row>
    <row r="39" spans="2:8" x14ac:dyDescent="0.35">
      <c r="B39" s="1"/>
      <c r="C39" s="1"/>
      <c r="D39" s="4"/>
      <c r="E39" s="4"/>
      <c r="F39" s="4"/>
      <c r="G39" s="4"/>
      <c r="H39" s="4"/>
    </row>
    <row r="40" spans="2:8" x14ac:dyDescent="0.35">
      <c r="B40" s="1"/>
      <c r="C40" s="1"/>
      <c r="D40" s="4"/>
      <c r="E40" s="4"/>
      <c r="F40" s="4"/>
      <c r="G40" s="4"/>
      <c r="H40" s="4"/>
    </row>
    <row r="41" spans="2:8" x14ac:dyDescent="0.35">
      <c r="B41" s="1"/>
      <c r="C41" s="1"/>
      <c r="D41" s="4"/>
      <c r="E41" s="4"/>
      <c r="F41" s="4"/>
      <c r="G41" s="4"/>
      <c r="H41" s="4"/>
    </row>
    <row r="42" spans="2:8" x14ac:dyDescent="0.35">
      <c r="B42" s="1"/>
      <c r="C42" s="1"/>
      <c r="D42" s="4"/>
      <c r="E42" s="4"/>
      <c r="F42" s="4"/>
      <c r="G42" s="4"/>
      <c r="H42" s="4"/>
    </row>
    <row r="43" spans="2:8" x14ac:dyDescent="0.35">
      <c r="B43" s="1"/>
      <c r="C43" s="1"/>
      <c r="D43" s="4"/>
      <c r="E43" s="4"/>
      <c r="F43" s="4"/>
      <c r="G43" s="4"/>
      <c r="H43" s="4"/>
    </row>
  </sheetData>
  <mergeCells count="3">
    <mergeCell ref="B1:H1"/>
    <mergeCell ref="B3:H3"/>
    <mergeCell ref="B4:H4"/>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AC70B-5058-4F2A-AE5F-E1E11DDB7A6D}">
  <sheetPr>
    <pageSetUpPr fitToPage="1"/>
  </sheetPr>
  <dimension ref="B1:Z143"/>
  <sheetViews>
    <sheetView zoomScaleNormal="100" workbookViewId="0">
      <selection activeCell="I3" sqref="I3"/>
    </sheetView>
  </sheetViews>
  <sheetFormatPr defaultColWidth="8.81640625" defaultRowHeight="12.5" x14ac:dyDescent="0.25"/>
  <cols>
    <col min="1" max="1" width="3.7265625" style="64" customWidth="1"/>
    <col min="2" max="2" width="43.81640625" style="64" customWidth="1"/>
    <col min="3" max="3" width="8.08984375" style="64" customWidth="1"/>
    <col min="4" max="4" width="9.1796875" style="64" customWidth="1"/>
    <col min="5" max="5" width="7.90625" style="64" customWidth="1"/>
    <col min="6" max="6" width="8.90625" style="64" customWidth="1"/>
    <col min="7" max="7" width="8.1796875" style="64" customWidth="1"/>
    <col min="8" max="8" width="9.453125" style="64" customWidth="1"/>
    <col min="9" max="9" width="8.08984375" style="64" customWidth="1"/>
    <col min="10" max="10" width="8.6328125" style="64" customWidth="1"/>
    <col min="11" max="11" width="8.81640625" style="64" customWidth="1"/>
    <col min="12" max="12" width="8.453125" style="64" customWidth="1"/>
    <col min="13" max="13" width="12.81640625" style="64" customWidth="1"/>
    <col min="14" max="14" width="4.36328125" style="64" customWidth="1"/>
    <col min="15" max="15" width="31.08984375" style="64" customWidth="1"/>
    <col min="16" max="16" width="9.36328125" style="64" customWidth="1"/>
    <col min="17" max="17" width="9.08984375" style="64" customWidth="1"/>
    <col min="18" max="18" width="8.90625" style="64" customWidth="1"/>
    <col min="19" max="19" width="8.54296875" style="64" customWidth="1"/>
    <col min="20" max="20" width="8.81640625" style="64" customWidth="1"/>
    <col min="21" max="21" width="1.6328125" style="64" customWidth="1"/>
    <col min="22" max="22" width="8.54296875" style="64" customWidth="1"/>
    <col min="23" max="23" width="6.90625" style="64" customWidth="1"/>
    <col min="24" max="24" width="7.453125" style="64" customWidth="1"/>
    <col min="25" max="25" width="6.6328125" style="64" customWidth="1"/>
    <col min="26" max="26" width="6.81640625" style="64" customWidth="1"/>
    <col min="27" max="16384" width="8.81640625" style="64"/>
  </cols>
  <sheetData>
    <row r="1" spans="2:26" ht="16" thickBot="1" x14ac:dyDescent="0.4">
      <c r="B1" s="551" t="s">
        <v>185</v>
      </c>
      <c r="C1" s="551"/>
      <c r="D1" s="551"/>
      <c r="E1" s="551"/>
      <c r="F1" s="551"/>
      <c r="G1" s="551"/>
      <c r="H1" s="551"/>
      <c r="I1" s="551"/>
      <c r="J1" s="551"/>
      <c r="K1" s="551"/>
      <c r="L1" s="551"/>
      <c r="M1" s="273"/>
      <c r="O1" s="517" t="s">
        <v>200</v>
      </c>
      <c r="P1" s="517"/>
      <c r="Q1" s="517"/>
      <c r="R1" s="517"/>
      <c r="S1" s="517"/>
      <c r="T1" s="517"/>
      <c r="U1" s="517"/>
      <c r="V1" s="517"/>
      <c r="W1" s="517"/>
      <c r="X1" s="517"/>
      <c r="Y1" s="517"/>
      <c r="Z1" s="517"/>
    </row>
    <row r="2" spans="2:26" s="184" customFormat="1" ht="12.5" customHeight="1" x14ac:dyDescent="0.3">
      <c r="B2" s="186" t="s">
        <v>187</v>
      </c>
      <c r="C2" s="545" t="str">
        <f>'Full Budget'!B163</f>
        <v>-</v>
      </c>
      <c r="D2" s="545"/>
      <c r="E2" s="546"/>
      <c r="F2" s="182"/>
      <c r="G2" s="182"/>
      <c r="H2" s="178"/>
      <c r="I2" s="182"/>
      <c r="J2" s="182"/>
      <c r="K2" s="182"/>
      <c r="L2" s="182"/>
      <c r="M2" s="183"/>
      <c r="O2" s="191"/>
      <c r="P2" s="543" t="s">
        <v>222</v>
      </c>
      <c r="Q2" s="543"/>
      <c r="R2" s="543"/>
      <c r="S2" s="543"/>
      <c r="T2" s="543"/>
      <c r="U2" s="187"/>
      <c r="V2" s="543" t="s">
        <v>186</v>
      </c>
      <c r="W2" s="543"/>
      <c r="X2" s="543"/>
      <c r="Y2" s="543"/>
      <c r="Z2" s="544"/>
    </row>
    <row r="3" spans="2:26" s="184" customFormat="1" ht="26.4" customHeight="1" x14ac:dyDescent="0.25">
      <c r="B3" s="234" t="s">
        <v>223</v>
      </c>
      <c r="C3" s="481"/>
      <c r="D3" s="372"/>
      <c r="F3" s="373"/>
      <c r="G3" s="92"/>
      <c r="H3" s="374"/>
      <c r="M3" s="185"/>
      <c r="O3" s="259"/>
      <c r="P3" s="260" t="s">
        <v>0</v>
      </c>
      <c r="Q3" s="260" t="s">
        <v>1</v>
      </c>
      <c r="R3" s="260" t="s">
        <v>2</v>
      </c>
      <c r="S3" s="260" t="s">
        <v>3</v>
      </c>
      <c r="T3" s="260" t="s">
        <v>4</v>
      </c>
      <c r="U3" s="190"/>
      <c r="V3" s="260" t="s">
        <v>0</v>
      </c>
      <c r="W3" s="260" t="s">
        <v>1</v>
      </c>
      <c r="X3" s="260" t="s">
        <v>2</v>
      </c>
      <c r="Y3" s="260" t="s">
        <v>3</v>
      </c>
      <c r="Z3" s="267" t="s">
        <v>4</v>
      </c>
    </row>
    <row r="4" spans="2:26" s="184" customFormat="1" ht="15" customHeight="1" x14ac:dyDescent="0.25">
      <c r="B4" s="144" t="s">
        <v>221</v>
      </c>
      <c r="C4" s="482"/>
      <c r="D4" s="372"/>
      <c r="F4" s="310"/>
      <c r="G4" s="92"/>
      <c r="H4" s="92"/>
      <c r="M4" s="185"/>
      <c r="O4" s="261" t="s">
        <v>201</v>
      </c>
      <c r="P4" s="262">
        <f>Rates!$C$28</f>
        <v>5566</v>
      </c>
      <c r="Q4" s="262">
        <f>P4+(P4*$C$4)</f>
        <v>5566</v>
      </c>
      <c r="R4" s="262">
        <f>Q4+(Q4*$C$4)</f>
        <v>5566</v>
      </c>
      <c r="S4" s="262">
        <f>R4+(R4*$C$4)</f>
        <v>5566</v>
      </c>
      <c r="T4" s="262">
        <f>S4+(S4*$C$4)</f>
        <v>5566</v>
      </c>
      <c r="U4" s="189"/>
      <c r="V4" s="262">
        <f>Rates!$E$28</f>
        <v>6291</v>
      </c>
      <c r="W4" s="262">
        <f>V4+(V4*$C$4)</f>
        <v>6291</v>
      </c>
      <c r="X4" s="262">
        <f t="shared" ref="X4:Z4" si="0">W4+(W4*$C$4)</f>
        <v>6291</v>
      </c>
      <c r="Y4" s="262">
        <f t="shared" si="0"/>
        <v>6291</v>
      </c>
      <c r="Z4" s="268">
        <f t="shared" si="0"/>
        <v>6291</v>
      </c>
    </row>
    <row r="5" spans="2:26" ht="15" customHeight="1" x14ac:dyDescent="0.25">
      <c r="B5" s="154"/>
      <c r="C5" s="547" t="s">
        <v>0</v>
      </c>
      <c r="D5" s="547"/>
      <c r="E5" s="547" t="s">
        <v>1</v>
      </c>
      <c r="F5" s="547"/>
      <c r="G5" s="547" t="s">
        <v>2</v>
      </c>
      <c r="H5" s="547"/>
      <c r="I5" s="547" t="s">
        <v>3</v>
      </c>
      <c r="J5" s="547"/>
      <c r="K5" s="547" t="s">
        <v>4</v>
      </c>
      <c r="L5" s="547"/>
      <c r="M5" s="272" t="s">
        <v>5</v>
      </c>
      <c r="O5" s="263" t="s">
        <v>191</v>
      </c>
      <c r="P5" s="262">
        <f>Rates!$C$29</f>
        <v>618</v>
      </c>
      <c r="Q5" s="262">
        <f t="shared" ref="Q5:T5" si="1">P5+(P5*$C$4)</f>
        <v>618</v>
      </c>
      <c r="R5" s="262">
        <f t="shared" si="1"/>
        <v>618</v>
      </c>
      <c r="S5" s="262">
        <f t="shared" si="1"/>
        <v>618</v>
      </c>
      <c r="T5" s="262">
        <f t="shared" si="1"/>
        <v>618</v>
      </c>
      <c r="U5" s="189"/>
      <c r="V5" s="262">
        <f>Rates!$E$29</f>
        <v>699</v>
      </c>
      <c r="W5" s="262">
        <f t="shared" ref="W5:Z5" si="2">V5+(V5*$C$4)</f>
        <v>699</v>
      </c>
      <c r="X5" s="262">
        <f t="shared" si="2"/>
        <v>699</v>
      </c>
      <c r="Y5" s="262">
        <f t="shared" si="2"/>
        <v>699</v>
      </c>
      <c r="Z5" s="268">
        <f t="shared" si="2"/>
        <v>699</v>
      </c>
    </row>
    <row r="6" spans="2:26" ht="21" customHeight="1" x14ac:dyDescent="0.25">
      <c r="B6" s="114" t="s">
        <v>188</v>
      </c>
      <c r="C6" s="483"/>
      <c r="D6" s="193">
        <f>IF($C$3="Yes", V4*C6, P4*C6)</f>
        <v>0</v>
      </c>
      <c r="E6" s="483"/>
      <c r="F6" s="193">
        <f>IF($C$3="Yes", W4*E6, Q4*E6)</f>
        <v>0</v>
      </c>
      <c r="G6" s="483"/>
      <c r="H6" s="193">
        <f>IF($C$3="Yes",X4*G6, R4*G6)</f>
        <v>0</v>
      </c>
      <c r="I6" s="483"/>
      <c r="J6" s="193">
        <f>IF($C$3="Yes",Y4*I6, S4*I6)</f>
        <v>0</v>
      </c>
      <c r="K6" s="483"/>
      <c r="L6" s="193">
        <f>IF($C$3="Yes", Z4*K6, T4*K6)</f>
        <v>0</v>
      </c>
      <c r="M6" s="43"/>
      <c r="O6" s="264" t="s">
        <v>192</v>
      </c>
      <c r="P6" s="262">
        <f>Rates!$C$30</f>
        <v>418</v>
      </c>
      <c r="Q6" s="262">
        <f t="shared" ref="Q6:T6" si="3">P6+(P6*$C$4)</f>
        <v>418</v>
      </c>
      <c r="R6" s="262">
        <f t="shared" si="3"/>
        <v>418</v>
      </c>
      <c r="S6" s="262">
        <f t="shared" si="3"/>
        <v>418</v>
      </c>
      <c r="T6" s="262">
        <f t="shared" si="3"/>
        <v>418</v>
      </c>
      <c r="U6" s="189"/>
      <c r="V6" s="262">
        <f>Rates!$E$30</f>
        <v>418</v>
      </c>
      <c r="W6" s="262">
        <f t="shared" ref="W6:Z6" si="4">V6+(V6*$C$4)</f>
        <v>418</v>
      </c>
      <c r="X6" s="262">
        <f t="shared" si="4"/>
        <v>418</v>
      </c>
      <c r="Y6" s="262">
        <f t="shared" si="4"/>
        <v>418</v>
      </c>
      <c r="Z6" s="268">
        <f t="shared" si="4"/>
        <v>418</v>
      </c>
    </row>
    <row r="7" spans="2:26" ht="21" customHeight="1" x14ac:dyDescent="0.25">
      <c r="B7" s="114" t="s">
        <v>57</v>
      </c>
      <c r="C7" s="58">
        <f>C6</f>
        <v>0</v>
      </c>
      <c r="D7" s="57">
        <f>C7*P12</f>
        <v>0</v>
      </c>
      <c r="E7" s="58">
        <f>E6</f>
        <v>0</v>
      </c>
      <c r="F7" s="57">
        <f>E7*Q12</f>
        <v>0</v>
      </c>
      <c r="G7" s="58">
        <f>G6</f>
        <v>0</v>
      </c>
      <c r="H7" s="57">
        <f>G7*R12</f>
        <v>0</v>
      </c>
      <c r="I7" s="58">
        <f>I6</f>
        <v>0</v>
      </c>
      <c r="J7" s="57">
        <f>I7*S12</f>
        <v>0</v>
      </c>
      <c r="K7" s="58">
        <f>K6</f>
        <v>0</v>
      </c>
      <c r="L7" s="57">
        <f>K7*T12</f>
        <v>0</v>
      </c>
      <c r="M7" s="43"/>
      <c r="O7" s="264" t="s">
        <v>193</v>
      </c>
      <c r="P7" s="262">
        <f>Rates!$C$31</f>
        <v>35</v>
      </c>
      <c r="Q7" s="262">
        <f t="shared" ref="Q7:T7" si="5">P7+(P7*$C$4)</f>
        <v>35</v>
      </c>
      <c r="R7" s="262">
        <f t="shared" si="5"/>
        <v>35</v>
      </c>
      <c r="S7" s="262">
        <f t="shared" si="5"/>
        <v>35</v>
      </c>
      <c r="T7" s="262">
        <f t="shared" si="5"/>
        <v>35</v>
      </c>
      <c r="U7" s="189"/>
      <c r="V7" s="262">
        <f>Rates!$E$31</f>
        <v>35</v>
      </c>
      <c r="W7" s="262">
        <f t="shared" ref="W7:Z7" si="6">V7+(V7*$C$4)</f>
        <v>35</v>
      </c>
      <c r="X7" s="262">
        <f t="shared" si="6"/>
        <v>35</v>
      </c>
      <c r="Y7" s="262">
        <f t="shared" si="6"/>
        <v>35</v>
      </c>
      <c r="Z7" s="268">
        <f t="shared" si="6"/>
        <v>35</v>
      </c>
    </row>
    <row r="8" spans="2:26" ht="21" customHeight="1" x14ac:dyDescent="0.25">
      <c r="B8" s="179" t="s">
        <v>190</v>
      </c>
      <c r="C8" s="484"/>
      <c r="D8" s="57">
        <f>IF($C$3="Yes", V5*C8,P5*C8)</f>
        <v>0</v>
      </c>
      <c r="E8" s="484"/>
      <c r="F8" s="57">
        <f>IF($C$3="Yes",W5*E8,Q5*E8)</f>
        <v>0</v>
      </c>
      <c r="G8" s="484"/>
      <c r="H8" s="57">
        <f>IF($C$3="Yes",  X5*G8,R5* G8)</f>
        <v>0</v>
      </c>
      <c r="I8" s="484"/>
      <c r="J8" s="57">
        <f>IF($C$3="Yes", Y5*I8,S5*I8)</f>
        <v>0</v>
      </c>
      <c r="K8" s="484"/>
      <c r="L8" s="57">
        <f>IF($C$3="Yes",Z5*K8, T5*K8)</f>
        <v>0</v>
      </c>
      <c r="M8" s="43"/>
      <c r="O8" s="264" t="s">
        <v>194</v>
      </c>
      <c r="P8" s="262">
        <f>Rates!$C$32</f>
        <v>263</v>
      </c>
      <c r="Q8" s="262">
        <f t="shared" ref="Q8:T8" si="7">P8+(P8*$C$4)</f>
        <v>263</v>
      </c>
      <c r="R8" s="262">
        <f t="shared" si="7"/>
        <v>263</v>
      </c>
      <c r="S8" s="262">
        <f t="shared" si="7"/>
        <v>263</v>
      </c>
      <c r="T8" s="262">
        <f t="shared" si="7"/>
        <v>263</v>
      </c>
      <c r="U8" s="189"/>
      <c r="V8" s="262">
        <f>Rates!$E$32</f>
        <v>263</v>
      </c>
      <c r="W8" s="262">
        <f t="shared" ref="W8:Z8" si="8">V8+(V8*$C$4)</f>
        <v>263</v>
      </c>
      <c r="X8" s="262">
        <f t="shared" si="8"/>
        <v>263</v>
      </c>
      <c r="Y8" s="262">
        <f t="shared" si="8"/>
        <v>263</v>
      </c>
      <c r="Z8" s="268">
        <f t="shared" si="8"/>
        <v>263</v>
      </c>
    </row>
    <row r="9" spans="2:26" ht="21" customHeight="1" x14ac:dyDescent="0.25">
      <c r="B9" s="181" t="s">
        <v>189</v>
      </c>
      <c r="C9" s="388"/>
      <c r="D9" s="485"/>
      <c r="E9" s="398"/>
      <c r="F9" s="485"/>
      <c r="G9" s="389"/>
      <c r="H9" s="485"/>
      <c r="I9" s="389"/>
      <c r="J9" s="485"/>
      <c r="K9" s="389"/>
      <c r="L9" s="486"/>
      <c r="M9" s="43"/>
      <c r="O9" s="264" t="s">
        <v>195</v>
      </c>
      <c r="P9" s="262">
        <f>Rates!$C$33</f>
        <v>100</v>
      </c>
      <c r="Q9" s="262">
        <f t="shared" ref="Q9:T9" si="9">P9+(P9*$C$4)</f>
        <v>100</v>
      </c>
      <c r="R9" s="262">
        <f>Q9+(Q9*$C$4)</f>
        <v>100</v>
      </c>
      <c r="S9" s="262">
        <f t="shared" si="9"/>
        <v>100</v>
      </c>
      <c r="T9" s="262">
        <f t="shared" si="9"/>
        <v>100</v>
      </c>
      <c r="U9" s="189"/>
      <c r="V9" s="262">
        <f>Rates!$E$33</f>
        <v>100</v>
      </c>
      <c r="W9" s="262">
        <f t="shared" ref="W9:Z9" si="10">V9+(V9*$C$4)</f>
        <v>100</v>
      </c>
      <c r="X9" s="262">
        <f t="shared" si="10"/>
        <v>100</v>
      </c>
      <c r="Y9" s="262">
        <f t="shared" si="10"/>
        <v>100</v>
      </c>
      <c r="Z9" s="268">
        <f t="shared" si="10"/>
        <v>100</v>
      </c>
    </row>
    <row r="10" spans="2:26" ht="21" customHeight="1" x14ac:dyDescent="0.25">
      <c r="B10" s="137" t="s">
        <v>202</v>
      </c>
      <c r="C10" s="390"/>
      <c r="D10" s="391">
        <f>SUM(D6:D9)</f>
        <v>0</v>
      </c>
      <c r="E10" s="392"/>
      <c r="F10" s="391">
        <f t="shared" ref="F10" si="11">SUM(F6:F9)</f>
        <v>0</v>
      </c>
      <c r="G10" s="393"/>
      <c r="H10" s="391">
        <f>SUM(H6:H9)</f>
        <v>0</v>
      </c>
      <c r="I10" s="393"/>
      <c r="J10" s="391">
        <f>SUM(J6:J9)</f>
        <v>0</v>
      </c>
      <c r="K10" s="393"/>
      <c r="L10" s="391">
        <f>SUM(L6:L9)</f>
        <v>0</v>
      </c>
      <c r="M10" s="43"/>
      <c r="O10" s="264" t="s">
        <v>196</v>
      </c>
      <c r="P10" s="262">
        <f>Rates!$C$34</f>
        <v>100</v>
      </c>
      <c r="Q10" s="262">
        <f t="shared" ref="Q10:T10" si="12">P10+(P10*$C$4)</f>
        <v>100</v>
      </c>
      <c r="R10" s="262">
        <f t="shared" si="12"/>
        <v>100</v>
      </c>
      <c r="S10" s="262">
        <f t="shared" si="12"/>
        <v>100</v>
      </c>
      <c r="T10" s="262">
        <f t="shared" si="12"/>
        <v>100</v>
      </c>
      <c r="U10" s="189"/>
      <c r="V10" s="262">
        <f>Rates!$E$34</f>
        <v>100</v>
      </c>
      <c r="W10" s="262">
        <f t="shared" ref="W10:Z10" si="13">V10+(V10*$C$4)</f>
        <v>100</v>
      </c>
      <c r="X10" s="262">
        <f t="shared" si="13"/>
        <v>100</v>
      </c>
      <c r="Y10" s="262">
        <f t="shared" si="13"/>
        <v>100</v>
      </c>
      <c r="Z10" s="268">
        <f t="shared" si="13"/>
        <v>100</v>
      </c>
    </row>
    <row r="11" spans="2:26" ht="30" customHeight="1" x14ac:dyDescent="0.25">
      <c r="B11" s="137" t="s">
        <v>62</v>
      </c>
      <c r="C11" s="487"/>
      <c r="E11" s="488"/>
      <c r="F11" s="233"/>
      <c r="G11" s="489"/>
      <c r="H11" s="233"/>
      <c r="I11" s="489"/>
      <c r="J11" s="233"/>
      <c r="K11" s="489"/>
      <c r="L11" s="149"/>
      <c r="M11" s="145"/>
      <c r="O11" s="264" t="s">
        <v>197</v>
      </c>
      <c r="P11" s="262">
        <f>Rates!$C$35</f>
        <v>550</v>
      </c>
      <c r="Q11" s="262">
        <f t="shared" ref="Q11:T11" si="14">P11+(P11*$C$4)</f>
        <v>550</v>
      </c>
      <c r="R11" s="262">
        <f t="shared" si="14"/>
        <v>550</v>
      </c>
      <c r="S11" s="262">
        <f t="shared" si="14"/>
        <v>550</v>
      </c>
      <c r="T11" s="262">
        <f t="shared" si="14"/>
        <v>550</v>
      </c>
      <c r="U11" s="189"/>
      <c r="V11" s="262">
        <f>Rates!$E$35</f>
        <v>550</v>
      </c>
      <c r="W11" s="262">
        <f t="shared" ref="W11:Z11" si="15">V11+(V11*$C$4)</f>
        <v>550</v>
      </c>
      <c r="X11" s="262">
        <f t="shared" si="15"/>
        <v>550</v>
      </c>
      <c r="Y11" s="262">
        <f t="shared" si="15"/>
        <v>550</v>
      </c>
      <c r="Z11" s="268">
        <f t="shared" si="15"/>
        <v>550</v>
      </c>
    </row>
    <row r="12" spans="2:26" ht="30" customHeight="1" thickBot="1" x14ac:dyDescent="0.35">
      <c r="B12" s="195" t="s">
        <v>203</v>
      </c>
      <c r="C12" s="394"/>
      <c r="D12" s="395">
        <f>D10*C11</f>
        <v>0</v>
      </c>
      <c r="E12" s="394"/>
      <c r="F12" s="395">
        <f>F10*E11</f>
        <v>0</v>
      </c>
      <c r="G12" s="394"/>
      <c r="H12" s="395">
        <f>H10*G11</f>
        <v>0</v>
      </c>
      <c r="I12" s="396"/>
      <c r="J12" s="397">
        <f>J10*I11</f>
        <v>0</v>
      </c>
      <c r="K12" s="396"/>
      <c r="L12" s="397">
        <f>L10*K11</f>
        <v>0</v>
      </c>
      <c r="M12" s="200">
        <f>D12+F12+H12+J12+L12</f>
        <v>0</v>
      </c>
      <c r="O12" s="264" t="s">
        <v>198</v>
      </c>
      <c r="P12" s="262">
        <f>Rates!$C$36</f>
        <v>1100</v>
      </c>
      <c r="Q12" s="262">
        <f t="shared" ref="Q12:T12" si="16">P12+(P12*$C$4)</f>
        <v>1100</v>
      </c>
      <c r="R12" s="262">
        <f t="shared" si="16"/>
        <v>1100</v>
      </c>
      <c r="S12" s="262">
        <f t="shared" si="16"/>
        <v>1100</v>
      </c>
      <c r="T12" s="262">
        <f t="shared" si="16"/>
        <v>1100</v>
      </c>
      <c r="U12" s="189"/>
      <c r="V12" s="262">
        <f>Rates!$E$36</f>
        <v>1100</v>
      </c>
      <c r="W12" s="262">
        <f t="shared" ref="W12:Z12" si="17">V12+(V12*$C$4)</f>
        <v>1100</v>
      </c>
      <c r="X12" s="262">
        <f t="shared" si="17"/>
        <v>1100</v>
      </c>
      <c r="Y12" s="262">
        <f t="shared" si="17"/>
        <v>1100</v>
      </c>
      <c r="Z12" s="268">
        <f t="shared" si="17"/>
        <v>1100</v>
      </c>
    </row>
    <row r="13" spans="2:26" ht="19.75" customHeight="1" thickBot="1" x14ac:dyDescent="0.3">
      <c r="B13" s="55"/>
      <c r="C13" s="54"/>
      <c r="D13" s="31"/>
      <c r="E13" s="54"/>
      <c r="F13" s="31"/>
      <c r="G13" s="54"/>
      <c r="H13" s="31"/>
      <c r="O13" s="265" t="s">
        <v>199</v>
      </c>
      <c r="P13" s="266">
        <f>Rates!$C$37</f>
        <v>191</v>
      </c>
      <c r="Q13" s="266">
        <f t="shared" ref="Q13:T13" si="18">P13+(P13*$C$4)</f>
        <v>191</v>
      </c>
      <c r="R13" s="266">
        <f t="shared" si="18"/>
        <v>191</v>
      </c>
      <c r="S13" s="266">
        <f t="shared" si="18"/>
        <v>191</v>
      </c>
      <c r="T13" s="266">
        <f t="shared" si="18"/>
        <v>191</v>
      </c>
      <c r="U13" s="192"/>
      <c r="V13" s="266">
        <f>Rates!$E$37</f>
        <v>191</v>
      </c>
      <c r="W13" s="266">
        <f t="shared" ref="W13:Z13" si="19">V13+(V13*$C$4)</f>
        <v>191</v>
      </c>
      <c r="X13" s="266">
        <f t="shared" si="19"/>
        <v>191</v>
      </c>
      <c r="Y13" s="266">
        <f t="shared" si="19"/>
        <v>191</v>
      </c>
      <c r="Z13" s="269">
        <f t="shared" si="19"/>
        <v>191</v>
      </c>
    </row>
    <row r="14" spans="2:26" ht="13.75" customHeight="1" thickBot="1" x14ac:dyDescent="0.3">
      <c r="B14" s="55"/>
      <c r="C14" s="54"/>
      <c r="D14" s="31"/>
      <c r="E14" s="54"/>
      <c r="F14" s="31"/>
      <c r="G14" s="54"/>
      <c r="H14" s="31"/>
      <c r="O14" s="188"/>
      <c r="P14" s="189"/>
      <c r="Q14" s="189"/>
      <c r="R14" s="189"/>
      <c r="S14" s="189"/>
      <c r="T14" s="189"/>
      <c r="U14" s="189"/>
      <c r="V14" s="189"/>
      <c r="W14" s="189"/>
      <c r="X14" s="189"/>
      <c r="Y14" s="189"/>
      <c r="Z14" s="189"/>
    </row>
    <row r="15" spans="2:26" ht="13" x14ac:dyDescent="0.3">
      <c r="B15" s="186" t="s">
        <v>187</v>
      </c>
      <c r="C15" s="545" t="str">
        <f>'Full Budget'!B164</f>
        <v>-</v>
      </c>
      <c r="D15" s="545"/>
      <c r="E15" s="546"/>
      <c r="F15" s="182"/>
      <c r="G15" s="182"/>
      <c r="H15" s="178"/>
      <c r="I15" s="182"/>
      <c r="J15" s="182"/>
      <c r="K15" s="182"/>
      <c r="L15" s="182"/>
      <c r="M15" s="183"/>
      <c r="N15" s="184"/>
      <c r="O15" s="191"/>
      <c r="P15" s="543" t="s">
        <v>222</v>
      </c>
      <c r="Q15" s="543"/>
      <c r="R15" s="543"/>
      <c r="S15" s="543"/>
      <c r="T15" s="543"/>
      <c r="U15" s="187"/>
      <c r="V15" s="543" t="s">
        <v>186</v>
      </c>
      <c r="W15" s="543"/>
      <c r="X15" s="543"/>
      <c r="Y15" s="543"/>
      <c r="Z15" s="544"/>
    </row>
    <row r="16" spans="2:26" ht="26.4" customHeight="1" x14ac:dyDescent="0.25">
      <c r="B16" s="234" t="s">
        <v>223</v>
      </c>
      <c r="C16" s="481"/>
      <c r="D16" s="372"/>
      <c r="E16" s="184"/>
      <c r="F16" s="373"/>
      <c r="G16" s="92"/>
      <c r="H16" s="374"/>
      <c r="I16" s="184"/>
      <c r="J16" s="184"/>
      <c r="K16" s="184"/>
      <c r="L16" s="184"/>
      <c r="M16" s="185"/>
      <c r="N16" s="184"/>
      <c r="O16" s="259"/>
      <c r="P16" s="260" t="s">
        <v>0</v>
      </c>
      <c r="Q16" s="260" t="s">
        <v>1</v>
      </c>
      <c r="R16" s="260" t="s">
        <v>2</v>
      </c>
      <c r="S16" s="260" t="s">
        <v>3</v>
      </c>
      <c r="T16" s="260" t="s">
        <v>4</v>
      </c>
      <c r="U16" s="190"/>
      <c r="V16" s="260" t="s">
        <v>0</v>
      </c>
      <c r="W16" s="260" t="s">
        <v>1</v>
      </c>
      <c r="X16" s="260" t="s">
        <v>2</v>
      </c>
      <c r="Y16" s="260" t="s">
        <v>3</v>
      </c>
      <c r="Z16" s="267" t="s">
        <v>4</v>
      </c>
    </row>
    <row r="17" spans="2:26" ht="15" customHeight="1" x14ac:dyDescent="0.25">
      <c r="B17" s="144" t="s">
        <v>221</v>
      </c>
      <c r="C17" s="482"/>
      <c r="D17" s="372"/>
      <c r="E17" s="184"/>
      <c r="F17" s="310"/>
      <c r="G17" s="92"/>
      <c r="H17" s="92"/>
      <c r="I17" s="184"/>
      <c r="J17" s="184"/>
      <c r="K17" s="184"/>
      <c r="L17" s="184"/>
      <c r="M17" s="185"/>
      <c r="N17" s="184"/>
      <c r="O17" s="261" t="s">
        <v>201</v>
      </c>
      <c r="P17" s="262">
        <f>Rates!$C$28</f>
        <v>5566</v>
      </c>
      <c r="Q17" s="262">
        <f>P17+(P17*$C$4)</f>
        <v>5566</v>
      </c>
      <c r="R17" s="262">
        <f>Q17+(Q17*$C$4)</f>
        <v>5566</v>
      </c>
      <c r="S17" s="262">
        <f>R17+(R17*$C$4)</f>
        <v>5566</v>
      </c>
      <c r="T17" s="262">
        <f>S17+(S17*$C$4)</f>
        <v>5566</v>
      </c>
      <c r="U17" s="189"/>
      <c r="V17" s="262">
        <f>Rates!$E$28</f>
        <v>6291</v>
      </c>
      <c r="W17" s="262">
        <f>V17+(V17*$C$4)</f>
        <v>6291</v>
      </c>
      <c r="X17" s="262">
        <f t="shared" ref="X17:X26" si="20">W17+(W17*$C$4)</f>
        <v>6291</v>
      </c>
      <c r="Y17" s="262">
        <f t="shared" ref="Y17:Y26" si="21">X17+(X17*$C$4)</f>
        <v>6291</v>
      </c>
      <c r="Z17" s="268">
        <f t="shared" ref="Z17:Z26" si="22">Y17+(Y17*$C$4)</f>
        <v>6291</v>
      </c>
    </row>
    <row r="18" spans="2:26" ht="13.5" customHeight="1" x14ac:dyDescent="0.25">
      <c r="B18" s="154"/>
      <c r="C18" s="547" t="s">
        <v>0</v>
      </c>
      <c r="D18" s="547"/>
      <c r="E18" s="547" t="s">
        <v>1</v>
      </c>
      <c r="F18" s="547"/>
      <c r="G18" s="547" t="s">
        <v>2</v>
      </c>
      <c r="H18" s="547"/>
      <c r="I18" s="547" t="s">
        <v>3</v>
      </c>
      <c r="J18" s="547"/>
      <c r="K18" s="547" t="s">
        <v>4</v>
      </c>
      <c r="L18" s="547"/>
      <c r="M18" s="272" t="s">
        <v>5</v>
      </c>
      <c r="O18" s="263" t="s">
        <v>191</v>
      </c>
      <c r="P18" s="262">
        <f>Rates!$C$29</f>
        <v>618</v>
      </c>
      <c r="Q18" s="262">
        <f t="shared" ref="Q18:Q26" si="23">P18+(P18*$C$4)</f>
        <v>618</v>
      </c>
      <c r="R18" s="262">
        <f t="shared" ref="R18:R26" si="24">Q18+(Q18*$C$4)</f>
        <v>618</v>
      </c>
      <c r="S18" s="262">
        <f t="shared" ref="S18:S26" si="25">R18+(R18*$C$4)</f>
        <v>618</v>
      </c>
      <c r="T18" s="262">
        <f t="shared" ref="T18:T26" si="26">S18+(S18*$C$4)</f>
        <v>618</v>
      </c>
      <c r="U18" s="189"/>
      <c r="V18" s="262">
        <f>Rates!$E$29</f>
        <v>699</v>
      </c>
      <c r="W18" s="262">
        <f t="shared" ref="W18:W26" si="27">V18+(V18*$C$4)</f>
        <v>699</v>
      </c>
      <c r="X18" s="262">
        <f t="shared" si="20"/>
        <v>699</v>
      </c>
      <c r="Y18" s="262">
        <f t="shared" si="21"/>
        <v>699</v>
      </c>
      <c r="Z18" s="268">
        <f t="shared" si="22"/>
        <v>699</v>
      </c>
    </row>
    <row r="19" spans="2:26" ht="18" customHeight="1" x14ac:dyDescent="0.25">
      <c r="B19" s="114" t="s">
        <v>188</v>
      </c>
      <c r="C19" s="483"/>
      <c r="D19" s="193">
        <f>IF($C$16="Yes",  V17*C19, P17*C19)</f>
        <v>0</v>
      </c>
      <c r="E19" s="483"/>
      <c r="F19" s="193">
        <f>IF($C$16="Yes", W17*E19, Q17*E19)</f>
        <v>0</v>
      </c>
      <c r="G19" s="483"/>
      <c r="H19" s="193">
        <f>IF($C$16="yes", X17*G19,R17*G19)</f>
        <v>0</v>
      </c>
      <c r="I19" s="483"/>
      <c r="J19" s="193">
        <f>IF($C$16="Yes", Y17*I19, S17*I19)</f>
        <v>0</v>
      </c>
      <c r="K19" s="483"/>
      <c r="L19" s="193">
        <f>IF($C$16="Yes", Z17*K19,T17*K19)</f>
        <v>0</v>
      </c>
      <c r="M19" s="43"/>
      <c r="O19" s="264" t="s">
        <v>192</v>
      </c>
      <c r="P19" s="262">
        <f>Rates!$C$30</f>
        <v>418</v>
      </c>
      <c r="Q19" s="262">
        <f t="shared" si="23"/>
        <v>418</v>
      </c>
      <c r="R19" s="262">
        <f t="shared" si="24"/>
        <v>418</v>
      </c>
      <c r="S19" s="262">
        <f t="shared" si="25"/>
        <v>418</v>
      </c>
      <c r="T19" s="262">
        <f t="shared" si="26"/>
        <v>418</v>
      </c>
      <c r="U19" s="189"/>
      <c r="V19" s="262">
        <f>Rates!$E$30</f>
        <v>418</v>
      </c>
      <c r="W19" s="262">
        <f t="shared" si="27"/>
        <v>418</v>
      </c>
      <c r="X19" s="262">
        <f t="shared" si="20"/>
        <v>418</v>
      </c>
      <c r="Y19" s="262">
        <f t="shared" si="21"/>
        <v>418</v>
      </c>
      <c r="Z19" s="268">
        <f t="shared" si="22"/>
        <v>418</v>
      </c>
    </row>
    <row r="20" spans="2:26" ht="18" customHeight="1" x14ac:dyDescent="0.25">
      <c r="B20" s="114" t="s">
        <v>57</v>
      </c>
      <c r="C20" s="58">
        <f>C19</f>
        <v>0</v>
      </c>
      <c r="D20" s="57">
        <f>C20*P25</f>
        <v>0</v>
      </c>
      <c r="E20" s="58">
        <f>E19</f>
        <v>0</v>
      </c>
      <c r="F20" s="57">
        <f>E20*Q25</f>
        <v>0</v>
      </c>
      <c r="G20" s="58">
        <f>G19</f>
        <v>0</v>
      </c>
      <c r="H20" s="57">
        <f>G20*R25</f>
        <v>0</v>
      </c>
      <c r="I20" s="58">
        <f>I19</f>
        <v>0</v>
      </c>
      <c r="J20" s="57">
        <f>I20*S25</f>
        <v>0</v>
      </c>
      <c r="K20" s="58">
        <f>K19</f>
        <v>0</v>
      </c>
      <c r="L20" s="57">
        <f>K20*T25</f>
        <v>0</v>
      </c>
      <c r="M20" s="43"/>
      <c r="O20" s="264" t="s">
        <v>193</v>
      </c>
      <c r="P20" s="262">
        <f>Rates!$C$31</f>
        <v>35</v>
      </c>
      <c r="Q20" s="262">
        <f t="shared" si="23"/>
        <v>35</v>
      </c>
      <c r="R20" s="262">
        <f t="shared" si="24"/>
        <v>35</v>
      </c>
      <c r="S20" s="262">
        <f t="shared" si="25"/>
        <v>35</v>
      </c>
      <c r="T20" s="262">
        <f t="shared" si="26"/>
        <v>35</v>
      </c>
      <c r="U20" s="189"/>
      <c r="V20" s="262">
        <f>Rates!$E$31</f>
        <v>35</v>
      </c>
      <c r="W20" s="262">
        <f t="shared" si="27"/>
        <v>35</v>
      </c>
      <c r="X20" s="262">
        <f t="shared" si="20"/>
        <v>35</v>
      </c>
      <c r="Y20" s="262">
        <f t="shared" si="21"/>
        <v>35</v>
      </c>
      <c r="Z20" s="268">
        <f t="shared" si="22"/>
        <v>35</v>
      </c>
    </row>
    <row r="21" spans="2:26" ht="18" customHeight="1" x14ac:dyDescent="0.25">
      <c r="B21" s="179" t="s">
        <v>190</v>
      </c>
      <c r="C21" s="484"/>
      <c r="D21" s="57">
        <f>IF($C$16="Yes",  V18*C21,P18*C21)</f>
        <v>0</v>
      </c>
      <c r="E21" s="484"/>
      <c r="F21" s="57">
        <f>IF($C$16="Yes",W18*E21,Q18*E21)</f>
        <v>0</v>
      </c>
      <c r="G21" s="484"/>
      <c r="H21" s="57">
        <f>IF($C$16="Yes", X18*G21, R18* G21)</f>
        <v>0</v>
      </c>
      <c r="I21" s="484"/>
      <c r="J21" s="57">
        <f>IF($C$16="Yes",Y18*I21, S18*I21)</f>
        <v>0</v>
      </c>
      <c r="K21" s="484"/>
      <c r="L21" s="57">
        <f>IF($C$16="Yes", Z18*K21,T18*K21)</f>
        <v>0</v>
      </c>
      <c r="M21" s="43"/>
      <c r="O21" s="264" t="s">
        <v>194</v>
      </c>
      <c r="P21" s="262">
        <f>Rates!$C$32</f>
        <v>263</v>
      </c>
      <c r="Q21" s="262">
        <f t="shared" si="23"/>
        <v>263</v>
      </c>
      <c r="R21" s="262">
        <f t="shared" si="24"/>
        <v>263</v>
      </c>
      <c r="S21" s="262">
        <f t="shared" si="25"/>
        <v>263</v>
      </c>
      <c r="T21" s="262">
        <f t="shared" si="26"/>
        <v>263</v>
      </c>
      <c r="U21" s="189"/>
      <c r="V21" s="262">
        <f>Rates!$E$32</f>
        <v>263</v>
      </c>
      <c r="W21" s="262">
        <f t="shared" si="27"/>
        <v>263</v>
      </c>
      <c r="X21" s="262">
        <f t="shared" si="20"/>
        <v>263</v>
      </c>
      <c r="Y21" s="262">
        <f t="shared" si="21"/>
        <v>263</v>
      </c>
      <c r="Z21" s="268">
        <f t="shared" si="22"/>
        <v>263</v>
      </c>
    </row>
    <row r="22" spans="2:26" ht="18" customHeight="1" x14ac:dyDescent="0.25">
      <c r="B22" s="181" t="s">
        <v>189</v>
      </c>
      <c r="C22" s="388"/>
      <c r="D22" s="485"/>
      <c r="E22" s="389"/>
      <c r="F22" s="485"/>
      <c r="G22" s="389"/>
      <c r="H22" s="485"/>
      <c r="I22" s="389"/>
      <c r="J22" s="485"/>
      <c r="K22" s="389"/>
      <c r="L22" s="486"/>
      <c r="M22" s="43"/>
      <c r="O22" s="264" t="s">
        <v>195</v>
      </c>
      <c r="P22" s="262">
        <f>Rates!$C$33</f>
        <v>100</v>
      </c>
      <c r="Q22" s="262">
        <f t="shared" si="23"/>
        <v>100</v>
      </c>
      <c r="R22" s="262">
        <f t="shared" si="24"/>
        <v>100</v>
      </c>
      <c r="S22" s="262">
        <f t="shared" si="25"/>
        <v>100</v>
      </c>
      <c r="T22" s="262">
        <f t="shared" si="26"/>
        <v>100</v>
      </c>
      <c r="U22" s="189"/>
      <c r="V22" s="262">
        <f>Rates!$E$33</f>
        <v>100</v>
      </c>
      <c r="W22" s="262">
        <f t="shared" si="27"/>
        <v>100</v>
      </c>
      <c r="X22" s="262">
        <f t="shared" si="20"/>
        <v>100</v>
      </c>
      <c r="Y22" s="262">
        <f t="shared" si="21"/>
        <v>100</v>
      </c>
      <c r="Z22" s="268">
        <f t="shared" si="22"/>
        <v>100</v>
      </c>
    </row>
    <row r="23" spans="2:26" ht="21" customHeight="1" x14ac:dyDescent="0.25">
      <c r="B23" s="137" t="s">
        <v>202</v>
      </c>
      <c r="C23" s="400"/>
      <c r="D23" s="391">
        <f>SUM(D19:D22)</f>
        <v>0</v>
      </c>
      <c r="E23" s="393"/>
      <c r="F23" s="391">
        <f>SUM(F19:F22)</f>
        <v>0</v>
      </c>
      <c r="G23" s="393"/>
      <c r="H23" s="391">
        <f>SUM(H19:H22)</f>
        <v>0</v>
      </c>
      <c r="I23" s="393"/>
      <c r="J23" s="391">
        <f>SUM(J19:J22)</f>
        <v>0</v>
      </c>
      <c r="K23" s="393"/>
      <c r="L23" s="391">
        <f>SUM(L19:L22)</f>
        <v>0</v>
      </c>
      <c r="M23" s="43"/>
      <c r="O23" s="264" t="s">
        <v>196</v>
      </c>
      <c r="P23" s="262">
        <f>Rates!$C$34</f>
        <v>100</v>
      </c>
      <c r="Q23" s="262">
        <f t="shared" si="23"/>
        <v>100</v>
      </c>
      <c r="R23" s="262">
        <f t="shared" si="24"/>
        <v>100</v>
      </c>
      <c r="S23" s="262">
        <f t="shared" si="25"/>
        <v>100</v>
      </c>
      <c r="T23" s="262">
        <f t="shared" si="26"/>
        <v>100</v>
      </c>
      <c r="U23" s="189"/>
      <c r="V23" s="262">
        <f>Rates!$E$34</f>
        <v>100</v>
      </c>
      <c r="W23" s="262">
        <f t="shared" si="27"/>
        <v>100</v>
      </c>
      <c r="X23" s="262">
        <f t="shared" si="20"/>
        <v>100</v>
      </c>
      <c r="Y23" s="262">
        <f t="shared" si="21"/>
        <v>100</v>
      </c>
      <c r="Z23" s="268">
        <f t="shared" si="22"/>
        <v>100</v>
      </c>
    </row>
    <row r="24" spans="2:26" ht="30" customHeight="1" x14ac:dyDescent="0.25">
      <c r="B24" s="137" t="s">
        <v>62</v>
      </c>
      <c r="C24" s="490"/>
      <c r="D24" s="399"/>
      <c r="E24" s="490"/>
      <c r="F24" s="399"/>
      <c r="G24" s="491"/>
      <c r="H24" s="399"/>
      <c r="I24" s="491"/>
      <c r="J24" s="399"/>
      <c r="K24" s="491"/>
      <c r="L24" s="399"/>
      <c r="M24" s="145"/>
      <c r="O24" s="264" t="s">
        <v>197</v>
      </c>
      <c r="P24" s="262">
        <f>Rates!$C$35</f>
        <v>550</v>
      </c>
      <c r="Q24" s="262">
        <f t="shared" si="23"/>
        <v>550</v>
      </c>
      <c r="R24" s="262">
        <f t="shared" si="24"/>
        <v>550</v>
      </c>
      <c r="S24" s="262">
        <f t="shared" si="25"/>
        <v>550</v>
      </c>
      <c r="T24" s="262">
        <f t="shared" si="26"/>
        <v>550</v>
      </c>
      <c r="U24" s="189"/>
      <c r="V24" s="262">
        <f>Rates!$E$35</f>
        <v>550</v>
      </c>
      <c r="W24" s="262">
        <f t="shared" si="27"/>
        <v>550</v>
      </c>
      <c r="X24" s="262">
        <f t="shared" si="20"/>
        <v>550</v>
      </c>
      <c r="Y24" s="262">
        <f t="shared" si="21"/>
        <v>550</v>
      </c>
      <c r="Z24" s="268">
        <f t="shared" si="22"/>
        <v>550</v>
      </c>
    </row>
    <row r="25" spans="2:26" ht="30" customHeight="1" thickBot="1" x14ac:dyDescent="0.35">
      <c r="B25" s="195" t="s">
        <v>203</v>
      </c>
      <c r="C25" s="196"/>
      <c r="D25" s="197">
        <f>D23*C24</f>
        <v>0</v>
      </c>
      <c r="E25" s="196"/>
      <c r="F25" s="197">
        <f>F23*E24</f>
        <v>0</v>
      </c>
      <c r="G25" s="196"/>
      <c r="H25" s="197">
        <f>H23*G24</f>
        <v>0</v>
      </c>
      <c r="I25" s="198"/>
      <c r="J25" s="199">
        <f>J23*I24</f>
        <v>0</v>
      </c>
      <c r="K25" s="198"/>
      <c r="L25" s="199">
        <f>L23*K24</f>
        <v>0</v>
      </c>
      <c r="M25" s="200">
        <f>D25+F25+H25+J25+L25</f>
        <v>0</v>
      </c>
      <c r="O25" s="264" t="s">
        <v>198</v>
      </c>
      <c r="P25" s="262">
        <f>Rates!$C$36</f>
        <v>1100</v>
      </c>
      <c r="Q25" s="262">
        <f t="shared" si="23"/>
        <v>1100</v>
      </c>
      <c r="R25" s="262">
        <f t="shared" si="24"/>
        <v>1100</v>
      </c>
      <c r="S25" s="262">
        <f t="shared" si="25"/>
        <v>1100</v>
      </c>
      <c r="T25" s="262">
        <f t="shared" si="26"/>
        <v>1100</v>
      </c>
      <c r="U25" s="189"/>
      <c r="V25" s="262">
        <f>Rates!$E$36</f>
        <v>1100</v>
      </c>
      <c r="W25" s="262">
        <f t="shared" si="27"/>
        <v>1100</v>
      </c>
      <c r="X25" s="262">
        <f t="shared" si="20"/>
        <v>1100</v>
      </c>
      <c r="Y25" s="262">
        <f t="shared" si="21"/>
        <v>1100</v>
      </c>
      <c r="Z25" s="268">
        <f t="shared" si="22"/>
        <v>1100</v>
      </c>
    </row>
    <row r="26" spans="2:26" ht="19.75" customHeight="1" thickBot="1" x14ac:dyDescent="0.3">
      <c r="B26" s="55"/>
      <c r="C26" s="54"/>
      <c r="D26" s="31"/>
      <c r="E26" s="54"/>
      <c r="F26" s="31"/>
      <c r="G26" s="54"/>
      <c r="H26" s="31"/>
      <c r="O26" s="265" t="s">
        <v>199</v>
      </c>
      <c r="P26" s="266">
        <f>Rates!$C$37</f>
        <v>191</v>
      </c>
      <c r="Q26" s="266">
        <f t="shared" si="23"/>
        <v>191</v>
      </c>
      <c r="R26" s="266">
        <f t="shared" si="24"/>
        <v>191</v>
      </c>
      <c r="S26" s="266">
        <f t="shared" si="25"/>
        <v>191</v>
      </c>
      <c r="T26" s="266">
        <f t="shared" si="26"/>
        <v>191</v>
      </c>
      <c r="U26" s="192"/>
      <c r="V26" s="266">
        <f>Rates!$E$37</f>
        <v>191</v>
      </c>
      <c r="W26" s="266">
        <f t="shared" si="27"/>
        <v>191</v>
      </c>
      <c r="X26" s="266">
        <f t="shared" si="20"/>
        <v>191</v>
      </c>
      <c r="Y26" s="266">
        <f t="shared" si="21"/>
        <v>191</v>
      </c>
      <c r="Z26" s="269">
        <f t="shared" si="22"/>
        <v>191</v>
      </c>
    </row>
    <row r="27" spans="2:26" ht="13" thickBot="1" x14ac:dyDescent="0.3"/>
    <row r="28" spans="2:26" ht="13" x14ac:dyDescent="0.3">
      <c r="B28" s="186" t="s">
        <v>187</v>
      </c>
      <c r="C28" s="545" t="str">
        <f>'Full Budget'!B165</f>
        <v>-</v>
      </c>
      <c r="D28" s="545"/>
      <c r="E28" s="546"/>
      <c r="F28" s="182"/>
      <c r="G28" s="182"/>
      <c r="H28" s="178"/>
      <c r="I28" s="182"/>
      <c r="J28" s="182"/>
      <c r="K28" s="182"/>
      <c r="L28" s="182"/>
      <c r="M28" s="183"/>
      <c r="N28" s="184"/>
      <c r="O28" s="191"/>
      <c r="P28" s="543" t="s">
        <v>222</v>
      </c>
      <c r="Q28" s="543"/>
      <c r="R28" s="543"/>
      <c r="S28" s="543"/>
      <c r="T28" s="543"/>
      <c r="U28" s="187"/>
      <c r="V28" s="543" t="s">
        <v>186</v>
      </c>
      <c r="W28" s="543"/>
      <c r="X28" s="543"/>
      <c r="Y28" s="543"/>
      <c r="Z28" s="544"/>
    </row>
    <row r="29" spans="2:26" ht="26.4" customHeight="1" x14ac:dyDescent="0.25">
      <c r="B29" s="234" t="s">
        <v>223</v>
      </c>
      <c r="C29" s="481"/>
      <c r="D29" s="372"/>
      <c r="E29" s="184"/>
      <c r="F29" s="373"/>
      <c r="G29" s="92"/>
      <c r="H29" s="374"/>
      <c r="I29" s="184"/>
      <c r="J29" s="184"/>
      <c r="K29" s="184"/>
      <c r="L29" s="184"/>
      <c r="M29" s="185"/>
      <c r="N29" s="184"/>
      <c r="O29" s="259"/>
      <c r="P29" s="260" t="s">
        <v>0</v>
      </c>
      <c r="Q29" s="260" t="s">
        <v>1</v>
      </c>
      <c r="R29" s="260" t="s">
        <v>2</v>
      </c>
      <c r="S29" s="260" t="s">
        <v>3</v>
      </c>
      <c r="T29" s="260" t="s">
        <v>4</v>
      </c>
      <c r="U29" s="190"/>
      <c r="V29" s="260" t="s">
        <v>0</v>
      </c>
      <c r="W29" s="260" t="s">
        <v>1</v>
      </c>
      <c r="X29" s="260" t="s">
        <v>2</v>
      </c>
      <c r="Y29" s="260" t="s">
        <v>3</v>
      </c>
      <c r="Z29" s="267" t="s">
        <v>4</v>
      </c>
    </row>
    <row r="30" spans="2:26" ht="15" customHeight="1" x14ac:dyDescent="0.25">
      <c r="B30" s="144" t="s">
        <v>221</v>
      </c>
      <c r="C30" s="482"/>
      <c r="D30" s="372"/>
      <c r="E30" s="184"/>
      <c r="F30" s="310"/>
      <c r="G30" s="92"/>
      <c r="H30" s="92"/>
      <c r="I30" s="184"/>
      <c r="J30" s="184"/>
      <c r="K30" s="184"/>
      <c r="L30" s="184"/>
      <c r="M30" s="185"/>
      <c r="N30" s="184"/>
      <c r="O30" s="261" t="s">
        <v>201</v>
      </c>
      <c r="P30" s="262">
        <f>Rates!$C$28</f>
        <v>5566</v>
      </c>
      <c r="Q30" s="262">
        <f>P30+(P30*$C$4)</f>
        <v>5566</v>
      </c>
      <c r="R30" s="262">
        <f>Q30+(Q30*$C$4)</f>
        <v>5566</v>
      </c>
      <c r="S30" s="262">
        <f>R30+(R30*$C$4)</f>
        <v>5566</v>
      </c>
      <c r="T30" s="262">
        <f>S30+(S30*$C$4)</f>
        <v>5566</v>
      </c>
      <c r="U30" s="189"/>
      <c r="V30" s="262">
        <f>Rates!$E$28</f>
        <v>6291</v>
      </c>
      <c r="W30" s="262">
        <f>V30+(V30*$C$4)</f>
        <v>6291</v>
      </c>
      <c r="X30" s="262">
        <f t="shared" ref="X30:X39" si="28">W30+(W30*$C$4)</f>
        <v>6291</v>
      </c>
      <c r="Y30" s="262">
        <f t="shared" ref="Y30:Y39" si="29">X30+(X30*$C$4)</f>
        <v>6291</v>
      </c>
      <c r="Z30" s="268">
        <f t="shared" ref="Z30:Z39" si="30">Y30+(Y30*$C$4)</f>
        <v>6291</v>
      </c>
    </row>
    <row r="31" spans="2:26" ht="15" customHeight="1" x14ac:dyDescent="0.25">
      <c r="B31" s="154"/>
      <c r="C31" s="547" t="s">
        <v>0</v>
      </c>
      <c r="D31" s="547"/>
      <c r="E31" s="547" t="s">
        <v>1</v>
      </c>
      <c r="F31" s="547"/>
      <c r="G31" s="547" t="s">
        <v>2</v>
      </c>
      <c r="H31" s="547"/>
      <c r="I31" s="547" t="s">
        <v>3</v>
      </c>
      <c r="J31" s="547"/>
      <c r="K31" s="547" t="s">
        <v>4</v>
      </c>
      <c r="L31" s="547"/>
      <c r="M31" s="272" t="s">
        <v>5</v>
      </c>
      <c r="O31" s="263" t="s">
        <v>191</v>
      </c>
      <c r="P31" s="262">
        <f>Rates!$C$29</f>
        <v>618</v>
      </c>
      <c r="Q31" s="262">
        <f t="shared" ref="Q31:Q39" si="31">P31+(P31*$C$4)</f>
        <v>618</v>
      </c>
      <c r="R31" s="262">
        <f t="shared" ref="R31:R39" si="32">Q31+(Q31*$C$4)</f>
        <v>618</v>
      </c>
      <c r="S31" s="262">
        <f t="shared" ref="S31:S39" si="33">R31+(R31*$C$4)</f>
        <v>618</v>
      </c>
      <c r="T31" s="262">
        <f t="shared" ref="T31:T39" si="34">S31+(S31*$C$4)</f>
        <v>618</v>
      </c>
      <c r="U31" s="189"/>
      <c r="V31" s="262">
        <f>Rates!$E$29</f>
        <v>699</v>
      </c>
      <c r="W31" s="262">
        <f t="shared" ref="W31:W39" si="35">V31+(V31*$C$4)</f>
        <v>699</v>
      </c>
      <c r="X31" s="262">
        <f t="shared" si="28"/>
        <v>699</v>
      </c>
      <c r="Y31" s="262">
        <f t="shared" si="29"/>
        <v>699</v>
      </c>
      <c r="Z31" s="268">
        <f t="shared" si="30"/>
        <v>699</v>
      </c>
    </row>
    <row r="32" spans="2:26" ht="22.5" customHeight="1" x14ac:dyDescent="0.25">
      <c r="B32" s="114" t="s">
        <v>188</v>
      </c>
      <c r="C32" s="483"/>
      <c r="D32" s="193">
        <f>IF($C$29="Yes",  V30*C32, P30*C32)</f>
        <v>0</v>
      </c>
      <c r="E32" s="483"/>
      <c r="F32" s="193">
        <f>IF($C$29="Yes", W30*E32, Q30*E32)</f>
        <v>0</v>
      </c>
      <c r="G32" s="483"/>
      <c r="H32" s="193">
        <f>IF($C$29="Yes", X30*G32,R30*G32)</f>
        <v>0</v>
      </c>
      <c r="I32" s="483"/>
      <c r="J32" s="193">
        <f>IF($C$29="Yes", Y30*I32, S30*I32)</f>
        <v>0</v>
      </c>
      <c r="K32" s="483"/>
      <c r="L32" s="193">
        <f>IF($C$29="Yes", Z30*K32,T30*K32)</f>
        <v>0</v>
      </c>
      <c r="M32" s="43"/>
      <c r="O32" s="264" t="s">
        <v>192</v>
      </c>
      <c r="P32" s="262">
        <f>Rates!$C$30</f>
        <v>418</v>
      </c>
      <c r="Q32" s="262">
        <f t="shared" si="31"/>
        <v>418</v>
      </c>
      <c r="R32" s="262">
        <f t="shared" si="32"/>
        <v>418</v>
      </c>
      <c r="S32" s="262">
        <f t="shared" si="33"/>
        <v>418</v>
      </c>
      <c r="T32" s="262">
        <f t="shared" si="34"/>
        <v>418</v>
      </c>
      <c r="U32" s="189"/>
      <c r="V32" s="262">
        <f>Rates!$E$30</f>
        <v>418</v>
      </c>
      <c r="W32" s="262">
        <f t="shared" si="35"/>
        <v>418</v>
      </c>
      <c r="X32" s="262">
        <f t="shared" si="28"/>
        <v>418</v>
      </c>
      <c r="Y32" s="262">
        <f t="shared" si="29"/>
        <v>418</v>
      </c>
      <c r="Z32" s="268">
        <f t="shared" si="30"/>
        <v>418</v>
      </c>
    </row>
    <row r="33" spans="2:26" ht="23.5" customHeight="1" x14ac:dyDescent="0.25">
      <c r="B33" s="114" t="s">
        <v>57</v>
      </c>
      <c r="C33" s="58">
        <f>C32</f>
        <v>0</v>
      </c>
      <c r="D33" s="57">
        <f>C33*P38</f>
        <v>0</v>
      </c>
      <c r="E33" s="58">
        <f>E32</f>
        <v>0</v>
      </c>
      <c r="F33" s="57">
        <f>E33*Q38</f>
        <v>0</v>
      </c>
      <c r="G33" s="58">
        <f>G32</f>
        <v>0</v>
      </c>
      <c r="H33" s="57">
        <f>G33*R38</f>
        <v>0</v>
      </c>
      <c r="I33" s="58">
        <f>I32</f>
        <v>0</v>
      </c>
      <c r="J33" s="57">
        <f>I33*S38</f>
        <v>0</v>
      </c>
      <c r="K33" s="58">
        <f>K32</f>
        <v>0</v>
      </c>
      <c r="L33" s="57">
        <f>K33*T38</f>
        <v>0</v>
      </c>
      <c r="M33" s="43"/>
      <c r="O33" s="264" t="s">
        <v>193</v>
      </c>
      <c r="P33" s="262">
        <f>Rates!$C$31</f>
        <v>35</v>
      </c>
      <c r="Q33" s="262">
        <f t="shared" si="31"/>
        <v>35</v>
      </c>
      <c r="R33" s="262">
        <f t="shared" si="32"/>
        <v>35</v>
      </c>
      <c r="S33" s="262">
        <f t="shared" si="33"/>
        <v>35</v>
      </c>
      <c r="T33" s="262">
        <f t="shared" si="34"/>
        <v>35</v>
      </c>
      <c r="U33" s="189"/>
      <c r="V33" s="262">
        <f>Rates!$E$31</f>
        <v>35</v>
      </c>
      <c r="W33" s="262">
        <f t="shared" si="35"/>
        <v>35</v>
      </c>
      <c r="X33" s="262">
        <f t="shared" si="28"/>
        <v>35</v>
      </c>
      <c r="Y33" s="262">
        <f t="shared" si="29"/>
        <v>35</v>
      </c>
      <c r="Z33" s="268">
        <f t="shared" si="30"/>
        <v>35</v>
      </c>
    </row>
    <row r="34" spans="2:26" ht="18" x14ac:dyDescent="0.25">
      <c r="B34" s="179" t="s">
        <v>190</v>
      </c>
      <c r="C34" s="484"/>
      <c r="D34" s="57">
        <f>IF($C$29="Yes",  V31*C34,P31*C34)</f>
        <v>0</v>
      </c>
      <c r="E34" s="484"/>
      <c r="F34" s="57">
        <f>IF($C$29="Yes",W31*E34,Q31*E34)</f>
        <v>0</v>
      </c>
      <c r="G34" s="484"/>
      <c r="H34" s="57">
        <f>IF($C$29="Yes", X31*G34, R31* G34)</f>
        <v>0</v>
      </c>
      <c r="I34" s="484"/>
      <c r="J34" s="57">
        <f>IF($C$29="Yes",Y31*I34, S31*I34)</f>
        <v>0</v>
      </c>
      <c r="K34" s="484"/>
      <c r="L34" s="57">
        <f>IF($C$29="Yes", Z31*K34,T31*K34)</f>
        <v>0</v>
      </c>
      <c r="M34" s="43"/>
      <c r="O34" s="264" t="s">
        <v>194</v>
      </c>
      <c r="P34" s="262">
        <f>Rates!$C$32</f>
        <v>263</v>
      </c>
      <c r="Q34" s="262">
        <f t="shared" si="31"/>
        <v>263</v>
      </c>
      <c r="R34" s="262">
        <f t="shared" si="32"/>
        <v>263</v>
      </c>
      <c r="S34" s="262">
        <f t="shared" si="33"/>
        <v>263</v>
      </c>
      <c r="T34" s="262">
        <f t="shared" si="34"/>
        <v>263</v>
      </c>
      <c r="U34" s="189"/>
      <c r="V34" s="262">
        <f>Rates!$E$32</f>
        <v>263</v>
      </c>
      <c r="W34" s="262">
        <f t="shared" si="35"/>
        <v>263</v>
      </c>
      <c r="X34" s="262">
        <f t="shared" si="28"/>
        <v>263</v>
      </c>
      <c r="Y34" s="262">
        <f t="shared" si="29"/>
        <v>263</v>
      </c>
      <c r="Z34" s="268">
        <f t="shared" si="30"/>
        <v>263</v>
      </c>
    </row>
    <row r="35" spans="2:26" ht="21" customHeight="1" x14ac:dyDescent="0.25">
      <c r="B35" s="181" t="s">
        <v>189</v>
      </c>
      <c r="C35" s="388"/>
      <c r="D35" s="485"/>
      <c r="E35" s="389"/>
      <c r="F35" s="485"/>
      <c r="G35" s="389"/>
      <c r="H35" s="485"/>
      <c r="I35" s="389"/>
      <c r="J35" s="485"/>
      <c r="K35" s="389"/>
      <c r="L35" s="486"/>
      <c r="M35" s="43"/>
      <c r="O35" s="264" t="s">
        <v>195</v>
      </c>
      <c r="P35" s="262">
        <f>Rates!$C$33</f>
        <v>100</v>
      </c>
      <c r="Q35" s="262">
        <f t="shared" si="31"/>
        <v>100</v>
      </c>
      <c r="R35" s="262">
        <f t="shared" si="32"/>
        <v>100</v>
      </c>
      <c r="S35" s="262">
        <f t="shared" si="33"/>
        <v>100</v>
      </c>
      <c r="T35" s="262">
        <f t="shared" si="34"/>
        <v>100</v>
      </c>
      <c r="U35" s="189"/>
      <c r="V35" s="262">
        <f>Rates!$E$33</f>
        <v>100</v>
      </c>
      <c r="W35" s="262">
        <f t="shared" si="35"/>
        <v>100</v>
      </c>
      <c r="X35" s="262">
        <f t="shared" si="28"/>
        <v>100</v>
      </c>
      <c r="Y35" s="262">
        <f t="shared" si="29"/>
        <v>100</v>
      </c>
      <c r="Z35" s="268">
        <f t="shared" si="30"/>
        <v>100</v>
      </c>
    </row>
    <row r="36" spans="2:26" ht="21" customHeight="1" x14ac:dyDescent="0.25">
      <c r="B36" s="137" t="s">
        <v>202</v>
      </c>
      <c r="C36" s="58"/>
      <c r="D36" s="57">
        <f>SUM(D32:D35)</f>
        <v>0</v>
      </c>
      <c r="E36" s="194"/>
      <c r="F36" s="57">
        <f>SUM(F32:F35)</f>
        <v>0</v>
      </c>
      <c r="G36" s="194"/>
      <c r="H36" s="57">
        <f>SUM(H32:H35)</f>
        <v>0</v>
      </c>
      <c r="I36" s="194"/>
      <c r="J36" s="57">
        <f>SUM(J32:J35)</f>
        <v>0</v>
      </c>
      <c r="K36" s="194"/>
      <c r="L36" s="57">
        <f>SUM(L32:L35)</f>
        <v>0</v>
      </c>
      <c r="M36" s="43"/>
      <c r="O36" s="264" t="s">
        <v>196</v>
      </c>
      <c r="P36" s="262">
        <f>Rates!$C$34</f>
        <v>100</v>
      </c>
      <c r="Q36" s="262">
        <f t="shared" si="31"/>
        <v>100</v>
      </c>
      <c r="R36" s="262">
        <f t="shared" si="32"/>
        <v>100</v>
      </c>
      <c r="S36" s="262">
        <f t="shared" si="33"/>
        <v>100</v>
      </c>
      <c r="T36" s="262">
        <f t="shared" si="34"/>
        <v>100</v>
      </c>
      <c r="U36" s="189"/>
      <c r="V36" s="262">
        <f>Rates!$E$34</f>
        <v>100</v>
      </c>
      <c r="W36" s="262">
        <f t="shared" si="35"/>
        <v>100</v>
      </c>
      <c r="X36" s="262">
        <f t="shared" si="28"/>
        <v>100</v>
      </c>
      <c r="Y36" s="262">
        <f t="shared" si="29"/>
        <v>100</v>
      </c>
      <c r="Z36" s="268">
        <f t="shared" si="30"/>
        <v>100</v>
      </c>
    </row>
    <row r="37" spans="2:26" ht="30" customHeight="1" x14ac:dyDescent="0.25">
      <c r="B37" s="137" t="s">
        <v>62</v>
      </c>
      <c r="C37" s="490"/>
      <c r="D37" s="399"/>
      <c r="E37" s="490"/>
      <c r="F37" s="399"/>
      <c r="G37" s="490"/>
      <c r="H37" s="399"/>
      <c r="I37" s="490"/>
      <c r="J37" s="399"/>
      <c r="K37" s="490"/>
      <c r="L37" s="399"/>
      <c r="M37" s="145"/>
      <c r="O37" s="264" t="s">
        <v>197</v>
      </c>
      <c r="P37" s="262">
        <f>Rates!$C$35</f>
        <v>550</v>
      </c>
      <c r="Q37" s="262">
        <f t="shared" si="31"/>
        <v>550</v>
      </c>
      <c r="R37" s="262">
        <f t="shared" si="32"/>
        <v>550</v>
      </c>
      <c r="S37" s="262">
        <f t="shared" si="33"/>
        <v>550</v>
      </c>
      <c r="T37" s="262">
        <f t="shared" si="34"/>
        <v>550</v>
      </c>
      <c r="U37" s="189"/>
      <c r="V37" s="262">
        <f>Rates!$E$35</f>
        <v>550</v>
      </c>
      <c r="W37" s="262">
        <f t="shared" si="35"/>
        <v>550</v>
      </c>
      <c r="X37" s="262">
        <f t="shared" si="28"/>
        <v>550</v>
      </c>
      <c r="Y37" s="262">
        <f t="shared" si="29"/>
        <v>550</v>
      </c>
      <c r="Z37" s="268">
        <f t="shared" si="30"/>
        <v>550</v>
      </c>
    </row>
    <row r="38" spans="2:26" ht="30" customHeight="1" thickBot="1" x14ac:dyDescent="0.35">
      <c r="B38" s="195" t="s">
        <v>203</v>
      </c>
      <c r="C38" s="196"/>
      <c r="D38" s="197">
        <f>D36*C37</f>
        <v>0</v>
      </c>
      <c r="E38" s="196"/>
      <c r="F38" s="197">
        <f>F36*E37</f>
        <v>0</v>
      </c>
      <c r="G38" s="196"/>
      <c r="H38" s="197">
        <f>H36*G37</f>
        <v>0</v>
      </c>
      <c r="I38" s="198"/>
      <c r="J38" s="199">
        <f>J36*I37</f>
        <v>0</v>
      </c>
      <c r="K38" s="198"/>
      <c r="L38" s="199">
        <f>L36*K37</f>
        <v>0</v>
      </c>
      <c r="M38" s="200">
        <f>D38+F38+H38+J38+L38</f>
        <v>0</v>
      </c>
      <c r="O38" s="264" t="s">
        <v>198</v>
      </c>
      <c r="P38" s="262">
        <f>Rates!$C$36</f>
        <v>1100</v>
      </c>
      <c r="Q38" s="262">
        <f t="shared" si="31"/>
        <v>1100</v>
      </c>
      <c r="R38" s="262">
        <f t="shared" si="32"/>
        <v>1100</v>
      </c>
      <c r="S38" s="262">
        <f t="shared" si="33"/>
        <v>1100</v>
      </c>
      <c r="T38" s="262">
        <f t="shared" si="34"/>
        <v>1100</v>
      </c>
      <c r="U38" s="189"/>
      <c r="V38" s="262">
        <f>Rates!$E$36</f>
        <v>1100</v>
      </c>
      <c r="W38" s="262">
        <f t="shared" si="35"/>
        <v>1100</v>
      </c>
      <c r="X38" s="262">
        <f t="shared" si="28"/>
        <v>1100</v>
      </c>
      <c r="Y38" s="262">
        <f t="shared" si="29"/>
        <v>1100</v>
      </c>
      <c r="Z38" s="268">
        <f t="shared" si="30"/>
        <v>1100</v>
      </c>
    </row>
    <row r="39" spans="2:26" ht="19.75" customHeight="1" thickBot="1" x14ac:dyDescent="0.3">
      <c r="B39" s="55"/>
      <c r="C39" s="54"/>
      <c r="D39" s="31"/>
      <c r="E39" s="54"/>
      <c r="F39" s="31"/>
      <c r="G39" s="54"/>
      <c r="H39" s="31"/>
      <c r="O39" s="265" t="s">
        <v>199</v>
      </c>
      <c r="P39" s="266">
        <f>Rates!$C$37</f>
        <v>191</v>
      </c>
      <c r="Q39" s="266">
        <f t="shared" si="31"/>
        <v>191</v>
      </c>
      <c r="R39" s="266">
        <f t="shared" si="32"/>
        <v>191</v>
      </c>
      <c r="S39" s="266">
        <f t="shared" si="33"/>
        <v>191</v>
      </c>
      <c r="T39" s="266">
        <f t="shared" si="34"/>
        <v>191</v>
      </c>
      <c r="U39" s="192"/>
      <c r="V39" s="266">
        <f>Rates!$E$37</f>
        <v>191</v>
      </c>
      <c r="W39" s="266">
        <f t="shared" si="35"/>
        <v>191</v>
      </c>
      <c r="X39" s="266">
        <f t="shared" si="28"/>
        <v>191</v>
      </c>
      <c r="Y39" s="266">
        <f t="shared" si="29"/>
        <v>191</v>
      </c>
      <c r="Z39" s="269">
        <f t="shared" si="30"/>
        <v>191</v>
      </c>
    </row>
    <row r="40" spans="2:26" ht="13" thickBot="1" x14ac:dyDescent="0.3"/>
    <row r="41" spans="2:26" ht="13" x14ac:dyDescent="0.3">
      <c r="B41" s="186" t="s">
        <v>187</v>
      </c>
      <c r="C41" s="545" t="str">
        <f>'Full Budget'!B166</f>
        <v>-</v>
      </c>
      <c r="D41" s="545"/>
      <c r="E41" s="546"/>
      <c r="F41" s="182"/>
      <c r="G41" s="182"/>
      <c r="H41" s="178"/>
      <c r="I41" s="182"/>
      <c r="J41" s="182"/>
      <c r="K41" s="182"/>
      <c r="L41" s="182"/>
      <c r="M41" s="183"/>
      <c r="N41" s="184"/>
      <c r="O41" s="191"/>
      <c r="P41" s="543" t="s">
        <v>222</v>
      </c>
      <c r="Q41" s="543"/>
      <c r="R41" s="543"/>
      <c r="S41" s="543"/>
      <c r="T41" s="543"/>
      <c r="U41" s="187"/>
      <c r="V41" s="543" t="s">
        <v>186</v>
      </c>
      <c r="W41" s="543"/>
      <c r="X41" s="543"/>
      <c r="Y41" s="543"/>
      <c r="Z41" s="544"/>
    </row>
    <row r="42" spans="2:26" ht="26.4" customHeight="1" x14ac:dyDescent="0.25">
      <c r="B42" s="234" t="s">
        <v>223</v>
      </c>
      <c r="C42" s="481"/>
      <c r="D42" s="372"/>
      <c r="E42" s="184"/>
      <c r="F42" s="373"/>
      <c r="G42" s="92"/>
      <c r="H42" s="374"/>
      <c r="I42" s="184"/>
      <c r="J42" s="184"/>
      <c r="K42" s="184"/>
      <c r="L42" s="184"/>
      <c r="M42" s="185"/>
      <c r="N42" s="184"/>
      <c r="O42" s="259"/>
      <c r="P42" s="260" t="s">
        <v>0</v>
      </c>
      <c r="Q42" s="260" t="s">
        <v>1</v>
      </c>
      <c r="R42" s="260" t="s">
        <v>2</v>
      </c>
      <c r="S42" s="260" t="s">
        <v>3</v>
      </c>
      <c r="T42" s="260" t="s">
        <v>4</v>
      </c>
      <c r="U42" s="190"/>
      <c r="V42" s="260" t="s">
        <v>0</v>
      </c>
      <c r="W42" s="260" t="s">
        <v>1</v>
      </c>
      <c r="X42" s="260" t="s">
        <v>2</v>
      </c>
      <c r="Y42" s="260" t="s">
        <v>3</v>
      </c>
      <c r="Z42" s="267" t="s">
        <v>4</v>
      </c>
    </row>
    <row r="43" spans="2:26" ht="16" customHeight="1" x14ac:dyDescent="0.25">
      <c r="B43" s="144" t="s">
        <v>221</v>
      </c>
      <c r="C43" s="482"/>
      <c r="D43" s="372"/>
      <c r="E43" s="184"/>
      <c r="F43" s="310"/>
      <c r="G43" s="92"/>
      <c r="H43" s="92"/>
      <c r="I43" s="184"/>
      <c r="J43" s="184"/>
      <c r="K43" s="184"/>
      <c r="L43" s="184"/>
      <c r="M43" s="185"/>
      <c r="N43" s="184"/>
      <c r="O43" s="261" t="s">
        <v>201</v>
      </c>
      <c r="P43" s="262">
        <f>Rates!$C$28</f>
        <v>5566</v>
      </c>
      <c r="Q43" s="262">
        <f>P43+(P43*$C$4)</f>
        <v>5566</v>
      </c>
      <c r="R43" s="262">
        <f>Q43+(Q43*$C$4)</f>
        <v>5566</v>
      </c>
      <c r="S43" s="262">
        <f>R43+(R43*$C$4)</f>
        <v>5566</v>
      </c>
      <c r="T43" s="262">
        <f>S43+(S43*$C$4)</f>
        <v>5566</v>
      </c>
      <c r="U43" s="189"/>
      <c r="V43" s="262">
        <f>Rates!$E$28</f>
        <v>6291</v>
      </c>
      <c r="W43" s="262">
        <f>V43+(V43*$C$4)</f>
        <v>6291</v>
      </c>
      <c r="X43" s="262">
        <f t="shared" ref="X43:X52" si="36">W43+(W43*$C$4)</f>
        <v>6291</v>
      </c>
      <c r="Y43" s="262">
        <f t="shared" ref="Y43:Y52" si="37">X43+(X43*$C$4)</f>
        <v>6291</v>
      </c>
      <c r="Z43" s="268">
        <f t="shared" ref="Z43:Z52" si="38">Y43+(Y43*$C$4)</f>
        <v>6291</v>
      </c>
    </row>
    <row r="44" spans="2:26" ht="15" customHeight="1" x14ac:dyDescent="0.25">
      <c r="B44" s="154"/>
      <c r="C44" s="547" t="s">
        <v>0</v>
      </c>
      <c r="D44" s="547"/>
      <c r="E44" s="547" t="s">
        <v>1</v>
      </c>
      <c r="F44" s="547"/>
      <c r="G44" s="547" t="s">
        <v>2</v>
      </c>
      <c r="H44" s="547"/>
      <c r="I44" s="547" t="s">
        <v>3</v>
      </c>
      <c r="J44" s="547"/>
      <c r="K44" s="547" t="s">
        <v>4</v>
      </c>
      <c r="L44" s="547"/>
      <c r="M44" s="272" t="s">
        <v>5</v>
      </c>
      <c r="O44" s="263" t="s">
        <v>191</v>
      </c>
      <c r="P44" s="262">
        <f>Rates!$C$29</f>
        <v>618</v>
      </c>
      <c r="Q44" s="262">
        <f t="shared" ref="Q44:Q52" si="39">P44+(P44*$C$4)</f>
        <v>618</v>
      </c>
      <c r="R44" s="262">
        <f t="shared" ref="R44:R52" si="40">Q44+(Q44*$C$4)</f>
        <v>618</v>
      </c>
      <c r="S44" s="262">
        <f t="shared" ref="S44:S52" si="41">R44+(R44*$C$4)</f>
        <v>618</v>
      </c>
      <c r="T44" s="262">
        <f t="shared" ref="T44:T52" si="42">S44+(S44*$C$4)</f>
        <v>618</v>
      </c>
      <c r="U44" s="189"/>
      <c r="V44" s="262">
        <f>Rates!$E$29</f>
        <v>699</v>
      </c>
      <c r="W44" s="262">
        <f t="shared" ref="W44:W52" si="43">V44+(V44*$C$4)</f>
        <v>699</v>
      </c>
      <c r="X44" s="262">
        <f t="shared" si="36"/>
        <v>699</v>
      </c>
      <c r="Y44" s="262">
        <f t="shared" si="37"/>
        <v>699</v>
      </c>
      <c r="Z44" s="268">
        <f t="shared" si="38"/>
        <v>699</v>
      </c>
    </row>
    <row r="45" spans="2:26" ht="21" customHeight="1" x14ac:dyDescent="0.25">
      <c r="B45" s="114" t="s">
        <v>188</v>
      </c>
      <c r="C45" s="483"/>
      <c r="D45" s="401">
        <f>IF($C$42="Yes",  V43*C45, P43*C45)</f>
        <v>0</v>
      </c>
      <c r="E45" s="492"/>
      <c r="F45" s="401">
        <f>IF($C$42="Yes", W43*E45, Q43*E45)</f>
        <v>0</v>
      </c>
      <c r="G45" s="492"/>
      <c r="H45" s="401">
        <f>IF($C$42="Yes", X43*G45,R43*G45)</f>
        <v>0</v>
      </c>
      <c r="I45" s="492"/>
      <c r="J45" s="401">
        <f>IF($C$42="Yes", Y43*I45, S43*I45)</f>
        <v>0</v>
      </c>
      <c r="K45" s="492"/>
      <c r="L45" s="193">
        <f>IF($C$42="Yes", Z43*K45,T43*K45)</f>
        <v>0</v>
      </c>
      <c r="M45" s="43"/>
      <c r="O45" s="264" t="s">
        <v>192</v>
      </c>
      <c r="P45" s="262">
        <f>Rates!$C$30</f>
        <v>418</v>
      </c>
      <c r="Q45" s="262">
        <f t="shared" si="39"/>
        <v>418</v>
      </c>
      <c r="R45" s="262">
        <f t="shared" si="40"/>
        <v>418</v>
      </c>
      <c r="S45" s="262">
        <f t="shared" si="41"/>
        <v>418</v>
      </c>
      <c r="T45" s="262">
        <f t="shared" si="42"/>
        <v>418</v>
      </c>
      <c r="U45" s="189"/>
      <c r="V45" s="262">
        <f>Rates!$E$30</f>
        <v>418</v>
      </c>
      <c r="W45" s="262">
        <f t="shared" si="43"/>
        <v>418</v>
      </c>
      <c r="X45" s="262">
        <f t="shared" si="36"/>
        <v>418</v>
      </c>
      <c r="Y45" s="262">
        <f t="shared" si="37"/>
        <v>418</v>
      </c>
      <c r="Z45" s="268">
        <f t="shared" si="38"/>
        <v>418</v>
      </c>
    </row>
    <row r="46" spans="2:26" ht="21" customHeight="1" x14ac:dyDescent="0.25">
      <c r="B46" s="114" t="s">
        <v>57</v>
      </c>
      <c r="C46" s="58">
        <f>C45</f>
        <v>0</v>
      </c>
      <c r="D46" s="31">
        <f>C46*P51</f>
        <v>0</v>
      </c>
      <c r="E46" s="54">
        <f>E45</f>
        <v>0</v>
      </c>
      <c r="F46" s="31">
        <f>E46*Q51</f>
        <v>0</v>
      </c>
      <c r="G46" s="54">
        <f>G45</f>
        <v>0</v>
      </c>
      <c r="H46" s="31">
        <f>G46*R51</f>
        <v>0</v>
      </c>
      <c r="I46" s="54">
        <f>I45</f>
        <v>0</v>
      </c>
      <c r="J46" s="31">
        <f>I46*S51</f>
        <v>0</v>
      </c>
      <c r="K46" s="54">
        <f>K45</f>
        <v>0</v>
      </c>
      <c r="L46" s="57">
        <f>K46*T51</f>
        <v>0</v>
      </c>
      <c r="M46" s="43"/>
      <c r="O46" s="264" t="s">
        <v>193</v>
      </c>
      <c r="P46" s="262">
        <f>Rates!$C$31</f>
        <v>35</v>
      </c>
      <c r="Q46" s="262">
        <f t="shared" si="39"/>
        <v>35</v>
      </c>
      <c r="R46" s="262">
        <f t="shared" si="40"/>
        <v>35</v>
      </c>
      <c r="S46" s="262">
        <f t="shared" si="41"/>
        <v>35</v>
      </c>
      <c r="T46" s="262">
        <f t="shared" si="42"/>
        <v>35</v>
      </c>
      <c r="U46" s="189"/>
      <c r="V46" s="262">
        <f>Rates!$E$31</f>
        <v>35</v>
      </c>
      <c r="W46" s="262">
        <f t="shared" si="43"/>
        <v>35</v>
      </c>
      <c r="X46" s="262">
        <f t="shared" si="36"/>
        <v>35</v>
      </c>
      <c r="Y46" s="262">
        <f t="shared" si="37"/>
        <v>35</v>
      </c>
      <c r="Z46" s="268">
        <f t="shared" si="38"/>
        <v>35</v>
      </c>
    </row>
    <row r="47" spans="2:26" ht="21" customHeight="1" x14ac:dyDescent="0.25">
      <c r="B47" s="179" t="s">
        <v>190</v>
      </c>
      <c r="C47" s="484"/>
      <c r="D47" s="31">
        <f>IF($C$42="Yes",  V44*C47,P44*C47)</f>
        <v>0</v>
      </c>
      <c r="E47" s="484"/>
      <c r="F47" s="31">
        <f>IF($C$42="Yes",W44*E47,Q44*E47)</f>
        <v>0</v>
      </c>
      <c r="G47" s="484"/>
      <c r="H47" s="31">
        <f>IF($C$42="Yes", X44*G47, R44* G47)</f>
        <v>0</v>
      </c>
      <c r="I47" s="484"/>
      <c r="J47" s="31">
        <f>IF($C$42="Yes",Y44*I47, S44*I47)</f>
        <v>0</v>
      </c>
      <c r="K47" s="484"/>
      <c r="L47" s="57">
        <f>IF($C$42="Yes", Z44*K47,T44*K47)</f>
        <v>0</v>
      </c>
      <c r="M47" s="43"/>
      <c r="O47" s="264" t="s">
        <v>194</v>
      </c>
      <c r="P47" s="262">
        <f>Rates!$C$32</f>
        <v>263</v>
      </c>
      <c r="Q47" s="262">
        <f t="shared" si="39"/>
        <v>263</v>
      </c>
      <c r="R47" s="262">
        <f t="shared" si="40"/>
        <v>263</v>
      </c>
      <c r="S47" s="262">
        <f t="shared" si="41"/>
        <v>263</v>
      </c>
      <c r="T47" s="262">
        <f t="shared" si="42"/>
        <v>263</v>
      </c>
      <c r="U47" s="189"/>
      <c r="V47" s="262">
        <f>Rates!$E$32</f>
        <v>263</v>
      </c>
      <c r="W47" s="262">
        <f t="shared" si="43"/>
        <v>263</v>
      </c>
      <c r="X47" s="262">
        <f t="shared" si="36"/>
        <v>263</v>
      </c>
      <c r="Y47" s="262">
        <f t="shared" si="37"/>
        <v>263</v>
      </c>
      <c r="Z47" s="268">
        <f t="shared" si="38"/>
        <v>263</v>
      </c>
    </row>
    <row r="48" spans="2:26" ht="20" customHeight="1" x14ac:dyDescent="0.25">
      <c r="B48" s="181" t="s">
        <v>189</v>
      </c>
      <c r="C48" s="388"/>
      <c r="D48" s="485"/>
      <c r="E48" s="389"/>
      <c r="F48" s="485"/>
      <c r="G48" s="389"/>
      <c r="H48" s="485"/>
      <c r="I48" s="389"/>
      <c r="J48" s="485"/>
      <c r="K48" s="389"/>
      <c r="L48" s="485"/>
      <c r="M48" s="43"/>
      <c r="O48" s="264" t="s">
        <v>195</v>
      </c>
      <c r="P48" s="262">
        <f>Rates!$C$33</f>
        <v>100</v>
      </c>
      <c r="Q48" s="262">
        <f t="shared" si="39"/>
        <v>100</v>
      </c>
      <c r="R48" s="262">
        <f t="shared" si="40"/>
        <v>100</v>
      </c>
      <c r="S48" s="262">
        <f t="shared" si="41"/>
        <v>100</v>
      </c>
      <c r="T48" s="262">
        <f t="shared" si="42"/>
        <v>100</v>
      </c>
      <c r="U48" s="189"/>
      <c r="V48" s="262">
        <f>Rates!$E$33</f>
        <v>100</v>
      </c>
      <c r="W48" s="262">
        <f t="shared" si="43"/>
        <v>100</v>
      </c>
      <c r="X48" s="262">
        <f t="shared" si="36"/>
        <v>100</v>
      </c>
      <c r="Y48" s="262">
        <f t="shared" si="37"/>
        <v>100</v>
      </c>
      <c r="Z48" s="268">
        <f t="shared" si="38"/>
        <v>100</v>
      </c>
    </row>
    <row r="49" spans="2:26" ht="21" customHeight="1" x14ac:dyDescent="0.25">
      <c r="B49" s="137" t="s">
        <v>202</v>
      </c>
      <c r="C49" s="58"/>
      <c r="D49" s="57">
        <f>SUM(D45:D48)</f>
        <v>0</v>
      </c>
      <c r="E49" s="194"/>
      <c r="F49" s="57">
        <f>SUM(F45:F48)</f>
        <v>0</v>
      </c>
      <c r="G49" s="194"/>
      <c r="H49" s="57">
        <f>SUM(H45:H48)</f>
        <v>0</v>
      </c>
      <c r="I49" s="194"/>
      <c r="J49" s="57">
        <f>SUM(J45:J48)</f>
        <v>0</v>
      </c>
      <c r="K49" s="194"/>
      <c r="L49" s="57">
        <f>SUM(L45:L48)</f>
        <v>0</v>
      </c>
      <c r="M49" s="43"/>
      <c r="O49" s="264" t="s">
        <v>196</v>
      </c>
      <c r="P49" s="262">
        <f>Rates!$C$34</f>
        <v>100</v>
      </c>
      <c r="Q49" s="262">
        <f t="shared" si="39"/>
        <v>100</v>
      </c>
      <c r="R49" s="262">
        <f t="shared" si="40"/>
        <v>100</v>
      </c>
      <c r="S49" s="262">
        <f t="shared" si="41"/>
        <v>100</v>
      </c>
      <c r="T49" s="262">
        <f t="shared" si="42"/>
        <v>100</v>
      </c>
      <c r="U49" s="189"/>
      <c r="V49" s="262">
        <f>Rates!$E$34</f>
        <v>100</v>
      </c>
      <c r="W49" s="262">
        <f t="shared" si="43"/>
        <v>100</v>
      </c>
      <c r="X49" s="262">
        <f t="shared" si="36"/>
        <v>100</v>
      </c>
      <c r="Y49" s="262">
        <f t="shared" si="37"/>
        <v>100</v>
      </c>
      <c r="Z49" s="268">
        <f t="shared" si="38"/>
        <v>100</v>
      </c>
    </row>
    <row r="50" spans="2:26" ht="30" customHeight="1" x14ac:dyDescent="0.25">
      <c r="B50" s="137" t="s">
        <v>62</v>
      </c>
      <c r="C50" s="490"/>
      <c r="D50" s="399"/>
      <c r="E50" s="490"/>
      <c r="F50" s="399"/>
      <c r="G50" s="490"/>
      <c r="H50" s="399"/>
      <c r="I50" s="490"/>
      <c r="J50" s="399"/>
      <c r="K50" s="490"/>
      <c r="L50" s="399"/>
      <c r="M50" s="145"/>
      <c r="O50" s="264" t="s">
        <v>197</v>
      </c>
      <c r="P50" s="262">
        <f>Rates!$C$35</f>
        <v>550</v>
      </c>
      <c r="Q50" s="262">
        <f t="shared" si="39"/>
        <v>550</v>
      </c>
      <c r="R50" s="262">
        <f t="shared" si="40"/>
        <v>550</v>
      </c>
      <c r="S50" s="262">
        <f t="shared" si="41"/>
        <v>550</v>
      </c>
      <c r="T50" s="262">
        <f t="shared" si="42"/>
        <v>550</v>
      </c>
      <c r="U50" s="189"/>
      <c r="V50" s="262">
        <f>Rates!$E$35</f>
        <v>550</v>
      </c>
      <c r="W50" s="262">
        <f t="shared" si="43"/>
        <v>550</v>
      </c>
      <c r="X50" s="262">
        <f t="shared" si="36"/>
        <v>550</v>
      </c>
      <c r="Y50" s="262">
        <f t="shared" si="37"/>
        <v>550</v>
      </c>
      <c r="Z50" s="268">
        <f t="shared" si="38"/>
        <v>550</v>
      </c>
    </row>
    <row r="51" spans="2:26" ht="30" customHeight="1" thickBot="1" x14ac:dyDescent="0.35">
      <c r="B51" s="195" t="s">
        <v>203</v>
      </c>
      <c r="C51" s="196"/>
      <c r="D51" s="197">
        <f>D49*C50</f>
        <v>0</v>
      </c>
      <c r="E51" s="196"/>
      <c r="F51" s="197">
        <f>F49*E50</f>
        <v>0</v>
      </c>
      <c r="G51" s="196"/>
      <c r="H51" s="197">
        <f>H49*G50</f>
        <v>0</v>
      </c>
      <c r="I51" s="198"/>
      <c r="J51" s="199">
        <f>J49*I50</f>
        <v>0</v>
      </c>
      <c r="K51" s="198"/>
      <c r="L51" s="199">
        <f>L49*K50</f>
        <v>0</v>
      </c>
      <c r="M51" s="200">
        <f>D51+F51+H51+J51+L51</f>
        <v>0</v>
      </c>
      <c r="O51" s="264" t="s">
        <v>198</v>
      </c>
      <c r="P51" s="262">
        <f>Rates!$C$36</f>
        <v>1100</v>
      </c>
      <c r="Q51" s="262">
        <f t="shared" si="39"/>
        <v>1100</v>
      </c>
      <c r="R51" s="262">
        <f t="shared" si="40"/>
        <v>1100</v>
      </c>
      <c r="S51" s="262">
        <f t="shared" si="41"/>
        <v>1100</v>
      </c>
      <c r="T51" s="262">
        <f t="shared" si="42"/>
        <v>1100</v>
      </c>
      <c r="U51" s="189"/>
      <c r="V51" s="262">
        <f>Rates!$E$36</f>
        <v>1100</v>
      </c>
      <c r="W51" s="262">
        <f t="shared" si="43"/>
        <v>1100</v>
      </c>
      <c r="X51" s="262">
        <f t="shared" si="36"/>
        <v>1100</v>
      </c>
      <c r="Y51" s="262">
        <f t="shared" si="37"/>
        <v>1100</v>
      </c>
      <c r="Z51" s="268">
        <f t="shared" si="38"/>
        <v>1100</v>
      </c>
    </row>
    <row r="52" spans="2:26" ht="18.5" thickBot="1" x14ac:dyDescent="0.3">
      <c r="B52" s="55"/>
      <c r="C52" s="54"/>
      <c r="D52" s="31"/>
      <c r="E52" s="54"/>
      <c r="F52" s="31"/>
      <c r="G52" s="54"/>
      <c r="H52" s="31"/>
      <c r="O52" s="265" t="s">
        <v>199</v>
      </c>
      <c r="P52" s="266">
        <f>Rates!$C$37</f>
        <v>191</v>
      </c>
      <c r="Q52" s="266">
        <f t="shared" si="39"/>
        <v>191</v>
      </c>
      <c r="R52" s="266">
        <f t="shared" si="40"/>
        <v>191</v>
      </c>
      <c r="S52" s="266">
        <f t="shared" si="41"/>
        <v>191</v>
      </c>
      <c r="T52" s="266">
        <f t="shared" si="42"/>
        <v>191</v>
      </c>
      <c r="U52" s="192"/>
      <c r="V52" s="266">
        <f>Rates!$E$37</f>
        <v>191</v>
      </c>
      <c r="W52" s="266">
        <f t="shared" si="43"/>
        <v>191</v>
      </c>
      <c r="X52" s="266">
        <f t="shared" si="36"/>
        <v>191</v>
      </c>
      <c r="Y52" s="266">
        <f t="shared" si="37"/>
        <v>191</v>
      </c>
      <c r="Z52" s="269">
        <f t="shared" si="38"/>
        <v>191</v>
      </c>
    </row>
    <row r="53" spans="2:26" ht="13" thickBot="1" x14ac:dyDescent="0.3"/>
    <row r="54" spans="2:26" ht="13" x14ac:dyDescent="0.3">
      <c r="B54" s="186" t="s">
        <v>187</v>
      </c>
      <c r="C54" s="545" t="str">
        <f>'Full Budget'!B167</f>
        <v>-</v>
      </c>
      <c r="D54" s="545"/>
      <c r="E54" s="546"/>
      <c r="F54" s="182"/>
      <c r="G54" s="182"/>
      <c r="H54" s="178"/>
      <c r="I54" s="182"/>
      <c r="J54" s="182"/>
      <c r="K54" s="182"/>
      <c r="L54" s="182"/>
      <c r="M54" s="183"/>
      <c r="N54" s="184"/>
      <c r="O54" s="191"/>
      <c r="P54" s="543" t="s">
        <v>222</v>
      </c>
      <c r="Q54" s="543"/>
      <c r="R54" s="543"/>
      <c r="S54" s="543"/>
      <c r="T54" s="543"/>
      <c r="U54" s="187"/>
      <c r="V54" s="543" t="s">
        <v>186</v>
      </c>
      <c r="W54" s="543"/>
      <c r="X54" s="543"/>
      <c r="Y54" s="543"/>
      <c r="Z54" s="544"/>
    </row>
    <row r="55" spans="2:26" ht="27" customHeight="1" x14ac:dyDescent="0.25">
      <c r="B55" s="234" t="s">
        <v>223</v>
      </c>
      <c r="C55" s="481"/>
      <c r="D55" s="372"/>
      <c r="E55" s="184"/>
      <c r="F55" s="373"/>
      <c r="G55" s="92"/>
      <c r="H55" s="374"/>
      <c r="I55" s="184"/>
      <c r="J55" s="184"/>
      <c r="K55" s="184"/>
      <c r="L55" s="184"/>
      <c r="M55" s="185"/>
      <c r="N55" s="184"/>
      <c r="O55" s="259"/>
      <c r="P55" s="260" t="s">
        <v>0</v>
      </c>
      <c r="Q55" s="260" t="s">
        <v>1</v>
      </c>
      <c r="R55" s="260" t="s">
        <v>2</v>
      </c>
      <c r="S55" s="260" t="s">
        <v>3</v>
      </c>
      <c r="T55" s="260" t="s">
        <v>4</v>
      </c>
      <c r="U55" s="190"/>
      <c r="V55" s="260" t="s">
        <v>0</v>
      </c>
      <c r="W55" s="260" t="s">
        <v>1</v>
      </c>
      <c r="X55" s="260" t="s">
        <v>2</v>
      </c>
      <c r="Y55" s="260" t="s">
        <v>3</v>
      </c>
      <c r="Z55" s="267" t="s">
        <v>4</v>
      </c>
    </row>
    <row r="56" spans="2:26" ht="15" customHeight="1" x14ac:dyDescent="0.25">
      <c r="B56" s="144" t="s">
        <v>221</v>
      </c>
      <c r="C56" s="482"/>
      <c r="D56" s="372"/>
      <c r="E56" s="184"/>
      <c r="F56" s="310"/>
      <c r="G56" s="92"/>
      <c r="H56" s="92"/>
      <c r="I56" s="184"/>
      <c r="J56" s="184"/>
      <c r="K56" s="184"/>
      <c r="L56" s="184"/>
      <c r="M56" s="185"/>
      <c r="N56" s="184"/>
      <c r="O56" s="261" t="s">
        <v>201</v>
      </c>
      <c r="P56" s="262">
        <f>Rates!$C$28</f>
        <v>5566</v>
      </c>
      <c r="Q56" s="262">
        <f>P56+(P56*$C$4)</f>
        <v>5566</v>
      </c>
      <c r="R56" s="262">
        <f>Q56+(Q56*$C$4)</f>
        <v>5566</v>
      </c>
      <c r="S56" s="262">
        <f>R56+(R56*$C$4)</f>
        <v>5566</v>
      </c>
      <c r="T56" s="262">
        <f>S56+(S56*$C$4)</f>
        <v>5566</v>
      </c>
      <c r="U56" s="189"/>
      <c r="V56" s="262">
        <f>Rates!$E$28</f>
        <v>6291</v>
      </c>
      <c r="W56" s="262">
        <f>V56+(V56*$C$4)</f>
        <v>6291</v>
      </c>
      <c r="X56" s="262">
        <f t="shared" ref="X56:X65" si="44">W56+(W56*$C$4)</f>
        <v>6291</v>
      </c>
      <c r="Y56" s="262">
        <f t="shared" ref="Y56:Y65" si="45">X56+(X56*$C$4)</f>
        <v>6291</v>
      </c>
      <c r="Z56" s="268">
        <f t="shared" ref="Z56:Z65" si="46">Y56+(Y56*$C$4)</f>
        <v>6291</v>
      </c>
    </row>
    <row r="57" spans="2:26" ht="15" customHeight="1" x14ac:dyDescent="0.25">
      <c r="B57" s="154"/>
      <c r="C57" s="547" t="s">
        <v>0</v>
      </c>
      <c r="D57" s="547"/>
      <c r="E57" s="547" t="s">
        <v>1</v>
      </c>
      <c r="F57" s="547"/>
      <c r="G57" s="547" t="s">
        <v>2</v>
      </c>
      <c r="H57" s="547"/>
      <c r="I57" s="547" t="s">
        <v>3</v>
      </c>
      <c r="J57" s="547"/>
      <c r="K57" s="547" t="s">
        <v>4</v>
      </c>
      <c r="L57" s="547"/>
      <c r="M57" s="272" t="s">
        <v>5</v>
      </c>
      <c r="O57" s="263" t="s">
        <v>191</v>
      </c>
      <c r="P57" s="262">
        <f>Rates!$C$29</f>
        <v>618</v>
      </c>
      <c r="Q57" s="262">
        <f t="shared" ref="Q57:Q65" si="47">P57+(P57*$C$4)</f>
        <v>618</v>
      </c>
      <c r="R57" s="262">
        <f t="shared" ref="R57:R65" si="48">Q57+(Q57*$C$4)</f>
        <v>618</v>
      </c>
      <c r="S57" s="262">
        <f t="shared" ref="S57:S65" si="49">R57+(R57*$C$4)</f>
        <v>618</v>
      </c>
      <c r="T57" s="262">
        <f t="shared" ref="T57:T65" si="50">S57+(S57*$C$4)</f>
        <v>618</v>
      </c>
      <c r="U57" s="189"/>
      <c r="V57" s="262">
        <f>Rates!$E$29</f>
        <v>699</v>
      </c>
      <c r="W57" s="262">
        <f t="shared" ref="W57:W65" si="51">V57+(V57*$C$4)</f>
        <v>699</v>
      </c>
      <c r="X57" s="262">
        <f t="shared" si="44"/>
        <v>699</v>
      </c>
      <c r="Y57" s="262">
        <f t="shared" si="45"/>
        <v>699</v>
      </c>
      <c r="Z57" s="268">
        <f t="shared" si="46"/>
        <v>699</v>
      </c>
    </row>
    <row r="58" spans="2:26" ht="21" customHeight="1" x14ac:dyDescent="0.25">
      <c r="B58" s="114" t="s">
        <v>188</v>
      </c>
      <c r="C58" s="483"/>
      <c r="D58" s="401">
        <f>IF($C$55="Yes",  V56*C58, P56*C58)</f>
        <v>0</v>
      </c>
      <c r="E58" s="492"/>
      <c r="F58" s="401">
        <f>IF($C$55="Yes", W56*E58, Q56*E58)</f>
        <v>0</v>
      </c>
      <c r="G58" s="492"/>
      <c r="H58" s="401">
        <f>IF($C$55="Yes", X56*G58,R56*G58)</f>
        <v>0</v>
      </c>
      <c r="I58" s="492"/>
      <c r="J58" s="401">
        <f>IF($C$55="Yes", Y56*I58, S56*I58)</f>
        <v>0</v>
      </c>
      <c r="K58" s="492"/>
      <c r="L58" s="193">
        <f>IF($C$55="Yes", Z56*K58,T56*K58)</f>
        <v>0</v>
      </c>
      <c r="M58" s="43"/>
      <c r="O58" s="264" t="s">
        <v>192</v>
      </c>
      <c r="P58" s="262">
        <f>Rates!$C$30</f>
        <v>418</v>
      </c>
      <c r="Q58" s="262">
        <f t="shared" si="47"/>
        <v>418</v>
      </c>
      <c r="R58" s="262">
        <f t="shared" si="48"/>
        <v>418</v>
      </c>
      <c r="S58" s="262">
        <f t="shared" si="49"/>
        <v>418</v>
      </c>
      <c r="T58" s="262">
        <f t="shared" si="50"/>
        <v>418</v>
      </c>
      <c r="U58" s="189"/>
      <c r="V58" s="262">
        <f>Rates!$E$30</f>
        <v>418</v>
      </c>
      <c r="W58" s="262">
        <f t="shared" si="51"/>
        <v>418</v>
      </c>
      <c r="X58" s="262">
        <f t="shared" si="44"/>
        <v>418</v>
      </c>
      <c r="Y58" s="262">
        <f t="shared" si="45"/>
        <v>418</v>
      </c>
      <c r="Z58" s="268">
        <f t="shared" si="46"/>
        <v>418</v>
      </c>
    </row>
    <row r="59" spans="2:26" ht="21" customHeight="1" x14ac:dyDescent="0.25">
      <c r="B59" s="114" t="s">
        <v>57</v>
      </c>
      <c r="C59" s="58">
        <f>C58</f>
        <v>0</v>
      </c>
      <c r="D59" s="31">
        <f>C59*P64</f>
        <v>0</v>
      </c>
      <c r="E59" s="54">
        <f>E58</f>
        <v>0</v>
      </c>
      <c r="F59" s="31">
        <f>E59*Q64</f>
        <v>0</v>
      </c>
      <c r="G59" s="54">
        <f>G58</f>
        <v>0</v>
      </c>
      <c r="H59" s="31">
        <f>G59*R64</f>
        <v>0</v>
      </c>
      <c r="I59" s="54">
        <f>I58</f>
        <v>0</v>
      </c>
      <c r="J59" s="31">
        <f>I59*S64</f>
        <v>0</v>
      </c>
      <c r="K59" s="54">
        <f>K58</f>
        <v>0</v>
      </c>
      <c r="L59" s="57">
        <f>K59*T64</f>
        <v>0</v>
      </c>
      <c r="M59" s="43"/>
      <c r="O59" s="264" t="s">
        <v>193</v>
      </c>
      <c r="P59" s="262">
        <f>Rates!$C$31</f>
        <v>35</v>
      </c>
      <c r="Q59" s="262">
        <f t="shared" si="47"/>
        <v>35</v>
      </c>
      <c r="R59" s="262">
        <f t="shared" si="48"/>
        <v>35</v>
      </c>
      <c r="S59" s="262">
        <f t="shared" si="49"/>
        <v>35</v>
      </c>
      <c r="T59" s="262">
        <f t="shared" si="50"/>
        <v>35</v>
      </c>
      <c r="U59" s="189"/>
      <c r="V59" s="262">
        <f>Rates!$E$31</f>
        <v>35</v>
      </c>
      <c r="W59" s="262">
        <f t="shared" si="51"/>
        <v>35</v>
      </c>
      <c r="X59" s="262">
        <f t="shared" si="44"/>
        <v>35</v>
      </c>
      <c r="Y59" s="262">
        <f t="shared" si="45"/>
        <v>35</v>
      </c>
      <c r="Z59" s="268">
        <f t="shared" si="46"/>
        <v>35</v>
      </c>
    </row>
    <row r="60" spans="2:26" ht="21" customHeight="1" x14ac:dyDescent="0.25">
      <c r="B60" s="179" t="s">
        <v>190</v>
      </c>
      <c r="C60" s="484"/>
      <c r="D60" s="31">
        <f>IF($C$55="Yes",  V57*C60,P57*C60)</f>
        <v>0</v>
      </c>
      <c r="E60" s="484"/>
      <c r="F60" s="31">
        <f>IF($C$55="Yes",W57*E60,Q57*E60)</f>
        <v>0</v>
      </c>
      <c r="G60" s="484"/>
      <c r="H60" s="31">
        <f>IF($C$55="Yes", X57*G60, R57* G60)</f>
        <v>0</v>
      </c>
      <c r="I60" s="484"/>
      <c r="J60" s="31">
        <f>IF($C$55="Yes",Y57*I60, S57*I60)</f>
        <v>0</v>
      </c>
      <c r="K60" s="484"/>
      <c r="L60" s="57">
        <f>IF($C$55="Yes", Z57*K60,T57*K60)</f>
        <v>0</v>
      </c>
      <c r="M60" s="43"/>
      <c r="O60" s="264" t="s">
        <v>194</v>
      </c>
      <c r="P60" s="262">
        <f>Rates!$C$32</f>
        <v>263</v>
      </c>
      <c r="Q60" s="262">
        <f t="shared" si="47"/>
        <v>263</v>
      </c>
      <c r="R60" s="262">
        <f t="shared" si="48"/>
        <v>263</v>
      </c>
      <c r="S60" s="262">
        <f t="shared" si="49"/>
        <v>263</v>
      </c>
      <c r="T60" s="262">
        <f t="shared" si="50"/>
        <v>263</v>
      </c>
      <c r="U60" s="189"/>
      <c r="V60" s="262">
        <f>Rates!$E$32</f>
        <v>263</v>
      </c>
      <c r="W60" s="262">
        <f t="shared" si="51"/>
        <v>263</v>
      </c>
      <c r="X60" s="262">
        <f t="shared" si="44"/>
        <v>263</v>
      </c>
      <c r="Y60" s="262">
        <f t="shared" si="45"/>
        <v>263</v>
      </c>
      <c r="Z60" s="268">
        <f t="shared" si="46"/>
        <v>263</v>
      </c>
    </row>
    <row r="61" spans="2:26" ht="21" customHeight="1" x14ac:dyDescent="0.25">
      <c r="B61" s="181" t="s">
        <v>189</v>
      </c>
      <c r="C61" s="388"/>
      <c r="D61" s="485"/>
      <c r="E61" s="389"/>
      <c r="F61" s="485"/>
      <c r="G61" s="389"/>
      <c r="H61" s="485"/>
      <c r="I61" s="389"/>
      <c r="J61" s="485"/>
      <c r="K61" s="389"/>
      <c r="L61" s="485"/>
      <c r="M61" s="43"/>
      <c r="O61" s="264" t="s">
        <v>195</v>
      </c>
      <c r="P61" s="262">
        <f>Rates!$C$33</f>
        <v>100</v>
      </c>
      <c r="Q61" s="262">
        <f t="shared" si="47"/>
        <v>100</v>
      </c>
      <c r="R61" s="262">
        <f t="shared" si="48"/>
        <v>100</v>
      </c>
      <c r="S61" s="262">
        <f t="shared" si="49"/>
        <v>100</v>
      </c>
      <c r="T61" s="262">
        <f t="shared" si="50"/>
        <v>100</v>
      </c>
      <c r="U61" s="189"/>
      <c r="V61" s="262">
        <f>Rates!$E$33</f>
        <v>100</v>
      </c>
      <c r="W61" s="262">
        <f t="shared" si="51"/>
        <v>100</v>
      </c>
      <c r="X61" s="262">
        <f t="shared" si="44"/>
        <v>100</v>
      </c>
      <c r="Y61" s="262">
        <f t="shared" si="45"/>
        <v>100</v>
      </c>
      <c r="Z61" s="268">
        <f t="shared" si="46"/>
        <v>100</v>
      </c>
    </row>
    <row r="62" spans="2:26" ht="21" customHeight="1" x14ac:dyDescent="0.25">
      <c r="B62" s="137" t="s">
        <v>202</v>
      </c>
      <c r="C62" s="58"/>
      <c r="D62" s="57">
        <f>SUM(D58:D61)</f>
        <v>0</v>
      </c>
      <c r="E62" s="194"/>
      <c r="F62" s="57">
        <f>SUM(F58:F61)</f>
        <v>0</v>
      </c>
      <c r="G62" s="194"/>
      <c r="H62" s="57">
        <f>SUM(H58:H61)</f>
        <v>0</v>
      </c>
      <c r="I62" s="194"/>
      <c r="J62" s="57">
        <f>SUM(J58:J61)</f>
        <v>0</v>
      </c>
      <c r="K62" s="194"/>
      <c r="L62" s="57">
        <f>SUM(L58:L61)</f>
        <v>0</v>
      </c>
      <c r="M62" s="43"/>
      <c r="O62" s="264" t="s">
        <v>196</v>
      </c>
      <c r="P62" s="262">
        <f>Rates!$C$34</f>
        <v>100</v>
      </c>
      <c r="Q62" s="262">
        <f t="shared" si="47"/>
        <v>100</v>
      </c>
      <c r="R62" s="262">
        <f t="shared" si="48"/>
        <v>100</v>
      </c>
      <c r="S62" s="262">
        <f t="shared" si="49"/>
        <v>100</v>
      </c>
      <c r="T62" s="262">
        <f t="shared" si="50"/>
        <v>100</v>
      </c>
      <c r="U62" s="189"/>
      <c r="V62" s="262">
        <f>Rates!$E$34</f>
        <v>100</v>
      </c>
      <c r="W62" s="262">
        <f t="shared" si="51"/>
        <v>100</v>
      </c>
      <c r="X62" s="262">
        <f t="shared" si="44"/>
        <v>100</v>
      </c>
      <c r="Y62" s="262">
        <f t="shared" si="45"/>
        <v>100</v>
      </c>
      <c r="Z62" s="268">
        <f t="shared" si="46"/>
        <v>100</v>
      </c>
    </row>
    <row r="63" spans="2:26" ht="30" customHeight="1" x14ac:dyDescent="0.25">
      <c r="B63" s="137" t="s">
        <v>62</v>
      </c>
      <c r="C63" s="490"/>
      <c r="D63" s="399"/>
      <c r="E63" s="490"/>
      <c r="F63" s="399"/>
      <c r="G63" s="490"/>
      <c r="H63" s="399"/>
      <c r="I63" s="490"/>
      <c r="J63" s="399"/>
      <c r="K63" s="490"/>
      <c r="L63" s="399"/>
      <c r="M63" s="145"/>
      <c r="O63" s="264" t="s">
        <v>197</v>
      </c>
      <c r="P63" s="262">
        <f>Rates!$C$35</f>
        <v>550</v>
      </c>
      <c r="Q63" s="262">
        <f t="shared" si="47"/>
        <v>550</v>
      </c>
      <c r="R63" s="262">
        <f t="shared" si="48"/>
        <v>550</v>
      </c>
      <c r="S63" s="262">
        <f t="shared" si="49"/>
        <v>550</v>
      </c>
      <c r="T63" s="262">
        <f t="shared" si="50"/>
        <v>550</v>
      </c>
      <c r="U63" s="189"/>
      <c r="V63" s="262">
        <f>Rates!$E$35</f>
        <v>550</v>
      </c>
      <c r="W63" s="262">
        <f t="shared" si="51"/>
        <v>550</v>
      </c>
      <c r="X63" s="262">
        <f t="shared" si="44"/>
        <v>550</v>
      </c>
      <c r="Y63" s="262">
        <f t="shared" si="45"/>
        <v>550</v>
      </c>
      <c r="Z63" s="268">
        <f t="shared" si="46"/>
        <v>550</v>
      </c>
    </row>
    <row r="64" spans="2:26" ht="21" customHeight="1" thickBot="1" x14ac:dyDescent="0.35">
      <c r="B64" s="195" t="s">
        <v>203</v>
      </c>
      <c r="C64" s="196"/>
      <c r="D64" s="197">
        <f>D62*C63</f>
        <v>0</v>
      </c>
      <c r="E64" s="196"/>
      <c r="F64" s="197">
        <f>F62*E63</f>
        <v>0</v>
      </c>
      <c r="G64" s="196"/>
      <c r="H64" s="197">
        <f>H62*G63</f>
        <v>0</v>
      </c>
      <c r="I64" s="198"/>
      <c r="J64" s="199">
        <f>J62*I63</f>
        <v>0</v>
      </c>
      <c r="K64" s="198"/>
      <c r="L64" s="199">
        <f>L62*K63</f>
        <v>0</v>
      </c>
      <c r="M64" s="200">
        <f>D64+F64+H64+J64+L64</f>
        <v>0</v>
      </c>
      <c r="O64" s="264" t="s">
        <v>198</v>
      </c>
      <c r="P64" s="262">
        <f>Rates!$C$36</f>
        <v>1100</v>
      </c>
      <c r="Q64" s="262">
        <f t="shared" si="47"/>
        <v>1100</v>
      </c>
      <c r="R64" s="262">
        <f t="shared" si="48"/>
        <v>1100</v>
      </c>
      <c r="S64" s="262">
        <f t="shared" si="49"/>
        <v>1100</v>
      </c>
      <c r="T64" s="262">
        <f t="shared" si="50"/>
        <v>1100</v>
      </c>
      <c r="U64" s="189"/>
      <c r="V64" s="262">
        <f>Rates!$E$36</f>
        <v>1100</v>
      </c>
      <c r="W64" s="262">
        <f t="shared" si="51"/>
        <v>1100</v>
      </c>
      <c r="X64" s="262">
        <f t="shared" si="44"/>
        <v>1100</v>
      </c>
      <c r="Y64" s="262">
        <f t="shared" si="45"/>
        <v>1100</v>
      </c>
      <c r="Z64" s="268">
        <f t="shared" si="46"/>
        <v>1100</v>
      </c>
    </row>
    <row r="65" spans="2:26" ht="19.75" customHeight="1" thickBot="1" x14ac:dyDescent="0.3">
      <c r="B65" s="55"/>
      <c r="C65" s="54"/>
      <c r="D65" s="31"/>
      <c r="E65" s="54"/>
      <c r="F65" s="31"/>
      <c r="G65" s="54"/>
      <c r="H65" s="31"/>
      <c r="O65" s="265" t="s">
        <v>199</v>
      </c>
      <c r="P65" s="266">
        <f>Rates!$C$37</f>
        <v>191</v>
      </c>
      <c r="Q65" s="266">
        <f t="shared" si="47"/>
        <v>191</v>
      </c>
      <c r="R65" s="266">
        <f t="shared" si="48"/>
        <v>191</v>
      </c>
      <c r="S65" s="266">
        <f t="shared" si="49"/>
        <v>191</v>
      </c>
      <c r="T65" s="266">
        <f t="shared" si="50"/>
        <v>191</v>
      </c>
      <c r="U65" s="192"/>
      <c r="V65" s="266">
        <f>Rates!$E$37</f>
        <v>191</v>
      </c>
      <c r="W65" s="266">
        <f t="shared" si="51"/>
        <v>191</v>
      </c>
      <c r="X65" s="266">
        <f t="shared" si="44"/>
        <v>191</v>
      </c>
      <c r="Y65" s="266">
        <f t="shared" si="45"/>
        <v>191</v>
      </c>
      <c r="Z65" s="269">
        <f t="shared" si="46"/>
        <v>191</v>
      </c>
    </row>
    <row r="66" spans="2:26" ht="13.75" customHeight="1" x14ac:dyDescent="0.3">
      <c r="B66" s="535" t="s">
        <v>331</v>
      </c>
      <c r="C66" s="535"/>
      <c r="D66" s="535"/>
      <c r="E66" s="535"/>
      <c r="F66" s="535"/>
      <c r="G66" s="535"/>
      <c r="H66" s="535"/>
      <c r="I66" s="535"/>
      <c r="J66" s="535"/>
      <c r="K66" s="535"/>
      <c r="L66" s="535"/>
      <c r="M66" s="535"/>
    </row>
    <row r="67" spans="2:26" x14ac:dyDescent="0.25">
      <c r="B67" s="64" t="s">
        <v>332</v>
      </c>
    </row>
    <row r="68" spans="2:26" ht="13" hidden="1" x14ac:dyDescent="0.3">
      <c r="B68" s="186" t="s">
        <v>187</v>
      </c>
      <c r="C68" s="545" t="str">
        <f>'Full Budget'!B168</f>
        <v>-</v>
      </c>
      <c r="D68" s="545"/>
      <c r="E68" s="546"/>
      <c r="F68" s="182"/>
      <c r="G68" s="182"/>
      <c r="H68" s="178"/>
      <c r="I68" s="182"/>
      <c r="J68" s="182"/>
      <c r="K68" s="182"/>
      <c r="L68" s="182"/>
      <c r="M68" s="183"/>
      <c r="N68" s="184"/>
      <c r="O68" s="191"/>
      <c r="P68" s="543" t="s">
        <v>222</v>
      </c>
      <c r="Q68" s="543"/>
      <c r="R68" s="543"/>
      <c r="S68" s="543"/>
      <c r="T68" s="543"/>
      <c r="U68" s="187"/>
      <c r="V68" s="543" t="s">
        <v>186</v>
      </c>
      <c r="W68" s="543"/>
      <c r="X68" s="543"/>
      <c r="Y68" s="543"/>
      <c r="Z68" s="544"/>
    </row>
    <row r="69" spans="2:26" ht="27" hidden="1" customHeight="1" x14ac:dyDescent="0.25">
      <c r="B69" s="234" t="s">
        <v>223</v>
      </c>
      <c r="C69" s="481"/>
      <c r="D69" s="372"/>
      <c r="E69" s="184"/>
      <c r="F69" s="373"/>
      <c r="G69" s="92"/>
      <c r="H69" s="374"/>
      <c r="I69" s="184"/>
      <c r="J69" s="184"/>
      <c r="K69" s="184"/>
      <c r="L69" s="184"/>
      <c r="M69" s="185"/>
      <c r="N69" s="184"/>
      <c r="O69" s="259"/>
      <c r="P69" s="260" t="s">
        <v>0</v>
      </c>
      <c r="Q69" s="260" t="s">
        <v>1</v>
      </c>
      <c r="R69" s="260" t="s">
        <v>2</v>
      </c>
      <c r="S69" s="260" t="s">
        <v>3</v>
      </c>
      <c r="T69" s="260" t="s">
        <v>4</v>
      </c>
      <c r="U69" s="190"/>
      <c r="V69" s="260" t="s">
        <v>0</v>
      </c>
      <c r="W69" s="260" t="s">
        <v>1</v>
      </c>
      <c r="X69" s="260" t="s">
        <v>2</v>
      </c>
      <c r="Y69" s="260" t="s">
        <v>3</v>
      </c>
      <c r="Z69" s="267" t="s">
        <v>4</v>
      </c>
    </row>
    <row r="70" spans="2:26" ht="15" hidden="1" customHeight="1" x14ac:dyDescent="0.25">
      <c r="B70" s="144" t="s">
        <v>221</v>
      </c>
      <c r="C70" s="482"/>
      <c r="D70" s="372"/>
      <c r="E70" s="184"/>
      <c r="F70" s="310"/>
      <c r="G70" s="92"/>
      <c r="H70" s="92"/>
      <c r="I70" s="184"/>
      <c r="J70" s="184"/>
      <c r="K70" s="184"/>
      <c r="L70" s="184"/>
      <c r="M70" s="185"/>
      <c r="N70" s="184"/>
      <c r="O70" s="261" t="s">
        <v>201</v>
      </c>
      <c r="P70" s="262">
        <f>Rates!$C$28</f>
        <v>5566</v>
      </c>
      <c r="Q70" s="262">
        <f>P70+(P70*$C$70)</f>
        <v>5566</v>
      </c>
      <c r="R70" s="262">
        <f t="shared" ref="R70:T70" si="52">Q70+(Q70*$C$70)</f>
        <v>5566</v>
      </c>
      <c r="S70" s="262">
        <f t="shared" si="52"/>
        <v>5566</v>
      </c>
      <c r="T70" s="262">
        <f t="shared" si="52"/>
        <v>5566</v>
      </c>
      <c r="U70" s="189"/>
      <c r="V70" s="262">
        <f>Rates!$E$28</f>
        <v>6291</v>
      </c>
      <c r="W70" s="262">
        <f>V70+(V70*$C$70)</f>
        <v>6291</v>
      </c>
      <c r="X70" s="262">
        <f t="shared" ref="X70:Z70" si="53">W70+(W70*$C$70)</f>
        <v>6291</v>
      </c>
      <c r="Y70" s="262">
        <f t="shared" si="53"/>
        <v>6291</v>
      </c>
      <c r="Z70" s="262">
        <f t="shared" si="53"/>
        <v>6291</v>
      </c>
    </row>
    <row r="71" spans="2:26" ht="18" hidden="1" customHeight="1" x14ac:dyDescent="0.25">
      <c r="B71" s="154"/>
      <c r="C71" s="549" t="s">
        <v>0</v>
      </c>
      <c r="D71" s="550"/>
      <c r="E71" s="549" t="s">
        <v>1</v>
      </c>
      <c r="F71" s="550"/>
      <c r="G71" s="549" t="s">
        <v>2</v>
      </c>
      <c r="H71" s="550"/>
      <c r="I71" s="549" t="s">
        <v>3</v>
      </c>
      <c r="J71" s="550"/>
      <c r="K71" s="549" t="s">
        <v>4</v>
      </c>
      <c r="L71" s="550"/>
      <c r="M71" s="272" t="s">
        <v>5</v>
      </c>
      <c r="O71" s="263" t="s">
        <v>191</v>
      </c>
      <c r="P71" s="262">
        <f>Rates!$C$29</f>
        <v>618</v>
      </c>
      <c r="Q71" s="262">
        <f t="shared" ref="Q71:T79" si="54">P71+(P71*$C$70)</f>
        <v>618</v>
      </c>
      <c r="R71" s="262">
        <f t="shared" si="54"/>
        <v>618</v>
      </c>
      <c r="S71" s="262">
        <f t="shared" si="54"/>
        <v>618</v>
      </c>
      <c r="T71" s="262">
        <f t="shared" si="54"/>
        <v>618</v>
      </c>
      <c r="U71" s="189"/>
      <c r="V71" s="262">
        <f>Rates!$E$29</f>
        <v>699</v>
      </c>
      <c r="W71" s="262">
        <f t="shared" ref="W71:Z79" si="55">V71+(V71*$C$70)</f>
        <v>699</v>
      </c>
      <c r="X71" s="262">
        <f t="shared" si="55"/>
        <v>699</v>
      </c>
      <c r="Y71" s="262">
        <f t="shared" si="55"/>
        <v>699</v>
      </c>
      <c r="Z71" s="262">
        <f t="shared" si="55"/>
        <v>699</v>
      </c>
    </row>
    <row r="72" spans="2:26" ht="21" hidden="1" customHeight="1" x14ac:dyDescent="0.25">
      <c r="B72" s="114" t="s">
        <v>188</v>
      </c>
      <c r="C72" s="483"/>
      <c r="D72" s="401">
        <f>IF($C$69="Yes",  V70*C72, P70*C72)</f>
        <v>0</v>
      </c>
      <c r="E72" s="492"/>
      <c r="F72" s="401">
        <f>IF($C$69="Yes", W70*E72, Q70*E72)</f>
        <v>0</v>
      </c>
      <c r="G72" s="492"/>
      <c r="H72" s="401">
        <f>IF($C$69="Yes", X70*G72,R70*G72)</f>
        <v>0</v>
      </c>
      <c r="I72" s="492"/>
      <c r="J72" s="401">
        <f>IF($C$69="Yes", Y70*I72, S70*I72)</f>
        <v>0</v>
      </c>
      <c r="K72" s="492"/>
      <c r="L72" s="193">
        <f>IF($C$69="Yes", Z70*K72,T70*K72)</f>
        <v>0</v>
      </c>
      <c r="M72" s="43"/>
      <c r="O72" s="264" t="s">
        <v>192</v>
      </c>
      <c r="P72" s="262">
        <f>Rates!$C$30</f>
        <v>418</v>
      </c>
      <c r="Q72" s="262">
        <f t="shared" si="54"/>
        <v>418</v>
      </c>
      <c r="R72" s="262">
        <f t="shared" si="54"/>
        <v>418</v>
      </c>
      <c r="S72" s="262">
        <f t="shared" si="54"/>
        <v>418</v>
      </c>
      <c r="T72" s="262">
        <f t="shared" si="54"/>
        <v>418</v>
      </c>
      <c r="U72" s="189"/>
      <c r="V72" s="262">
        <f>Rates!$E$30</f>
        <v>418</v>
      </c>
      <c r="W72" s="262">
        <f t="shared" si="55"/>
        <v>418</v>
      </c>
      <c r="X72" s="262">
        <f t="shared" si="55"/>
        <v>418</v>
      </c>
      <c r="Y72" s="262">
        <f t="shared" si="55"/>
        <v>418</v>
      </c>
      <c r="Z72" s="262">
        <f t="shared" si="55"/>
        <v>418</v>
      </c>
    </row>
    <row r="73" spans="2:26" ht="21" hidden="1" customHeight="1" x14ac:dyDescent="0.25">
      <c r="B73" s="114" t="s">
        <v>57</v>
      </c>
      <c r="C73" s="58">
        <f>C72</f>
        <v>0</v>
      </c>
      <c r="D73" s="31">
        <f>C73*P78</f>
        <v>0</v>
      </c>
      <c r="E73" s="54">
        <f>E72</f>
        <v>0</v>
      </c>
      <c r="F73" s="31">
        <f>E73*Q78</f>
        <v>0</v>
      </c>
      <c r="G73" s="54">
        <f>G72</f>
        <v>0</v>
      </c>
      <c r="H73" s="31">
        <f>G73*R78</f>
        <v>0</v>
      </c>
      <c r="I73" s="54">
        <f>I72</f>
        <v>0</v>
      </c>
      <c r="J73" s="31">
        <f>I73*S78</f>
        <v>0</v>
      </c>
      <c r="K73" s="54">
        <f>K72</f>
        <v>0</v>
      </c>
      <c r="L73" s="57">
        <f>K73*T78</f>
        <v>0</v>
      </c>
      <c r="M73" s="43"/>
      <c r="O73" s="264" t="s">
        <v>193</v>
      </c>
      <c r="P73" s="262">
        <f>Rates!$C$31</f>
        <v>35</v>
      </c>
      <c r="Q73" s="262">
        <f t="shared" si="54"/>
        <v>35</v>
      </c>
      <c r="R73" s="262">
        <f t="shared" si="54"/>
        <v>35</v>
      </c>
      <c r="S73" s="262">
        <f t="shared" si="54"/>
        <v>35</v>
      </c>
      <c r="T73" s="262">
        <f t="shared" si="54"/>
        <v>35</v>
      </c>
      <c r="U73" s="189"/>
      <c r="V73" s="262">
        <f>Rates!$E$31</f>
        <v>35</v>
      </c>
      <c r="W73" s="262">
        <f t="shared" si="55"/>
        <v>35</v>
      </c>
      <c r="X73" s="262">
        <f t="shared" si="55"/>
        <v>35</v>
      </c>
      <c r="Y73" s="262">
        <f t="shared" si="55"/>
        <v>35</v>
      </c>
      <c r="Z73" s="262">
        <f t="shared" si="55"/>
        <v>35</v>
      </c>
    </row>
    <row r="74" spans="2:26" ht="21" hidden="1" customHeight="1" x14ac:dyDescent="0.25">
      <c r="B74" s="179" t="s">
        <v>190</v>
      </c>
      <c r="C74" s="484"/>
      <c r="D74" s="31">
        <f>IF($C$69="Yes",  V71*C74,P71*C74)</f>
        <v>0</v>
      </c>
      <c r="E74" s="484"/>
      <c r="F74" s="31">
        <f>IF($C$69="Yes",W71*E74,Q71*E74)</f>
        <v>0</v>
      </c>
      <c r="G74" s="484"/>
      <c r="H74" s="31">
        <f>IF($C$69="Yes", X71*G74, R71* G74)</f>
        <v>0</v>
      </c>
      <c r="I74" s="484"/>
      <c r="J74" s="31">
        <f>IF($C$69="Yes",Y71*I74, S71*I74)</f>
        <v>0</v>
      </c>
      <c r="K74" s="484"/>
      <c r="L74" s="57">
        <f>IF($C$69="Yes", Z71*K74,T71*K74)</f>
        <v>0</v>
      </c>
      <c r="M74" s="43"/>
      <c r="O74" s="264" t="s">
        <v>194</v>
      </c>
      <c r="P74" s="262">
        <f>Rates!$C$32</f>
        <v>263</v>
      </c>
      <c r="Q74" s="262">
        <f t="shared" si="54"/>
        <v>263</v>
      </c>
      <c r="R74" s="262">
        <f t="shared" si="54"/>
        <v>263</v>
      </c>
      <c r="S74" s="262">
        <f t="shared" si="54"/>
        <v>263</v>
      </c>
      <c r="T74" s="262">
        <f t="shared" si="54"/>
        <v>263</v>
      </c>
      <c r="U74" s="189"/>
      <c r="V74" s="262">
        <f>Rates!$E$32</f>
        <v>263</v>
      </c>
      <c r="W74" s="262">
        <f t="shared" si="55"/>
        <v>263</v>
      </c>
      <c r="X74" s="262">
        <f t="shared" si="55"/>
        <v>263</v>
      </c>
      <c r="Y74" s="262">
        <f t="shared" si="55"/>
        <v>263</v>
      </c>
      <c r="Z74" s="262">
        <f t="shared" si="55"/>
        <v>263</v>
      </c>
    </row>
    <row r="75" spans="2:26" ht="21" hidden="1" customHeight="1" x14ac:dyDescent="0.25">
      <c r="B75" s="181" t="s">
        <v>189</v>
      </c>
      <c r="C75" s="388"/>
      <c r="D75" s="485"/>
      <c r="E75" s="389"/>
      <c r="F75" s="485"/>
      <c r="G75" s="389"/>
      <c r="H75" s="485"/>
      <c r="I75" s="389"/>
      <c r="J75" s="485"/>
      <c r="K75" s="389"/>
      <c r="L75" s="485"/>
      <c r="M75" s="43"/>
      <c r="O75" s="264" t="s">
        <v>195</v>
      </c>
      <c r="P75" s="262">
        <f>Rates!$C$33</f>
        <v>100</v>
      </c>
      <c r="Q75" s="262">
        <f t="shared" si="54"/>
        <v>100</v>
      </c>
      <c r="R75" s="262">
        <f t="shared" si="54"/>
        <v>100</v>
      </c>
      <c r="S75" s="262">
        <f t="shared" si="54"/>
        <v>100</v>
      </c>
      <c r="T75" s="262">
        <f t="shared" si="54"/>
        <v>100</v>
      </c>
      <c r="U75" s="189"/>
      <c r="V75" s="262">
        <f>Rates!$E$33</f>
        <v>100</v>
      </c>
      <c r="W75" s="262">
        <f t="shared" si="55"/>
        <v>100</v>
      </c>
      <c r="X75" s="262">
        <f t="shared" si="55"/>
        <v>100</v>
      </c>
      <c r="Y75" s="262">
        <f t="shared" si="55"/>
        <v>100</v>
      </c>
      <c r="Z75" s="262">
        <f t="shared" si="55"/>
        <v>100</v>
      </c>
    </row>
    <row r="76" spans="2:26" ht="21" hidden="1" customHeight="1" x14ac:dyDescent="0.25">
      <c r="B76" s="137" t="s">
        <v>202</v>
      </c>
      <c r="C76" s="58"/>
      <c r="D76" s="57">
        <f>SUM(D72:D75)</f>
        <v>0</v>
      </c>
      <c r="E76" s="194"/>
      <c r="F76" s="57">
        <f>SUM(F72:F75)</f>
        <v>0</v>
      </c>
      <c r="G76" s="194"/>
      <c r="H76" s="57">
        <f>SUM(H72:H75)</f>
        <v>0</v>
      </c>
      <c r="I76" s="194"/>
      <c r="J76" s="57">
        <f>SUM(J72:J75)</f>
        <v>0</v>
      </c>
      <c r="K76" s="194"/>
      <c r="L76" s="57">
        <f>SUM(L72:L75)</f>
        <v>0</v>
      </c>
      <c r="M76" s="43"/>
      <c r="O76" s="264" t="s">
        <v>196</v>
      </c>
      <c r="P76" s="262">
        <f>Rates!$C$34</f>
        <v>100</v>
      </c>
      <c r="Q76" s="262">
        <f t="shared" si="54"/>
        <v>100</v>
      </c>
      <c r="R76" s="262">
        <f t="shared" si="54"/>
        <v>100</v>
      </c>
      <c r="S76" s="262">
        <f t="shared" si="54"/>
        <v>100</v>
      </c>
      <c r="T76" s="262">
        <f t="shared" si="54"/>
        <v>100</v>
      </c>
      <c r="U76" s="189"/>
      <c r="V76" s="262">
        <f>Rates!$E$34</f>
        <v>100</v>
      </c>
      <c r="W76" s="262">
        <f t="shared" si="55"/>
        <v>100</v>
      </c>
      <c r="X76" s="262">
        <f t="shared" si="55"/>
        <v>100</v>
      </c>
      <c r="Y76" s="262">
        <f t="shared" si="55"/>
        <v>100</v>
      </c>
      <c r="Z76" s="262">
        <f t="shared" si="55"/>
        <v>100</v>
      </c>
    </row>
    <row r="77" spans="2:26" ht="30" hidden="1" customHeight="1" x14ac:dyDescent="0.25">
      <c r="B77" s="137" t="s">
        <v>62</v>
      </c>
      <c r="C77" s="490"/>
      <c r="D77" s="399"/>
      <c r="E77" s="490"/>
      <c r="F77" s="399"/>
      <c r="G77" s="490"/>
      <c r="H77" s="399"/>
      <c r="I77" s="490"/>
      <c r="J77" s="399"/>
      <c r="K77" s="490"/>
      <c r="L77" s="399"/>
      <c r="M77" s="145"/>
      <c r="O77" s="264" t="s">
        <v>197</v>
      </c>
      <c r="P77" s="262">
        <f>Rates!$C$35</f>
        <v>550</v>
      </c>
      <c r="Q77" s="262">
        <f t="shared" si="54"/>
        <v>550</v>
      </c>
      <c r="R77" s="262">
        <f t="shared" si="54"/>
        <v>550</v>
      </c>
      <c r="S77" s="262">
        <f t="shared" si="54"/>
        <v>550</v>
      </c>
      <c r="T77" s="262">
        <f t="shared" si="54"/>
        <v>550</v>
      </c>
      <c r="U77" s="189"/>
      <c r="V77" s="262">
        <f>Rates!$E$35</f>
        <v>550</v>
      </c>
      <c r="W77" s="262">
        <f t="shared" si="55"/>
        <v>550</v>
      </c>
      <c r="X77" s="262">
        <f t="shared" si="55"/>
        <v>550</v>
      </c>
      <c r="Y77" s="262">
        <f t="shared" si="55"/>
        <v>550</v>
      </c>
      <c r="Z77" s="262">
        <f t="shared" si="55"/>
        <v>550</v>
      </c>
    </row>
    <row r="78" spans="2:26" ht="21" hidden="1" customHeight="1" thickBot="1" x14ac:dyDescent="0.35">
      <c r="B78" s="195" t="s">
        <v>203</v>
      </c>
      <c r="C78" s="196"/>
      <c r="D78" s="197">
        <f>D76*C77</f>
        <v>0</v>
      </c>
      <c r="E78" s="196"/>
      <c r="F78" s="197">
        <f>F76*E77</f>
        <v>0</v>
      </c>
      <c r="G78" s="196"/>
      <c r="H78" s="197">
        <f>H76*G77</f>
        <v>0</v>
      </c>
      <c r="I78" s="198"/>
      <c r="J78" s="199">
        <f>J76*I77</f>
        <v>0</v>
      </c>
      <c r="K78" s="198"/>
      <c r="L78" s="199">
        <f>L76*K77</f>
        <v>0</v>
      </c>
      <c r="M78" s="200">
        <f>D78+F78+H78+J78+L78</f>
        <v>0</v>
      </c>
      <c r="O78" s="264" t="s">
        <v>198</v>
      </c>
      <c r="P78" s="262">
        <f>Rates!$C$36</f>
        <v>1100</v>
      </c>
      <c r="Q78" s="262">
        <f t="shared" si="54"/>
        <v>1100</v>
      </c>
      <c r="R78" s="262">
        <f t="shared" si="54"/>
        <v>1100</v>
      </c>
      <c r="S78" s="262">
        <f t="shared" si="54"/>
        <v>1100</v>
      </c>
      <c r="T78" s="262">
        <f t="shared" si="54"/>
        <v>1100</v>
      </c>
      <c r="U78" s="189"/>
      <c r="V78" s="262">
        <f>Rates!$E$36</f>
        <v>1100</v>
      </c>
      <c r="W78" s="262">
        <f t="shared" si="55"/>
        <v>1100</v>
      </c>
      <c r="X78" s="262">
        <f t="shared" si="55"/>
        <v>1100</v>
      </c>
      <c r="Y78" s="262">
        <f t="shared" si="55"/>
        <v>1100</v>
      </c>
      <c r="Z78" s="262">
        <f t="shared" si="55"/>
        <v>1100</v>
      </c>
    </row>
    <row r="79" spans="2:26" ht="18.5" hidden="1" thickBot="1" x14ac:dyDescent="0.3">
      <c r="B79" s="55"/>
      <c r="C79" s="54"/>
      <c r="D79" s="31"/>
      <c r="E79" s="54"/>
      <c r="F79" s="31"/>
      <c r="G79" s="54"/>
      <c r="H79" s="31"/>
      <c r="O79" s="265" t="s">
        <v>199</v>
      </c>
      <c r="P79" s="266">
        <f>Rates!$C$37</f>
        <v>191</v>
      </c>
      <c r="Q79" s="262">
        <f t="shared" si="54"/>
        <v>191</v>
      </c>
      <c r="R79" s="262">
        <f t="shared" si="54"/>
        <v>191</v>
      </c>
      <c r="S79" s="262">
        <f t="shared" si="54"/>
        <v>191</v>
      </c>
      <c r="T79" s="262">
        <f t="shared" si="54"/>
        <v>191</v>
      </c>
      <c r="U79" s="192"/>
      <c r="V79" s="266">
        <f>Rates!$E$37</f>
        <v>191</v>
      </c>
      <c r="W79" s="262">
        <f t="shared" si="55"/>
        <v>191</v>
      </c>
      <c r="X79" s="262">
        <f t="shared" si="55"/>
        <v>191</v>
      </c>
      <c r="Y79" s="262">
        <f t="shared" si="55"/>
        <v>191</v>
      </c>
      <c r="Z79" s="262">
        <f t="shared" si="55"/>
        <v>191</v>
      </c>
    </row>
    <row r="80" spans="2:26" x14ac:dyDescent="0.25">
      <c r="B80" s="64" t="s">
        <v>333</v>
      </c>
    </row>
    <row r="81" spans="2:26" ht="14.4" hidden="1" customHeight="1" x14ac:dyDescent="0.3">
      <c r="B81" s="186" t="s">
        <v>187</v>
      </c>
      <c r="C81" s="545" t="str">
        <f>'Full Budget'!B169</f>
        <v>-</v>
      </c>
      <c r="D81" s="545"/>
      <c r="E81" s="546"/>
      <c r="F81" s="182"/>
      <c r="G81" s="182"/>
      <c r="H81" s="178"/>
      <c r="I81" s="182"/>
      <c r="J81" s="182"/>
      <c r="K81" s="182"/>
      <c r="L81" s="182"/>
      <c r="M81" s="183"/>
      <c r="N81" s="184"/>
      <c r="O81" s="191"/>
      <c r="P81" s="543" t="s">
        <v>222</v>
      </c>
      <c r="Q81" s="543"/>
      <c r="R81" s="543"/>
      <c r="S81" s="543"/>
      <c r="T81" s="543"/>
      <c r="U81" s="187"/>
      <c r="V81" s="543" t="s">
        <v>186</v>
      </c>
      <c r="W81" s="543"/>
      <c r="X81" s="543"/>
      <c r="Y81" s="543"/>
      <c r="Z81" s="544"/>
    </row>
    <row r="82" spans="2:26" ht="27" hidden="1" customHeight="1" x14ac:dyDescent="0.25">
      <c r="B82" s="234" t="s">
        <v>223</v>
      </c>
      <c r="C82" s="481"/>
      <c r="D82" s="372"/>
      <c r="E82" s="184"/>
      <c r="F82" s="373"/>
      <c r="G82" s="92"/>
      <c r="H82" s="374"/>
      <c r="I82" s="184"/>
      <c r="J82" s="184"/>
      <c r="K82" s="184"/>
      <c r="L82" s="184"/>
      <c r="M82" s="185"/>
      <c r="N82" s="184"/>
      <c r="O82" s="259"/>
      <c r="P82" s="260" t="s">
        <v>0</v>
      </c>
      <c r="Q82" s="260" t="s">
        <v>1</v>
      </c>
      <c r="R82" s="260" t="s">
        <v>2</v>
      </c>
      <c r="S82" s="260" t="s">
        <v>3</v>
      </c>
      <c r="T82" s="260" t="s">
        <v>4</v>
      </c>
      <c r="U82" s="190"/>
      <c r="V82" s="260" t="s">
        <v>0</v>
      </c>
      <c r="W82" s="260" t="s">
        <v>1</v>
      </c>
      <c r="X82" s="260" t="s">
        <v>2</v>
      </c>
      <c r="Y82" s="260" t="s">
        <v>3</v>
      </c>
      <c r="Z82" s="267" t="s">
        <v>4</v>
      </c>
    </row>
    <row r="83" spans="2:26" ht="15" hidden="1" customHeight="1" x14ac:dyDescent="0.25">
      <c r="B83" s="144" t="s">
        <v>221</v>
      </c>
      <c r="C83" s="482"/>
      <c r="D83" s="372"/>
      <c r="E83" s="184"/>
      <c r="F83" s="310"/>
      <c r="G83" s="92"/>
      <c r="H83" s="92"/>
      <c r="I83" s="184"/>
      <c r="J83" s="184"/>
      <c r="K83" s="184"/>
      <c r="L83" s="184"/>
      <c r="M83" s="185"/>
      <c r="N83" s="184"/>
      <c r="O83" s="261" t="s">
        <v>201</v>
      </c>
      <c r="P83" s="262">
        <f>Rates!$C$28</f>
        <v>5566</v>
      </c>
      <c r="Q83" s="262">
        <f>P83+(P83*$C$83)</f>
        <v>5566</v>
      </c>
      <c r="R83" s="262">
        <f t="shared" ref="R83:T83" si="56">Q83+(Q83*$C$83)</f>
        <v>5566</v>
      </c>
      <c r="S83" s="262">
        <f t="shared" si="56"/>
        <v>5566</v>
      </c>
      <c r="T83" s="262">
        <f t="shared" si="56"/>
        <v>5566</v>
      </c>
      <c r="U83" s="189"/>
      <c r="V83" s="262">
        <f>Rates!$E$28</f>
        <v>6291</v>
      </c>
      <c r="W83" s="262">
        <f>V83+(V83*$C$83)</f>
        <v>6291</v>
      </c>
      <c r="X83" s="262">
        <f t="shared" ref="X83:Z83" si="57">W83+(W83*$C$83)</f>
        <v>6291</v>
      </c>
      <c r="Y83" s="262">
        <f t="shared" si="57"/>
        <v>6291</v>
      </c>
      <c r="Z83" s="262">
        <f t="shared" si="57"/>
        <v>6291</v>
      </c>
    </row>
    <row r="84" spans="2:26" ht="18" hidden="1" customHeight="1" x14ac:dyDescent="0.25">
      <c r="B84" s="154"/>
      <c r="C84" s="549" t="s">
        <v>0</v>
      </c>
      <c r="D84" s="550"/>
      <c r="E84" s="549" t="s">
        <v>1</v>
      </c>
      <c r="F84" s="550"/>
      <c r="G84" s="549" t="s">
        <v>2</v>
      </c>
      <c r="H84" s="550"/>
      <c r="I84" s="549" t="s">
        <v>3</v>
      </c>
      <c r="J84" s="550"/>
      <c r="K84" s="549" t="s">
        <v>4</v>
      </c>
      <c r="L84" s="550"/>
      <c r="M84" s="272" t="s">
        <v>5</v>
      </c>
      <c r="O84" s="263" t="s">
        <v>191</v>
      </c>
      <c r="P84" s="262">
        <f>Rates!$C$29</f>
        <v>618</v>
      </c>
      <c r="Q84" s="262">
        <f t="shared" ref="Q84:T92" si="58">P84+(P84*$C$83)</f>
        <v>618</v>
      </c>
      <c r="R84" s="262">
        <f t="shared" si="58"/>
        <v>618</v>
      </c>
      <c r="S84" s="262">
        <f t="shared" si="58"/>
        <v>618</v>
      </c>
      <c r="T84" s="262">
        <f t="shared" si="58"/>
        <v>618</v>
      </c>
      <c r="U84" s="189"/>
      <c r="V84" s="262">
        <f>Rates!$E$29</f>
        <v>699</v>
      </c>
      <c r="W84" s="262">
        <f t="shared" ref="W84:Z92" si="59">V84+(V84*$C$83)</f>
        <v>699</v>
      </c>
      <c r="X84" s="262">
        <f t="shared" si="59"/>
        <v>699</v>
      </c>
      <c r="Y84" s="262">
        <f t="shared" si="59"/>
        <v>699</v>
      </c>
      <c r="Z84" s="262">
        <f t="shared" si="59"/>
        <v>699</v>
      </c>
    </row>
    <row r="85" spans="2:26" ht="18" hidden="1" customHeight="1" x14ac:dyDescent="0.25">
      <c r="B85" s="114" t="s">
        <v>188</v>
      </c>
      <c r="C85" s="483"/>
      <c r="D85" s="401">
        <f>IF($C$82="Yes",  V83*C85, P83*C85)</f>
        <v>0</v>
      </c>
      <c r="E85" s="492"/>
      <c r="F85" s="401">
        <f>IF($C$82="Yes", W83*E85, Q83*E85)</f>
        <v>0</v>
      </c>
      <c r="G85" s="492"/>
      <c r="H85" s="401">
        <f>IF($C$82="Yes", X83*G85,R83*G85)</f>
        <v>0</v>
      </c>
      <c r="I85" s="492"/>
      <c r="J85" s="401">
        <f>IF($C$82="Yes", Y83*I85, S83*I85)</f>
        <v>0</v>
      </c>
      <c r="K85" s="492"/>
      <c r="L85" s="193">
        <f>IF($C$82="Yes", Z83*K85,T83*K85)</f>
        <v>0</v>
      </c>
      <c r="M85" s="43"/>
      <c r="O85" s="264" t="s">
        <v>192</v>
      </c>
      <c r="P85" s="262">
        <f>Rates!$C$30</f>
        <v>418</v>
      </c>
      <c r="Q85" s="262">
        <f t="shared" si="58"/>
        <v>418</v>
      </c>
      <c r="R85" s="262">
        <f t="shared" si="58"/>
        <v>418</v>
      </c>
      <c r="S85" s="262">
        <f t="shared" si="58"/>
        <v>418</v>
      </c>
      <c r="T85" s="262">
        <f t="shared" si="58"/>
        <v>418</v>
      </c>
      <c r="U85" s="189"/>
      <c r="V85" s="262">
        <f>Rates!$E$30</f>
        <v>418</v>
      </c>
      <c r="W85" s="262">
        <f t="shared" si="59"/>
        <v>418</v>
      </c>
      <c r="X85" s="262">
        <f t="shared" si="59"/>
        <v>418</v>
      </c>
      <c r="Y85" s="262">
        <f t="shared" si="59"/>
        <v>418</v>
      </c>
      <c r="Z85" s="262">
        <f t="shared" si="59"/>
        <v>418</v>
      </c>
    </row>
    <row r="86" spans="2:26" ht="21" hidden="1" customHeight="1" x14ac:dyDescent="0.25">
      <c r="B86" s="114" t="s">
        <v>57</v>
      </c>
      <c r="C86" s="58">
        <f>C85</f>
        <v>0</v>
      </c>
      <c r="D86" s="31">
        <f>C86*P91</f>
        <v>0</v>
      </c>
      <c r="E86" s="54">
        <f>E85</f>
        <v>0</v>
      </c>
      <c r="F86" s="31">
        <f>E86*Q91</f>
        <v>0</v>
      </c>
      <c r="G86" s="54">
        <f>G85</f>
        <v>0</v>
      </c>
      <c r="H86" s="31">
        <f>G86*R91</f>
        <v>0</v>
      </c>
      <c r="I86" s="54">
        <f>I85</f>
        <v>0</v>
      </c>
      <c r="J86" s="31">
        <f>I86*S91</f>
        <v>0</v>
      </c>
      <c r="K86" s="54">
        <f>K85</f>
        <v>0</v>
      </c>
      <c r="L86" s="57">
        <f>K86*T91</f>
        <v>0</v>
      </c>
      <c r="M86" s="43"/>
      <c r="O86" s="264" t="s">
        <v>193</v>
      </c>
      <c r="P86" s="262">
        <f>Rates!$C$31</f>
        <v>35</v>
      </c>
      <c r="Q86" s="262">
        <f t="shared" si="58"/>
        <v>35</v>
      </c>
      <c r="R86" s="262">
        <f t="shared" si="58"/>
        <v>35</v>
      </c>
      <c r="S86" s="262">
        <f t="shared" si="58"/>
        <v>35</v>
      </c>
      <c r="T86" s="262">
        <f t="shared" si="58"/>
        <v>35</v>
      </c>
      <c r="U86" s="189"/>
      <c r="V86" s="262">
        <f>Rates!$E$31</f>
        <v>35</v>
      </c>
      <c r="W86" s="262">
        <f t="shared" si="59"/>
        <v>35</v>
      </c>
      <c r="X86" s="262">
        <f t="shared" si="59"/>
        <v>35</v>
      </c>
      <c r="Y86" s="262">
        <f t="shared" si="59"/>
        <v>35</v>
      </c>
      <c r="Z86" s="262">
        <f t="shared" si="59"/>
        <v>35</v>
      </c>
    </row>
    <row r="87" spans="2:26" ht="21" hidden="1" customHeight="1" x14ac:dyDescent="0.25">
      <c r="B87" s="179" t="s">
        <v>190</v>
      </c>
      <c r="C87" s="484"/>
      <c r="D87" s="31">
        <f>IF($C$82="Yes",  V84*C87,P84*C87)</f>
        <v>0</v>
      </c>
      <c r="E87" s="484"/>
      <c r="F87" s="31">
        <f>IF($C$82="Yes",W84*E87,Q84*E87)</f>
        <v>0</v>
      </c>
      <c r="G87" s="484"/>
      <c r="H87" s="31">
        <f>IF($C$82="Yes", X84*G87, R84* G87)</f>
        <v>0</v>
      </c>
      <c r="I87" s="484"/>
      <c r="J87" s="31">
        <f>IF($C$82="Yes",Y84*I87, S84*I87)</f>
        <v>0</v>
      </c>
      <c r="K87" s="484"/>
      <c r="L87" s="57">
        <f>IF($C$82="Yes", Z84*K87,T84*K87)</f>
        <v>0</v>
      </c>
      <c r="M87" s="43"/>
      <c r="O87" s="264" t="s">
        <v>194</v>
      </c>
      <c r="P87" s="262">
        <f>Rates!$C$32</f>
        <v>263</v>
      </c>
      <c r="Q87" s="262">
        <f t="shared" si="58"/>
        <v>263</v>
      </c>
      <c r="R87" s="262">
        <f t="shared" si="58"/>
        <v>263</v>
      </c>
      <c r="S87" s="262">
        <f t="shared" si="58"/>
        <v>263</v>
      </c>
      <c r="T87" s="262">
        <f t="shared" si="58"/>
        <v>263</v>
      </c>
      <c r="U87" s="189"/>
      <c r="V87" s="262">
        <f>Rates!$E$32</f>
        <v>263</v>
      </c>
      <c r="W87" s="262">
        <f t="shared" si="59"/>
        <v>263</v>
      </c>
      <c r="X87" s="262">
        <f t="shared" si="59"/>
        <v>263</v>
      </c>
      <c r="Y87" s="262">
        <f t="shared" si="59"/>
        <v>263</v>
      </c>
      <c r="Z87" s="262">
        <f t="shared" si="59"/>
        <v>263</v>
      </c>
    </row>
    <row r="88" spans="2:26" ht="21" hidden="1" customHeight="1" x14ac:dyDescent="0.25">
      <c r="B88" s="181" t="s">
        <v>189</v>
      </c>
      <c r="C88" s="388"/>
      <c r="D88" s="485"/>
      <c r="E88" s="389"/>
      <c r="F88" s="485"/>
      <c r="G88" s="389"/>
      <c r="H88" s="485"/>
      <c r="I88" s="389"/>
      <c r="J88" s="485"/>
      <c r="K88" s="389"/>
      <c r="L88" s="485"/>
      <c r="M88" s="43"/>
      <c r="O88" s="264" t="s">
        <v>195</v>
      </c>
      <c r="P88" s="262">
        <f>Rates!$C$33</f>
        <v>100</v>
      </c>
      <c r="Q88" s="262">
        <f t="shared" si="58"/>
        <v>100</v>
      </c>
      <c r="R88" s="262">
        <f t="shared" si="58"/>
        <v>100</v>
      </c>
      <c r="S88" s="262">
        <f t="shared" si="58"/>
        <v>100</v>
      </c>
      <c r="T88" s="262">
        <f t="shared" si="58"/>
        <v>100</v>
      </c>
      <c r="U88" s="189"/>
      <c r="V88" s="262">
        <f>Rates!$E$33</f>
        <v>100</v>
      </c>
      <c r="W88" s="262">
        <f t="shared" si="59"/>
        <v>100</v>
      </c>
      <c r="X88" s="262">
        <f t="shared" si="59"/>
        <v>100</v>
      </c>
      <c r="Y88" s="262">
        <f t="shared" si="59"/>
        <v>100</v>
      </c>
      <c r="Z88" s="262">
        <f t="shared" si="59"/>
        <v>100</v>
      </c>
    </row>
    <row r="89" spans="2:26" ht="21" hidden="1" customHeight="1" x14ac:dyDescent="0.25">
      <c r="B89" s="137" t="s">
        <v>202</v>
      </c>
      <c r="C89" s="58"/>
      <c r="D89" s="57">
        <f>SUM(D85:D88)</f>
        <v>0</v>
      </c>
      <c r="E89" s="194"/>
      <c r="F89" s="57">
        <f>SUM(F85:F88)</f>
        <v>0</v>
      </c>
      <c r="G89" s="194"/>
      <c r="H89" s="57">
        <f>SUM(H85:H88)</f>
        <v>0</v>
      </c>
      <c r="I89" s="194"/>
      <c r="J89" s="57">
        <f>SUM(J85:J88)</f>
        <v>0</v>
      </c>
      <c r="K89" s="194"/>
      <c r="L89" s="57">
        <f>SUM(L85:L88)</f>
        <v>0</v>
      </c>
      <c r="M89" s="43"/>
      <c r="O89" s="264" t="s">
        <v>196</v>
      </c>
      <c r="P89" s="262">
        <f>Rates!$C$34</f>
        <v>100</v>
      </c>
      <c r="Q89" s="262">
        <f t="shared" si="58"/>
        <v>100</v>
      </c>
      <c r="R89" s="262">
        <f t="shared" si="58"/>
        <v>100</v>
      </c>
      <c r="S89" s="262">
        <f t="shared" si="58"/>
        <v>100</v>
      </c>
      <c r="T89" s="262">
        <f t="shared" si="58"/>
        <v>100</v>
      </c>
      <c r="U89" s="189"/>
      <c r="V89" s="262">
        <f>Rates!$E$34</f>
        <v>100</v>
      </c>
      <c r="W89" s="262">
        <f t="shared" si="59"/>
        <v>100</v>
      </c>
      <c r="X89" s="262">
        <f t="shared" si="59"/>
        <v>100</v>
      </c>
      <c r="Y89" s="262">
        <f t="shared" si="59"/>
        <v>100</v>
      </c>
      <c r="Z89" s="262">
        <f t="shared" si="59"/>
        <v>100</v>
      </c>
    </row>
    <row r="90" spans="2:26" ht="30" hidden="1" customHeight="1" x14ac:dyDescent="0.25">
      <c r="B90" s="137" t="s">
        <v>62</v>
      </c>
      <c r="C90" s="490"/>
      <c r="D90" s="399"/>
      <c r="E90" s="490"/>
      <c r="F90" s="399"/>
      <c r="G90" s="490"/>
      <c r="H90" s="399"/>
      <c r="I90" s="490"/>
      <c r="J90" s="399"/>
      <c r="K90" s="490"/>
      <c r="L90" s="399"/>
      <c r="M90" s="145"/>
      <c r="O90" s="264" t="s">
        <v>197</v>
      </c>
      <c r="P90" s="262">
        <f>Rates!$C$35</f>
        <v>550</v>
      </c>
      <c r="Q90" s="262">
        <f t="shared" si="58"/>
        <v>550</v>
      </c>
      <c r="R90" s="262">
        <f t="shared" si="58"/>
        <v>550</v>
      </c>
      <c r="S90" s="262">
        <f t="shared" si="58"/>
        <v>550</v>
      </c>
      <c r="T90" s="262">
        <f t="shared" si="58"/>
        <v>550</v>
      </c>
      <c r="U90" s="189"/>
      <c r="V90" s="262">
        <f>Rates!$E$35</f>
        <v>550</v>
      </c>
      <c r="W90" s="262">
        <f t="shared" si="59"/>
        <v>550</v>
      </c>
      <c r="X90" s="262">
        <f t="shared" si="59"/>
        <v>550</v>
      </c>
      <c r="Y90" s="262">
        <f t="shared" si="59"/>
        <v>550</v>
      </c>
      <c r="Z90" s="262">
        <f t="shared" si="59"/>
        <v>550</v>
      </c>
    </row>
    <row r="91" spans="2:26" ht="21" hidden="1" customHeight="1" thickBot="1" x14ac:dyDescent="0.35">
      <c r="B91" s="195" t="s">
        <v>203</v>
      </c>
      <c r="C91" s="196"/>
      <c r="D91" s="197">
        <f>D89*C90</f>
        <v>0</v>
      </c>
      <c r="E91" s="196"/>
      <c r="F91" s="197">
        <f>F89*E90</f>
        <v>0</v>
      </c>
      <c r="G91" s="196"/>
      <c r="H91" s="197">
        <f>H89*G90</f>
        <v>0</v>
      </c>
      <c r="I91" s="198"/>
      <c r="J91" s="199">
        <f>J89*I90</f>
        <v>0</v>
      </c>
      <c r="K91" s="198"/>
      <c r="L91" s="199">
        <f>L89*K90</f>
        <v>0</v>
      </c>
      <c r="M91" s="200">
        <f>D91+F91+H91+J91+L91</f>
        <v>0</v>
      </c>
      <c r="O91" s="264" t="s">
        <v>198</v>
      </c>
      <c r="P91" s="262">
        <f>Rates!$C$36</f>
        <v>1100</v>
      </c>
      <c r="Q91" s="262">
        <f t="shared" si="58"/>
        <v>1100</v>
      </c>
      <c r="R91" s="262">
        <f t="shared" si="58"/>
        <v>1100</v>
      </c>
      <c r="S91" s="262">
        <f t="shared" si="58"/>
        <v>1100</v>
      </c>
      <c r="T91" s="262">
        <f t="shared" si="58"/>
        <v>1100</v>
      </c>
      <c r="U91" s="189"/>
      <c r="V91" s="262">
        <f>Rates!$E$36</f>
        <v>1100</v>
      </c>
      <c r="W91" s="262">
        <f t="shared" si="59"/>
        <v>1100</v>
      </c>
      <c r="X91" s="262">
        <f t="shared" si="59"/>
        <v>1100</v>
      </c>
      <c r="Y91" s="262">
        <f t="shared" si="59"/>
        <v>1100</v>
      </c>
      <c r="Z91" s="262">
        <f t="shared" si="59"/>
        <v>1100</v>
      </c>
    </row>
    <row r="92" spans="2:26" ht="18.5" hidden="1" thickBot="1" x14ac:dyDescent="0.3">
      <c r="B92" s="55"/>
      <c r="C92" s="54"/>
      <c r="D92" s="31"/>
      <c r="E92" s="54"/>
      <c r="F92" s="31"/>
      <c r="G92" s="54"/>
      <c r="H92" s="31"/>
      <c r="O92" s="265" t="s">
        <v>199</v>
      </c>
      <c r="P92" s="266">
        <f>Rates!$C$37</f>
        <v>191</v>
      </c>
      <c r="Q92" s="262">
        <f t="shared" si="58"/>
        <v>191</v>
      </c>
      <c r="R92" s="262">
        <f t="shared" si="58"/>
        <v>191</v>
      </c>
      <c r="S92" s="262">
        <f t="shared" si="58"/>
        <v>191</v>
      </c>
      <c r="T92" s="262">
        <f t="shared" si="58"/>
        <v>191</v>
      </c>
      <c r="U92" s="192"/>
      <c r="V92" s="266">
        <f>Rates!$E$37</f>
        <v>191</v>
      </c>
      <c r="W92" s="262">
        <f t="shared" si="59"/>
        <v>191</v>
      </c>
      <c r="X92" s="262">
        <f t="shared" si="59"/>
        <v>191</v>
      </c>
      <c r="Y92" s="262">
        <f t="shared" si="59"/>
        <v>191</v>
      </c>
      <c r="Z92" s="262">
        <f t="shared" si="59"/>
        <v>191</v>
      </c>
    </row>
    <row r="93" spans="2:26" x14ac:dyDescent="0.25">
      <c r="B93" s="64" t="s">
        <v>334</v>
      </c>
    </row>
    <row r="94" spans="2:26" ht="15" hidden="1" customHeight="1" x14ac:dyDescent="0.3">
      <c r="B94" s="186" t="s">
        <v>187</v>
      </c>
      <c r="C94" s="545" t="str">
        <f>'Full Budget'!B170</f>
        <v>-</v>
      </c>
      <c r="D94" s="545"/>
      <c r="E94" s="546"/>
      <c r="F94" s="182"/>
      <c r="G94" s="182"/>
      <c r="H94" s="178"/>
      <c r="I94" s="182"/>
      <c r="J94" s="182"/>
      <c r="K94" s="182"/>
      <c r="L94" s="182"/>
      <c r="M94" s="183"/>
      <c r="N94" s="184"/>
      <c r="O94" s="191"/>
      <c r="P94" s="543" t="s">
        <v>222</v>
      </c>
      <c r="Q94" s="543"/>
      <c r="R94" s="543"/>
      <c r="S94" s="543"/>
      <c r="T94" s="543"/>
      <c r="U94" s="187"/>
      <c r="V94" s="543" t="s">
        <v>186</v>
      </c>
      <c r="W94" s="543"/>
      <c r="X94" s="543"/>
      <c r="Y94" s="543"/>
      <c r="Z94" s="544"/>
    </row>
    <row r="95" spans="2:26" ht="27" hidden="1" customHeight="1" x14ac:dyDescent="0.25">
      <c r="B95" s="234" t="s">
        <v>223</v>
      </c>
      <c r="C95" s="481"/>
      <c r="D95" s="372"/>
      <c r="E95" s="184"/>
      <c r="F95" s="373"/>
      <c r="G95" s="92"/>
      <c r="H95" s="374"/>
      <c r="I95" s="184"/>
      <c r="J95" s="184"/>
      <c r="K95" s="184"/>
      <c r="L95" s="184"/>
      <c r="M95" s="185"/>
      <c r="N95" s="184"/>
      <c r="O95" s="259"/>
      <c r="P95" s="260" t="s">
        <v>0</v>
      </c>
      <c r="Q95" s="260" t="s">
        <v>1</v>
      </c>
      <c r="R95" s="260" t="s">
        <v>2</v>
      </c>
      <c r="S95" s="260" t="s">
        <v>3</v>
      </c>
      <c r="T95" s="260" t="s">
        <v>4</v>
      </c>
      <c r="U95" s="190"/>
      <c r="V95" s="260" t="s">
        <v>0</v>
      </c>
      <c r="W95" s="260" t="s">
        <v>1</v>
      </c>
      <c r="X95" s="260" t="s">
        <v>2</v>
      </c>
      <c r="Y95" s="260" t="s">
        <v>3</v>
      </c>
      <c r="Z95" s="267" t="s">
        <v>4</v>
      </c>
    </row>
    <row r="96" spans="2:26" ht="15" hidden="1" customHeight="1" x14ac:dyDescent="0.25">
      <c r="B96" s="144" t="s">
        <v>221</v>
      </c>
      <c r="C96" s="482"/>
      <c r="D96" s="372"/>
      <c r="E96" s="184"/>
      <c r="F96" s="310"/>
      <c r="G96" s="92"/>
      <c r="H96" s="92"/>
      <c r="I96" s="184"/>
      <c r="J96" s="184"/>
      <c r="K96" s="184"/>
      <c r="L96" s="184"/>
      <c r="M96" s="185"/>
      <c r="N96" s="184"/>
      <c r="O96" s="261" t="s">
        <v>201</v>
      </c>
      <c r="P96" s="262">
        <f>Rates!$C$28</f>
        <v>5566</v>
      </c>
      <c r="Q96" s="262">
        <f>P96+(P96*$C$96)</f>
        <v>5566</v>
      </c>
      <c r="R96" s="262">
        <f t="shared" ref="R96:T96" si="60">Q96+(Q96*$C$96)</f>
        <v>5566</v>
      </c>
      <c r="S96" s="262">
        <f t="shared" si="60"/>
        <v>5566</v>
      </c>
      <c r="T96" s="262">
        <f t="shared" si="60"/>
        <v>5566</v>
      </c>
      <c r="U96" s="189"/>
      <c r="V96" s="262">
        <f>Rates!$E$28</f>
        <v>6291</v>
      </c>
      <c r="W96" s="262">
        <f>V96+(V96*$C$96)</f>
        <v>6291</v>
      </c>
      <c r="X96" s="262">
        <f t="shared" ref="X96:Z96" si="61">W96+(W96*$C$96)</f>
        <v>6291</v>
      </c>
      <c r="Y96" s="262">
        <f t="shared" si="61"/>
        <v>6291</v>
      </c>
      <c r="Z96" s="262">
        <f t="shared" si="61"/>
        <v>6291</v>
      </c>
    </row>
    <row r="97" spans="2:26" ht="18" hidden="1" customHeight="1" x14ac:dyDescent="0.25">
      <c r="B97" s="154"/>
      <c r="C97" s="549" t="s">
        <v>0</v>
      </c>
      <c r="D97" s="550"/>
      <c r="E97" s="549" t="s">
        <v>1</v>
      </c>
      <c r="F97" s="550"/>
      <c r="G97" s="549" t="s">
        <v>2</v>
      </c>
      <c r="H97" s="550"/>
      <c r="I97" s="549" t="s">
        <v>3</v>
      </c>
      <c r="J97" s="550"/>
      <c r="K97" s="549" t="s">
        <v>4</v>
      </c>
      <c r="L97" s="550"/>
      <c r="M97" s="272" t="s">
        <v>5</v>
      </c>
      <c r="O97" s="263" t="s">
        <v>191</v>
      </c>
      <c r="P97" s="262">
        <f>Rates!$C$29</f>
        <v>618</v>
      </c>
      <c r="Q97" s="262">
        <f t="shared" ref="Q97:T105" si="62">P97+(P97*$C$96)</f>
        <v>618</v>
      </c>
      <c r="R97" s="262">
        <f t="shared" si="62"/>
        <v>618</v>
      </c>
      <c r="S97" s="262">
        <f t="shared" si="62"/>
        <v>618</v>
      </c>
      <c r="T97" s="262">
        <f t="shared" si="62"/>
        <v>618</v>
      </c>
      <c r="U97" s="189"/>
      <c r="V97" s="262">
        <f>Rates!$E$29</f>
        <v>699</v>
      </c>
      <c r="W97" s="262">
        <f t="shared" ref="W97:Z105" si="63">V97+(V97*$C$96)</f>
        <v>699</v>
      </c>
      <c r="X97" s="262">
        <f t="shared" si="63"/>
        <v>699</v>
      </c>
      <c r="Y97" s="262">
        <f t="shared" si="63"/>
        <v>699</v>
      </c>
      <c r="Z97" s="262">
        <f t="shared" si="63"/>
        <v>699</v>
      </c>
    </row>
    <row r="98" spans="2:26" ht="21" hidden="1" customHeight="1" x14ac:dyDescent="0.25">
      <c r="B98" s="114" t="s">
        <v>188</v>
      </c>
      <c r="C98" s="483"/>
      <c r="D98" s="401">
        <f>IF($C$95="Yes",  V96*C98, P96*C98)</f>
        <v>0</v>
      </c>
      <c r="E98" s="492"/>
      <c r="F98" s="401">
        <f>IF($C$95="Yes", W96*E98, Q96*E98)</f>
        <v>0</v>
      </c>
      <c r="G98" s="492"/>
      <c r="H98" s="401">
        <f>IF($C$95="Yes", X96*G98,R96*G98)</f>
        <v>0</v>
      </c>
      <c r="I98" s="492"/>
      <c r="J98" s="401">
        <f>IF($C$95="Yes", Y96*I98, S96*I98)</f>
        <v>0</v>
      </c>
      <c r="K98" s="492"/>
      <c r="L98" s="193">
        <f>IF($C$95="Yes", Z96*K98,T96*K98)</f>
        <v>0</v>
      </c>
      <c r="M98" s="43"/>
      <c r="O98" s="264" t="s">
        <v>192</v>
      </c>
      <c r="P98" s="262">
        <f>Rates!$C$30</f>
        <v>418</v>
      </c>
      <c r="Q98" s="262">
        <f t="shared" si="62"/>
        <v>418</v>
      </c>
      <c r="R98" s="262">
        <f t="shared" si="62"/>
        <v>418</v>
      </c>
      <c r="S98" s="262">
        <f t="shared" si="62"/>
        <v>418</v>
      </c>
      <c r="T98" s="262">
        <f t="shared" si="62"/>
        <v>418</v>
      </c>
      <c r="U98" s="189"/>
      <c r="V98" s="262">
        <f>Rates!$E$30</f>
        <v>418</v>
      </c>
      <c r="W98" s="262">
        <f t="shared" si="63"/>
        <v>418</v>
      </c>
      <c r="X98" s="262">
        <f t="shared" si="63"/>
        <v>418</v>
      </c>
      <c r="Y98" s="262">
        <f t="shared" si="63"/>
        <v>418</v>
      </c>
      <c r="Z98" s="262">
        <f t="shared" si="63"/>
        <v>418</v>
      </c>
    </row>
    <row r="99" spans="2:26" ht="21" hidden="1" customHeight="1" x14ac:dyDescent="0.25">
      <c r="B99" s="114" t="s">
        <v>57</v>
      </c>
      <c r="C99" s="58">
        <f>C98</f>
        <v>0</v>
      </c>
      <c r="D99" s="31">
        <f>C99*P104</f>
        <v>0</v>
      </c>
      <c r="E99" s="54">
        <f>E98</f>
        <v>0</v>
      </c>
      <c r="F99" s="31">
        <f>E99*Q104</f>
        <v>0</v>
      </c>
      <c r="G99" s="54">
        <f>G98</f>
        <v>0</v>
      </c>
      <c r="H99" s="31">
        <f>G99*R104</f>
        <v>0</v>
      </c>
      <c r="I99" s="54">
        <f>I98</f>
        <v>0</v>
      </c>
      <c r="J99" s="31">
        <f>I99*S104</f>
        <v>0</v>
      </c>
      <c r="K99" s="54">
        <f>K98</f>
        <v>0</v>
      </c>
      <c r="L99" s="57">
        <f>K99*T104</f>
        <v>0</v>
      </c>
      <c r="M99" s="43"/>
      <c r="O99" s="264" t="s">
        <v>193</v>
      </c>
      <c r="P99" s="262">
        <f>Rates!$C$31</f>
        <v>35</v>
      </c>
      <c r="Q99" s="262">
        <f t="shared" si="62"/>
        <v>35</v>
      </c>
      <c r="R99" s="262">
        <f t="shared" si="62"/>
        <v>35</v>
      </c>
      <c r="S99" s="262">
        <f t="shared" si="62"/>
        <v>35</v>
      </c>
      <c r="T99" s="262">
        <f t="shared" si="62"/>
        <v>35</v>
      </c>
      <c r="U99" s="189"/>
      <c r="V99" s="262">
        <f>Rates!$E$31</f>
        <v>35</v>
      </c>
      <c r="W99" s="262">
        <f t="shared" si="63"/>
        <v>35</v>
      </c>
      <c r="X99" s="262">
        <f t="shared" si="63"/>
        <v>35</v>
      </c>
      <c r="Y99" s="262">
        <f t="shared" si="63"/>
        <v>35</v>
      </c>
      <c r="Z99" s="262">
        <f t="shared" si="63"/>
        <v>35</v>
      </c>
    </row>
    <row r="100" spans="2:26" ht="21" hidden="1" customHeight="1" x14ac:dyDescent="0.25">
      <c r="B100" s="179" t="s">
        <v>190</v>
      </c>
      <c r="C100" s="484"/>
      <c r="D100" s="31">
        <f>IF($C$95="Yes",  V97*C100,P97*C100)</f>
        <v>0</v>
      </c>
      <c r="E100" s="484"/>
      <c r="F100" s="31">
        <f>IF($C$95="Yes",W97*E100,Q97*E100)</f>
        <v>0</v>
      </c>
      <c r="G100" s="484"/>
      <c r="H100" s="31">
        <f>IF($C$95="Yes", X97*G100, R97* G100)</f>
        <v>0</v>
      </c>
      <c r="I100" s="484"/>
      <c r="J100" s="31">
        <f>IF($C$95="Yes",Y97*I100, S97*I100)</f>
        <v>0</v>
      </c>
      <c r="K100" s="484"/>
      <c r="L100" s="57">
        <f>IF($C$95="Yes", Z97*K100,T97*K100)</f>
        <v>0</v>
      </c>
      <c r="M100" s="43"/>
      <c r="O100" s="264" t="s">
        <v>194</v>
      </c>
      <c r="P100" s="262">
        <f>Rates!$C$32</f>
        <v>263</v>
      </c>
      <c r="Q100" s="262">
        <f t="shared" si="62"/>
        <v>263</v>
      </c>
      <c r="R100" s="262">
        <f t="shared" si="62"/>
        <v>263</v>
      </c>
      <c r="S100" s="262">
        <f t="shared" si="62"/>
        <v>263</v>
      </c>
      <c r="T100" s="262">
        <f t="shared" si="62"/>
        <v>263</v>
      </c>
      <c r="U100" s="189"/>
      <c r="V100" s="262">
        <f>Rates!$E$32</f>
        <v>263</v>
      </c>
      <c r="W100" s="262">
        <f t="shared" si="63"/>
        <v>263</v>
      </c>
      <c r="X100" s="262">
        <f t="shared" si="63"/>
        <v>263</v>
      </c>
      <c r="Y100" s="262">
        <f t="shared" si="63"/>
        <v>263</v>
      </c>
      <c r="Z100" s="262">
        <f t="shared" si="63"/>
        <v>263</v>
      </c>
    </row>
    <row r="101" spans="2:26" ht="21" hidden="1" customHeight="1" x14ac:dyDescent="0.25">
      <c r="B101" s="181" t="s">
        <v>189</v>
      </c>
      <c r="C101" s="388"/>
      <c r="D101" s="485"/>
      <c r="E101" s="389"/>
      <c r="F101" s="485"/>
      <c r="G101" s="389"/>
      <c r="H101" s="485"/>
      <c r="I101" s="389"/>
      <c r="J101" s="485"/>
      <c r="K101" s="389"/>
      <c r="L101" s="485"/>
      <c r="M101" s="43"/>
      <c r="O101" s="264" t="s">
        <v>195</v>
      </c>
      <c r="P101" s="262">
        <f>Rates!$C$33</f>
        <v>100</v>
      </c>
      <c r="Q101" s="262">
        <f t="shared" si="62"/>
        <v>100</v>
      </c>
      <c r="R101" s="262">
        <f t="shared" si="62"/>
        <v>100</v>
      </c>
      <c r="S101" s="262">
        <f t="shared" si="62"/>
        <v>100</v>
      </c>
      <c r="T101" s="262">
        <f t="shared" si="62"/>
        <v>100</v>
      </c>
      <c r="U101" s="189"/>
      <c r="V101" s="262">
        <f>Rates!$E$33</f>
        <v>100</v>
      </c>
      <c r="W101" s="262">
        <f t="shared" si="63"/>
        <v>100</v>
      </c>
      <c r="X101" s="262">
        <f t="shared" si="63"/>
        <v>100</v>
      </c>
      <c r="Y101" s="262">
        <f t="shared" si="63"/>
        <v>100</v>
      </c>
      <c r="Z101" s="262">
        <f t="shared" si="63"/>
        <v>100</v>
      </c>
    </row>
    <row r="102" spans="2:26" ht="21" hidden="1" customHeight="1" x14ac:dyDescent="0.25">
      <c r="B102" s="137" t="s">
        <v>202</v>
      </c>
      <c r="C102" s="58"/>
      <c r="D102" s="57">
        <f>SUM(D98:D101)</f>
        <v>0</v>
      </c>
      <c r="E102" s="194"/>
      <c r="F102" s="57">
        <f>SUM(F98:F101)</f>
        <v>0</v>
      </c>
      <c r="G102" s="194"/>
      <c r="H102" s="57">
        <f>SUM(H98:H101)</f>
        <v>0</v>
      </c>
      <c r="I102" s="194"/>
      <c r="J102" s="57">
        <f>SUM(J98:J101)</f>
        <v>0</v>
      </c>
      <c r="K102" s="194"/>
      <c r="L102" s="57">
        <f>SUM(L98:L101)</f>
        <v>0</v>
      </c>
      <c r="M102" s="43"/>
      <c r="O102" s="264" t="s">
        <v>196</v>
      </c>
      <c r="P102" s="262">
        <f>Rates!$C$34</f>
        <v>100</v>
      </c>
      <c r="Q102" s="262">
        <f t="shared" si="62"/>
        <v>100</v>
      </c>
      <c r="R102" s="262">
        <f t="shared" si="62"/>
        <v>100</v>
      </c>
      <c r="S102" s="262">
        <f t="shared" si="62"/>
        <v>100</v>
      </c>
      <c r="T102" s="262">
        <f t="shared" si="62"/>
        <v>100</v>
      </c>
      <c r="U102" s="189"/>
      <c r="V102" s="262">
        <f>Rates!$E$34</f>
        <v>100</v>
      </c>
      <c r="W102" s="262">
        <f t="shared" si="63"/>
        <v>100</v>
      </c>
      <c r="X102" s="262">
        <f t="shared" si="63"/>
        <v>100</v>
      </c>
      <c r="Y102" s="262">
        <f t="shared" si="63"/>
        <v>100</v>
      </c>
      <c r="Z102" s="262">
        <f t="shared" si="63"/>
        <v>100</v>
      </c>
    </row>
    <row r="103" spans="2:26" ht="30" hidden="1" customHeight="1" x14ac:dyDescent="0.25">
      <c r="B103" s="137" t="s">
        <v>62</v>
      </c>
      <c r="C103" s="490"/>
      <c r="D103" s="399"/>
      <c r="E103" s="490"/>
      <c r="F103" s="399"/>
      <c r="G103" s="490"/>
      <c r="H103" s="399"/>
      <c r="I103" s="490"/>
      <c r="J103" s="399"/>
      <c r="K103" s="490"/>
      <c r="L103" s="399"/>
      <c r="M103" s="145"/>
      <c r="O103" s="264" t="s">
        <v>197</v>
      </c>
      <c r="P103" s="262">
        <f>Rates!$C$35</f>
        <v>550</v>
      </c>
      <c r="Q103" s="262">
        <f t="shared" si="62"/>
        <v>550</v>
      </c>
      <c r="R103" s="262">
        <f t="shared" si="62"/>
        <v>550</v>
      </c>
      <c r="S103" s="262">
        <f t="shared" si="62"/>
        <v>550</v>
      </c>
      <c r="T103" s="262">
        <f t="shared" si="62"/>
        <v>550</v>
      </c>
      <c r="U103" s="189"/>
      <c r="V103" s="262">
        <f>Rates!$E$35</f>
        <v>550</v>
      </c>
      <c r="W103" s="262">
        <f t="shared" si="63"/>
        <v>550</v>
      </c>
      <c r="X103" s="262">
        <f t="shared" si="63"/>
        <v>550</v>
      </c>
      <c r="Y103" s="262">
        <f t="shared" si="63"/>
        <v>550</v>
      </c>
      <c r="Z103" s="262">
        <f t="shared" si="63"/>
        <v>550</v>
      </c>
    </row>
    <row r="104" spans="2:26" ht="21" hidden="1" customHeight="1" thickBot="1" x14ac:dyDescent="0.35">
      <c r="B104" s="195" t="s">
        <v>203</v>
      </c>
      <c r="C104" s="196"/>
      <c r="D104" s="197">
        <f>D102*C103</f>
        <v>0</v>
      </c>
      <c r="E104" s="196"/>
      <c r="F104" s="197">
        <f>F102*E103</f>
        <v>0</v>
      </c>
      <c r="G104" s="196"/>
      <c r="H104" s="197">
        <f>H102*G103</f>
        <v>0</v>
      </c>
      <c r="I104" s="198"/>
      <c r="J104" s="199">
        <f>J102*I103</f>
        <v>0</v>
      </c>
      <c r="K104" s="198"/>
      <c r="L104" s="199">
        <f>L102*K103</f>
        <v>0</v>
      </c>
      <c r="M104" s="200">
        <f>D104+F104+H104+J104+L104</f>
        <v>0</v>
      </c>
      <c r="O104" s="264" t="s">
        <v>198</v>
      </c>
      <c r="P104" s="262">
        <f>Rates!$C$36</f>
        <v>1100</v>
      </c>
      <c r="Q104" s="262">
        <f t="shared" si="62"/>
        <v>1100</v>
      </c>
      <c r="R104" s="262">
        <f t="shared" si="62"/>
        <v>1100</v>
      </c>
      <c r="S104" s="262">
        <f t="shared" si="62"/>
        <v>1100</v>
      </c>
      <c r="T104" s="262">
        <f t="shared" si="62"/>
        <v>1100</v>
      </c>
      <c r="U104" s="189"/>
      <c r="V104" s="262">
        <f>Rates!$E$36</f>
        <v>1100</v>
      </c>
      <c r="W104" s="262">
        <f t="shared" si="63"/>
        <v>1100</v>
      </c>
      <c r="X104" s="262">
        <f t="shared" si="63"/>
        <v>1100</v>
      </c>
      <c r="Y104" s="262">
        <f t="shared" si="63"/>
        <v>1100</v>
      </c>
      <c r="Z104" s="262">
        <f t="shared" si="63"/>
        <v>1100</v>
      </c>
    </row>
    <row r="105" spans="2:26" ht="18.5" hidden="1" thickBot="1" x14ac:dyDescent="0.3">
      <c r="B105" s="55"/>
      <c r="C105" s="54"/>
      <c r="D105" s="31"/>
      <c r="E105" s="54"/>
      <c r="F105" s="31"/>
      <c r="G105" s="54"/>
      <c r="H105" s="31"/>
      <c r="O105" s="265" t="s">
        <v>199</v>
      </c>
      <c r="P105" s="266">
        <f>Rates!$C$37</f>
        <v>191</v>
      </c>
      <c r="Q105" s="262">
        <f t="shared" si="62"/>
        <v>191</v>
      </c>
      <c r="R105" s="262">
        <f t="shared" si="62"/>
        <v>191</v>
      </c>
      <c r="S105" s="262">
        <f t="shared" si="62"/>
        <v>191</v>
      </c>
      <c r="T105" s="262">
        <f t="shared" si="62"/>
        <v>191</v>
      </c>
      <c r="U105" s="192"/>
      <c r="V105" s="266">
        <f>Rates!$E$37</f>
        <v>191</v>
      </c>
      <c r="W105" s="262">
        <f t="shared" si="63"/>
        <v>191</v>
      </c>
      <c r="X105" s="262">
        <f t="shared" si="63"/>
        <v>191</v>
      </c>
      <c r="Y105" s="262">
        <f t="shared" si="63"/>
        <v>191</v>
      </c>
      <c r="Z105" s="262">
        <f t="shared" si="63"/>
        <v>191</v>
      </c>
    </row>
    <row r="106" spans="2:26" x14ac:dyDescent="0.25">
      <c r="B106" s="64" t="s">
        <v>335</v>
      </c>
    </row>
    <row r="107" spans="2:26" ht="14.4" hidden="1" customHeight="1" x14ac:dyDescent="0.3">
      <c r="B107" s="186" t="s">
        <v>187</v>
      </c>
      <c r="C107" s="545" t="str">
        <f>'Full Budget'!B171</f>
        <v>-</v>
      </c>
      <c r="D107" s="545"/>
      <c r="E107" s="546"/>
      <c r="F107" s="182"/>
      <c r="G107" s="182"/>
      <c r="H107" s="178"/>
      <c r="I107" s="182"/>
      <c r="J107" s="182"/>
      <c r="K107" s="182"/>
      <c r="L107" s="182"/>
      <c r="M107" s="183"/>
      <c r="N107" s="184"/>
      <c r="O107" s="191"/>
      <c r="P107" s="543" t="s">
        <v>222</v>
      </c>
      <c r="Q107" s="543"/>
      <c r="R107" s="543"/>
      <c r="S107" s="543"/>
      <c r="T107" s="543"/>
      <c r="U107" s="187"/>
      <c r="V107" s="543" t="s">
        <v>186</v>
      </c>
      <c r="W107" s="543"/>
      <c r="X107" s="543"/>
      <c r="Y107" s="543"/>
      <c r="Z107" s="544"/>
    </row>
    <row r="108" spans="2:26" ht="27" hidden="1" customHeight="1" x14ac:dyDescent="0.25">
      <c r="B108" s="234" t="s">
        <v>223</v>
      </c>
      <c r="C108" s="483"/>
      <c r="D108" s="372"/>
      <c r="E108" s="184"/>
      <c r="F108" s="373"/>
      <c r="G108" s="92"/>
      <c r="H108" s="374"/>
      <c r="I108" s="184"/>
      <c r="J108" s="184"/>
      <c r="K108" s="184"/>
      <c r="L108" s="184"/>
      <c r="M108" s="185"/>
      <c r="N108" s="184"/>
      <c r="O108" s="259"/>
      <c r="P108" s="260" t="s">
        <v>0</v>
      </c>
      <c r="Q108" s="260" t="s">
        <v>1</v>
      </c>
      <c r="R108" s="260" t="s">
        <v>2</v>
      </c>
      <c r="S108" s="260" t="s">
        <v>3</v>
      </c>
      <c r="T108" s="260" t="s">
        <v>4</v>
      </c>
      <c r="U108" s="190"/>
      <c r="V108" s="260" t="s">
        <v>0</v>
      </c>
      <c r="W108" s="260" t="s">
        <v>1</v>
      </c>
      <c r="X108" s="260" t="s">
        <v>2</v>
      </c>
      <c r="Y108" s="260" t="s">
        <v>3</v>
      </c>
      <c r="Z108" s="267" t="s">
        <v>4</v>
      </c>
    </row>
    <row r="109" spans="2:26" ht="18" hidden="1" x14ac:dyDescent="0.25">
      <c r="B109" s="144" t="s">
        <v>221</v>
      </c>
      <c r="C109" s="482"/>
      <c r="D109" s="372"/>
      <c r="E109" s="184"/>
      <c r="F109" s="310"/>
      <c r="G109" s="92"/>
      <c r="H109" s="92"/>
      <c r="I109" s="184"/>
      <c r="J109" s="184"/>
      <c r="K109" s="184"/>
      <c r="L109" s="184"/>
      <c r="M109" s="185"/>
      <c r="N109" s="184"/>
      <c r="O109" s="261" t="s">
        <v>201</v>
      </c>
      <c r="P109" s="262">
        <f>Rates!$C$28</f>
        <v>5566</v>
      </c>
      <c r="Q109" s="262">
        <f>P109+(P109*$C$109)</f>
        <v>5566</v>
      </c>
      <c r="R109" s="262">
        <f t="shared" ref="R109:T109" si="64">Q109+(Q109*$C$109)</f>
        <v>5566</v>
      </c>
      <c r="S109" s="262">
        <f t="shared" si="64"/>
        <v>5566</v>
      </c>
      <c r="T109" s="262">
        <f t="shared" si="64"/>
        <v>5566</v>
      </c>
      <c r="U109" s="189"/>
      <c r="V109" s="262">
        <f>Rates!$E$28</f>
        <v>6291</v>
      </c>
      <c r="W109" s="262">
        <f>V109+(V109*$C$109)</f>
        <v>6291</v>
      </c>
      <c r="X109" s="262">
        <f t="shared" ref="X109:Z109" si="65">W109+(W109*$C$109)</f>
        <v>6291</v>
      </c>
      <c r="Y109" s="262">
        <f t="shared" si="65"/>
        <v>6291</v>
      </c>
      <c r="Z109" s="262">
        <f t="shared" si="65"/>
        <v>6291</v>
      </c>
    </row>
    <row r="110" spans="2:26" ht="18" hidden="1" x14ac:dyDescent="0.25">
      <c r="B110" s="154"/>
      <c r="C110" s="549" t="s">
        <v>0</v>
      </c>
      <c r="D110" s="550"/>
      <c r="E110" s="549" t="s">
        <v>1</v>
      </c>
      <c r="F110" s="550"/>
      <c r="G110" s="549" t="s">
        <v>2</v>
      </c>
      <c r="H110" s="550"/>
      <c r="I110" s="549" t="s">
        <v>3</v>
      </c>
      <c r="J110" s="550"/>
      <c r="K110" s="549" t="s">
        <v>4</v>
      </c>
      <c r="L110" s="550"/>
      <c r="M110" s="272" t="s">
        <v>5</v>
      </c>
      <c r="O110" s="263" t="s">
        <v>191</v>
      </c>
      <c r="P110" s="262">
        <f>Rates!$C$29</f>
        <v>618</v>
      </c>
      <c r="Q110" s="262">
        <f t="shared" ref="Q110:T118" si="66">P110+(P110*$C$109)</f>
        <v>618</v>
      </c>
      <c r="R110" s="262">
        <f t="shared" si="66"/>
        <v>618</v>
      </c>
      <c r="S110" s="262">
        <f t="shared" si="66"/>
        <v>618</v>
      </c>
      <c r="T110" s="262">
        <f t="shared" si="66"/>
        <v>618</v>
      </c>
      <c r="U110" s="189"/>
      <c r="V110" s="262">
        <f>Rates!$E$29</f>
        <v>699</v>
      </c>
      <c r="W110" s="262">
        <f t="shared" ref="W110:Z118" si="67">V110+(V110*$C$109)</f>
        <v>699</v>
      </c>
      <c r="X110" s="262">
        <f t="shared" si="67"/>
        <v>699</v>
      </c>
      <c r="Y110" s="262">
        <f t="shared" si="67"/>
        <v>699</v>
      </c>
      <c r="Z110" s="262">
        <f t="shared" si="67"/>
        <v>699</v>
      </c>
    </row>
    <row r="111" spans="2:26" ht="21" hidden="1" customHeight="1" x14ac:dyDescent="0.25">
      <c r="B111" s="114" t="s">
        <v>188</v>
      </c>
      <c r="C111" s="483"/>
      <c r="D111" s="401">
        <f>IF($C$108="Yes",  V109*C111, P109*C111)</f>
        <v>0</v>
      </c>
      <c r="E111" s="492"/>
      <c r="F111" s="401">
        <f>IF($C$108="Yes", W109*E111, Q109*E111)</f>
        <v>0</v>
      </c>
      <c r="G111" s="492"/>
      <c r="H111" s="401">
        <f>IF($C$108="Yes", X109*G111,R109*G111)</f>
        <v>0</v>
      </c>
      <c r="I111" s="492"/>
      <c r="J111" s="401">
        <f>IF($C$108="Yes", Y109*I111, S109*I111)</f>
        <v>0</v>
      </c>
      <c r="K111" s="492"/>
      <c r="L111" s="193">
        <f>IF($C$108="Yes", Z109*K111,T109*K111)</f>
        <v>0</v>
      </c>
      <c r="M111" s="43"/>
      <c r="O111" s="264" t="s">
        <v>192</v>
      </c>
      <c r="P111" s="262">
        <f>Rates!$C$30</f>
        <v>418</v>
      </c>
      <c r="Q111" s="262">
        <f t="shared" si="66"/>
        <v>418</v>
      </c>
      <c r="R111" s="262">
        <f t="shared" si="66"/>
        <v>418</v>
      </c>
      <c r="S111" s="262">
        <f t="shared" si="66"/>
        <v>418</v>
      </c>
      <c r="T111" s="262">
        <f t="shared" si="66"/>
        <v>418</v>
      </c>
      <c r="U111" s="189"/>
      <c r="V111" s="262">
        <f>Rates!$E$30</f>
        <v>418</v>
      </c>
      <c r="W111" s="262">
        <f t="shared" si="67"/>
        <v>418</v>
      </c>
      <c r="X111" s="262">
        <f t="shared" si="67"/>
        <v>418</v>
      </c>
      <c r="Y111" s="262">
        <f t="shared" si="67"/>
        <v>418</v>
      </c>
      <c r="Z111" s="262">
        <f t="shared" si="67"/>
        <v>418</v>
      </c>
    </row>
    <row r="112" spans="2:26" ht="19.25" hidden="1" customHeight="1" x14ac:dyDescent="0.25">
      <c r="B112" s="114" t="s">
        <v>57</v>
      </c>
      <c r="C112" s="58">
        <f>C111</f>
        <v>0</v>
      </c>
      <c r="D112" s="31">
        <f>C112*P117</f>
        <v>0</v>
      </c>
      <c r="E112" s="54">
        <f>E111</f>
        <v>0</v>
      </c>
      <c r="F112" s="31">
        <f>E112*Q117</f>
        <v>0</v>
      </c>
      <c r="G112" s="54">
        <f>G111</f>
        <v>0</v>
      </c>
      <c r="H112" s="31">
        <f>G112*R117</f>
        <v>0</v>
      </c>
      <c r="I112" s="54">
        <f>I111</f>
        <v>0</v>
      </c>
      <c r="J112" s="31">
        <f>I112*S117</f>
        <v>0</v>
      </c>
      <c r="K112" s="54">
        <f>K111</f>
        <v>0</v>
      </c>
      <c r="L112" s="57">
        <f>K112*T117</f>
        <v>0</v>
      </c>
      <c r="M112" s="43"/>
      <c r="O112" s="264" t="s">
        <v>193</v>
      </c>
      <c r="P112" s="262">
        <f>Rates!$C$31</f>
        <v>35</v>
      </c>
      <c r="Q112" s="262">
        <f t="shared" si="66"/>
        <v>35</v>
      </c>
      <c r="R112" s="262">
        <f t="shared" si="66"/>
        <v>35</v>
      </c>
      <c r="S112" s="262">
        <f t="shared" si="66"/>
        <v>35</v>
      </c>
      <c r="T112" s="262">
        <f t="shared" si="66"/>
        <v>35</v>
      </c>
      <c r="U112" s="189"/>
      <c r="V112" s="262">
        <f>Rates!$E$31</f>
        <v>35</v>
      </c>
      <c r="W112" s="262">
        <f t="shared" si="67"/>
        <v>35</v>
      </c>
      <c r="X112" s="262">
        <f t="shared" si="67"/>
        <v>35</v>
      </c>
      <c r="Y112" s="262">
        <f t="shared" si="67"/>
        <v>35</v>
      </c>
      <c r="Z112" s="262">
        <f t="shared" si="67"/>
        <v>35</v>
      </c>
    </row>
    <row r="113" spans="2:26" ht="19.25" hidden="1" customHeight="1" x14ac:dyDescent="0.25">
      <c r="B113" s="179" t="s">
        <v>190</v>
      </c>
      <c r="C113" s="484"/>
      <c r="D113" s="31">
        <f>IF($C$108="Yes",  V110*C113,P110*C113)</f>
        <v>0</v>
      </c>
      <c r="E113" s="484"/>
      <c r="F113" s="31">
        <f>IF($C$108="Yes",W110*E113,Q110*E113)</f>
        <v>0</v>
      </c>
      <c r="G113" s="484"/>
      <c r="H113" s="31">
        <f>IF($C$108="Yes", X110*G113, R110* G113)</f>
        <v>0</v>
      </c>
      <c r="I113" s="484"/>
      <c r="J113" s="31">
        <f>IF($C$108="Yes",Y110*I113, S110*I113)</f>
        <v>0</v>
      </c>
      <c r="K113" s="484"/>
      <c r="L113" s="57">
        <f>IF($C$108="Yes", Z110*K113,T110*K113)</f>
        <v>0</v>
      </c>
      <c r="M113" s="43"/>
      <c r="O113" s="264" t="s">
        <v>194</v>
      </c>
      <c r="P113" s="262">
        <f>Rates!$C$32</f>
        <v>263</v>
      </c>
      <c r="Q113" s="262">
        <f t="shared" si="66"/>
        <v>263</v>
      </c>
      <c r="R113" s="262">
        <f t="shared" si="66"/>
        <v>263</v>
      </c>
      <c r="S113" s="262">
        <f t="shared" si="66"/>
        <v>263</v>
      </c>
      <c r="T113" s="262">
        <f t="shared" si="66"/>
        <v>263</v>
      </c>
      <c r="U113" s="189"/>
      <c r="V113" s="262">
        <f>Rates!$E$32</f>
        <v>263</v>
      </c>
      <c r="W113" s="262">
        <f t="shared" si="67"/>
        <v>263</v>
      </c>
      <c r="X113" s="262">
        <f t="shared" si="67"/>
        <v>263</v>
      </c>
      <c r="Y113" s="262">
        <f t="shared" si="67"/>
        <v>263</v>
      </c>
      <c r="Z113" s="262">
        <f t="shared" si="67"/>
        <v>263</v>
      </c>
    </row>
    <row r="114" spans="2:26" ht="21" hidden="1" customHeight="1" x14ac:dyDescent="0.25">
      <c r="B114" s="181" t="s">
        <v>189</v>
      </c>
      <c r="C114" s="388"/>
      <c r="D114" s="485"/>
      <c r="E114" s="389"/>
      <c r="F114" s="485"/>
      <c r="G114" s="389"/>
      <c r="H114" s="485"/>
      <c r="I114" s="389"/>
      <c r="J114" s="485"/>
      <c r="K114" s="389"/>
      <c r="L114" s="485"/>
      <c r="M114" s="43"/>
      <c r="O114" s="264" t="s">
        <v>195</v>
      </c>
      <c r="P114" s="262">
        <f>Rates!$C$33</f>
        <v>100</v>
      </c>
      <c r="Q114" s="262">
        <f t="shared" si="66"/>
        <v>100</v>
      </c>
      <c r="R114" s="262">
        <f t="shared" si="66"/>
        <v>100</v>
      </c>
      <c r="S114" s="262">
        <f t="shared" si="66"/>
        <v>100</v>
      </c>
      <c r="T114" s="262">
        <f t="shared" si="66"/>
        <v>100</v>
      </c>
      <c r="U114" s="189"/>
      <c r="V114" s="262">
        <f>Rates!$E$33</f>
        <v>100</v>
      </c>
      <c r="W114" s="262">
        <f t="shared" si="67"/>
        <v>100</v>
      </c>
      <c r="X114" s="262">
        <f t="shared" si="67"/>
        <v>100</v>
      </c>
      <c r="Y114" s="262">
        <f t="shared" si="67"/>
        <v>100</v>
      </c>
      <c r="Z114" s="262">
        <f t="shared" si="67"/>
        <v>100</v>
      </c>
    </row>
    <row r="115" spans="2:26" ht="21" hidden="1" customHeight="1" x14ac:dyDescent="0.25">
      <c r="B115" s="137" t="s">
        <v>202</v>
      </c>
      <c r="C115" s="58"/>
      <c r="D115" s="57">
        <f>SUM(D111:D114)</f>
        <v>0</v>
      </c>
      <c r="E115" s="194"/>
      <c r="F115" s="57">
        <f>SUM(F111:F114)</f>
        <v>0</v>
      </c>
      <c r="G115" s="194"/>
      <c r="H115" s="57">
        <f>SUM(H111:H114)</f>
        <v>0</v>
      </c>
      <c r="I115" s="194"/>
      <c r="J115" s="57">
        <f>SUM(J111:J114)</f>
        <v>0</v>
      </c>
      <c r="K115" s="194"/>
      <c r="L115" s="57">
        <f>SUM(L111:L114)</f>
        <v>0</v>
      </c>
      <c r="M115" s="43"/>
      <c r="O115" s="264" t="s">
        <v>196</v>
      </c>
      <c r="P115" s="262">
        <f>Rates!$C$34</f>
        <v>100</v>
      </c>
      <c r="Q115" s="262">
        <f t="shared" si="66"/>
        <v>100</v>
      </c>
      <c r="R115" s="262">
        <f t="shared" si="66"/>
        <v>100</v>
      </c>
      <c r="S115" s="262">
        <f t="shared" si="66"/>
        <v>100</v>
      </c>
      <c r="T115" s="262">
        <f t="shared" si="66"/>
        <v>100</v>
      </c>
      <c r="U115" s="189"/>
      <c r="V115" s="262">
        <f>Rates!$E$34</f>
        <v>100</v>
      </c>
      <c r="W115" s="262">
        <f t="shared" si="67"/>
        <v>100</v>
      </c>
      <c r="X115" s="262">
        <f t="shared" si="67"/>
        <v>100</v>
      </c>
      <c r="Y115" s="262">
        <f t="shared" si="67"/>
        <v>100</v>
      </c>
      <c r="Z115" s="262">
        <f t="shared" si="67"/>
        <v>100</v>
      </c>
    </row>
    <row r="116" spans="2:26" ht="30" hidden="1" customHeight="1" x14ac:dyDescent="0.25">
      <c r="B116" s="137" t="s">
        <v>62</v>
      </c>
      <c r="C116" s="490"/>
      <c r="D116" s="399"/>
      <c r="E116" s="490"/>
      <c r="F116" s="399"/>
      <c r="G116" s="490"/>
      <c r="H116" s="399"/>
      <c r="I116" s="490"/>
      <c r="J116" s="399"/>
      <c r="K116" s="490"/>
      <c r="L116" s="399"/>
      <c r="M116" s="145"/>
      <c r="O116" s="264" t="s">
        <v>197</v>
      </c>
      <c r="P116" s="262">
        <f>Rates!$C$35</f>
        <v>550</v>
      </c>
      <c r="Q116" s="262">
        <f t="shared" si="66"/>
        <v>550</v>
      </c>
      <c r="R116" s="262">
        <f t="shared" si="66"/>
        <v>550</v>
      </c>
      <c r="S116" s="262">
        <f t="shared" si="66"/>
        <v>550</v>
      </c>
      <c r="T116" s="262">
        <f t="shared" si="66"/>
        <v>550</v>
      </c>
      <c r="U116" s="189"/>
      <c r="V116" s="262">
        <f>Rates!$E$35</f>
        <v>550</v>
      </c>
      <c r="W116" s="262">
        <f t="shared" si="67"/>
        <v>550</v>
      </c>
      <c r="X116" s="262">
        <f t="shared" si="67"/>
        <v>550</v>
      </c>
      <c r="Y116" s="262">
        <f t="shared" si="67"/>
        <v>550</v>
      </c>
      <c r="Z116" s="262">
        <f t="shared" si="67"/>
        <v>550</v>
      </c>
    </row>
    <row r="117" spans="2:26" ht="21" hidden="1" customHeight="1" thickBot="1" x14ac:dyDescent="0.35">
      <c r="B117" s="195" t="s">
        <v>203</v>
      </c>
      <c r="C117" s="196"/>
      <c r="D117" s="197">
        <f>D115*C116</f>
        <v>0</v>
      </c>
      <c r="E117" s="196"/>
      <c r="F117" s="197">
        <f>F115*E116</f>
        <v>0</v>
      </c>
      <c r="G117" s="196"/>
      <c r="H117" s="197">
        <f>H115*G116</f>
        <v>0</v>
      </c>
      <c r="I117" s="198"/>
      <c r="J117" s="199">
        <f>J115*I116</f>
        <v>0</v>
      </c>
      <c r="K117" s="198"/>
      <c r="L117" s="199">
        <f>L115*K116</f>
        <v>0</v>
      </c>
      <c r="M117" s="402">
        <f>D117+F117+H117+J117+L117</f>
        <v>0</v>
      </c>
      <c r="O117" s="264" t="s">
        <v>198</v>
      </c>
      <c r="P117" s="262">
        <f>Rates!$C$36</f>
        <v>1100</v>
      </c>
      <c r="Q117" s="262">
        <f t="shared" si="66"/>
        <v>1100</v>
      </c>
      <c r="R117" s="262">
        <f t="shared" si="66"/>
        <v>1100</v>
      </c>
      <c r="S117" s="262">
        <f t="shared" si="66"/>
        <v>1100</v>
      </c>
      <c r="T117" s="262">
        <f t="shared" si="66"/>
        <v>1100</v>
      </c>
      <c r="U117" s="189"/>
      <c r="V117" s="262">
        <f>Rates!$E$36</f>
        <v>1100</v>
      </c>
      <c r="W117" s="262">
        <f t="shared" si="67"/>
        <v>1100</v>
      </c>
      <c r="X117" s="262">
        <f t="shared" si="67"/>
        <v>1100</v>
      </c>
      <c r="Y117" s="262">
        <f t="shared" si="67"/>
        <v>1100</v>
      </c>
      <c r="Z117" s="262">
        <f t="shared" si="67"/>
        <v>1100</v>
      </c>
    </row>
    <row r="118" spans="2:26" ht="18.5" hidden="1" thickBot="1" x14ac:dyDescent="0.3">
      <c r="B118" s="55"/>
      <c r="C118" s="54"/>
      <c r="D118" s="31"/>
      <c r="E118" s="54"/>
      <c r="F118" s="31"/>
      <c r="G118" s="54"/>
      <c r="H118" s="31"/>
      <c r="O118" s="265" t="s">
        <v>199</v>
      </c>
      <c r="P118" s="266">
        <f>Rates!$C$37</f>
        <v>191</v>
      </c>
      <c r="Q118" s="262">
        <f t="shared" si="66"/>
        <v>191</v>
      </c>
      <c r="R118" s="262">
        <f t="shared" si="66"/>
        <v>191</v>
      </c>
      <c r="S118" s="262">
        <f t="shared" si="66"/>
        <v>191</v>
      </c>
      <c r="T118" s="262">
        <f t="shared" si="66"/>
        <v>191</v>
      </c>
      <c r="U118" s="192"/>
      <c r="V118" s="266">
        <f>Rates!$E$37</f>
        <v>191</v>
      </c>
      <c r="W118" s="262">
        <f t="shared" si="67"/>
        <v>191</v>
      </c>
      <c r="X118" s="262">
        <f t="shared" si="67"/>
        <v>191</v>
      </c>
      <c r="Y118" s="262">
        <f t="shared" si="67"/>
        <v>191</v>
      </c>
      <c r="Z118" s="262">
        <f t="shared" si="67"/>
        <v>191</v>
      </c>
    </row>
    <row r="119" spans="2:26" x14ac:dyDescent="0.25">
      <c r="B119" s="64" t="s">
        <v>336</v>
      </c>
    </row>
    <row r="120" spans="2:26" ht="14.4" hidden="1" customHeight="1" x14ac:dyDescent="0.3">
      <c r="B120" s="186" t="s">
        <v>187</v>
      </c>
      <c r="C120" s="545" t="str">
        <f>'Full Budget'!B172</f>
        <v>-</v>
      </c>
      <c r="D120" s="545"/>
      <c r="E120" s="546"/>
      <c r="F120" s="182"/>
      <c r="G120" s="182"/>
      <c r="H120" s="178"/>
      <c r="I120" s="182"/>
      <c r="J120" s="182"/>
      <c r="K120" s="182"/>
      <c r="L120" s="182"/>
      <c r="M120" s="183"/>
      <c r="N120" s="184"/>
      <c r="O120" s="191"/>
      <c r="P120" s="543" t="s">
        <v>222</v>
      </c>
      <c r="Q120" s="543"/>
      <c r="R120" s="543"/>
      <c r="S120" s="543"/>
      <c r="T120" s="543"/>
      <c r="U120" s="187"/>
      <c r="V120" s="543" t="s">
        <v>186</v>
      </c>
      <c r="W120" s="543"/>
      <c r="X120" s="543"/>
      <c r="Y120" s="543"/>
      <c r="Z120" s="544"/>
    </row>
    <row r="121" spans="2:26" ht="27" hidden="1" customHeight="1" x14ac:dyDescent="0.25">
      <c r="B121" s="234" t="s">
        <v>223</v>
      </c>
      <c r="C121" s="481"/>
      <c r="D121" s="372"/>
      <c r="E121" s="184"/>
      <c r="F121" s="373"/>
      <c r="G121" s="92"/>
      <c r="H121" s="374"/>
      <c r="I121" s="184"/>
      <c r="J121" s="184"/>
      <c r="K121" s="184"/>
      <c r="L121" s="184"/>
      <c r="M121" s="185"/>
      <c r="N121" s="184"/>
      <c r="O121" s="259"/>
      <c r="P121" s="260" t="s">
        <v>0</v>
      </c>
      <c r="Q121" s="260" t="s">
        <v>1</v>
      </c>
      <c r="R121" s="260" t="s">
        <v>2</v>
      </c>
      <c r="S121" s="260" t="s">
        <v>3</v>
      </c>
      <c r="T121" s="260" t="s">
        <v>4</v>
      </c>
      <c r="U121" s="190"/>
      <c r="V121" s="260" t="s">
        <v>0</v>
      </c>
      <c r="W121" s="260" t="s">
        <v>1</v>
      </c>
      <c r="X121" s="260" t="s">
        <v>2</v>
      </c>
      <c r="Y121" s="260" t="s">
        <v>3</v>
      </c>
      <c r="Z121" s="267" t="s">
        <v>4</v>
      </c>
    </row>
    <row r="122" spans="2:26" ht="18" hidden="1" x14ac:dyDescent="0.25">
      <c r="B122" s="144" t="s">
        <v>221</v>
      </c>
      <c r="C122" s="482"/>
      <c r="D122" s="372"/>
      <c r="E122" s="184"/>
      <c r="F122" s="310"/>
      <c r="G122" s="92"/>
      <c r="H122" s="92"/>
      <c r="I122" s="184"/>
      <c r="J122" s="184"/>
      <c r="K122" s="184"/>
      <c r="L122" s="184"/>
      <c r="M122" s="185"/>
      <c r="N122" s="184"/>
      <c r="O122" s="261" t="s">
        <v>201</v>
      </c>
      <c r="P122" s="262">
        <f>Rates!$C$28</f>
        <v>5566</v>
      </c>
      <c r="Q122" s="262">
        <f>P122+(P122*$C$122)</f>
        <v>5566</v>
      </c>
      <c r="R122" s="262">
        <f t="shared" ref="R122:T122" si="68">Q122+(Q122*$C$122)</f>
        <v>5566</v>
      </c>
      <c r="S122" s="262">
        <f t="shared" si="68"/>
        <v>5566</v>
      </c>
      <c r="T122" s="262">
        <f t="shared" si="68"/>
        <v>5566</v>
      </c>
      <c r="U122" s="189"/>
      <c r="V122" s="262">
        <f>Rates!$E$28</f>
        <v>6291</v>
      </c>
      <c r="W122" s="262">
        <f>V122+(V122*$C$122)</f>
        <v>6291</v>
      </c>
      <c r="X122" s="262">
        <f t="shared" ref="X122:Z122" si="69">W122+(W122*$C$122)</f>
        <v>6291</v>
      </c>
      <c r="Y122" s="262">
        <f t="shared" si="69"/>
        <v>6291</v>
      </c>
      <c r="Z122" s="262">
        <f t="shared" si="69"/>
        <v>6291</v>
      </c>
    </row>
    <row r="123" spans="2:26" ht="17.399999999999999" hidden="1" customHeight="1" x14ac:dyDescent="0.25">
      <c r="B123" s="154"/>
      <c r="C123" s="549" t="s">
        <v>0</v>
      </c>
      <c r="D123" s="550"/>
      <c r="E123" s="549" t="s">
        <v>1</v>
      </c>
      <c r="F123" s="550"/>
      <c r="G123" s="549" t="s">
        <v>2</v>
      </c>
      <c r="H123" s="550"/>
      <c r="I123" s="549" t="s">
        <v>3</v>
      </c>
      <c r="J123" s="550"/>
      <c r="K123" s="549" t="s">
        <v>4</v>
      </c>
      <c r="L123" s="550"/>
      <c r="M123" s="272" t="s">
        <v>5</v>
      </c>
      <c r="O123" s="263" t="s">
        <v>191</v>
      </c>
      <c r="P123" s="262">
        <f>Rates!$C$29</f>
        <v>618</v>
      </c>
      <c r="Q123" s="262">
        <f t="shared" ref="Q123:T131" si="70">P123+(P123*$C$122)</f>
        <v>618</v>
      </c>
      <c r="R123" s="262">
        <f t="shared" si="70"/>
        <v>618</v>
      </c>
      <c r="S123" s="262">
        <f t="shared" si="70"/>
        <v>618</v>
      </c>
      <c r="T123" s="262">
        <f t="shared" si="70"/>
        <v>618</v>
      </c>
      <c r="U123" s="189"/>
      <c r="V123" s="262">
        <f>Rates!$E$29</f>
        <v>699</v>
      </c>
      <c r="W123" s="262">
        <f t="shared" ref="W123:Z131" si="71">V123+(V123*$C$122)</f>
        <v>699</v>
      </c>
      <c r="X123" s="262">
        <f t="shared" si="71"/>
        <v>699</v>
      </c>
      <c r="Y123" s="262">
        <f t="shared" si="71"/>
        <v>699</v>
      </c>
      <c r="Z123" s="262">
        <f t="shared" si="71"/>
        <v>699</v>
      </c>
    </row>
    <row r="124" spans="2:26" ht="19.25" hidden="1" customHeight="1" x14ac:dyDescent="0.25">
      <c r="B124" s="114" t="s">
        <v>188</v>
      </c>
      <c r="C124" s="483"/>
      <c r="D124" s="401">
        <f>IF($C$121="Yes",  V122*C124, P122*C124)</f>
        <v>0</v>
      </c>
      <c r="E124" s="492"/>
      <c r="F124" s="401">
        <f>IF($C$55="Yes", W122*E124, Q122*E124)</f>
        <v>0</v>
      </c>
      <c r="G124" s="492"/>
      <c r="H124" s="401">
        <f>IF($C$121="Yes", X122*G124,R122*G124)</f>
        <v>0</v>
      </c>
      <c r="I124" s="492"/>
      <c r="J124" s="401">
        <f>IF($C$121="Yes", Y122*I124, S122*I124)</f>
        <v>0</v>
      </c>
      <c r="K124" s="492"/>
      <c r="L124" s="193">
        <f>IF($C$121="Yes", Z122*K124,T122*K124)</f>
        <v>0</v>
      </c>
      <c r="M124" s="43"/>
      <c r="O124" s="264" t="s">
        <v>192</v>
      </c>
      <c r="P124" s="262">
        <f>Rates!$C$30</f>
        <v>418</v>
      </c>
      <c r="Q124" s="262">
        <f t="shared" si="70"/>
        <v>418</v>
      </c>
      <c r="R124" s="262">
        <f t="shared" si="70"/>
        <v>418</v>
      </c>
      <c r="S124" s="262">
        <f t="shared" si="70"/>
        <v>418</v>
      </c>
      <c r="T124" s="262">
        <f t="shared" si="70"/>
        <v>418</v>
      </c>
      <c r="U124" s="189"/>
      <c r="V124" s="262">
        <f>Rates!$E$30</f>
        <v>418</v>
      </c>
      <c r="W124" s="262">
        <f t="shared" si="71"/>
        <v>418</v>
      </c>
      <c r="X124" s="262">
        <f t="shared" si="71"/>
        <v>418</v>
      </c>
      <c r="Y124" s="262">
        <f t="shared" si="71"/>
        <v>418</v>
      </c>
      <c r="Z124" s="262">
        <f t="shared" si="71"/>
        <v>418</v>
      </c>
    </row>
    <row r="125" spans="2:26" ht="21" hidden="1" customHeight="1" x14ac:dyDescent="0.25">
      <c r="B125" s="114" t="s">
        <v>57</v>
      </c>
      <c r="C125" s="58">
        <f>C124</f>
        <v>0</v>
      </c>
      <c r="D125" s="31">
        <f>C125*P130</f>
        <v>0</v>
      </c>
      <c r="E125" s="54">
        <f>E124</f>
        <v>0</v>
      </c>
      <c r="F125" s="31">
        <f>E125*Q130</f>
        <v>0</v>
      </c>
      <c r="G125" s="54">
        <f>G124</f>
        <v>0</v>
      </c>
      <c r="H125" s="31">
        <f>G125*R130</f>
        <v>0</v>
      </c>
      <c r="I125" s="54">
        <f>I124</f>
        <v>0</v>
      </c>
      <c r="J125" s="31">
        <f>I125*S130</f>
        <v>0</v>
      </c>
      <c r="K125" s="54">
        <f>K124</f>
        <v>0</v>
      </c>
      <c r="L125" s="57">
        <f>K125*T130</f>
        <v>0</v>
      </c>
      <c r="M125" s="43"/>
      <c r="O125" s="264" t="s">
        <v>193</v>
      </c>
      <c r="P125" s="262">
        <f>Rates!$C$31</f>
        <v>35</v>
      </c>
      <c r="Q125" s="262">
        <f t="shared" si="70"/>
        <v>35</v>
      </c>
      <c r="R125" s="262">
        <f t="shared" si="70"/>
        <v>35</v>
      </c>
      <c r="S125" s="262">
        <f t="shared" si="70"/>
        <v>35</v>
      </c>
      <c r="T125" s="262">
        <f t="shared" si="70"/>
        <v>35</v>
      </c>
      <c r="U125" s="189"/>
      <c r="V125" s="262">
        <f>Rates!$E$31</f>
        <v>35</v>
      </c>
      <c r="W125" s="262">
        <f t="shared" si="71"/>
        <v>35</v>
      </c>
      <c r="X125" s="262">
        <f t="shared" si="71"/>
        <v>35</v>
      </c>
      <c r="Y125" s="262">
        <f t="shared" si="71"/>
        <v>35</v>
      </c>
      <c r="Z125" s="262">
        <f t="shared" si="71"/>
        <v>35</v>
      </c>
    </row>
    <row r="126" spans="2:26" ht="21" hidden="1" customHeight="1" x14ac:dyDescent="0.25">
      <c r="B126" s="179" t="s">
        <v>190</v>
      </c>
      <c r="C126" s="484"/>
      <c r="D126" s="31">
        <f>IF($C$121="Yes",  V123*C126,P123*C126)</f>
        <v>0</v>
      </c>
      <c r="E126" s="484"/>
      <c r="F126" s="31">
        <f>IF($C$55="Yes",W123*E126,Q123*E126)</f>
        <v>0</v>
      </c>
      <c r="G126" s="484"/>
      <c r="H126" s="31">
        <f>IF($C$121="Yes", X123*G126, R123* G126)</f>
        <v>0</v>
      </c>
      <c r="I126" s="484"/>
      <c r="J126" s="31">
        <f>IF($C$121="Yes",Y123*I126, S123*I126)</f>
        <v>0</v>
      </c>
      <c r="K126" s="484"/>
      <c r="L126" s="57">
        <f>IF($C$121="Yes", Z123*K126,T123*K126)</f>
        <v>0</v>
      </c>
      <c r="M126" s="43"/>
      <c r="O126" s="264" t="s">
        <v>194</v>
      </c>
      <c r="P126" s="262">
        <f>Rates!$C$32</f>
        <v>263</v>
      </c>
      <c r="Q126" s="262">
        <f t="shared" si="70"/>
        <v>263</v>
      </c>
      <c r="R126" s="262">
        <f t="shared" si="70"/>
        <v>263</v>
      </c>
      <c r="S126" s="262">
        <f t="shared" si="70"/>
        <v>263</v>
      </c>
      <c r="T126" s="262">
        <f t="shared" si="70"/>
        <v>263</v>
      </c>
      <c r="U126" s="189"/>
      <c r="V126" s="262">
        <f>Rates!$E$32</f>
        <v>263</v>
      </c>
      <c r="W126" s="262">
        <f t="shared" si="71"/>
        <v>263</v>
      </c>
      <c r="X126" s="262">
        <f t="shared" si="71"/>
        <v>263</v>
      </c>
      <c r="Y126" s="262">
        <f t="shared" si="71"/>
        <v>263</v>
      </c>
      <c r="Z126" s="262">
        <f t="shared" si="71"/>
        <v>263</v>
      </c>
    </row>
    <row r="127" spans="2:26" ht="21" hidden="1" customHeight="1" x14ac:dyDescent="0.25">
      <c r="B127" s="181" t="s">
        <v>189</v>
      </c>
      <c r="C127" s="388"/>
      <c r="D127" s="485"/>
      <c r="E127" s="389"/>
      <c r="F127" s="485"/>
      <c r="G127" s="389"/>
      <c r="H127" s="485"/>
      <c r="I127" s="389"/>
      <c r="J127" s="485"/>
      <c r="K127" s="389"/>
      <c r="L127" s="485"/>
      <c r="M127" s="43"/>
      <c r="O127" s="264" t="s">
        <v>195</v>
      </c>
      <c r="P127" s="262">
        <f>Rates!$C$33</f>
        <v>100</v>
      </c>
      <c r="Q127" s="262">
        <f t="shared" si="70"/>
        <v>100</v>
      </c>
      <c r="R127" s="262">
        <f t="shared" si="70"/>
        <v>100</v>
      </c>
      <c r="S127" s="262">
        <f t="shared" si="70"/>
        <v>100</v>
      </c>
      <c r="T127" s="262">
        <f t="shared" si="70"/>
        <v>100</v>
      </c>
      <c r="U127" s="189"/>
      <c r="V127" s="262">
        <f>Rates!$E$33</f>
        <v>100</v>
      </c>
      <c r="W127" s="262">
        <f t="shared" si="71"/>
        <v>100</v>
      </c>
      <c r="X127" s="262">
        <f t="shared" si="71"/>
        <v>100</v>
      </c>
      <c r="Y127" s="262">
        <f t="shared" si="71"/>
        <v>100</v>
      </c>
      <c r="Z127" s="262">
        <f t="shared" si="71"/>
        <v>100</v>
      </c>
    </row>
    <row r="128" spans="2:26" ht="21" hidden="1" customHeight="1" x14ac:dyDescent="0.25">
      <c r="B128" s="137" t="s">
        <v>202</v>
      </c>
      <c r="C128" s="58"/>
      <c r="D128" s="57">
        <f>SUM(D124:D127)</f>
        <v>0</v>
      </c>
      <c r="E128" s="194"/>
      <c r="F128" s="57">
        <f>SUM(F124:F127)</f>
        <v>0</v>
      </c>
      <c r="G128" s="194"/>
      <c r="H128" s="57">
        <f>SUM(H124:H127)</f>
        <v>0</v>
      </c>
      <c r="I128" s="194"/>
      <c r="J128" s="57">
        <f>SUM(J124:J127)</f>
        <v>0</v>
      </c>
      <c r="K128" s="194"/>
      <c r="L128" s="57">
        <f>SUM(L124:L127)</f>
        <v>0</v>
      </c>
      <c r="M128" s="43"/>
      <c r="O128" s="264" t="s">
        <v>196</v>
      </c>
      <c r="P128" s="262">
        <f>Rates!$C$34</f>
        <v>100</v>
      </c>
      <c r="Q128" s="262">
        <f t="shared" si="70"/>
        <v>100</v>
      </c>
      <c r="R128" s="262">
        <f t="shared" si="70"/>
        <v>100</v>
      </c>
      <c r="S128" s="262">
        <f t="shared" si="70"/>
        <v>100</v>
      </c>
      <c r="T128" s="262">
        <f t="shared" si="70"/>
        <v>100</v>
      </c>
      <c r="U128" s="189"/>
      <c r="V128" s="262">
        <f>Rates!$E$34</f>
        <v>100</v>
      </c>
      <c r="W128" s="262">
        <f t="shared" si="71"/>
        <v>100</v>
      </c>
      <c r="X128" s="262">
        <f t="shared" si="71"/>
        <v>100</v>
      </c>
      <c r="Y128" s="262">
        <f t="shared" si="71"/>
        <v>100</v>
      </c>
      <c r="Z128" s="262">
        <f t="shared" si="71"/>
        <v>100</v>
      </c>
    </row>
    <row r="129" spans="2:26" ht="30" hidden="1" customHeight="1" x14ac:dyDescent="0.25">
      <c r="B129" s="137" t="s">
        <v>62</v>
      </c>
      <c r="C129" s="490"/>
      <c r="D129" s="399"/>
      <c r="E129" s="490"/>
      <c r="F129" s="399"/>
      <c r="G129" s="490"/>
      <c r="H129" s="399"/>
      <c r="I129" s="490"/>
      <c r="J129" s="399"/>
      <c r="K129" s="490"/>
      <c r="L129" s="399"/>
      <c r="M129" s="145"/>
      <c r="O129" s="264" t="s">
        <v>197</v>
      </c>
      <c r="P129" s="262">
        <f>Rates!$C$35</f>
        <v>550</v>
      </c>
      <c r="Q129" s="262">
        <f t="shared" si="70"/>
        <v>550</v>
      </c>
      <c r="R129" s="262">
        <f t="shared" si="70"/>
        <v>550</v>
      </c>
      <c r="S129" s="262">
        <f t="shared" si="70"/>
        <v>550</v>
      </c>
      <c r="T129" s="262">
        <f t="shared" si="70"/>
        <v>550</v>
      </c>
      <c r="U129" s="189"/>
      <c r="V129" s="262">
        <f>Rates!$E$35</f>
        <v>550</v>
      </c>
      <c r="W129" s="262">
        <f t="shared" si="71"/>
        <v>550</v>
      </c>
      <c r="X129" s="262">
        <f t="shared" si="71"/>
        <v>550</v>
      </c>
      <c r="Y129" s="262">
        <f t="shared" si="71"/>
        <v>550</v>
      </c>
      <c r="Z129" s="262">
        <f t="shared" si="71"/>
        <v>550</v>
      </c>
    </row>
    <row r="130" spans="2:26" ht="21" hidden="1" customHeight="1" thickBot="1" x14ac:dyDescent="0.35">
      <c r="B130" s="195" t="s">
        <v>203</v>
      </c>
      <c r="C130" s="196"/>
      <c r="D130" s="197">
        <f>D128*C129</f>
        <v>0</v>
      </c>
      <c r="E130" s="196"/>
      <c r="F130" s="197">
        <f>F128*E129</f>
        <v>0</v>
      </c>
      <c r="G130" s="196"/>
      <c r="H130" s="197">
        <f>H128*G129</f>
        <v>0</v>
      </c>
      <c r="I130" s="198"/>
      <c r="J130" s="199">
        <f>J128*I129</f>
        <v>0</v>
      </c>
      <c r="K130" s="198"/>
      <c r="L130" s="199">
        <f>L128*K129</f>
        <v>0</v>
      </c>
      <c r="M130" s="200">
        <f>D130+F130+H130+J130+L130</f>
        <v>0</v>
      </c>
      <c r="O130" s="264" t="s">
        <v>198</v>
      </c>
      <c r="P130" s="262">
        <f>Rates!$C$36</f>
        <v>1100</v>
      </c>
      <c r="Q130" s="262">
        <f t="shared" si="70"/>
        <v>1100</v>
      </c>
      <c r="R130" s="262">
        <f t="shared" si="70"/>
        <v>1100</v>
      </c>
      <c r="S130" s="262">
        <f t="shared" si="70"/>
        <v>1100</v>
      </c>
      <c r="T130" s="262">
        <f t="shared" si="70"/>
        <v>1100</v>
      </c>
      <c r="U130" s="189"/>
      <c r="V130" s="262">
        <f>Rates!$E$36</f>
        <v>1100</v>
      </c>
      <c r="W130" s="262">
        <f t="shared" si="71"/>
        <v>1100</v>
      </c>
      <c r="X130" s="262">
        <f t="shared" si="71"/>
        <v>1100</v>
      </c>
      <c r="Y130" s="262">
        <f t="shared" si="71"/>
        <v>1100</v>
      </c>
      <c r="Z130" s="262">
        <f t="shared" si="71"/>
        <v>1100</v>
      </c>
    </row>
    <row r="131" spans="2:26" ht="18.5" hidden="1" thickBot="1" x14ac:dyDescent="0.3">
      <c r="B131" s="55"/>
      <c r="C131" s="54"/>
      <c r="D131" s="31"/>
      <c r="E131" s="54"/>
      <c r="F131" s="31"/>
      <c r="G131" s="54"/>
      <c r="H131" s="31"/>
      <c r="O131" s="265" t="s">
        <v>199</v>
      </c>
      <c r="P131" s="266">
        <f>Rates!$C$37</f>
        <v>191</v>
      </c>
      <c r="Q131" s="262">
        <f t="shared" si="70"/>
        <v>191</v>
      </c>
      <c r="R131" s="262">
        <f t="shared" si="70"/>
        <v>191</v>
      </c>
      <c r="S131" s="262">
        <f t="shared" si="70"/>
        <v>191</v>
      </c>
      <c r="T131" s="262">
        <f t="shared" si="70"/>
        <v>191</v>
      </c>
      <c r="U131" s="192"/>
      <c r="V131" s="266">
        <f>Rates!$E$37</f>
        <v>191</v>
      </c>
      <c r="W131" s="262">
        <f t="shared" si="71"/>
        <v>191</v>
      </c>
      <c r="X131" s="262">
        <f t="shared" si="71"/>
        <v>191</v>
      </c>
      <c r="Y131" s="262">
        <f t="shared" si="71"/>
        <v>191</v>
      </c>
      <c r="Z131" s="262">
        <f t="shared" si="71"/>
        <v>191</v>
      </c>
    </row>
    <row r="132" spans="2:26" ht="14.4" customHeight="1" x14ac:dyDescent="0.25"/>
    <row r="133" spans="2:26" ht="52.5" customHeight="1" x14ac:dyDescent="0.35">
      <c r="B133" s="552" t="s">
        <v>224</v>
      </c>
      <c r="C133" s="552"/>
      <c r="D133" s="552"/>
      <c r="E133" s="552"/>
      <c r="F133" s="552"/>
      <c r="G133" s="552"/>
      <c r="H133" s="552"/>
      <c r="I133" s="552"/>
      <c r="J133" s="552"/>
      <c r="K133" s="552"/>
      <c r="L133" s="552"/>
      <c r="M133" s="552"/>
      <c r="N133"/>
      <c r="O133"/>
      <c r="P133"/>
      <c r="Q133"/>
      <c r="R133"/>
      <c r="S133"/>
      <c r="T133"/>
      <c r="U133"/>
      <c r="V133"/>
      <c r="W133"/>
      <c r="X133"/>
      <c r="Y133"/>
      <c r="Z133"/>
    </row>
    <row r="134" spans="2:26" ht="14.5" x14ac:dyDescent="0.35">
      <c r="B134"/>
      <c r="C134"/>
      <c r="D134"/>
      <c r="E134"/>
      <c r="F134"/>
      <c r="G134"/>
      <c r="H134"/>
      <c r="I134"/>
      <c r="J134"/>
      <c r="K134"/>
      <c r="L134"/>
      <c r="M134"/>
      <c r="N134"/>
      <c r="O134"/>
      <c r="P134"/>
      <c r="Q134"/>
      <c r="R134"/>
      <c r="S134"/>
      <c r="T134"/>
      <c r="U134"/>
      <c r="V134"/>
      <c r="W134"/>
      <c r="X134"/>
      <c r="Y134"/>
      <c r="Z134"/>
    </row>
    <row r="135" spans="2:26" ht="14.5" x14ac:dyDescent="0.35">
      <c r="B135"/>
      <c r="C135" s="548"/>
      <c r="D135" s="548"/>
      <c r="E135" s="548"/>
      <c r="F135" s="548"/>
      <c r="G135" s="548"/>
      <c r="H135" s="548"/>
      <c r="I135" s="548"/>
      <c r="J135" s="548"/>
      <c r="K135" s="548"/>
      <c r="L135" s="548"/>
      <c r="M135"/>
      <c r="N135"/>
      <c r="O135"/>
      <c r="P135"/>
      <c r="Q135"/>
      <c r="R135"/>
      <c r="S135"/>
      <c r="T135"/>
      <c r="U135"/>
      <c r="V135"/>
      <c r="W135"/>
      <c r="X135"/>
      <c r="Y135"/>
      <c r="Z135"/>
    </row>
    <row r="136" spans="2:26" ht="14.5" x14ac:dyDescent="0.35">
      <c r="B136"/>
      <c r="C136"/>
      <c r="D136"/>
      <c r="E136"/>
      <c r="F136"/>
      <c r="G136"/>
      <c r="H136"/>
      <c r="I136"/>
      <c r="J136"/>
      <c r="K136"/>
      <c r="L136"/>
      <c r="M136"/>
      <c r="N136"/>
      <c r="O136"/>
      <c r="P136"/>
      <c r="Q136"/>
      <c r="R136"/>
      <c r="S136"/>
      <c r="T136"/>
      <c r="U136"/>
      <c r="V136"/>
      <c r="W136"/>
      <c r="X136"/>
      <c r="Y136"/>
      <c r="Z136"/>
    </row>
    <row r="137" spans="2:26" ht="14.5" x14ac:dyDescent="0.35">
      <c r="B137"/>
      <c r="C137"/>
      <c r="D137"/>
      <c r="E137"/>
      <c r="F137"/>
      <c r="G137"/>
      <c r="H137"/>
      <c r="I137"/>
      <c r="J137"/>
      <c r="K137"/>
      <c r="L137"/>
      <c r="M137"/>
      <c r="N137"/>
      <c r="O137"/>
      <c r="P137"/>
      <c r="Q137"/>
      <c r="R137"/>
      <c r="S137"/>
      <c r="T137"/>
      <c r="U137"/>
      <c r="V137"/>
      <c r="W137"/>
      <c r="X137"/>
      <c r="Y137"/>
      <c r="Z137"/>
    </row>
    <row r="138" spans="2:26" ht="14.5" x14ac:dyDescent="0.35">
      <c r="B138"/>
      <c r="C138"/>
      <c r="D138"/>
      <c r="E138"/>
      <c r="F138"/>
      <c r="G138"/>
      <c r="H138"/>
      <c r="I138"/>
      <c r="J138"/>
      <c r="K138"/>
      <c r="L138"/>
      <c r="M138"/>
      <c r="N138"/>
      <c r="O138"/>
      <c r="P138"/>
      <c r="Q138"/>
      <c r="R138"/>
      <c r="S138"/>
      <c r="T138"/>
      <c r="U138"/>
      <c r="V138"/>
      <c r="W138"/>
      <c r="X138"/>
      <c r="Y138"/>
      <c r="Z138"/>
    </row>
    <row r="139" spans="2:26" ht="14.5" x14ac:dyDescent="0.35">
      <c r="B139"/>
      <c r="C139"/>
      <c r="D139"/>
      <c r="E139"/>
      <c r="F139"/>
      <c r="G139"/>
      <c r="H139"/>
      <c r="I139"/>
      <c r="J139"/>
      <c r="K139"/>
      <c r="L139"/>
      <c r="M139"/>
      <c r="N139"/>
      <c r="O139"/>
      <c r="P139"/>
      <c r="Q139"/>
      <c r="R139"/>
      <c r="S139"/>
      <c r="T139"/>
      <c r="U139"/>
      <c r="V139"/>
      <c r="W139"/>
      <c r="X139"/>
      <c r="Y139"/>
      <c r="Z139"/>
    </row>
    <row r="140" spans="2:26" ht="14.5" x14ac:dyDescent="0.35">
      <c r="B140"/>
      <c r="C140"/>
      <c r="D140"/>
      <c r="E140"/>
      <c r="F140"/>
      <c r="G140"/>
      <c r="H140"/>
      <c r="I140"/>
      <c r="J140"/>
      <c r="K140"/>
      <c r="L140"/>
      <c r="M140"/>
      <c r="N140"/>
      <c r="O140"/>
      <c r="P140"/>
      <c r="Q140"/>
      <c r="R140"/>
      <c r="S140"/>
      <c r="T140"/>
      <c r="U140"/>
      <c r="V140"/>
      <c r="W140"/>
      <c r="X140"/>
      <c r="Y140"/>
      <c r="Z140"/>
    </row>
    <row r="141" spans="2:26" ht="14.5" x14ac:dyDescent="0.35">
      <c r="B141"/>
      <c r="C141"/>
      <c r="D141"/>
      <c r="E141"/>
      <c r="F141"/>
      <c r="G141"/>
      <c r="H141"/>
      <c r="I141"/>
      <c r="J141"/>
      <c r="K141"/>
      <c r="L141"/>
      <c r="M141"/>
      <c r="N141"/>
      <c r="O141"/>
      <c r="P141"/>
      <c r="Q141"/>
      <c r="R141"/>
      <c r="S141"/>
      <c r="T141"/>
      <c r="U141"/>
      <c r="V141"/>
      <c r="W141"/>
      <c r="X141"/>
      <c r="Y141"/>
      <c r="Z141"/>
    </row>
    <row r="142" spans="2:26" ht="14.5" x14ac:dyDescent="0.35">
      <c r="B142"/>
      <c r="C142"/>
      <c r="D142"/>
      <c r="E142"/>
      <c r="F142"/>
      <c r="G142"/>
      <c r="H142"/>
      <c r="I142"/>
      <c r="J142"/>
      <c r="K142"/>
      <c r="L142"/>
      <c r="M142"/>
      <c r="N142"/>
      <c r="O142"/>
      <c r="P142"/>
      <c r="Q142"/>
      <c r="R142"/>
      <c r="S142"/>
      <c r="T142"/>
      <c r="U142"/>
      <c r="V142"/>
      <c r="W142"/>
      <c r="X142"/>
      <c r="Y142"/>
      <c r="Z142"/>
    </row>
    <row r="143" spans="2:26" ht="14.5" x14ac:dyDescent="0.35">
      <c r="B143"/>
      <c r="C143"/>
      <c r="D143"/>
      <c r="E143"/>
      <c r="F143"/>
      <c r="G143"/>
      <c r="H143"/>
      <c r="I143"/>
      <c r="J143"/>
      <c r="K143"/>
      <c r="L143"/>
      <c r="M143"/>
      <c r="N143"/>
      <c r="O143"/>
      <c r="P143"/>
      <c r="Q143"/>
      <c r="R143"/>
      <c r="S143"/>
      <c r="T143"/>
      <c r="U143"/>
      <c r="V143"/>
      <c r="W143"/>
      <c r="X143"/>
      <c r="Y143"/>
      <c r="Z143"/>
    </row>
  </sheetData>
  <mergeCells count="89">
    <mergeCell ref="G97:H97"/>
    <mergeCell ref="I97:J97"/>
    <mergeCell ref="K97:L97"/>
    <mergeCell ref="I110:J110"/>
    <mergeCell ref="K110:L110"/>
    <mergeCell ref="G110:H110"/>
    <mergeCell ref="C123:D123"/>
    <mergeCell ref="E123:F123"/>
    <mergeCell ref="G123:H123"/>
    <mergeCell ref="B133:M133"/>
    <mergeCell ref="I123:J123"/>
    <mergeCell ref="K123:L123"/>
    <mergeCell ref="C120:E120"/>
    <mergeCell ref="C107:E107"/>
    <mergeCell ref="C94:E94"/>
    <mergeCell ref="C110:D110"/>
    <mergeCell ref="E110:F110"/>
    <mergeCell ref="C97:D97"/>
    <mergeCell ref="E97:F97"/>
    <mergeCell ref="K31:L31"/>
    <mergeCell ref="P54:T54"/>
    <mergeCell ref="V54:Z54"/>
    <mergeCell ref="C57:D57"/>
    <mergeCell ref="E57:F57"/>
    <mergeCell ref="G57:H57"/>
    <mergeCell ref="I57:J57"/>
    <mergeCell ref="K57:L57"/>
    <mergeCell ref="C54:E54"/>
    <mergeCell ref="P2:T2"/>
    <mergeCell ref="V2:Z2"/>
    <mergeCell ref="O1:Z1"/>
    <mergeCell ref="C15:E15"/>
    <mergeCell ref="P15:T15"/>
    <mergeCell ref="V15:Z15"/>
    <mergeCell ref="B1:L1"/>
    <mergeCell ref="C2:E2"/>
    <mergeCell ref="E5:F5"/>
    <mergeCell ref="G5:H5"/>
    <mergeCell ref="I5:J5"/>
    <mergeCell ref="K5:L5"/>
    <mergeCell ref="C5:D5"/>
    <mergeCell ref="C68:E68"/>
    <mergeCell ref="P68:T68"/>
    <mergeCell ref="V68:Z68"/>
    <mergeCell ref="C81:E81"/>
    <mergeCell ref="C84:D84"/>
    <mergeCell ref="E84:F84"/>
    <mergeCell ref="G84:H84"/>
    <mergeCell ref="I84:J84"/>
    <mergeCell ref="P81:T81"/>
    <mergeCell ref="V81:Z81"/>
    <mergeCell ref="C71:D71"/>
    <mergeCell ref="E71:F71"/>
    <mergeCell ref="G71:H71"/>
    <mergeCell ref="I71:J71"/>
    <mergeCell ref="K71:L71"/>
    <mergeCell ref="K84:L84"/>
    <mergeCell ref="C135:D135"/>
    <mergeCell ref="E135:F135"/>
    <mergeCell ref="G135:H135"/>
    <mergeCell ref="I135:J135"/>
    <mergeCell ref="K135:L135"/>
    <mergeCell ref="C18:D18"/>
    <mergeCell ref="E18:F18"/>
    <mergeCell ref="G18:H18"/>
    <mergeCell ref="I18:J18"/>
    <mergeCell ref="K18:L18"/>
    <mergeCell ref="V28:Z28"/>
    <mergeCell ref="C41:E41"/>
    <mergeCell ref="P41:T41"/>
    <mergeCell ref="V41:Z41"/>
    <mergeCell ref="B66:M66"/>
    <mergeCell ref="C44:D44"/>
    <mergeCell ref="E44:F44"/>
    <mergeCell ref="G44:H44"/>
    <mergeCell ref="I44:J44"/>
    <mergeCell ref="K44:L44"/>
    <mergeCell ref="C28:E28"/>
    <mergeCell ref="P28:T28"/>
    <mergeCell ref="C31:D31"/>
    <mergeCell ref="E31:F31"/>
    <mergeCell ref="G31:H31"/>
    <mergeCell ref="I31:J31"/>
    <mergeCell ref="P94:T94"/>
    <mergeCell ref="V94:Z94"/>
    <mergeCell ref="P107:T107"/>
    <mergeCell ref="V107:Z107"/>
    <mergeCell ref="P120:T120"/>
    <mergeCell ref="V120:Z120"/>
  </mergeCells>
  <phoneticPr fontId="14" type="noConversion"/>
  <dataValidations count="5">
    <dataValidation type="list" allowBlank="1" showInputMessage="1" showErrorMessage="1" sqref="C6 E6 G6 I6 K6 C19 E19 G19 I19 K19 C32 E32 G32 I32 K32 C45 E72 C124 G85 K111 K58 E58 I111 I85 G111 C72 G58 E111 K85 C111 E98 K124 G72 K98 I58 G45 C85 I72 G98 C58 E45 I124 K72 C98 I98 K45 I45 G124 E85 E124 C136 E136 G136 I136 K136" xr:uid="{23F5525F-FE30-42F7-A2F6-9FF42E058AF4}">
      <formula1>"1, 2"</formula1>
    </dataValidation>
    <dataValidation type="list" allowBlank="1" showInputMessage="1" showErrorMessage="1" sqref="C3 C16 C29 C42 C55 C69 C82 C95 C121 C108" xr:uid="{EFCE26E8-B2C0-4BC8-A5D1-2DB0396E916C}">
      <formula1>"No, Yes"</formula1>
    </dataValidation>
    <dataValidation type="list" allowBlank="1" showInputMessage="1" showErrorMessage="1" sqref="C8 E8 G8 I8 K8 C21 E21 G21 I21 K21 K138 G34 I34 E34 E138 C34 C138 K34 I138 G138" xr:uid="{CD518D50-A15B-479C-B31F-D12DC09DE9DC}">
      <formula1>"0, 1, 2, 3, 4, 5, 6, 7, 8, 9, 10, 11, 12, 13, 14, 15, 16"</formula1>
    </dataValidation>
    <dataValidation type="list" allowBlank="1" showInputMessage="1" showErrorMessage="1" sqref="C4 C17 C30 C43 C56 C70 C83 C134 C109 C122 C96" xr:uid="{C830246E-6659-442D-99F3-31A0CA6E237E}">
      <formula1>"0%, 1%, 2%, 3%, 4%, 5%, 6%, 7%, 8%, 9%, 10%"</formula1>
    </dataValidation>
    <dataValidation type="list" allowBlank="1" showInputMessage="1" showErrorMessage="1" sqref="C113 E113 G113 I113 K113 C126 E126 G126 I126 K126 C100 E100 G100 I100 K100 C87 E87 G87 I87 K87 C74 E74 G74 I74 K74 C60 E60 G60 I60 K60 C47 E47 G47 I47 K47" xr:uid="{7F8E949A-90B0-41A6-BCB9-5DB1949FD256}">
      <formula1>"1, 2, 3, 4, 5, 6, 7, 8, 9, 10, 11, 12, 13, 14, 15, 16"</formula1>
    </dataValidation>
  </dataValidations>
  <pageMargins left="0.7" right="0.7" top="0.75" bottom="0.75" header="0.3" footer="0.3"/>
  <pageSetup scale="43"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405D-32CF-48F9-BC0D-E31E8F09C6CC}">
  <dimension ref="A2:G47"/>
  <sheetViews>
    <sheetView workbookViewId="0">
      <selection activeCell="C24" sqref="C24"/>
    </sheetView>
  </sheetViews>
  <sheetFormatPr defaultColWidth="8.81640625" defaultRowHeight="12.5" x14ac:dyDescent="0.25"/>
  <cols>
    <col min="1" max="1" width="84.81640625" style="184" customWidth="1"/>
    <col min="2" max="2" width="40.453125" style="64" customWidth="1"/>
    <col min="3" max="3" width="28.08984375" style="64" customWidth="1"/>
    <col min="4" max="4" width="12.6328125" style="64" customWidth="1"/>
    <col min="5" max="5" width="31.90625" style="184" customWidth="1"/>
    <col min="6" max="6" width="8.81640625" style="64"/>
    <col min="7" max="7" width="19.1796875" style="64" customWidth="1"/>
    <col min="8" max="16384" width="8.81640625" style="64"/>
  </cols>
  <sheetData>
    <row r="2" spans="1:7" ht="13" x14ac:dyDescent="0.3">
      <c r="A2" s="535" t="s">
        <v>245</v>
      </c>
      <c r="B2" s="535"/>
      <c r="C2" s="535"/>
      <c r="D2" s="535"/>
      <c r="E2" s="535"/>
    </row>
    <row r="3" spans="1:7" ht="13" x14ac:dyDescent="0.3">
      <c r="A3" s="517" t="s">
        <v>252</v>
      </c>
      <c r="B3" s="517"/>
      <c r="C3" s="517"/>
      <c r="D3" s="517"/>
      <c r="E3" s="517"/>
    </row>
    <row r="4" spans="1:7" ht="13.5" thickBot="1" x14ac:dyDescent="0.35">
      <c r="A4" s="281"/>
      <c r="G4" s="281"/>
    </row>
    <row r="5" spans="1:7" ht="13" x14ac:dyDescent="0.3">
      <c r="A5" s="184" t="s">
        <v>271</v>
      </c>
      <c r="B5" s="560" t="s">
        <v>263</v>
      </c>
      <c r="C5" s="561"/>
      <c r="G5" s="281"/>
    </row>
    <row r="6" spans="1:7" ht="13" x14ac:dyDescent="0.3">
      <c r="A6" s="184" t="s">
        <v>272</v>
      </c>
      <c r="B6" s="296" t="s">
        <v>258</v>
      </c>
      <c r="C6" s="293">
        <v>225700</v>
      </c>
    </row>
    <row r="7" spans="1:7" ht="13" x14ac:dyDescent="0.3">
      <c r="B7" s="296" t="s">
        <v>259</v>
      </c>
      <c r="C7" s="293">
        <f>C6/12*9</f>
        <v>169275</v>
      </c>
    </row>
    <row r="8" spans="1:7" ht="13" x14ac:dyDescent="0.3">
      <c r="B8" s="296" t="s">
        <v>260</v>
      </c>
      <c r="C8" s="294">
        <v>17.75</v>
      </c>
    </row>
    <row r="9" spans="1:7" ht="13.5" thickBot="1" x14ac:dyDescent="0.35">
      <c r="B9" s="297" t="s">
        <v>264</v>
      </c>
      <c r="C9" s="295">
        <v>35568</v>
      </c>
    </row>
    <row r="10" spans="1:7" ht="13" thickBot="1" x14ac:dyDescent="0.3"/>
    <row r="11" spans="1:7" ht="14" customHeight="1" x14ac:dyDescent="0.3">
      <c r="A11" s="184" t="s">
        <v>249</v>
      </c>
      <c r="B11" s="553" t="s">
        <v>44</v>
      </c>
      <c r="C11" s="554"/>
      <c r="G11" s="184"/>
    </row>
    <row r="12" spans="1:7" ht="13.5" customHeight="1" x14ac:dyDescent="0.3">
      <c r="A12" s="184" t="s">
        <v>243</v>
      </c>
      <c r="B12" s="25" t="s">
        <v>20</v>
      </c>
      <c r="C12" s="67">
        <v>0.29499999999999998</v>
      </c>
    </row>
    <row r="13" spans="1:7" x14ac:dyDescent="0.25">
      <c r="B13" s="282" t="s">
        <v>14</v>
      </c>
      <c r="C13" s="68"/>
    </row>
    <row r="14" spans="1:7" ht="13" x14ac:dyDescent="0.3">
      <c r="B14" s="25" t="s">
        <v>6</v>
      </c>
      <c r="C14" s="67">
        <v>0.36699999999999999</v>
      </c>
    </row>
    <row r="15" spans="1:7" x14ac:dyDescent="0.25">
      <c r="B15" s="283" t="s">
        <v>15</v>
      </c>
      <c r="C15" s="68"/>
    </row>
    <row r="16" spans="1:7" ht="13" x14ac:dyDescent="0.3">
      <c r="B16" s="25" t="s">
        <v>16</v>
      </c>
      <c r="C16" s="67">
        <v>3.2000000000000001E-2</v>
      </c>
    </row>
    <row r="17" spans="1:5" x14ac:dyDescent="0.25">
      <c r="B17" s="283" t="s">
        <v>17</v>
      </c>
      <c r="C17" s="68"/>
    </row>
    <row r="18" spans="1:5" ht="13" x14ac:dyDescent="0.3">
      <c r="B18" s="25" t="s">
        <v>18</v>
      </c>
      <c r="C18" s="67">
        <v>0.105</v>
      </c>
    </row>
    <row r="19" spans="1:5" ht="13" thickBot="1" x14ac:dyDescent="0.3">
      <c r="B19" s="284" t="s">
        <v>19</v>
      </c>
      <c r="C19" s="28"/>
    </row>
    <row r="20" spans="1:5" ht="13" thickBot="1" x14ac:dyDescent="0.3">
      <c r="B20" s="285"/>
      <c r="C20" s="1"/>
    </row>
    <row r="21" spans="1:5" ht="13" x14ac:dyDescent="0.3">
      <c r="B21" s="558" t="s">
        <v>251</v>
      </c>
      <c r="C21" s="559"/>
      <c r="D21" s="1"/>
      <c r="E21" s="1"/>
    </row>
    <row r="22" spans="1:5" ht="13" x14ac:dyDescent="0.3">
      <c r="A22" s="184" t="s">
        <v>255</v>
      </c>
      <c r="B22" s="286" t="s">
        <v>246</v>
      </c>
      <c r="C22" s="278">
        <v>58</v>
      </c>
      <c r="D22" s="1"/>
      <c r="E22" s="1"/>
    </row>
    <row r="23" spans="1:5" ht="13" x14ac:dyDescent="0.3">
      <c r="B23" s="287" t="s">
        <v>247</v>
      </c>
      <c r="C23" s="279">
        <v>68</v>
      </c>
      <c r="D23" s="1"/>
      <c r="E23" s="1"/>
    </row>
    <row r="24" spans="1:5" ht="13.5" thickBot="1" x14ac:dyDescent="0.35">
      <c r="B24" s="288" t="s">
        <v>248</v>
      </c>
      <c r="C24" s="280">
        <v>0.7</v>
      </c>
      <c r="D24" s="1"/>
      <c r="E24" s="1"/>
    </row>
    <row r="25" spans="1:5" ht="13" thickBot="1" x14ac:dyDescent="0.3">
      <c r="B25" s="285"/>
      <c r="C25" s="1"/>
    </row>
    <row r="26" spans="1:5" x14ac:dyDescent="0.25">
      <c r="B26" s="562" t="s">
        <v>261</v>
      </c>
      <c r="C26" s="563"/>
      <c r="D26" s="563"/>
      <c r="E26" s="564"/>
    </row>
    <row r="27" spans="1:5" ht="13" x14ac:dyDescent="0.3">
      <c r="A27" s="184" t="s">
        <v>250</v>
      </c>
      <c r="B27" s="276"/>
      <c r="C27" s="274" t="s">
        <v>222</v>
      </c>
      <c r="D27" s="275"/>
      <c r="E27" s="277" t="s">
        <v>186</v>
      </c>
    </row>
    <row r="28" spans="1:5" ht="26" x14ac:dyDescent="0.25">
      <c r="A28" s="184" t="s">
        <v>273</v>
      </c>
      <c r="B28" s="289" t="s">
        <v>262</v>
      </c>
      <c r="C28" s="262">
        <v>5566</v>
      </c>
      <c r="D28" s="189"/>
      <c r="E28" s="268">
        <v>6291</v>
      </c>
    </row>
    <row r="29" spans="1:5" ht="26" x14ac:dyDescent="0.25">
      <c r="B29" s="290" t="s">
        <v>191</v>
      </c>
      <c r="C29" s="262">
        <v>618</v>
      </c>
      <c r="D29" s="189"/>
      <c r="E29" s="268">
        <v>699</v>
      </c>
    </row>
    <row r="30" spans="1:5" ht="39" x14ac:dyDescent="0.25">
      <c r="B30" s="291" t="s">
        <v>192</v>
      </c>
      <c r="C30" s="262">
        <v>418</v>
      </c>
      <c r="D30" s="189"/>
      <c r="E30" s="268">
        <v>418</v>
      </c>
    </row>
    <row r="31" spans="1:5" ht="39" x14ac:dyDescent="0.25">
      <c r="B31" s="291" t="s">
        <v>193</v>
      </c>
      <c r="C31" s="262">
        <v>35</v>
      </c>
      <c r="D31" s="189"/>
      <c r="E31" s="268">
        <v>35</v>
      </c>
    </row>
    <row r="32" spans="1:5" ht="26" x14ac:dyDescent="0.25">
      <c r="B32" s="291" t="s">
        <v>194</v>
      </c>
      <c r="C32" s="262">
        <v>263</v>
      </c>
      <c r="D32" s="189"/>
      <c r="E32" s="268">
        <v>263</v>
      </c>
    </row>
    <row r="33" spans="1:5" ht="26" x14ac:dyDescent="0.25">
      <c r="B33" s="291" t="s">
        <v>195</v>
      </c>
      <c r="C33" s="262">
        <v>100</v>
      </c>
      <c r="D33" s="189"/>
      <c r="E33" s="268">
        <v>100</v>
      </c>
    </row>
    <row r="34" spans="1:5" ht="39" x14ac:dyDescent="0.25">
      <c r="B34" s="291" t="s">
        <v>196</v>
      </c>
      <c r="C34" s="262">
        <v>100</v>
      </c>
      <c r="D34" s="189"/>
      <c r="E34" s="268">
        <v>100</v>
      </c>
    </row>
    <row r="35" spans="1:5" ht="52" x14ac:dyDescent="0.25">
      <c r="B35" s="291" t="s">
        <v>197</v>
      </c>
      <c r="C35" s="262">
        <v>550</v>
      </c>
      <c r="D35" s="189"/>
      <c r="E35" s="268">
        <v>550</v>
      </c>
    </row>
    <row r="36" spans="1:5" ht="52" x14ac:dyDescent="0.25">
      <c r="B36" s="291" t="s">
        <v>198</v>
      </c>
      <c r="C36" s="262">
        <v>1100</v>
      </c>
      <c r="D36" s="189"/>
      <c r="E36" s="268">
        <v>1100</v>
      </c>
    </row>
    <row r="37" spans="1:5" ht="26.5" thickBot="1" x14ac:dyDescent="0.3">
      <c r="B37" s="292" t="s">
        <v>199</v>
      </c>
      <c r="C37" s="266">
        <v>191</v>
      </c>
      <c r="D37" s="192"/>
      <c r="E37" s="269">
        <v>191</v>
      </c>
    </row>
    <row r="38" spans="1:5" ht="13" thickBot="1" x14ac:dyDescent="0.3"/>
    <row r="39" spans="1:5" x14ac:dyDescent="0.25">
      <c r="A39" s="184" t="s">
        <v>244</v>
      </c>
      <c r="B39" s="499" t="s">
        <v>58</v>
      </c>
      <c r="C39" s="500"/>
      <c r="D39" s="500"/>
      <c r="E39" s="501"/>
    </row>
    <row r="40" spans="1:5" ht="13" x14ac:dyDescent="0.3">
      <c r="B40" s="555" t="s">
        <v>94</v>
      </c>
      <c r="C40" s="556"/>
      <c r="D40" s="556"/>
      <c r="E40" s="557"/>
    </row>
    <row r="41" spans="1:5" ht="13" x14ac:dyDescent="0.3">
      <c r="B41" s="49"/>
      <c r="C41" s="53" t="s">
        <v>59</v>
      </c>
      <c r="D41" s="53" t="s">
        <v>61</v>
      </c>
      <c r="E41" s="70" t="s">
        <v>60</v>
      </c>
    </row>
    <row r="42" spans="1:5" ht="13" x14ac:dyDescent="0.3">
      <c r="B42" s="51" t="s">
        <v>72</v>
      </c>
      <c r="C42" s="207">
        <v>0.5</v>
      </c>
      <c r="D42" s="207">
        <v>0.59699999999999998</v>
      </c>
      <c r="E42" s="71">
        <v>0.38</v>
      </c>
    </row>
    <row r="43" spans="1:5" ht="13" x14ac:dyDescent="0.3">
      <c r="B43" s="51" t="s">
        <v>73</v>
      </c>
      <c r="C43" s="207">
        <v>0.26</v>
      </c>
      <c r="D43" s="207">
        <v>0.26</v>
      </c>
      <c r="E43" s="71">
        <v>0.26</v>
      </c>
    </row>
    <row r="44" spans="1:5" ht="13" x14ac:dyDescent="0.3">
      <c r="B44" s="51" t="s">
        <v>74</v>
      </c>
      <c r="C44" s="207">
        <v>0.57130000000000003</v>
      </c>
      <c r="D44" s="207">
        <v>0.83740000000000003</v>
      </c>
      <c r="E44" s="71">
        <v>0.501</v>
      </c>
    </row>
    <row r="45" spans="1:5" ht="13.5" thickBot="1" x14ac:dyDescent="0.35">
      <c r="B45" s="51" t="s">
        <v>75</v>
      </c>
      <c r="C45" s="207">
        <v>0.31269999999999998</v>
      </c>
      <c r="D45" s="207">
        <v>0.503</v>
      </c>
      <c r="E45" s="71">
        <v>0.34820000000000001</v>
      </c>
    </row>
    <row r="46" spans="1:5" ht="13" x14ac:dyDescent="0.3">
      <c r="B46" s="52" t="s">
        <v>76</v>
      </c>
      <c r="C46" s="50"/>
      <c r="D46" s="243">
        <v>0.39</v>
      </c>
      <c r="E46" s="71"/>
    </row>
    <row r="47" spans="1:5" ht="13.5" thickBot="1" x14ac:dyDescent="0.35">
      <c r="B47" s="244" t="s">
        <v>77</v>
      </c>
      <c r="C47" s="242">
        <v>0.53320000000000001</v>
      </c>
      <c r="D47" s="28"/>
      <c r="E47" s="28"/>
    </row>
  </sheetData>
  <mergeCells count="8">
    <mergeCell ref="B11:C11"/>
    <mergeCell ref="B39:E39"/>
    <mergeCell ref="B40:E40"/>
    <mergeCell ref="B21:C21"/>
    <mergeCell ref="A2:E2"/>
    <mergeCell ref="A3:E3"/>
    <mergeCell ref="B5:C5"/>
    <mergeCell ref="B26:E26"/>
  </mergeCells>
  <hyperlinks>
    <hyperlink ref="B39:E39" r:id="rId1" display="F&amp;A Rate Table" xr:uid="{CCDFB1FB-6F98-4F09-80D1-4D63F808837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Full Budget</vt:lpstr>
      <vt:lpstr>Personnel</vt:lpstr>
      <vt:lpstr>Travel</vt:lpstr>
      <vt:lpstr>Other Direct Costs</vt:lpstr>
      <vt:lpstr>Equipment</vt:lpstr>
      <vt:lpstr>Subawards</vt:lpstr>
      <vt:lpstr>Participant Support</vt:lpstr>
      <vt:lpstr>Tuition, Fees, Insurance</vt:lpstr>
      <vt:lpstr>Rates</vt:lpstr>
      <vt:lpstr>'Full Budget'!Print_Area</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Bilderback, Ann-Marie (abilderback@uidaho.edu)</dc:creator>
  <cp:lastModifiedBy>Mattoon, Michele (mmattoon@uidaho.edu)</cp:lastModifiedBy>
  <cp:lastPrinted>2024-06-06T19:33:31Z</cp:lastPrinted>
  <dcterms:created xsi:type="dcterms:W3CDTF">2019-02-28T20:07:31Z</dcterms:created>
  <dcterms:modified xsi:type="dcterms:W3CDTF">2025-06-25T18:14:08Z</dcterms:modified>
</cp:coreProperties>
</file>