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a\Documents\Misc\"/>
    </mc:Choice>
  </mc:AlternateContent>
  <xr:revisionPtr revIDLastSave="0" documentId="13_ncr:1_{FAF70ED1-38DC-4500-A34B-2E8D3CB43030}" xr6:coauthVersionLast="47" xr6:coauthVersionMax="47" xr10:uidLastSave="{00000000-0000-0000-0000-000000000000}"/>
  <bookViews>
    <workbookView xWindow="-120" yWindow="-120" windowWidth="20730" windowHeight="11160" activeTab="1" xr2:uid="{5D18C06E-5034-4C69-925D-604339E86ECD}"/>
  </bookViews>
  <sheets>
    <sheet name="Mkt. Yield+Packing" sheetId="2" r:id="rId1"/>
    <sheet name="Field Run" sheetId="1" r:id="rId2"/>
  </sheets>
  <externalReferences>
    <externalReference r:id="rId3"/>
    <externalReference r:id="rId4"/>
    <externalReference r:id="rId5"/>
  </externalReferences>
  <definedNames>
    <definedName name="_MH30">'[1] Input Price - 2016-17'!$D$90</definedName>
    <definedName name="Acres">'[2]COP Line-Item'!$B$6:$B$6</definedName>
    <definedName name="Alpine">#REF!</definedName>
    <definedName name="AZA">'[1] Input Price - 2016-17'!$D$62</definedName>
    <definedName name="Buc2EC2x">'[1] Input Price - 2016-17'!$D$69</definedName>
    <definedName name="CAirspray5">'[1] Input Price - 2016-17'!$D$38</definedName>
    <definedName name="chlorine">'[1] Input Price - 2016-17'!$D$73</definedName>
    <definedName name="Dithane">'[1] Input Price - 2016-17'!$D$76</definedName>
    <definedName name="DualMagnum">'[1] Input Price - 2016-17'!$D$77</definedName>
    <definedName name="Goal">'[1] Input Price - 2016-17'!$D$81</definedName>
    <definedName name="Gross_Yield">'[2]COP Line-Item'!$B$8</definedName>
    <definedName name="Historical" localSheetId="1">'[3]COP Line-Item'!$B$7</definedName>
    <definedName name="Historical" localSheetId="0">'[3]COP Line-Item'!$B$7</definedName>
    <definedName name="Historical">'[3]COP Line-Item'!$B$7</definedName>
    <definedName name="Manzate">'[1] Input Price - 2016-17'!$D$88</definedName>
    <definedName name="MethSeed">'[1] Input Price - 2016-17'!$D$89</definedName>
    <definedName name="Micron">'[1] Input Price - 2016-17'!$D$29</definedName>
    <definedName name="mpede">'[1] Input Price - 2016-17'!$D$93</definedName>
    <definedName name="new">#REF!</definedName>
    <definedName name="Prime_Payable" localSheetId="1">'Field Run'!#REF!</definedName>
    <definedName name="Prime_Payable" localSheetId="0">'Mkt. Yield+Packing'!#REF!</definedName>
    <definedName name="Prime_Payable">#REF!</definedName>
    <definedName name="Pristine">'[1] Input Price - 2016-17'!$D$99</definedName>
    <definedName name="Rpowermax">'[1] Input Price - 2016-17'!$D$106</definedName>
    <definedName name="Seed_cwtperacre">'[2]COP Line-Item'!$B$7</definedName>
    <definedName name="Trial">#REF!</definedName>
    <definedName name="TrialHistorical" localSheetId="1">'[3]COP Line-Item'!$B$6:$B$6</definedName>
    <definedName name="TrialHistorical" localSheetId="0">'[3]COP Line-Item'!$B$6:$B$6</definedName>
    <definedName name="TrialHistorical">'[3]COP Line-Item'!$B$6:$B$6</definedName>
    <definedName name="Variety">#REF!</definedName>
    <definedName name="Vydate">'[1] Input Price - 2016-17'!$D$114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F59" i="1" s="1"/>
  <c r="F45" i="1"/>
  <c r="C68" i="2"/>
  <c r="F68" i="2" s="1"/>
  <c r="F70" i="2"/>
  <c r="F69" i="2"/>
  <c r="F53" i="2"/>
  <c r="F51" i="2"/>
  <c r="F2" i="2"/>
  <c r="F3" i="2"/>
  <c r="F4" i="2"/>
  <c r="F5" i="2"/>
  <c r="C6" i="2"/>
  <c r="C74" i="2" s="1"/>
  <c r="F74" i="2" s="1"/>
  <c r="F10" i="2"/>
  <c r="F11" i="2" s="1"/>
  <c r="F13" i="2"/>
  <c r="F14" i="2"/>
  <c r="F15" i="2"/>
  <c r="F16" i="2"/>
  <c r="F17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1" i="2"/>
  <c r="F42" i="2"/>
  <c r="F43" i="2"/>
  <c r="F44" i="2"/>
  <c r="F45" i="2"/>
  <c r="F49" i="2"/>
  <c r="F50" i="2"/>
  <c r="F52" i="2"/>
  <c r="F54" i="2"/>
  <c r="F57" i="2"/>
  <c r="F58" i="2"/>
  <c r="F59" i="2"/>
  <c r="F60" i="2"/>
  <c r="F62" i="2"/>
  <c r="F66" i="2"/>
  <c r="F67" i="2"/>
  <c r="F73" i="2"/>
  <c r="F77" i="2"/>
  <c r="F78" i="2"/>
  <c r="F79" i="2"/>
  <c r="E86" i="2"/>
  <c r="D97" i="2"/>
  <c r="C97" i="2" s="1"/>
  <c r="D94" i="1"/>
  <c r="C94" i="1" s="1"/>
  <c r="D89" i="1"/>
  <c r="C89" i="1" s="1"/>
  <c r="E78" i="1"/>
  <c r="F72" i="1"/>
  <c r="F71" i="1"/>
  <c r="F70" i="1"/>
  <c r="F69" i="1"/>
  <c r="F67" i="1"/>
  <c r="F66" i="1"/>
  <c r="F63" i="1"/>
  <c r="F62" i="1"/>
  <c r="F61" i="1"/>
  <c r="C61" i="1"/>
  <c r="F60" i="1"/>
  <c r="C56" i="1"/>
  <c r="F56" i="1" s="1"/>
  <c r="F54" i="1"/>
  <c r="F53" i="1"/>
  <c r="F52" i="1"/>
  <c r="F51" i="1"/>
  <c r="F48" i="1"/>
  <c r="F47" i="1"/>
  <c r="F46" i="1"/>
  <c r="F44" i="1"/>
  <c r="F39" i="1"/>
  <c r="F38" i="1"/>
  <c r="F37" i="1"/>
  <c r="F36" i="1"/>
  <c r="F35" i="1"/>
  <c r="F40" i="1" s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33" i="1" s="1"/>
  <c r="F11" i="1"/>
  <c r="F10" i="1"/>
  <c r="F9" i="1"/>
  <c r="F8" i="1"/>
  <c r="F12" i="1" s="1"/>
  <c r="F7" i="1"/>
  <c r="F4" i="1"/>
  <c r="F5" i="1" s="1"/>
  <c r="F2" i="1"/>
  <c r="F39" i="2" l="1"/>
  <c r="F61" i="2"/>
  <c r="F63" i="2" s="1"/>
  <c r="F6" i="2"/>
  <c r="F46" i="2"/>
  <c r="F80" i="2"/>
  <c r="F49" i="1"/>
  <c r="F55" i="1"/>
  <c r="F71" i="2"/>
  <c r="E97" i="2"/>
  <c r="F18" i="2"/>
  <c r="E6" i="2"/>
  <c r="D102" i="2" s="1"/>
  <c r="F75" i="2"/>
  <c r="F55" i="2"/>
  <c r="F64" i="1"/>
  <c r="F57" i="1"/>
  <c r="E89" i="1"/>
  <c r="E94" i="1"/>
  <c r="F73" i="1" l="1"/>
  <c r="F74" i="1" s="1"/>
  <c r="F75" i="1" s="1"/>
  <c r="F81" i="2"/>
  <c r="F82" i="2" s="1"/>
  <c r="F83" i="2" s="1"/>
  <c r="E102" i="2"/>
  <c r="C102" i="2"/>
  <c r="E98" i="2" l="1"/>
  <c r="E103" i="2"/>
  <c r="C98" i="2"/>
  <c r="C103" i="2"/>
  <c r="E93" i="2"/>
  <c r="D98" i="2"/>
  <c r="D103" i="2"/>
  <c r="E88" i="2"/>
  <c r="E87" i="2"/>
  <c r="E91" i="2"/>
  <c r="D95" i="1"/>
  <c r="D90" i="1"/>
  <c r="C95" i="1"/>
  <c r="C90" i="1"/>
  <c r="E85" i="1"/>
  <c r="E80" i="1"/>
  <c r="E95" i="1"/>
  <c r="E90" i="1"/>
  <c r="E79" i="1"/>
  <c r="E83" i="1"/>
  <c r="E81" i="1" l="1"/>
  <c r="E82" i="1" s="1"/>
  <c r="E89" i="2"/>
  <c r="E90" i="2" s="1"/>
  <c r="C96" i="1" l="1"/>
  <c r="C91" i="1"/>
  <c r="E91" i="1"/>
  <c r="D91" i="1"/>
  <c r="E96" i="1"/>
  <c r="D96" i="1"/>
  <c r="E104" i="2"/>
  <c r="D104" i="2"/>
  <c r="D99" i="2"/>
  <c r="C104" i="2"/>
  <c r="C99" i="2"/>
  <c r="E99" i="2"/>
  <c r="E94" i="2"/>
  <c r="C100" i="2"/>
  <c r="C105" i="2"/>
  <c r="E100" i="2"/>
  <c r="E105" i="2"/>
  <c r="D100" i="2"/>
  <c r="D105" i="2"/>
  <c r="E92" i="2"/>
  <c r="E97" i="1"/>
  <c r="D97" i="1"/>
  <c r="C97" i="1"/>
  <c r="E92" i="1"/>
  <c r="E86" i="1"/>
  <c r="D92" i="1"/>
  <c r="C92" i="1"/>
  <c r="E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Gina</author>
  </authors>
  <commentList>
    <comment ref="E50" authorId="0" shapeId="0" xr:uid="{FB21E601-71CC-40DB-96B4-EA4ECC83C065}">
      <text>
        <r>
          <rPr>
            <b/>
            <sz val="12"/>
            <color indexed="81"/>
            <rFont val="Times New Roman"/>
            <family val="1"/>
          </rPr>
          <t>Gina:</t>
        </r>
        <r>
          <rPr>
            <sz val="12"/>
            <color indexed="81"/>
            <rFont val="Times New Roman"/>
            <family val="1"/>
          </rPr>
          <t xml:space="preserve">
Adjust fuel pricing to match current market conditions/individual situation</t>
        </r>
      </text>
    </comment>
    <comment ref="E57" authorId="0" shapeId="0" xr:uid="{201F4691-D858-4BF9-9396-E8A128C2B947}">
      <text>
        <r>
          <rPr>
            <b/>
            <sz val="9"/>
            <color indexed="81"/>
            <rFont val="Tahoma"/>
            <family val="2"/>
          </rPr>
          <t>Gina: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imes New Roman"/>
            <family val="1"/>
          </rPr>
          <t>Adjust fuel pricing to match current market conditions/individual situation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Gina</author>
  </authors>
  <commentList>
    <comment ref="E44" authorId="0" shapeId="0" xr:uid="{8A48938D-073F-4608-8798-71DDC4B0000E}">
      <text>
        <r>
          <rPr>
            <b/>
            <sz val="12"/>
            <color indexed="81"/>
            <rFont val="Times New Roman"/>
            <family val="1"/>
          </rPr>
          <t>Gina:</t>
        </r>
        <r>
          <rPr>
            <sz val="12"/>
            <color indexed="81"/>
            <rFont val="Times New Roman"/>
            <family val="1"/>
          </rPr>
          <t xml:space="preserve">
Adjust fuel pricing to match current market conditions/individual situation</t>
        </r>
      </text>
    </comment>
    <comment ref="E51" authorId="0" shapeId="0" xr:uid="{A5F193AE-D06E-48B1-ADAA-329DA4F898EA}">
      <text>
        <r>
          <rPr>
            <b/>
            <sz val="12"/>
            <color indexed="81"/>
            <rFont val="Times New Roman"/>
            <family val="1"/>
          </rPr>
          <t>Gina:</t>
        </r>
        <r>
          <rPr>
            <sz val="12"/>
            <color indexed="81"/>
            <rFont val="Times New Roman"/>
            <family val="1"/>
          </rPr>
          <t xml:space="preserve">
Adjust fuel pricing to match current market conditions/individual situation</t>
        </r>
      </text>
    </comment>
  </commentList>
</comments>
</file>

<file path=xl/sharedStrings.xml><?xml version="1.0" encoding="utf-8"?>
<sst xmlns="http://schemas.openxmlformats.org/spreadsheetml/2006/main" count="308" uniqueCount="124">
  <si>
    <t xml:space="preserve">Quanity </t>
  </si>
  <si>
    <t xml:space="preserve">Unit </t>
  </si>
  <si>
    <t xml:space="preserve">Price </t>
  </si>
  <si>
    <t xml:space="preserve">$/acre </t>
  </si>
  <si>
    <t xml:space="preserve">Field Run Yield </t>
  </si>
  <si>
    <t xml:space="preserve">cwt </t>
  </si>
  <si>
    <t xml:space="preserve">Seed </t>
  </si>
  <si>
    <t>pail</t>
  </si>
  <si>
    <t xml:space="preserve">Subtotal Seed </t>
  </si>
  <si>
    <t>Fertilizer:</t>
  </si>
  <si>
    <t>Dry Nitrogen - Pre-plant</t>
  </si>
  <si>
    <t>lb</t>
  </si>
  <si>
    <t>Dry P2O5</t>
  </si>
  <si>
    <t>Micronutrients/Sulfuric Acid</t>
  </si>
  <si>
    <t>ac</t>
  </si>
  <si>
    <t xml:space="preserve"> K20</t>
  </si>
  <si>
    <t>Liquid Nitrogen</t>
  </si>
  <si>
    <t>Plant Protection:</t>
  </si>
  <si>
    <t>Vapam</t>
  </si>
  <si>
    <t xml:space="preserve">gal </t>
  </si>
  <si>
    <t>Select</t>
  </si>
  <si>
    <t>fl oz</t>
  </si>
  <si>
    <t xml:space="preserve">Dual Magnum </t>
  </si>
  <si>
    <t xml:space="preserve">pint </t>
  </si>
  <si>
    <t xml:space="preserve">Roundup </t>
  </si>
  <si>
    <t>Outlook (2x)</t>
  </si>
  <si>
    <t>Buctril</t>
  </si>
  <si>
    <t>pint</t>
  </si>
  <si>
    <t>Goal Tender (2x)</t>
  </si>
  <si>
    <t>Prowl H2O (2x)</t>
  </si>
  <si>
    <t>Radiant  (2x)</t>
  </si>
  <si>
    <t>Lannate LV  (2x)</t>
  </si>
  <si>
    <t>Movento (2X)</t>
  </si>
  <si>
    <t xml:space="preserve">AZA-Direct </t>
  </si>
  <si>
    <t xml:space="preserve">M-Pede </t>
  </si>
  <si>
    <t>qt</t>
  </si>
  <si>
    <t>Manzate Max  (2X)</t>
  </si>
  <si>
    <t xml:space="preserve">Zing </t>
  </si>
  <si>
    <t xml:space="preserve">Pristine </t>
  </si>
  <si>
    <t>Chlorine Dioxide (drip lines)</t>
  </si>
  <si>
    <t>gal</t>
  </si>
  <si>
    <t xml:space="preserve">MH30 Sprout Inhibitor </t>
  </si>
  <si>
    <t>Adjuvants (11X)</t>
  </si>
  <si>
    <t>Custom &amp; Consultants:</t>
  </si>
  <si>
    <t>Custom Fertilize</t>
  </si>
  <si>
    <t>Custom Fumigate - Deep</t>
  </si>
  <si>
    <t>Hand Weed</t>
  </si>
  <si>
    <t>Soil Testing</t>
  </si>
  <si>
    <t xml:space="preserve">Custom Aerial Application </t>
  </si>
  <si>
    <t>Irrigation</t>
  </si>
  <si>
    <t xml:space="preserve">Water Assessment </t>
  </si>
  <si>
    <t xml:space="preserve">acre </t>
  </si>
  <si>
    <t>Irrigation Fuel pump (diesel )</t>
  </si>
  <si>
    <t>Irrigation Repair ( pump)</t>
  </si>
  <si>
    <t xml:space="preserve">Drip Tape/Supplies </t>
  </si>
  <si>
    <t xml:space="preserve">ac </t>
  </si>
  <si>
    <t>Irrigation Set-up/Removal Labor</t>
  </si>
  <si>
    <t>hrs</t>
  </si>
  <si>
    <t>Drip Tape recycling/haul away</t>
  </si>
  <si>
    <t>Total Irrigation</t>
  </si>
  <si>
    <t>Machinery</t>
  </si>
  <si>
    <t xml:space="preserve">Equipment Fuel </t>
  </si>
  <si>
    <t xml:space="preserve">Road Gas </t>
  </si>
  <si>
    <t xml:space="preserve">Road Diesel </t>
  </si>
  <si>
    <t xml:space="preserve">Repairs </t>
  </si>
  <si>
    <t>Lube</t>
  </si>
  <si>
    <t xml:space="preserve"> Hauling charge </t>
  </si>
  <si>
    <t>cwt</t>
  </si>
  <si>
    <t>Total Fuel, Lube, Repairs</t>
  </si>
  <si>
    <t>Labor</t>
  </si>
  <si>
    <t xml:space="preserve">Equipment Labor </t>
  </si>
  <si>
    <t xml:space="preserve"> Irrigation Labor </t>
  </si>
  <si>
    <t xml:space="preserve">Sorting/Pickers Labor </t>
  </si>
  <si>
    <t xml:space="preserve">Truck Driver Labor </t>
  </si>
  <si>
    <t xml:space="preserve">General Labor </t>
  </si>
  <si>
    <t xml:space="preserve">Total General, Equipment &amp; Harvest Labor </t>
  </si>
  <si>
    <t>Storage:</t>
  </si>
  <si>
    <t xml:space="preserve">Bin Rental </t>
  </si>
  <si>
    <t xml:space="preserve">Storage Subtotal </t>
  </si>
  <si>
    <t>Other (Fees and Insurance):</t>
  </si>
  <si>
    <t>Crop Insurance</t>
  </si>
  <si>
    <t>Assessments</t>
  </si>
  <si>
    <t xml:space="preserve">GAP Audit </t>
  </si>
  <si>
    <t xml:space="preserve">Subtotal Fees </t>
  </si>
  <si>
    <t xml:space="preserve">Subtotal Variable Costs  </t>
  </si>
  <si>
    <t xml:space="preserve">Interest on Operating Capital </t>
  </si>
  <si>
    <t xml:space="preserve">Total Operating Costs </t>
  </si>
  <si>
    <t xml:space="preserve">Fixed Costs </t>
  </si>
  <si>
    <t xml:space="preserve">Depreciation, Interest, Housing &amp;  Insurance On Equipment </t>
  </si>
  <si>
    <t>Land</t>
  </si>
  <si>
    <t xml:space="preserve">Management </t>
  </si>
  <si>
    <t xml:space="preserve">Overhead </t>
  </si>
  <si>
    <t>Total Fixed Costs</t>
  </si>
  <si>
    <t xml:space="preserve">Total Operating and Fixed Costs </t>
  </si>
  <si>
    <t xml:space="preserve">Returns over operating costs </t>
  </si>
  <si>
    <t xml:space="preserve">Returns over Total Costs </t>
  </si>
  <si>
    <t>Operating Cost (Per Cwt )</t>
  </si>
  <si>
    <t>Total Cost ( per cwt)</t>
  </si>
  <si>
    <t>-</t>
  </si>
  <si>
    <t>+</t>
  </si>
  <si>
    <t xml:space="preserve"> Yield </t>
  </si>
  <si>
    <t>Breakeven</t>
  </si>
  <si>
    <t xml:space="preserve">Operating  Cost </t>
  </si>
  <si>
    <t xml:space="preserve">Ownership Cost </t>
  </si>
  <si>
    <t xml:space="preserve">TC </t>
  </si>
  <si>
    <t xml:space="preserve">Yield </t>
  </si>
  <si>
    <t>Ownership Cost 50# sacks</t>
  </si>
  <si>
    <t xml:space="preserve">Operating  Cost 50# sacks </t>
  </si>
  <si>
    <t>Ownership Cost 50 # sack</t>
  </si>
  <si>
    <t>Operating  Cost 50# sack</t>
  </si>
  <si>
    <t>Breakeven Yield 50# sack</t>
  </si>
  <si>
    <t xml:space="preserve">Paid Yield </t>
  </si>
  <si>
    <t>Total Cost ( per PAID 50# sack)</t>
  </si>
  <si>
    <t>Operating Cost (Per PAID 50# sack)</t>
  </si>
  <si>
    <t xml:space="preserve">Storage &amp; Packing Subtotal </t>
  </si>
  <si>
    <t>50#</t>
  </si>
  <si>
    <t xml:space="preserve">Packing </t>
  </si>
  <si>
    <t>Storage and Packing :</t>
  </si>
  <si>
    <t>50 # Sack</t>
  </si>
  <si>
    <t xml:space="preserve">Total </t>
  </si>
  <si>
    <t xml:space="preserve">Medium </t>
  </si>
  <si>
    <t>Jumbo</t>
  </si>
  <si>
    <t>Colossal</t>
  </si>
  <si>
    <t xml:space="preserve">Super Colossal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</si>
</sst>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.0000"/>
    <numFmt numFmtId="167" formatCode="&quot;$&quot;#,##0.000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7"/>
      <color rgb="FFC00000"/>
      <name val="Calibri"/>
      <family val="2"/>
      <scheme val="minor"/>
    </font>
    <font>
      <sz val="10"/>
      <name val="Arial"/>
      <family val="2"/>
    </font>
    <font>
      <b/>
      <sz val="17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imes New Roman"/>
      <family val="1"/>
    </font>
    <font>
      <b/>
      <sz val="12"/>
      <color indexed="8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9FFFF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</cellStyleXfs>
  <cellXfs count="89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41" fontId="3" fillId="0" borderId="0" xfId="0" applyNumberFormat="1" applyFont="1"/>
    <xf numFmtId="44" fontId="3" fillId="0" borderId="0" xfId="0" applyNumberFormat="1" applyFont="1"/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2" fontId="3" fillId="0" borderId="0" xfId="0" applyNumberFormat="1" applyFont="1"/>
    <xf numFmtId="2" fontId="3" fillId="0" borderId="0" xfId="0" applyNumberFormat="1" applyFont="1" applyAlignment="1">
      <alignment horizontal="center" vertic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0" fontId="4" fillId="0" borderId="0" xfId="4" applyFont="1"/>
    <xf numFmtId="0" fontId="3" fillId="0" borderId="0" xfId="4" applyFont="1"/>
    <xf numFmtId="0" fontId="3" fillId="0" borderId="0" xfId="4" applyFont="1" applyAlignment="1">
      <alignment horizontal="center" vertical="center"/>
    </xf>
    <xf numFmtId="0" fontId="3" fillId="0" borderId="0" xfId="4" applyFont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0" fontId="3" fillId="0" borderId="0" xfId="4" applyFont="1" applyAlignment="1" applyProtection="1">
      <alignment horizontal="center" vertical="center"/>
      <protection locked="0"/>
    </xf>
    <xf numFmtId="164" fontId="3" fillId="0" borderId="0" xfId="6" applyNumberFormat="1" applyFont="1" applyProtection="1">
      <protection locked="0"/>
    </xf>
    <xf numFmtId="164" fontId="3" fillId="0" borderId="0" xfId="4" applyNumberFormat="1" applyFont="1"/>
    <xf numFmtId="164" fontId="3" fillId="0" borderId="0" xfId="0" applyNumberFormat="1" applyFont="1"/>
    <xf numFmtId="0" fontId="3" fillId="0" borderId="0" xfId="5" applyFont="1" applyProtection="1">
      <protection locked="0"/>
    </xf>
    <xf numFmtId="164" fontId="4" fillId="0" borderId="0" xfId="4" applyNumberFormat="1" applyFont="1"/>
    <xf numFmtId="0" fontId="6" fillId="0" borderId="0" xfId="4" applyFont="1" applyAlignment="1" applyProtection="1">
      <alignment horizontal="right" vertical="center"/>
      <protection locked="0"/>
    </xf>
    <xf numFmtId="165" fontId="3" fillId="0" borderId="0" xfId="4" applyNumberFormat="1" applyFont="1" applyProtection="1">
      <protection locked="0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6" fillId="0" borderId="0" xfId="5" applyFont="1" applyAlignment="1" applyProtection="1">
      <alignment horizontal="right" vertical="center"/>
      <protection locked="0"/>
    </xf>
    <xf numFmtId="165" fontId="6" fillId="0" borderId="0" xfId="5" applyNumberFormat="1" applyFont="1" applyProtection="1">
      <protection locked="0"/>
    </xf>
    <xf numFmtId="0" fontId="6" fillId="0" borderId="0" xfId="5" applyFont="1" applyAlignment="1" applyProtection="1">
      <alignment horizontal="center" vertical="center"/>
      <protection locked="0"/>
    </xf>
    <xf numFmtId="164" fontId="3" fillId="0" borderId="0" xfId="5" applyNumberFormat="1" applyFont="1"/>
    <xf numFmtId="0" fontId="0" fillId="0" borderId="0" xfId="0" applyAlignment="1">
      <alignment horizontal="center" vertical="center"/>
    </xf>
    <xf numFmtId="164" fontId="4" fillId="0" borderId="0" xfId="6" applyNumberFormat="1" applyFont="1"/>
    <xf numFmtId="0" fontId="6" fillId="0" borderId="0" xfId="5" applyFont="1" applyAlignment="1" applyProtection="1">
      <alignment horizontal="right"/>
      <protection locked="0"/>
    </xf>
    <xf numFmtId="0" fontId="3" fillId="0" borderId="0" xfId="6" applyFont="1" applyAlignment="1" applyProtection="1">
      <alignment horizontal="center" vertical="center"/>
      <protection locked="0"/>
    </xf>
    <xf numFmtId="164" fontId="3" fillId="0" borderId="0" xfId="6" applyNumberFormat="1" applyFont="1"/>
    <xf numFmtId="0" fontId="3" fillId="0" borderId="0" xfId="0" applyFont="1" applyProtection="1">
      <protection locked="0"/>
    </xf>
    <xf numFmtId="0" fontId="3" fillId="0" borderId="0" xfId="6" applyFont="1" applyProtection="1">
      <protection locked="0"/>
    </xf>
    <xf numFmtId="0" fontId="6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4" fontId="3" fillId="0" borderId="0" xfId="2" applyFont="1" applyFill="1" applyBorder="1" applyAlignment="1">
      <alignment horizontal="right"/>
    </xf>
    <xf numFmtId="41" fontId="6" fillId="0" borderId="0" xfId="5" applyNumberFormat="1" applyFont="1" applyProtection="1">
      <protection locked="0"/>
    </xf>
    <xf numFmtId="43" fontId="3" fillId="0" borderId="0" xfId="4" applyNumberFormat="1" applyFont="1" applyProtection="1">
      <protection locked="0"/>
    </xf>
    <xf numFmtId="43" fontId="3" fillId="0" borderId="0" xfId="4" applyNumberFormat="1" applyFont="1" applyAlignment="1" applyProtection="1">
      <alignment horizontal="center" vertical="center"/>
      <protection locked="0"/>
    </xf>
    <xf numFmtId="164" fontId="3" fillId="0" borderId="0" xfId="4" applyNumberFormat="1" applyFont="1" applyProtection="1">
      <protection locked="0"/>
    </xf>
    <xf numFmtId="164" fontId="4" fillId="0" borderId="0" xfId="2" applyNumberFormat="1" applyFont="1" applyBorder="1"/>
    <xf numFmtId="0" fontId="3" fillId="0" borderId="0" xfId="4" applyFont="1" applyProtection="1">
      <protection locked="0"/>
    </xf>
    <xf numFmtId="41" fontId="3" fillId="0" borderId="0" xfId="4" applyNumberFormat="1" applyFont="1" applyProtection="1">
      <protection locked="0"/>
    </xf>
    <xf numFmtId="41" fontId="3" fillId="0" borderId="0" xfId="4" applyNumberFormat="1" applyFont="1" applyAlignment="1" applyProtection="1">
      <alignment horizontal="center" vertical="center"/>
      <protection locked="0"/>
    </xf>
    <xf numFmtId="164" fontId="0" fillId="0" borderId="0" xfId="0" applyNumberFormat="1"/>
    <xf numFmtId="10" fontId="0" fillId="0" borderId="0" xfId="3" applyNumberFormat="1" applyFont="1"/>
    <xf numFmtId="0" fontId="0" fillId="0" borderId="0" xfId="3" applyNumberFormat="1" applyFont="1"/>
    <xf numFmtId="166" fontId="0" fillId="0" borderId="0" xfId="0" applyNumberFormat="1"/>
    <xf numFmtId="0" fontId="9" fillId="0" borderId="0" xfId="0" applyFont="1"/>
    <xf numFmtId="0" fontId="3" fillId="2" borderId="0" xfId="0" applyFont="1" applyFill="1"/>
    <xf numFmtId="49" fontId="3" fillId="2" borderId="0" xfId="5" applyNumberFormat="1" applyFont="1" applyFill="1" applyAlignment="1">
      <alignment horizontal="center"/>
    </xf>
    <xf numFmtId="0" fontId="2" fillId="0" borderId="0" xfId="0" applyFont="1"/>
    <xf numFmtId="9" fontId="3" fillId="2" borderId="0" xfId="3" applyFont="1" applyFill="1" applyBorder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/>
    <xf numFmtId="0" fontId="10" fillId="0" borderId="0" xfId="0" applyFont="1"/>
    <xf numFmtId="164" fontId="3" fillId="2" borderId="0" xfId="2" applyNumberFormat="1" applyFont="1" applyFill="1" applyBorder="1"/>
    <xf numFmtId="164" fontId="3" fillId="2" borderId="0" xfId="0" applyNumberFormat="1" applyFont="1" applyFill="1"/>
    <xf numFmtId="0" fontId="3" fillId="2" borderId="0" xfId="0" applyFont="1" applyFill="1" applyAlignment="1">
      <alignment horizontal="left"/>
    </xf>
    <xf numFmtId="2" fontId="3" fillId="2" borderId="0" xfId="0" applyNumberFormat="1" applyFont="1" applyFill="1"/>
    <xf numFmtId="2" fontId="3" fillId="2" borderId="0" xfId="0" applyNumberFormat="1" applyFont="1" applyFill="1" applyAlignment="1">
      <alignment horizontal="center"/>
    </xf>
    <xf numFmtId="167" fontId="0" fillId="0" borderId="0" xfId="0" applyNumberFormat="1"/>
    <xf numFmtId="0" fontId="3" fillId="2" borderId="0" xfId="0" applyFont="1" applyFill="1" applyAlignment="1">
      <alignment horizontal="right"/>
    </xf>
    <xf numFmtId="41" fontId="3" fillId="0" borderId="0" xfId="4" applyNumberFormat="1" applyFont="1" applyAlignment="1" applyProtection="1">
      <alignment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Alignment="1">
      <alignment horizontal="right"/>
    </xf>
    <xf numFmtId="43" fontId="3" fillId="0" borderId="0" xfId="4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center"/>
    </xf>
    <xf numFmtId="0" fontId="3" fillId="0" borderId="0" xfId="5" applyFont="1" applyAlignment="1" applyProtection="1">
      <alignment horizontal="right"/>
      <protection locked="0"/>
    </xf>
    <xf numFmtId="168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4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3" fillId="0" borderId="0" xfId="6" applyNumberFormat="1" applyFont="1" applyAlignment="1" applyProtection="1">
      <protection locked="0"/>
    </xf>
    <xf numFmtId="8" fontId="3" fillId="0" borderId="0" xfId="0" applyNumberFormat="1" applyFont="1" applyAlignment="1"/>
  </cellXfs>
  <cellStyles count="7">
    <cellStyle name="Comma" xfId="1" builtinId="3"/>
    <cellStyle name="Currency" xfId="2" builtinId="4"/>
    <cellStyle name="Normal" xfId="0" builtinId="0"/>
    <cellStyle name="Normal 2" xfId="6" xr:uid="{F54E3E8C-CF65-408D-B0A7-24F03A595ACA}"/>
    <cellStyle name="Normal 2 3" xfId="5" xr:uid="{BAB25FD3-94F1-4D9D-9978-F905270ADF4B}"/>
    <cellStyle name="Normal_Eastern Idaho Potatoes_04" xfId="4" xr:uid="{9C976A08-94C3-4C66-AEF5-BFA1B16CB5F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a/Downloads/Onion_2019_packing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a/Desktop/Misc/Copy%20of%20CY18%20COP%20(Burley%20RB)%20(1gg)_Apr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reenway/Downloads/CY18%20COP%20(Burley%20RB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ch_Input"/>
      <sheetName val="Mach_Output"/>
      <sheetName val="TV-Onion-2016-17"/>
      <sheetName val=" Input Price - 2016-1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9">
          <cell r="D29">
            <v>6</v>
          </cell>
        </row>
        <row r="38">
          <cell r="D38">
            <v>15</v>
          </cell>
        </row>
        <row r="62">
          <cell r="D62">
            <v>2.08</v>
          </cell>
        </row>
        <row r="69">
          <cell r="D69">
            <v>9.3000000000000007</v>
          </cell>
        </row>
        <row r="73">
          <cell r="D73">
            <v>60</v>
          </cell>
        </row>
        <row r="76">
          <cell r="D76">
            <v>9.3000000000000007</v>
          </cell>
        </row>
        <row r="77">
          <cell r="D77">
            <v>12.5</v>
          </cell>
        </row>
        <row r="81">
          <cell r="D81">
            <v>10</v>
          </cell>
        </row>
        <row r="88">
          <cell r="D88">
            <v>8.33</v>
          </cell>
        </row>
        <row r="89">
          <cell r="D89">
            <v>2</v>
          </cell>
        </row>
        <row r="90">
          <cell r="D90">
            <v>24.24</v>
          </cell>
        </row>
        <row r="93">
          <cell r="D93">
            <v>10</v>
          </cell>
        </row>
        <row r="99">
          <cell r="D99">
            <v>3.5</v>
          </cell>
        </row>
        <row r="106">
          <cell r="D106">
            <v>0.19</v>
          </cell>
        </row>
        <row r="114">
          <cell r="D114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P Line-Item"/>
      <sheetName val="Depreciation &amp; Insurance"/>
      <sheetName val="Igric Format"/>
      <sheetName val="Fertilizer Worksheet"/>
      <sheetName val="Price Sheet"/>
      <sheetName val="COP Summary"/>
      <sheetName val="Sheet2"/>
      <sheetName val="Sheet3"/>
      <sheetName val="Depreciation &amp; Insurance (gg)"/>
    </sheetNames>
    <sheetDataSet>
      <sheetData sheetId="0"/>
      <sheetData sheetId="1">
        <row r="6">
          <cell r="B6">
            <v>1000</v>
          </cell>
        </row>
        <row r="7">
          <cell r="B7">
            <v>23</v>
          </cell>
        </row>
        <row r="8">
          <cell r="B8">
            <v>452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P Line-Item"/>
      <sheetName val="Depreciation &amp; Insurance"/>
      <sheetName val="Igric Format"/>
      <sheetName val="Fertilizer Worksheet"/>
      <sheetName val="Price Sheet"/>
      <sheetName val="COP Summary"/>
      <sheetName val="Sheet2"/>
      <sheetName val="Sheet3"/>
    </sheetNames>
    <sheetDataSet>
      <sheetData sheetId="0"/>
      <sheetData sheetId="1">
        <row r="6">
          <cell r="B6">
            <v>1000</v>
          </cell>
        </row>
        <row r="7">
          <cell r="B7">
            <v>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D469-4B4B-4AFB-B834-9575A79F92AC}">
  <sheetPr>
    <pageSetUpPr fitToPage="1"/>
  </sheetPr>
  <dimension ref="A1:K107"/>
  <sheetViews>
    <sheetView topLeftCell="A79" zoomScale="68" zoomScaleNormal="68" workbookViewId="0"/>
  </sheetViews>
  <sheetFormatPr defaultColWidth="8.85546875" defaultRowHeight="15" x14ac:dyDescent="0.25"/>
  <cols>
    <col min="1" max="1" width="21.85546875" customWidth="1"/>
    <col min="2" max="2" width="81.140625" customWidth="1"/>
    <col min="3" max="4" width="18.5703125" customWidth="1"/>
    <col min="5" max="5" width="21.42578125" customWidth="1"/>
    <col min="6" max="6" width="23.5703125" customWidth="1"/>
    <col min="7" max="7" width="13.85546875" customWidth="1"/>
    <col min="8" max="8" width="11.85546875" bestFit="1" customWidth="1"/>
    <col min="11" max="11" width="21" customWidth="1"/>
  </cols>
  <sheetData>
    <row r="1" spans="2:10" s="3" customFormat="1" ht="17.45" customHeight="1" x14ac:dyDescent="0.25">
      <c r="B1" s="1"/>
      <c r="C1" s="2" t="s">
        <v>0</v>
      </c>
      <c r="D1" s="2" t="s">
        <v>1</v>
      </c>
      <c r="E1" s="2" t="s">
        <v>2</v>
      </c>
      <c r="F1" s="2" t="s">
        <v>3</v>
      </c>
    </row>
    <row r="2" spans="2:10" s="3" customFormat="1" ht="17.45" customHeight="1" x14ac:dyDescent="0.25">
      <c r="B2" s="1" t="s">
        <v>123</v>
      </c>
      <c r="C2" s="84">
        <v>158</v>
      </c>
      <c r="D2" s="82" t="s">
        <v>118</v>
      </c>
      <c r="E2" s="81">
        <v>8.44</v>
      </c>
      <c r="F2" s="81">
        <f>C2*E2</f>
        <v>1333.52</v>
      </c>
    </row>
    <row r="3" spans="2:10" s="3" customFormat="1" ht="17.25" customHeight="1" x14ac:dyDescent="0.25">
      <c r="B3" s="1" t="s">
        <v>122</v>
      </c>
      <c r="C3" s="84">
        <v>314</v>
      </c>
      <c r="D3" s="82" t="s">
        <v>118</v>
      </c>
      <c r="E3" s="81">
        <v>7.6</v>
      </c>
      <c r="F3" s="81">
        <f>C3*E3</f>
        <v>2386.4</v>
      </c>
    </row>
    <row r="4" spans="2:10" s="3" customFormat="1" ht="17.45" customHeight="1" x14ac:dyDescent="0.25">
      <c r="B4" s="1" t="s">
        <v>121</v>
      </c>
      <c r="C4" s="84">
        <v>628</v>
      </c>
      <c r="D4" s="82" t="s">
        <v>118</v>
      </c>
      <c r="E4" s="81">
        <v>6.77</v>
      </c>
      <c r="F4" s="81">
        <f>C4*E4</f>
        <v>4251.5599999999995</v>
      </c>
    </row>
    <row r="5" spans="2:10" s="3" customFormat="1" ht="17.45" customHeight="1" x14ac:dyDescent="0.25">
      <c r="B5" s="1" t="s">
        <v>120</v>
      </c>
      <c r="C5" s="84">
        <v>314</v>
      </c>
      <c r="D5" s="82" t="s">
        <v>118</v>
      </c>
      <c r="E5" s="81">
        <v>6.8</v>
      </c>
      <c r="F5" s="81">
        <f>C5*E5</f>
        <v>2135.1999999999998</v>
      </c>
      <c r="H5" s="80"/>
    </row>
    <row r="6" spans="2:10" s="3" customFormat="1" ht="17.45" customHeight="1" x14ac:dyDescent="0.25">
      <c r="B6" s="1" t="s">
        <v>119</v>
      </c>
      <c r="C6" s="83">
        <f>SUM(C2:C5)</f>
        <v>1414</v>
      </c>
      <c r="D6" s="82" t="s">
        <v>118</v>
      </c>
      <c r="E6" s="81">
        <f>F6/C6</f>
        <v>7.147581329561528</v>
      </c>
      <c r="F6" s="81">
        <f>SUM(F2:F5)</f>
        <v>10106.68</v>
      </c>
    </row>
    <row r="7" spans="2:10" s="3" customFormat="1" ht="17.45" customHeight="1" x14ac:dyDescent="0.25">
      <c r="B7" s="1"/>
      <c r="C7" s="2"/>
      <c r="D7" s="2"/>
      <c r="E7" s="2"/>
      <c r="F7" s="2"/>
      <c r="H7" s="80"/>
      <c r="I7" s="79"/>
      <c r="J7" s="86"/>
    </row>
    <row r="8" spans="2:10" ht="17.45" customHeight="1" x14ac:dyDescent="0.35">
      <c r="B8" s="4"/>
      <c r="C8" s="5"/>
      <c r="D8" s="5"/>
      <c r="E8" s="6"/>
      <c r="F8" s="45"/>
    </row>
    <row r="9" spans="2:10" ht="17.45" customHeight="1" x14ac:dyDescent="0.35">
      <c r="B9" s="8" t="s">
        <v>6</v>
      </c>
      <c r="C9" s="9"/>
      <c r="D9" s="9"/>
      <c r="E9" s="11"/>
      <c r="F9" s="6"/>
    </row>
    <row r="10" spans="2:10" ht="17.45" customHeight="1" x14ac:dyDescent="0.35">
      <c r="B10" s="4" t="s">
        <v>6</v>
      </c>
      <c r="C10" s="12">
        <v>0.33</v>
      </c>
      <c r="D10" s="77" t="s">
        <v>7</v>
      </c>
      <c r="E10" s="6">
        <v>1794</v>
      </c>
      <c r="F10" s="13">
        <f>C10*E10</f>
        <v>592.02</v>
      </c>
    </row>
    <row r="11" spans="2:10" ht="17.45" customHeight="1" x14ac:dyDescent="0.35">
      <c r="B11" s="4" t="s">
        <v>8</v>
      </c>
      <c r="C11" s="12"/>
      <c r="D11" s="12"/>
      <c r="E11" s="14"/>
      <c r="F11" s="15">
        <f>SUM(F10:F10)</f>
        <v>592.02</v>
      </c>
    </row>
    <row r="12" spans="2:10" ht="17.45" customHeight="1" x14ac:dyDescent="0.35">
      <c r="B12" s="16" t="s">
        <v>9</v>
      </c>
      <c r="C12" s="17"/>
      <c r="D12" s="17"/>
      <c r="E12" s="17"/>
      <c r="F12" s="17"/>
    </row>
    <row r="13" spans="2:10" ht="17.45" customHeight="1" x14ac:dyDescent="0.35">
      <c r="B13" s="19" t="s">
        <v>10</v>
      </c>
      <c r="C13" s="20">
        <v>50</v>
      </c>
      <c r="D13" s="21" t="s">
        <v>11</v>
      </c>
      <c r="E13" s="87">
        <v>0.51</v>
      </c>
      <c r="F13" s="23">
        <f>C13*E13</f>
        <v>25.5</v>
      </c>
    </row>
    <row r="14" spans="2:10" ht="17.45" customHeight="1" x14ac:dyDescent="0.35">
      <c r="B14" s="19" t="s">
        <v>12</v>
      </c>
      <c r="C14" s="20">
        <v>115</v>
      </c>
      <c r="D14" s="21" t="s">
        <v>11</v>
      </c>
      <c r="E14" s="87">
        <v>0.52</v>
      </c>
      <c r="F14" s="23">
        <f>C14*E14</f>
        <v>59.800000000000004</v>
      </c>
    </row>
    <row r="15" spans="2:10" ht="17.45" customHeight="1" x14ac:dyDescent="0.35">
      <c r="B15" s="19" t="s">
        <v>13</v>
      </c>
      <c r="C15" s="20">
        <v>1</v>
      </c>
      <c r="D15" s="21" t="s">
        <v>14</v>
      </c>
      <c r="E15" s="88">
        <v>25</v>
      </c>
      <c r="F15" s="23">
        <f>C15*E15</f>
        <v>25</v>
      </c>
    </row>
    <row r="16" spans="2:10" ht="17.45" customHeight="1" x14ac:dyDescent="0.35">
      <c r="B16" s="19" t="s">
        <v>15</v>
      </c>
      <c r="C16" s="25">
        <v>100</v>
      </c>
      <c r="D16" s="21" t="s">
        <v>11</v>
      </c>
      <c r="E16" s="88">
        <v>0.37</v>
      </c>
      <c r="F16" s="23">
        <f>C16*E16</f>
        <v>37</v>
      </c>
    </row>
    <row r="17" spans="1:8" ht="17.45" customHeight="1" x14ac:dyDescent="0.35">
      <c r="B17" s="19" t="s">
        <v>16</v>
      </c>
      <c r="C17" s="20">
        <v>100</v>
      </c>
      <c r="D17" s="21" t="s">
        <v>11</v>
      </c>
      <c r="E17" s="87">
        <v>0.56999999999999995</v>
      </c>
      <c r="F17" s="23">
        <f>C17*E17</f>
        <v>56.999999999999993</v>
      </c>
    </row>
    <row r="18" spans="1:8" ht="17.45" customHeight="1" x14ac:dyDescent="0.35">
      <c r="B18" s="11"/>
      <c r="C18" s="20"/>
      <c r="D18" s="11"/>
      <c r="E18" s="22"/>
      <c r="F18" s="26">
        <f>SUM(F13:F17)</f>
        <v>204.3</v>
      </c>
    </row>
    <row r="19" spans="1:8" ht="17.45" customHeight="1" x14ac:dyDescent="0.35">
      <c r="B19" s="16" t="s">
        <v>17</v>
      </c>
      <c r="C19" s="17"/>
      <c r="D19" s="17"/>
      <c r="E19" s="23"/>
      <c r="F19" s="17"/>
    </row>
    <row r="20" spans="1:8" ht="17.45" customHeight="1" x14ac:dyDescent="0.35">
      <c r="B20" s="19" t="s">
        <v>18</v>
      </c>
      <c r="C20" s="28">
        <v>40</v>
      </c>
      <c r="D20" s="21" t="s">
        <v>19</v>
      </c>
      <c r="E20" s="22">
        <v>7</v>
      </c>
      <c r="F20" s="23">
        <f t="shared" ref="F20:F38" si="0">C20*E20</f>
        <v>280</v>
      </c>
    </row>
    <row r="21" spans="1:8" ht="17.45" customHeight="1" x14ac:dyDescent="0.35">
      <c r="B21" s="19" t="s">
        <v>20</v>
      </c>
      <c r="C21" s="28">
        <v>16</v>
      </c>
      <c r="D21" s="21" t="s">
        <v>21</v>
      </c>
      <c r="E21" s="22">
        <v>0.94</v>
      </c>
      <c r="F21" s="23">
        <f t="shared" si="0"/>
        <v>15.04</v>
      </c>
    </row>
    <row r="22" spans="1:8" ht="17.45" customHeight="1" x14ac:dyDescent="0.35">
      <c r="A22" s="30"/>
      <c r="B22" s="37" t="s">
        <v>22</v>
      </c>
      <c r="C22" s="32">
        <v>2</v>
      </c>
      <c r="D22" s="33" t="s">
        <v>23</v>
      </c>
      <c r="E22" s="34">
        <v>15.63</v>
      </c>
      <c r="F22" s="23">
        <f t="shared" si="0"/>
        <v>31.26</v>
      </c>
    </row>
    <row r="23" spans="1:8" ht="17.45" customHeight="1" x14ac:dyDescent="0.35">
      <c r="A23" s="30"/>
      <c r="B23" s="78" t="s">
        <v>24</v>
      </c>
      <c r="C23" s="32">
        <v>22</v>
      </c>
      <c r="D23" s="33" t="s">
        <v>21</v>
      </c>
      <c r="E23" s="34">
        <v>0.16</v>
      </c>
      <c r="F23" s="23">
        <f t="shared" si="0"/>
        <v>3.52</v>
      </c>
    </row>
    <row r="24" spans="1:8" ht="17.45" customHeight="1" x14ac:dyDescent="0.35">
      <c r="B24" s="37" t="s">
        <v>25</v>
      </c>
      <c r="C24" s="32">
        <v>21</v>
      </c>
      <c r="D24" s="33" t="s">
        <v>21</v>
      </c>
      <c r="E24" s="34">
        <v>1.25</v>
      </c>
      <c r="F24" s="23">
        <f t="shared" si="0"/>
        <v>26.25</v>
      </c>
    </row>
    <row r="25" spans="1:8" ht="17.45" customHeight="1" x14ac:dyDescent="0.35">
      <c r="B25" s="37" t="s">
        <v>26</v>
      </c>
      <c r="C25" s="20">
        <v>1.5</v>
      </c>
      <c r="D25" s="33" t="s">
        <v>27</v>
      </c>
      <c r="E25" s="34">
        <v>7.25</v>
      </c>
      <c r="F25" s="23">
        <f t="shared" si="0"/>
        <v>10.875</v>
      </c>
    </row>
    <row r="26" spans="1:8" ht="17.45" customHeight="1" x14ac:dyDescent="0.35">
      <c r="B26" s="37" t="s">
        <v>28</v>
      </c>
      <c r="C26" s="20">
        <v>10</v>
      </c>
      <c r="D26" s="33" t="s">
        <v>21</v>
      </c>
      <c r="E26" s="34">
        <v>1.02</v>
      </c>
      <c r="F26" s="23">
        <f t="shared" si="0"/>
        <v>10.199999999999999</v>
      </c>
    </row>
    <row r="27" spans="1:8" ht="17.45" customHeight="1" x14ac:dyDescent="0.35">
      <c r="B27" s="37" t="s">
        <v>29</v>
      </c>
      <c r="C27" s="20">
        <v>2</v>
      </c>
      <c r="D27" s="33" t="s">
        <v>27</v>
      </c>
      <c r="E27" s="34">
        <v>6.13</v>
      </c>
      <c r="F27" s="23">
        <f t="shared" si="0"/>
        <v>12.26</v>
      </c>
      <c r="H27" s="54"/>
    </row>
    <row r="28" spans="1:8" ht="17.45" customHeight="1" x14ac:dyDescent="0.35">
      <c r="B28" s="37" t="s">
        <v>30</v>
      </c>
      <c r="C28" s="20">
        <v>16</v>
      </c>
      <c r="D28" s="33" t="s">
        <v>21</v>
      </c>
      <c r="E28" s="34">
        <v>6.875</v>
      </c>
      <c r="F28" s="23">
        <f t="shared" si="0"/>
        <v>110</v>
      </c>
    </row>
    <row r="29" spans="1:8" ht="17.45" customHeight="1" x14ac:dyDescent="0.35">
      <c r="B29" s="37" t="s">
        <v>31</v>
      </c>
      <c r="C29" s="20">
        <v>6</v>
      </c>
      <c r="D29" s="33" t="s">
        <v>27</v>
      </c>
      <c r="E29" s="34">
        <v>10.875</v>
      </c>
      <c r="F29" s="23">
        <f t="shared" si="0"/>
        <v>65.25</v>
      </c>
    </row>
    <row r="30" spans="1:8" ht="17.45" customHeight="1" x14ac:dyDescent="0.35">
      <c r="B30" s="37" t="s">
        <v>32</v>
      </c>
      <c r="C30" s="20">
        <v>10</v>
      </c>
      <c r="D30" s="33" t="s">
        <v>21</v>
      </c>
      <c r="E30" s="34">
        <v>11.327999999999999</v>
      </c>
      <c r="F30" s="23">
        <f t="shared" si="0"/>
        <v>113.28</v>
      </c>
    </row>
    <row r="31" spans="1:8" ht="17.45" customHeight="1" x14ac:dyDescent="0.35">
      <c r="B31" s="78" t="s">
        <v>33</v>
      </c>
      <c r="C31" s="20">
        <v>16</v>
      </c>
      <c r="D31" s="33" t="s">
        <v>21</v>
      </c>
      <c r="E31" s="34">
        <v>1.835</v>
      </c>
      <c r="F31" s="23">
        <f t="shared" si="0"/>
        <v>29.36</v>
      </c>
    </row>
    <row r="32" spans="1:8" ht="17.45" customHeight="1" x14ac:dyDescent="0.35">
      <c r="B32" s="37" t="s">
        <v>34</v>
      </c>
      <c r="C32" s="20">
        <v>1</v>
      </c>
      <c r="D32" s="33" t="s">
        <v>35</v>
      </c>
      <c r="E32" s="34">
        <v>15</v>
      </c>
      <c r="F32" s="23">
        <f t="shared" si="0"/>
        <v>15</v>
      </c>
    </row>
    <row r="33" spans="2:9" ht="17.45" customHeight="1" x14ac:dyDescent="0.35">
      <c r="B33" s="37" t="s">
        <v>36</v>
      </c>
      <c r="C33" s="20">
        <v>4.8</v>
      </c>
      <c r="D33" s="33" t="s">
        <v>35</v>
      </c>
      <c r="E33" s="34">
        <v>11.25</v>
      </c>
      <c r="F33" s="23">
        <f t="shared" si="0"/>
        <v>54</v>
      </c>
    </row>
    <row r="34" spans="2:9" ht="17.45" customHeight="1" x14ac:dyDescent="0.35">
      <c r="B34" s="37" t="s">
        <v>37</v>
      </c>
      <c r="C34" s="20">
        <v>30</v>
      </c>
      <c r="D34" s="33" t="s">
        <v>21</v>
      </c>
      <c r="E34" s="34">
        <v>0.73</v>
      </c>
      <c r="F34" s="23">
        <f t="shared" si="0"/>
        <v>21.9</v>
      </c>
    </row>
    <row r="35" spans="2:9" ht="17.45" customHeight="1" x14ac:dyDescent="0.35">
      <c r="B35" s="37" t="s">
        <v>38</v>
      </c>
      <c r="C35" s="20">
        <v>16</v>
      </c>
      <c r="D35" s="33" t="s">
        <v>21</v>
      </c>
      <c r="E35" s="34">
        <v>3.8</v>
      </c>
      <c r="F35" s="23">
        <f t="shared" si="0"/>
        <v>60.8</v>
      </c>
    </row>
    <row r="36" spans="2:9" ht="17.45" customHeight="1" x14ac:dyDescent="0.35">
      <c r="B36" s="37" t="s">
        <v>39</v>
      </c>
      <c r="C36" s="20">
        <v>1</v>
      </c>
      <c r="D36" s="33" t="s">
        <v>40</v>
      </c>
      <c r="E36" s="34">
        <v>30</v>
      </c>
      <c r="F36" s="23">
        <f t="shared" si="0"/>
        <v>30</v>
      </c>
    </row>
    <row r="37" spans="2:9" ht="17.45" customHeight="1" x14ac:dyDescent="0.35">
      <c r="B37" s="37" t="s">
        <v>41</v>
      </c>
      <c r="C37" s="20">
        <v>1.33</v>
      </c>
      <c r="D37" s="33" t="s">
        <v>40</v>
      </c>
      <c r="E37" s="34">
        <v>24</v>
      </c>
      <c r="F37" s="23">
        <f t="shared" si="0"/>
        <v>31.92</v>
      </c>
    </row>
    <row r="38" spans="2:9" ht="17.45" customHeight="1" x14ac:dyDescent="0.35">
      <c r="B38" s="37" t="s">
        <v>42</v>
      </c>
      <c r="C38" s="20">
        <v>11</v>
      </c>
      <c r="D38" s="33" t="s">
        <v>27</v>
      </c>
      <c r="E38" s="34">
        <v>2</v>
      </c>
      <c r="F38" s="23">
        <f t="shared" si="0"/>
        <v>22</v>
      </c>
    </row>
    <row r="39" spans="2:9" ht="17.45" customHeight="1" x14ac:dyDescent="0.35">
      <c r="B39" s="37"/>
      <c r="C39" s="20"/>
      <c r="D39" s="33"/>
      <c r="E39" s="34"/>
      <c r="F39" s="26">
        <f>SUM(F20:F38)</f>
        <v>942.91499999999985</v>
      </c>
    </row>
    <row r="40" spans="2:9" ht="17.45" customHeight="1" x14ac:dyDescent="0.35">
      <c r="B40" s="16" t="s">
        <v>43</v>
      </c>
      <c r="C40" s="17"/>
      <c r="D40" s="17"/>
      <c r="E40" s="17"/>
      <c r="F40" s="17"/>
      <c r="H40" s="55"/>
      <c r="I40" s="55"/>
    </row>
    <row r="41" spans="2:9" ht="17.45" customHeight="1" x14ac:dyDescent="0.35">
      <c r="B41" s="37" t="s">
        <v>44</v>
      </c>
      <c r="C41" s="20">
        <v>2</v>
      </c>
      <c r="D41" s="38" t="s">
        <v>14</v>
      </c>
      <c r="E41" s="34">
        <v>10</v>
      </c>
      <c r="F41" s="39">
        <f>C41*E41</f>
        <v>20</v>
      </c>
    </row>
    <row r="42" spans="2:9" ht="17.45" customHeight="1" x14ac:dyDescent="0.35">
      <c r="B42" s="37" t="s">
        <v>45</v>
      </c>
      <c r="C42" s="20">
        <v>1</v>
      </c>
      <c r="D42" s="38" t="s">
        <v>14</v>
      </c>
      <c r="E42" s="34">
        <v>45</v>
      </c>
      <c r="F42" s="39">
        <f>C42*E42</f>
        <v>45</v>
      </c>
    </row>
    <row r="43" spans="2:9" ht="17.45" customHeight="1" x14ac:dyDescent="0.35">
      <c r="B43" s="37" t="s">
        <v>46</v>
      </c>
      <c r="C43" s="20">
        <v>1</v>
      </c>
      <c r="D43" s="38" t="s">
        <v>14</v>
      </c>
      <c r="E43" s="34">
        <v>120</v>
      </c>
      <c r="F43" s="39">
        <f>C43*E43</f>
        <v>120</v>
      </c>
    </row>
    <row r="44" spans="2:9" ht="17.45" customHeight="1" x14ac:dyDescent="0.35">
      <c r="B44" s="37" t="s">
        <v>47</v>
      </c>
      <c r="C44" s="20">
        <v>1</v>
      </c>
      <c r="D44" s="38" t="s">
        <v>14</v>
      </c>
      <c r="E44" s="34">
        <v>5</v>
      </c>
      <c r="F44" s="39">
        <f>C44*E44</f>
        <v>5</v>
      </c>
    </row>
    <row r="45" spans="2:9" ht="17.45" customHeight="1" x14ac:dyDescent="0.35">
      <c r="B45" s="37" t="s">
        <v>48</v>
      </c>
      <c r="C45" s="20">
        <v>2</v>
      </c>
      <c r="D45" s="38" t="s">
        <v>14</v>
      </c>
      <c r="E45" s="34">
        <v>15</v>
      </c>
      <c r="F45" s="39">
        <f>C45*E45</f>
        <v>30</v>
      </c>
    </row>
    <row r="46" spans="2:9" ht="17.45" customHeight="1" x14ac:dyDescent="0.35">
      <c r="F46" s="36">
        <f>SUM(F41:F45)</f>
        <v>220</v>
      </c>
    </row>
    <row r="47" spans="2:9" ht="17.45" customHeight="1" x14ac:dyDescent="0.35">
      <c r="B47" s="40"/>
      <c r="C47" s="41"/>
      <c r="D47" s="41"/>
      <c r="E47" s="22"/>
    </row>
    <row r="48" spans="2:9" ht="17.45" customHeight="1" x14ac:dyDescent="0.35">
      <c r="B48" s="8" t="s">
        <v>49</v>
      </c>
      <c r="C48" s="12"/>
      <c r="D48" s="12"/>
      <c r="E48" s="14"/>
      <c r="F48" s="14"/>
    </row>
    <row r="49" spans="2:6" ht="17.45" customHeight="1" x14ac:dyDescent="0.35">
      <c r="B49" s="42" t="s">
        <v>50</v>
      </c>
      <c r="C49" s="12">
        <v>1</v>
      </c>
      <c r="D49" s="77" t="s">
        <v>51</v>
      </c>
      <c r="E49" s="13">
        <v>66.75</v>
      </c>
      <c r="F49" s="13">
        <f t="shared" ref="F49:F54" si="1">C49*E49</f>
        <v>66.75</v>
      </c>
    </row>
    <row r="50" spans="2:6" ht="17.45" customHeight="1" x14ac:dyDescent="0.35">
      <c r="B50" s="4" t="s">
        <v>52</v>
      </c>
      <c r="C50" s="12">
        <v>20</v>
      </c>
      <c r="D50" s="77" t="s">
        <v>40</v>
      </c>
      <c r="E50" s="44">
        <v>1.272</v>
      </c>
      <c r="F50" s="13">
        <f t="shared" si="1"/>
        <v>25.44</v>
      </c>
    </row>
    <row r="51" spans="2:6" ht="17.45" customHeight="1" x14ac:dyDescent="0.35">
      <c r="B51" s="4" t="s">
        <v>53</v>
      </c>
      <c r="C51" s="12">
        <v>1</v>
      </c>
      <c r="D51" s="77" t="s">
        <v>14</v>
      </c>
      <c r="E51" s="13">
        <v>5</v>
      </c>
      <c r="F51" s="13">
        <f t="shared" si="1"/>
        <v>5</v>
      </c>
    </row>
    <row r="52" spans="2:6" ht="17.45" customHeight="1" x14ac:dyDescent="0.35">
      <c r="B52" s="4" t="s">
        <v>54</v>
      </c>
      <c r="C52" s="12">
        <v>1</v>
      </c>
      <c r="D52" s="77" t="s">
        <v>55</v>
      </c>
      <c r="E52" s="13">
        <v>250</v>
      </c>
      <c r="F52" s="13">
        <f t="shared" si="1"/>
        <v>250</v>
      </c>
    </row>
    <row r="53" spans="2:6" ht="17.45" customHeight="1" x14ac:dyDescent="0.35">
      <c r="B53" s="4" t="s">
        <v>56</v>
      </c>
      <c r="C53" s="12">
        <v>8</v>
      </c>
      <c r="D53" s="77" t="s">
        <v>57</v>
      </c>
      <c r="E53" s="13">
        <v>17.72</v>
      </c>
      <c r="F53" s="13">
        <f t="shared" si="1"/>
        <v>141.76</v>
      </c>
    </row>
    <row r="54" spans="2:6" ht="17.45" customHeight="1" x14ac:dyDescent="0.35">
      <c r="B54" s="4" t="s">
        <v>58</v>
      </c>
      <c r="C54" s="12">
        <v>1</v>
      </c>
      <c r="D54" s="77" t="s">
        <v>14</v>
      </c>
      <c r="E54" s="13">
        <v>10</v>
      </c>
      <c r="F54" s="13">
        <f t="shared" si="1"/>
        <v>10</v>
      </c>
    </row>
    <row r="55" spans="2:6" ht="17.45" customHeight="1" x14ac:dyDescent="0.35">
      <c r="B55" s="4" t="s">
        <v>59</v>
      </c>
      <c r="C55" s="12"/>
      <c r="D55" s="12"/>
      <c r="E55" s="14"/>
      <c r="F55" s="44">
        <f>SUM(F49:F54)</f>
        <v>498.95</v>
      </c>
    </row>
    <row r="56" spans="2:6" ht="17.45" customHeight="1" x14ac:dyDescent="0.35">
      <c r="B56" s="8" t="s">
        <v>60</v>
      </c>
      <c r="C56" s="12"/>
      <c r="D56" s="12"/>
      <c r="E56" s="14"/>
      <c r="F56" s="45"/>
    </row>
    <row r="57" spans="2:6" ht="17.45" customHeight="1" x14ac:dyDescent="0.35">
      <c r="B57" s="4" t="s">
        <v>61</v>
      </c>
      <c r="C57" s="12">
        <v>41.67</v>
      </c>
      <c r="D57" s="10" t="s">
        <v>40</v>
      </c>
      <c r="E57" s="85">
        <v>1.27</v>
      </c>
      <c r="F57" s="13">
        <f>C57*E57</f>
        <v>52.920900000000003</v>
      </c>
    </row>
    <row r="58" spans="2:6" ht="17.45" customHeight="1" x14ac:dyDescent="0.35">
      <c r="B58" s="4" t="s">
        <v>62</v>
      </c>
      <c r="C58" s="12">
        <v>2</v>
      </c>
      <c r="D58" s="10" t="s">
        <v>40</v>
      </c>
      <c r="E58" s="85">
        <v>2.25</v>
      </c>
      <c r="F58" s="13">
        <f>C58*E58</f>
        <v>4.5</v>
      </c>
    </row>
    <row r="59" spans="2:6" ht="17.45" customHeight="1" x14ac:dyDescent="0.35">
      <c r="B59" s="4" t="s">
        <v>63</v>
      </c>
      <c r="C59" s="12">
        <v>3</v>
      </c>
      <c r="D59" s="10" t="s">
        <v>40</v>
      </c>
      <c r="E59" s="85">
        <v>2.54</v>
      </c>
      <c r="F59" s="13">
        <f>C59*E59</f>
        <v>7.62</v>
      </c>
    </row>
    <row r="60" spans="2:6" ht="17.45" customHeight="1" x14ac:dyDescent="0.35">
      <c r="B60" s="4" t="s">
        <v>64</v>
      </c>
      <c r="C60" s="12">
        <v>1</v>
      </c>
      <c r="D60" s="10" t="s">
        <v>14</v>
      </c>
      <c r="E60" s="14">
        <v>89.881647196000003</v>
      </c>
      <c r="F60" s="13">
        <f>C60*E60</f>
        <v>89.881647196000003</v>
      </c>
    </row>
    <row r="61" spans="2:6" ht="17.45" customHeight="1" x14ac:dyDescent="0.35">
      <c r="B61" s="4" t="s">
        <v>65</v>
      </c>
      <c r="C61" s="12"/>
      <c r="D61" s="12"/>
      <c r="E61" s="14"/>
      <c r="F61" s="13">
        <f>0.15*(+F59+F58+F57)</f>
        <v>9.7561350000000004</v>
      </c>
    </row>
    <row r="62" spans="2:6" ht="17.45" customHeight="1" x14ac:dyDescent="0.35">
      <c r="B62" s="37" t="s">
        <v>66</v>
      </c>
      <c r="C62" s="46">
        <v>786</v>
      </c>
      <c r="D62" s="38" t="s">
        <v>67</v>
      </c>
      <c r="E62" s="34">
        <v>0.35</v>
      </c>
      <c r="F62" s="39">
        <f>C62*E62</f>
        <v>275.09999999999997</v>
      </c>
    </row>
    <row r="63" spans="2:6" ht="17.45" customHeight="1" x14ac:dyDescent="0.35">
      <c r="B63" s="4" t="s">
        <v>68</v>
      </c>
      <c r="C63" s="12"/>
      <c r="D63" s="12"/>
      <c r="E63" s="14"/>
      <c r="F63" s="44">
        <f>F57+F58+F59+F60+F61+F62</f>
        <v>439.77868219599998</v>
      </c>
    </row>
    <row r="64" spans="2:6" ht="17.45" customHeight="1" x14ac:dyDescent="0.25"/>
    <row r="65" spans="2:6" ht="17.45" customHeight="1" x14ac:dyDescent="0.35">
      <c r="B65" s="8" t="s">
        <v>69</v>
      </c>
      <c r="C65" s="12"/>
      <c r="D65" s="12"/>
      <c r="E65" s="14"/>
      <c r="F65" s="14"/>
    </row>
    <row r="66" spans="2:6" ht="17.45" customHeight="1" x14ac:dyDescent="0.35">
      <c r="B66" s="4" t="s">
        <v>70</v>
      </c>
      <c r="C66" s="12">
        <v>5.2240000000000002</v>
      </c>
      <c r="D66" s="77" t="s">
        <v>57</v>
      </c>
      <c r="E66" s="13">
        <v>19.8</v>
      </c>
      <c r="F66" s="13">
        <f>C66*E66</f>
        <v>103.43520000000001</v>
      </c>
    </row>
    <row r="67" spans="2:6" ht="17.45" customHeight="1" x14ac:dyDescent="0.35">
      <c r="B67" s="4" t="s">
        <v>71</v>
      </c>
      <c r="C67" s="12">
        <v>1.5</v>
      </c>
      <c r="D67" s="77" t="s">
        <v>57</v>
      </c>
      <c r="E67" s="24">
        <v>17.724</v>
      </c>
      <c r="F67" s="13">
        <f>C67*E67</f>
        <v>26.585999999999999</v>
      </c>
    </row>
    <row r="68" spans="2:6" ht="17.45" customHeight="1" x14ac:dyDescent="0.35">
      <c r="B68" s="4" t="s">
        <v>72</v>
      </c>
      <c r="C68" s="9">
        <f>2.499</f>
        <v>2.4990000000000001</v>
      </c>
      <c r="D68" s="77" t="s">
        <v>57</v>
      </c>
      <c r="E68" s="13">
        <v>13.06</v>
      </c>
      <c r="F68" s="13">
        <f>C68*E68</f>
        <v>32.636940000000003</v>
      </c>
    </row>
    <row r="69" spans="2:6" ht="17.45" customHeight="1" x14ac:dyDescent="0.35">
      <c r="B69" s="4" t="s">
        <v>73</v>
      </c>
      <c r="C69" s="12">
        <v>5</v>
      </c>
      <c r="D69" s="77" t="s">
        <v>57</v>
      </c>
      <c r="E69" s="13">
        <v>18.221</v>
      </c>
      <c r="F69" s="13">
        <f>E69*C69</f>
        <v>91.105000000000004</v>
      </c>
    </row>
    <row r="70" spans="2:6" ht="17.45" customHeight="1" x14ac:dyDescent="0.35">
      <c r="B70" s="4" t="s">
        <v>74</v>
      </c>
      <c r="C70" s="12">
        <v>3.5</v>
      </c>
      <c r="D70" s="77" t="s">
        <v>57</v>
      </c>
      <c r="E70" s="13">
        <v>16.600000000000001</v>
      </c>
      <c r="F70" s="13">
        <f>C70*E70</f>
        <v>58.100000000000009</v>
      </c>
    </row>
    <row r="71" spans="2:6" ht="17.45" customHeight="1" x14ac:dyDescent="0.35">
      <c r="B71" s="4" t="s">
        <v>75</v>
      </c>
      <c r="C71" s="12"/>
      <c r="D71" s="12"/>
      <c r="E71" s="13"/>
      <c r="F71" s="44">
        <f>F66+F67+F68+F69+F70</f>
        <v>311.86314000000004</v>
      </c>
    </row>
    <row r="72" spans="2:6" ht="17.45" customHeight="1" x14ac:dyDescent="0.35">
      <c r="B72" s="16" t="s">
        <v>117</v>
      </c>
      <c r="C72" s="17"/>
      <c r="D72" s="17"/>
      <c r="E72" s="17"/>
      <c r="F72" s="17"/>
    </row>
    <row r="73" spans="2:6" ht="17.45" customHeight="1" x14ac:dyDescent="0.35">
      <c r="B73" s="19" t="s">
        <v>77</v>
      </c>
      <c r="C73" s="47">
        <v>786</v>
      </c>
      <c r="D73" s="48" t="s">
        <v>67</v>
      </c>
      <c r="E73" s="49">
        <v>1</v>
      </c>
      <c r="F73" s="23">
        <f>C73*E73</f>
        <v>786</v>
      </c>
    </row>
    <row r="74" spans="2:6" ht="17.45" customHeight="1" x14ac:dyDescent="0.35">
      <c r="B74" s="19" t="s">
        <v>116</v>
      </c>
      <c r="C74" s="47">
        <f>C6</f>
        <v>1414</v>
      </c>
      <c r="D74" s="48" t="s">
        <v>115</v>
      </c>
      <c r="E74" s="49">
        <v>3.5</v>
      </c>
      <c r="F74" s="23">
        <f>C74*E74</f>
        <v>4949</v>
      </c>
    </row>
    <row r="75" spans="2:6" ht="17.45" customHeight="1" x14ac:dyDescent="0.35">
      <c r="B75" s="19" t="s">
        <v>114</v>
      </c>
      <c r="C75" s="47"/>
      <c r="D75" s="76"/>
      <c r="E75" s="17"/>
      <c r="F75" s="50">
        <f>SUM(F73:F74)</f>
        <v>5735</v>
      </c>
    </row>
    <row r="76" spans="2:6" ht="17.45" customHeight="1" x14ac:dyDescent="0.35">
      <c r="B76" s="16" t="s">
        <v>79</v>
      </c>
      <c r="C76" s="17"/>
      <c r="D76" s="75"/>
      <c r="E76" s="17"/>
      <c r="F76" s="17"/>
    </row>
    <row r="77" spans="2:6" ht="17.45" customHeight="1" x14ac:dyDescent="0.35">
      <c r="B77" s="19" t="s">
        <v>80</v>
      </c>
      <c r="C77" s="74">
        <v>1</v>
      </c>
      <c r="D77" s="21" t="s">
        <v>14</v>
      </c>
      <c r="E77" s="49">
        <v>84</v>
      </c>
      <c r="F77" s="23">
        <f>C77*E77</f>
        <v>84</v>
      </c>
    </row>
    <row r="78" spans="2:6" ht="17.45" customHeight="1" x14ac:dyDescent="0.35">
      <c r="B78" s="19" t="s">
        <v>81</v>
      </c>
      <c r="C78" s="74">
        <v>786</v>
      </c>
      <c r="D78" s="53" t="s">
        <v>67</v>
      </c>
      <c r="E78" s="49">
        <v>0.05</v>
      </c>
      <c r="F78" s="23">
        <f>C78*E78</f>
        <v>39.300000000000004</v>
      </c>
    </row>
    <row r="79" spans="2:6" ht="17.45" customHeight="1" x14ac:dyDescent="0.35">
      <c r="B79" s="19" t="s">
        <v>82</v>
      </c>
      <c r="C79" s="73">
        <v>1</v>
      </c>
      <c r="D79" s="53" t="s">
        <v>14</v>
      </c>
      <c r="E79" s="49">
        <v>10</v>
      </c>
      <c r="F79" s="23">
        <f>C79*E79</f>
        <v>10</v>
      </c>
    </row>
    <row r="80" spans="2:6" ht="17.45" customHeight="1" x14ac:dyDescent="0.35">
      <c r="B80" s="4" t="s">
        <v>83</v>
      </c>
      <c r="C80" s="12"/>
      <c r="D80" s="12"/>
      <c r="E80" s="14"/>
      <c r="F80" s="7">
        <f>SUM(F77:F79)</f>
        <v>133.30000000000001</v>
      </c>
    </row>
    <row r="81" spans="1:11" ht="17.45" customHeight="1" x14ac:dyDescent="0.35">
      <c r="B81" s="4" t="s">
        <v>84</v>
      </c>
      <c r="C81" s="12"/>
      <c r="D81" s="12"/>
      <c r="E81" s="14"/>
      <c r="F81" s="44">
        <f>F11+F18+F39+F46+F55+F71+F75+F80+F63</f>
        <v>9078.1268221959981</v>
      </c>
    </row>
    <row r="82" spans="1:11" ht="17.45" customHeight="1" x14ac:dyDescent="0.35">
      <c r="B82" s="4" t="s">
        <v>85</v>
      </c>
      <c r="C82" s="12"/>
      <c r="D82" s="12"/>
      <c r="E82" s="14"/>
      <c r="F82" s="13">
        <f>0.0545*(F81)/2</f>
        <v>247.37895590484095</v>
      </c>
      <c r="K82" s="54"/>
    </row>
    <row r="83" spans="1:11" ht="17.45" customHeight="1" x14ac:dyDescent="0.35">
      <c r="B83" s="4" t="s">
        <v>86</v>
      </c>
      <c r="C83" s="12"/>
      <c r="D83" s="12"/>
      <c r="E83" s="14"/>
      <c r="F83" s="44">
        <f>F81+F82</f>
        <v>9325.50577810084</v>
      </c>
      <c r="I83" s="54"/>
      <c r="J83" s="55"/>
    </row>
    <row r="84" spans="1:11" ht="16.5" customHeight="1" x14ac:dyDescent="0.35">
      <c r="B84" s="8" t="s">
        <v>87</v>
      </c>
      <c r="C84" s="12"/>
      <c r="D84" s="12"/>
      <c r="E84" s="14"/>
      <c r="F84" s="14"/>
    </row>
    <row r="85" spans="1:11" ht="16.5" customHeight="1" x14ac:dyDescent="0.35">
      <c r="B85" s="4" t="s">
        <v>88</v>
      </c>
      <c r="C85" s="12"/>
      <c r="D85" s="14"/>
      <c r="E85" s="44">
        <v>568.84</v>
      </c>
    </row>
    <row r="86" spans="1:11" ht="16.5" customHeight="1" x14ac:dyDescent="0.35">
      <c r="B86" s="4" t="s">
        <v>89</v>
      </c>
      <c r="C86" s="12">
        <v>1</v>
      </c>
      <c r="D86" s="13">
        <v>316</v>
      </c>
      <c r="E86" s="13">
        <f>C86*D86</f>
        <v>316</v>
      </c>
      <c r="I86" s="54"/>
    </row>
    <row r="87" spans="1:11" ht="16.5" customHeight="1" x14ac:dyDescent="0.35">
      <c r="B87" s="4" t="s">
        <v>90</v>
      </c>
      <c r="C87" s="12"/>
      <c r="D87" s="14"/>
      <c r="E87" s="13">
        <f>0.05*(F83-F74)</f>
        <v>218.82528890504202</v>
      </c>
    </row>
    <row r="88" spans="1:11" ht="16.5" customHeight="1" x14ac:dyDescent="0.35">
      <c r="B88" s="4" t="s">
        <v>91</v>
      </c>
      <c r="C88" s="12"/>
      <c r="D88" s="14"/>
      <c r="E88" s="13">
        <f>0.025*(F83)</f>
        <v>233.13764445252102</v>
      </c>
    </row>
    <row r="89" spans="1:11" ht="16.5" customHeight="1" x14ac:dyDescent="0.35">
      <c r="B89" s="4" t="s">
        <v>92</v>
      </c>
      <c r="C89" s="12"/>
      <c r="D89" s="14"/>
      <c r="E89" s="15">
        <f>SUM(E85:E88)</f>
        <v>1336.802933357563</v>
      </c>
    </row>
    <row r="90" spans="1:11" ht="16.5" customHeight="1" x14ac:dyDescent="0.35">
      <c r="B90" s="4" t="s">
        <v>93</v>
      </c>
      <c r="C90" s="12"/>
      <c r="D90" s="14"/>
      <c r="E90" s="44">
        <f>E89+F83</f>
        <v>10662.308711458403</v>
      </c>
      <c r="G90" s="54"/>
      <c r="K90" s="57"/>
    </row>
    <row r="91" spans="1:11" ht="16.5" customHeight="1" x14ac:dyDescent="0.35">
      <c r="B91" s="4" t="s">
        <v>94</v>
      </c>
      <c r="C91" s="9"/>
      <c r="D91" s="6"/>
      <c r="E91" s="24">
        <f>F6-F83</f>
        <v>781.17422189916033</v>
      </c>
      <c r="G91" s="55"/>
    </row>
    <row r="92" spans="1:11" ht="16.5" customHeight="1" x14ac:dyDescent="0.35">
      <c r="B92" s="4" t="s">
        <v>95</v>
      </c>
      <c r="C92" s="9"/>
      <c r="D92" s="6"/>
      <c r="E92" s="24">
        <f>F6-E90</f>
        <v>-555.6287114584029</v>
      </c>
    </row>
    <row r="93" spans="1:11" ht="16.5" customHeight="1" x14ac:dyDescent="0.35">
      <c r="B93" s="14" t="s">
        <v>113</v>
      </c>
      <c r="C93" s="9"/>
      <c r="D93" s="58"/>
      <c r="E93" s="24">
        <f>F83/C6</f>
        <v>6.595124312659717</v>
      </c>
    </row>
    <row r="94" spans="1:11" ht="16.5" customHeight="1" x14ac:dyDescent="0.35">
      <c r="B94" s="14" t="s">
        <v>112</v>
      </c>
      <c r="C94" s="9"/>
      <c r="D94" s="58"/>
      <c r="E94" s="24">
        <f>E90/C6</f>
        <v>7.5405294989097618</v>
      </c>
      <c r="J94" s="71"/>
    </row>
    <row r="95" spans="1:11" ht="16.5" customHeight="1" x14ac:dyDescent="0.35">
      <c r="B95" s="72"/>
      <c r="C95" s="60" t="s">
        <v>98</v>
      </c>
      <c r="D95" s="59"/>
      <c r="E95" s="60" t="s">
        <v>99</v>
      </c>
    </row>
    <row r="96" spans="1:11" ht="16.5" customHeight="1" x14ac:dyDescent="0.35">
      <c r="A96" s="61"/>
      <c r="B96" s="68" t="s">
        <v>2</v>
      </c>
      <c r="C96" s="62">
        <v>0.05</v>
      </c>
      <c r="D96" s="63" t="s">
        <v>111</v>
      </c>
      <c r="E96" s="62">
        <v>0.05</v>
      </c>
      <c r="J96" s="71"/>
    </row>
    <row r="97" spans="1:5" ht="16.5" customHeight="1" x14ac:dyDescent="0.35">
      <c r="B97" s="68" t="s">
        <v>110</v>
      </c>
      <c r="C97" s="64">
        <f>D97*(1-C96)</f>
        <v>1343.3</v>
      </c>
      <c r="D97" s="64">
        <f>C6</f>
        <v>1414</v>
      </c>
      <c r="E97" s="64">
        <f>D97*(1+E96)</f>
        <v>1484.7</v>
      </c>
    </row>
    <row r="98" spans="1:5" ht="16.5" customHeight="1" x14ac:dyDescent="0.35">
      <c r="A98" s="65"/>
      <c r="B98" s="68" t="s">
        <v>109</v>
      </c>
      <c r="C98" s="67">
        <f>$F$83/C97</f>
        <v>6.9422361185891761</v>
      </c>
      <c r="D98" s="67">
        <f>$F$83/D97</f>
        <v>6.595124312659717</v>
      </c>
      <c r="E98" s="67">
        <f>$F$83/E97</f>
        <v>6.2810707739616349</v>
      </c>
    </row>
    <row r="99" spans="1:5" ht="16.5" customHeight="1" x14ac:dyDescent="0.35">
      <c r="B99" s="68" t="s">
        <v>108</v>
      </c>
      <c r="C99" s="67">
        <f>$E$89/C97</f>
        <v>0.9951633539474154</v>
      </c>
      <c r="D99" s="67">
        <f>$E$89/D97</f>
        <v>0.94540518625004455</v>
      </c>
      <c r="E99" s="67">
        <f>$E$89/E97</f>
        <v>0.90038589166670913</v>
      </c>
    </row>
    <row r="100" spans="1:5" ht="16.5" customHeight="1" x14ac:dyDescent="0.35">
      <c r="A100" s="65"/>
      <c r="B100" s="68" t="s">
        <v>104</v>
      </c>
      <c r="C100" s="67">
        <f>$E$90/C97</f>
        <v>7.9373994725365913</v>
      </c>
      <c r="D100" s="67">
        <f>$E$90/D97</f>
        <v>7.5405294989097618</v>
      </c>
      <c r="E100" s="67">
        <f>$E$90/E97</f>
        <v>7.1814566656283443</v>
      </c>
    </row>
    <row r="101" spans="1:5" ht="16.5" customHeight="1" x14ac:dyDescent="0.35">
      <c r="A101" s="65"/>
      <c r="B101" s="68"/>
      <c r="C101" s="69"/>
      <c r="D101" s="70" t="s">
        <v>2</v>
      </c>
      <c r="E101" s="69"/>
    </row>
    <row r="102" spans="1:5" ht="16.5" customHeight="1" x14ac:dyDescent="0.35">
      <c r="A102" s="65"/>
      <c r="B102" s="68" t="s">
        <v>105</v>
      </c>
      <c r="C102" s="66">
        <f>D102*(1-C96)</f>
        <v>6.7902022630834509</v>
      </c>
      <c r="D102" s="66">
        <f>E6</f>
        <v>7.147581329561528</v>
      </c>
      <c r="E102" s="66">
        <f>D102*(1+E96)</f>
        <v>7.5049603960396052</v>
      </c>
    </row>
    <row r="103" spans="1:5" ht="16.5" customHeight="1" x14ac:dyDescent="0.35">
      <c r="A103" s="65"/>
      <c r="B103" s="68" t="s">
        <v>107</v>
      </c>
      <c r="C103" s="64">
        <f>$F$83/C102</f>
        <v>1373.3767297037923</v>
      </c>
      <c r="D103" s="64">
        <f>$F$83/D102</f>
        <v>1304.7078932186027</v>
      </c>
      <c r="E103" s="64">
        <f>$F$83/E102</f>
        <v>1242.5789459224786</v>
      </c>
    </row>
    <row r="104" spans="1:5" ht="16.5" customHeight="1" x14ac:dyDescent="0.35">
      <c r="A104" s="65"/>
      <c r="B104" s="68" t="s">
        <v>106</v>
      </c>
      <c r="C104" s="64">
        <f>$E$89/C102</f>
        <v>196.87232891800736</v>
      </c>
      <c r="D104" s="64">
        <f>$E$89/D102</f>
        <v>187.02871247210695</v>
      </c>
      <c r="E104" s="64">
        <f>$E$89/E102</f>
        <v>178.12258330676852</v>
      </c>
    </row>
    <row r="105" spans="1:5" ht="16.5" customHeight="1" x14ac:dyDescent="0.35">
      <c r="B105" s="68" t="s">
        <v>104</v>
      </c>
      <c r="C105" s="64">
        <f>$E$90/C102</f>
        <v>1570.2490586217998</v>
      </c>
      <c r="D105" s="64">
        <f>$E$90/D102</f>
        <v>1491.7366056907097</v>
      </c>
      <c r="E105" s="64">
        <f>$E$90/E102</f>
        <v>1420.7015292292472</v>
      </c>
    </row>
    <row r="106" spans="1:5" ht="20.85" customHeight="1" x14ac:dyDescent="0.25"/>
    <row r="107" spans="1:5" ht="20.85" customHeight="1" x14ac:dyDescent="0.25"/>
  </sheetData>
  <dataValidations count="1">
    <dataValidation type="list" allowBlank="1" showInputMessage="1" showErrorMessage="1" sqref="B1:B7" xr:uid="{9527CFAA-39F2-4940-A8E0-39CEAEC7C76B}">
      <formula1>#REF!</formula1>
    </dataValidation>
  </dataValidations>
  <pageMargins left="0.7" right="0.7" top="0.75" bottom="0.75" header="0.3" footer="0.3"/>
  <pageSetup scale="50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386C-0C76-436F-AD6D-53855CC40334}">
  <sheetPr>
    <pageSetUpPr fitToPage="1"/>
  </sheetPr>
  <dimension ref="A1:J99"/>
  <sheetViews>
    <sheetView tabSelected="1" zoomScale="68" zoomScaleNormal="68" workbookViewId="0">
      <selection activeCell="F81" sqref="F81"/>
    </sheetView>
  </sheetViews>
  <sheetFormatPr defaultColWidth="8.85546875" defaultRowHeight="15" x14ac:dyDescent="0.25"/>
  <cols>
    <col min="1" max="1" width="21.85546875" customWidth="1"/>
    <col min="2" max="2" width="81.140625" customWidth="1"/>
    <col min="3" max="4" width="18.5703125" customWidth="1"/>
    <col min="5" max="5" width="21.42578125" customWidth="1"/>
    <col min="6" max="6" width="23.5703125" customWidth="1"/>
    <col min="7" max="7" width="12" customWidth="1"/>
    <col min="10" max="10" width="12.28515625" customWidth="1"/>
  </cols>
  <sheetData>
    <row r="1" spans="2:6" s="3" customFormat="1" ht="17.45" customHeight="1" x14ac:dyDescent="0.25">
      <c r="B1" s="1"/>
      <c r="C1" s="2" t="s">
        <v>0</v>
      </c>
      <c r="D1" s="2" t="s">
        <v>1</v>
      </c>
      <c r="E1" s="2" t="s">
        <v>2</v>
      </c>
      <c r="F1" s="2" t="s">
        <v>3</v>
      </c>
    </row>
    <row r="2" spans="2:6" ht="17.45" customHeight="1" x14ac:dyDescent="0.35">
      <c r="B2" s="4" t="s">
        <v>4</v>
      </c>
      <c r="C2" s="5">
        <v>786</v>
      </c>
      <c r="D2" s="2" t="s">
        <v>5</v>
      </c>
      <c r="E2" s="6">
        <v>7.11</v>
      </c>
      <c r="F2" s="7">
        <f>C2*E2</f>
        <v>5588.46</v>
      </c>
    </row>
    <row r="3" spans="2:6" ht="17.45" customHeight="1" x14ac:dyDescent="0.35">
      <c r="B3" s="8" t="s">
        <v>6</v>
      </c>
      <c r="C3" s="9"/>
      <c r="D3" s="10"/>
      <c r="E3" s="11"/>
      <c r="F3" s="6"/>
    </row>
    <row r="4" spans="2:6" ht="17.45" customHeight="1" x14ac:dyDescent="0.35">
      <c r="B4" s="4" t="s">
        <v>6</v>
      </c>
      <c r="C4" s="12">
        <v>0.33</v>
      </c>
      <c r="D4" s="10" t="s">
        <v>7</v>
      </c>
      <c r="E4" s="6">
        <v>1794</v>
      </c>
      <c r="F4" s="13">
        <f>C4*E4</f>
        <v>592.02</v>
      </c>
    </row>
    <row r="5" spans="2:6" ht="17.45" customHeight="1" x14ac:dyDescent="0.35">
      <c r="B5" s="4" t="s">
        <v>8</v>
      </c>
      <c r="C5" s="12"/>
      <c r="D5" s="10"/>
      <c r="E5" s="14"/>
      <c r="F5" s="15">
        <f>SUM(F4:F4)</f>
        <v>592.02</v>
      </c>
    </row>
    <row r="6" spans="2:6" ht="17.45" customHeight="1" x14ac:dyDescent="0.35">
      <c r="B6" s="16" t="s">
        <v>9</v>
      </c>
      <c r="C6" s="17"/>
      <c r="D6" s="18"/>
      <c r="E6" s="17"/>
      <c r="F6" s="17"/>
    </row>
    <row r="7" spans="2:6" ht="17.45" customHeight="1" x14ac:dyDescent="0.35">
      <c r="B7" s="19" t="s">
        <v>10</v>
      </c>
      <c r="C7" s="20">
        <v>50</v>
      </c>
      <c r="D7" s="21" t="s">
        <v>11</v>
      </c>
      <c r="E7" s="22">
        <v>0.51</v>
      </c>
      <c r="F7" s="23">
        <f>C7*E7</f>
        <v>25.5</v>
      </c>
    </row>
    <row r="8" spans="2:6" ht="17.45" customHeight="1" x14ac:dyDescent="0.35">
      <c r="B8" s="19" t="s">
        <v>12</v>
      </c>
      <c r="C8" s="20">
        <v>115</v>
      </c>
      <c r="D8" s="21" t="s">
        <v>11</v>
      </c>
      <c r="E8" s="22">
        <v>0.52</v>
      </c>
      <c r="F8" s="23">
        <f t="shared" ref="F8:F10" si="0">C8*E8</f>
        <v>59.800000000000004</v>
      </c>
    </row>
    <row r="9" spans="2:6" ht="17.45" customHeight="1" x14ac:dyDescent="0.35">
      <c r="B9" s="19" t="s">
        <v>13</v>
      </c>
      <c r="C9" s="20">
        <v>1</v>
      </c>
      <c r="D9" s="21" t="s">
        <v>14</v>
      </c>
      <c r="E9" s="24">
        <v>25</v>
      </c>
      <c r="F9" s="23">
        <f t="shared" si="0"/>
        <v>25</v>
      </c>
    </row>
    <row r="10" spans="2:6" ht="17.45" customHeight="1" x14ac:dyDescent="0.35">
      <c r="B10" s="19" t="s">
        <v>15</v>
      </c>
      <c r="C10" s="25">
        <v>100</v>
      </c>
      <c r="D10" s="21" t="s">
        <v>11</v>
      </c>
      <c r="E10" s="24">
        <v>0.37</v>
      </c>
      <c r="F10" s="23">
        <f t="shared" si="0"/>
        <v>37</v>
      </c>
    </row>
    <row r="11" spans="2:6" ht="17.45" customHeight="1" x14ac:dyDescent="0.35">
      <c r="B11" s="19" t="s">
        <v>16</v>
      </c>
      <c r="C11" s="20">
        <v>100</v>
      </c>
      <c r="D11" s="21" t="s">
        <v>11</v>
      </c>
      <c r="E11" s="22">
        <v>0.56999999999999995</v>
      </c>
      <c r="F11" s="23">
        <f>C11*E11</f>
        <v>56.999999999999993</v>
      </c>
    </row>
    <row r="12" spans="2:6" ht="17.45" customHeight="1" x14ac:dyDescent="0.35">
      <c r="B12" s="11"/>
      <c r="C12" s="20"/>
      <c r="D12" s="2"/>
      <c r="E12" s="22"/>
      <c r="F12" s="26">
        <f>SUM(F7:F11)</f>
        <v>204.3</v>
      </c>
    </row>
    <row r="13" spans="2:6" ht="17.45" customHeight="1" x14ac:dyDescent="0.35">
      <c r="B13" s="16" t="s">
        <v>17</v>
      </c>
      <c r="C13" s="17"/>
      <c r="D13" s="18"/>
      <c r="E13" s="23"/>
      <c r="F13" s="17"/>
    </row>
    <row r="14" spans="2:6" ht="17.45" customHeight="1" x14ac:dyDescent="0.35">
      <c r="B14" s="27" t="s">
        <v>18</v>
      </c>
      <c r="C14" s="28">
        <v>40</v>
      </c>
      <c r="D14" s="21" t="s">
        <v>19</v>
      </c>
      <c r="E14" s="22">
        <v>7</v>
      </c>
      <c r="F14" s="23">
        <f>C14*E14</f>
        <v>280</v>
      </c>
    </row>
    <row r="15" spans="2:6" ht="17.45" customHeight="1" x14ac:dyDescent="0.35">
      <c r="B15" s="27" t="s">
        <v>20</v>
      </c>
      <c r="C15" s="28">
        <v>16</v>
      </c>
      <c r="D15" s="21" t="s">
        <v>21</v>
      </c>
      <c r="E15" s="22">
        <v>0.94</v>
      </c>
      <c r="F15" s="23">
        <f>C15*E15</f>
        <v>15.04</v>
      </c>
    </row>
    <row r="16" spans="2:6" ht="17.45" customHeight="1" x14ac:dyDescent="0.35">
      <c r="B16" s="29" t="s">
        <v>22</v>
      </c>
      <c r="C16" s="28">
        <v>2</v>
      </c>
      <c r="D16" s="21" t="s">
        <v>23</v>
      </c>
      <c r="E16" s="22">
        <v>15.63</v>
      </c>
      <c r="F16" s="23">
        <f>C16*E16</f>
        <v>31.26</v>
      </c>
    </row>
    <row r="17" spans="1:6" ht="17.45" customHeight="1" x14ac:dyDescent="0.35">
      <c r="B17" s="27" t="s">
        <v>24</v>
      </c>
      <c r="C17" s="28">
        <v>22</v>
      </c>
      <c r="D17" s="21" t="s">
        <v>21</v>
      </c>
      <c r="E17" s="22">
        <v>0.16</v>
      </c>
      <c r="F17" s="23">
        <f>C17*E17</f>
        <v>3.52</v>
      </c>
    </row>
    <row r="18" spans="1:6" ht="17.45" customHeight="1" x14ac:dyDescent="0.35">
      <c r="B18" s="27" t="s">
        <v>25</v>
      </c>
      <c r="C18" s="28">
        <v>21</v>
      </c>
      <c r="D18" s="21" t="s">
        <v>21</v>
      </c>
      <c r="E18" s="22">
        <v>1.25</v>
      </c>
      <c r="F18" s="23">
        <v>26.25</v>
      </c>
    </row>
    <row r="19" spans="1:6" ht="17.45" customHeight="1" x14ac:dyDescent="0.35">
      <c r="A19" s="30"/>
      <c r="B19" s="31" t="s">
        <v>26</v>
      </c>
      <c r="C19" s="32">
        <v>1.5</v>
      </c>
      <c r="D19" s="33" t="s">
        <v>27</v>
      </c>
      <c r="E19" s="34">
        <v>7.25</v>
      </c>
      <c r="F19" s="23">
        <f>C19*E19</f>
        <v>10.875</v>
      </c>
    </row>
    <row r="20" spans="1:6" ht="17.45" customHeight="1" x14ac:dyDescent="0.35">
      <c r="A20" s="30"/>
      <c r="B20" s="31" t="s">
        <v>28</v>
      </c>
      <c r="C20" s="32">
        <v>10</v>
      </c>
      <c r="D20" s="33" t="s">
        <v>21</v>
      </c>
      <c r="E20" s="34">
        <v>1.02</v>
      </c>
      <c r="F20" s="23">
        <f t="shared" ref="F20:F32" si="1">C20*E20</f>
        <v>10.199999999999999</v>
      </c>
    </row>
    <row r="21" spans="1:6" ht="17.45" customHeight="1" x14ac:dyDescent="0.35">
      <c r="B21" s="31" t="s">
        <v>29</v>
      </c>
      <c r="C21" s="20">
        <v>2</v>
      </c>
      <c r="D21" s="33" t="s">
        <v>27</v>
      </c>
      <c r="E21" s="34">
        <v>6.13</v>
      </c>
      <c r="F21" s="23">
        <f t="shared" si="1"/>
        <v>12.26</v>
      </c>
    </row>
    <row r="22" spans="1:6" ht="17.45" customHeight="1" x14ac:dyDescent="0.35">
      <c r="B22" s="31" t="s">
        <v>30</v>
      </c>
      <c r="C22" s="20">
        <v>16</v>
      </c>
      <c r="D22" s="33" t="s">
        <v>21</v>
      </c>
      <c r="E22" s="34">
        <v>6.875</v>
      </c>
      <c r="F22" s="23">
        <f t="shared" si="1"/>
        <v>110</v>
      </c>
    </row>
    <row r="23" spans="1:6" ht="17.45" customHeight="1" x14ac:dyDescent="0.35">
      <c r="B23" s="31" t="s">
        <v>31</v>
      </c>
      <c r="C23" s="20">
        <v>6</v>
      </c>
      <c r="D23" s="33" t="s">
        <v>27</v>
      </c>
      <c r="E23" s="34">
        <v>10.875</v>
      </c>
      <c r="F23" s="23">
        <f t="shared" si="1"/>
        <v>65.25</v>
      </c>
    </row>
    <row r="24" spans="1:6" ht="17.45" customHeight="1" x14ac:dyDescent="0.35">
      <c r="B24" s="31" t="s">
        <v>32</v>
      </c>
      <c r="C24" s="20">
        <v>10</v>
      </c>
      <c r="D24" s="33" t="s">
        <v>21</v>
      </c>
      <c r="E24" s="34">
        <v>11.327999999999999</v>
      </c>
      <c r="F24" s="23">
        <f t="shared" si="1"/>
        <v>113.28</v>
      </c>
    </row>
    <row r="25" spans="1:6" ht="17.45" customHeight="1" x14ac:dyDescent="0.35">
      <c r="B25" s="31" t="s">
        <v>33</v>
      </c>
      <c r="C25" s="20">
        <v>16</v>
      </c>
      <c r="D25" s="33" t="s">
        <v>21</v>
      </c>
      <c r="E25" s="34">
        <v>1.835</v>
      </c>
      <c r="F25" s="23">
        <f t="shared" si="1"/>
        <v>29.36</v>
      </c>
    </row>
    <row r="26" spans="1:6" ht="17.45" customHeight="1" x14ac:dyDescent="0.35">
      <c r="B26" s="31" t="s">
        <v>34</v>
      </c>
      <c r="C26" s="20">
        <v>1</v>
      </c>
      <c r="D26" s="33" t="s">
        <v>35</v>
      </c>
      <c r="E26" s="34">
        <v>15</v>
      </c>
      <c r="F26" s="23">
        <f t="shared" si="1"/>
        <v>15</v>
      </c>
    </row>
    <row r="27" spans="1:6" ht="17.45" customHeight="1" x14ac:dyDescent="0.35">
      <c r="B27" s="31" t="s">
        <v>36</v>
      </c>
      <c r="C27" s="20">
        <v>4.8</v>
      </c>
      <c r="D27" s="33" t="s">
        <v>35</v>
      </c>
      <c r="E27" s="34">
        <v>11.25</v>
      </c>
      <c r="F27" s="23">
        <f t="shared" si="1"/>
        <v>54</v>
      </c>
    </row>
    <row r="28" spans="1:6" ht="17.45" customHeight="1" x14ac:dyDescent="0.35">
      <c r="B28" s="31" t="s">
        <v>37</v>
      </c>
      <c r="C28" s="20">
        <v>30</v>
      </c>
      <c r="D28" s="33" t="s">
        <v>21</v>
      </c>
      <c r="E28" s="34">
        <v>0.73</v>
      </c>
      <c r="F28" s="23">
        <f t="shared" si="1"/>
        <v>21.9</v>
      </c>
    </row>
    <row r="29" spans="1:6" ht="17.45" customHeight="1" x14ac:dyDescent="0.35">
      <c r="B29" s="31" t="s">
        <v>38</v>
      </c>
      <c r="C29" s="20">
        <v>16</v>
      </c>
      <c r="D29" s="33" t="s">
        <v>21</v>
      </c>
      <c r="E29" s="34">
        <v>3.8</v>
      </c>
      <c r="F29" s="23">
        <f t="shared" si="1"/>
        <v>60.8</v>
      </c>
    </row>
    <row r="30" spans="1:6" ht="17.45" customHeight="1" x14ac:dyDescent="0.35">
      <c r="B30" s="31" t="s">
        <v>39</v>
      </c>
      <c r="C30" s="20">
        <v>1</v>
      </c>
      <c r="D30" s="33" t="s">
        <v>40</v>
      </c>
      <c r="E30" s="34">
        <v>30</v>
      </c>
      <c r="F30" s="23">
        <f t="shared" si="1"/>
        <v>30</v>
      </c>
    </row>
    <row r="31" spans="1:6" ht="17.45" customHeight="1" x14ac:dyDescent="0.35">
      <c r="B31" s="31" t="s">
        <v>41</v>
      </c>
      <c r="C31" s="20">
        <v>1.33</v>
      </c>
      <c r="D31" s="33" t="s">
        <v>40</v>
      </c>
      <c r="E31" s="34">
        <v>24</v>
      </c>
      <c r="F31" s="23">
        <f t="shared" si="1"/>
        <v>31.92</v>
      </c>
    </row>
    <row r="32" spans="1:6" ht="17.45" customHeight="1" x14ac:dyDescent="0.35">
      <c r="B32" s="31" t="s">
        <v>42</v>
      </c>
      <c r="C32" s="32">
        <v>11</v>
      </c>
      <c r="D32" s="33" t="s">
        <v>27</v>
      </c>
      <c r="E32" s="34">
        <v>2</v>
      </c>
      <c r="F32" s="23">
        <f t="shared" si="1"/>
        <v>22</v>
      </c>
    </row>
    <row r="33" spans="2:6" ht="17.45" customHeight="1" x14ac:dyDescent="0.35">
      <c r="D33" s="35"/>
      <c r="F33" s="36">
        <f>SUM(F14:F32)</f>
        <v>942.91499999999985</v>
      </c>
    </row>
    <row r="34" spans="2:6" ht="17.45" customHeight="1" x14ac:dyDescent="0.35">
      <c r="B34" s="16" t="s">
        <v>43</v>
      </c>
      <c r="C34" s="17"/>
      <c r="D34" s="18"/>
      <c r="E34" s="17"/>
      <c r="F34" s="17"/>
    </row>
    <row r="35" spans="2:6" ht="17.45" customHeight="1" x14ac:dyDescent="0.35">
      <c r="B35" s="37" t="s">
        <v>44</v>
      </c>
      <c r="C35" s="20">
        <v>2</v>
      </c>
      <c r="D35" s="38" t="s">
        <v>14</v>
      </c>
      <c r="E35" s="34">
        <v>10</v>
      </c>
      <c r="F35" s="39">
        <f>C35*E35</f>
        <v>20</v>
      </c>
    </row>
    <row r="36" spans="2:6" ht="17.45" customHeight="1" x14ac:dyDescent="0.35">
      <c r="B36" s="37" t="s">
        <v>45</v>
      </c>
      <c r="C36" s="20">
        <v>1</v>
      </c>
      <c r="D36" s="38" t="s">
        <v>14</v>
      </c>
      <c r="E36" s="34">
        <v>45</v>
      </c>
      <c r="F36" s="39">
        <f>C36*E36</f>
        <v>45</v>
      </c>
    </row>
    <row r="37" spans="2:6" ht="17.45" customHeight="1" x14ac:dyDescent="0.35">
      <c r="B37" s="37" t="s">
        <v>46</v>
      </c>
      <c r="C37" s="20">
        <v>1</v>
      </c>
      <c r="D37" s="38" t="s">
        <v>14</v>
      </c>
      <c r="E37" s="34">
        <v>120</v>
      </c>
      <c r="F37" s="39">
        <f t="shared" ref="F37:F39" si="2">C37*E37</f>
        <v>120</v>
      </c>
    </row>
    <row r="38" spans="2:6" ht="17.45" customHeight="1" x14ac:dyDescent="0.35">
      <c r="B38" s="37" t="s">
        <v>47</v>
      </c>
      <c r="C38" s="20">
        <v>1</v>
      </c>
      <c r="D38" s="38" t="s">
        <v>14</v>
      </c>
      <c r="E38" s="34">
        <v>5</v>
      </c>
      <c r="F38" s="39">
        <f t="shared" si="2"/>
        <v>5</v>
      </c>
    </row>
    <row r="39" spans="2:6" ht="17.45" customHeight="1" x14ac:dyDescent="0.35">
      <c r="B39" s="37" t="s">
        <v>48</v>
      </c>
      <c r="C39" s="20">
        <v>2</v>
      </c>
      <c r="D39" s="38" t="s">
        <v>14</v>
      </c>
      <c r="E39" s="34">
        <v>15</v>
      </c>
      <c r="F39" s="39">
        <f t="shared" si="2"/>
        <v>30</v>
      </c>
    </row>
    <row r="40" spans="2:6" ht="17.45" customHeight="1" x14ac:dyDescent="0.35">
      <c r="D40" s="35"/>
      <c r="F40" s="36">
        <f>SUM(F35:F39)</f>
        <v>220</v>
      </c>
    </row>
    <row r="41" spans="2:6" ht="17.45" customHeight="1" x14ac:dyDescent="0.35">
      <c r="B41" s="40"/>
      <c r="C41" s="41"/>
      <c r="D41" s="38"/>
      <c r="E41" s="22"/>
    </row>
    <row r="42" spans="2:6" ht="17.45" customHeight="1" x14ac:dyDescent="0.35">
      <c r="B42" s="8" t="s">
        <v>49</v>
      </c>
      <c r="C42" s="12"/>
      <c r="D42" s="10"/>
      <c r="E42" s="14"/>
      <c r="F42" s="14"/>
    </row>
    <row r="43" spans="2:6" ht="17.45" customHeight="1" x14ac:dyDescent="0.35">
      <c r="B43" s="42" t="s">
        <v>50</v>
      </c>
      <c r="C43" s="12">
        <v>1</v>
      </c>
      <c r="D43" s="10" t="s">
        <v>51</v>
      </c>
      <c r="E43" s="13">
        <v>66.75</v>
      </c>
      <c r="F43" s="13">
        <v>66.75</v>
      </c>
    </row>
    <row r="44" spans="2:6" ht="17.45" customHeight="1" x14ac:dyDescent="0.35">
      <c r="B44" s="4" t="s">
        <v>52</v>
      </c>
      <c r="C44" s="43">
        <v>20</v>
      </c>
      <c r="D44" s="10" t="s">
        <v>40</v>
      </c>
      <c r="E44" s="44">
        <v>1.2705</v>
      </c>
      <c r="F44" s="13">
        <f>C44*E44</f>
        <v>25.41</v>
      </c>
    </row>
    <row r="45" spans="2:6" ht="17.45" customHeight="1" x14ac:dyDescent="0.35">
      <c r="B45" s="4" t="s">
        <v>53</v>
      </c>
      <c r="C45" s="12">
        <v>1</v>
      </c>
      <c r="D45" s="10" t="s">
        <v>14</v>
      </c>
      <c r="E45" s="13">
        <v>5</v>
      </c>
      <c r="F45" s="13">
        <f>C45*E45</f>
        <v>5</v>
      </c>
    </row>
    <row r="46" spans="2:6" ht="17.45" customHeight="1" x14ac:dyDescent="0.35">
      <c r="B46" s="4" t="s">
        <v>54</v>
      </c>
      <c r="C46" s="12">
        <v>1</v>
      </c>
      <c r="D46" s="10" t="s">
        <v>55</v>
      </c>
      <c r="E46" s="13">
        <v>250</v>
      </c>
      <c r="F46" s="13">
        <f t="shared" ref="F46:F48" si="3">C46*E46</f>
        <v>250</v>
      </c>
    </row>
    <row r="47" spans="2:6" ht="17.45" customHeight="1" x14ac:dyDescent="0.35">
      <c r="B47" s="4" t="s">
        <v>56</v>
      </c>
      <c r="C47" s="12">
        <v>8</v>
      </c>
      <c r="D47" s="10" t="s">
        <v>57</v>
      </c>
      <c r="E47" s="13">
        <v>17.724</v>
      </c>
      <c r="F47" s="13">
        <f t="shared" si="3"/>
        <v>141.792</v>
      </c>
    </row>
    <row r="48" spans="2:6" ht="17.45" customHeight="1" x14ac:dyDescent="0.35">
      <c r="B48" s="4" t="s">
        <v>58</v>
      </c>
      <c r="C48" s="12">
        <v>1</v>
      </c>
      <c r="D48" s="10" t="s">
        <v>14</v>
      </c>
      <c r="E48" s="13">
        <v>10</v>
      </c>
      <c r="F48" s="13">
        <f t="shared" si="3"/>
        <v>10</v>
      </c>
    </row>
    <row r="49" spans="2:6" ht="17.45" customHeight="1" x14ac:dyDescent="0.35">
      <c r="B49" s="4" t="s">
        <v>59</v>
      </c>
      <c r="C49" s="12"/>
      <c r="D49" s="10"/>
      <c r="E49" s="13"/>
      <c r="F49" s="44">
        <f>SUM(F43:F48)</f>
        <v>498.952</v>
      </c>
    </row>
    <row r="50" spans="2:6" ht="17.45" customHeight="1" x14ac:dyDescent="0.35">
      <c r="B50" s="8" t="s">
        <v>60</v>
      </c>
      <c r="C50" s="12"/>
      <c r="D50" s="10"/>
      <c r="E50" s="14"/>
      <c r="F50" s="45"/>
    </row>
    <row r="51" spans="2:6" ht="17.45" customHeight="1" x14ac:dyDescent="0.35">
      <c r="B51" s="4" t="s">
        <v>61</v>
      </c>
      <c r="C51" s="12">
        <v>41.67</v>
      </c>
      <c r="D51" s="10" t="s">
        <v>40</v>
      </c>
      <c r="E51" s="44">
        <v>1.27</v>
      </c>
      <c r="F51" s="13">
        <f>C51*E51</f>
        <v>52.920900000000003</v>
      </c>
    </row>
    <row r="52" spans="2:6" ht="17.45" customHeight="1" x14ac:dyDescent="0.35">
      <c r="B52" s="4" t="s">
        <v>62</v>
      </c>
      <c r="C52" s="12">
        <v>2</v>
      </c>
      <c r="D52" s="10" t="s">
        <v>40</v>
      </c>
      <c r="E52" s="44">
        <v>2.25</v>
      </c>
      <c r="F52" s="13">
        <f>C52*E52</f>
        <v>4.5</v>
      </c>
    </row>
    <row r="53" spans="2:6" ht="17.45" customHeight="1" x14ac:dyDescent="0.35">
      <c r="B53" s="4" t="s">
        <v>63</v>
      </c>
      <c r="C53" s="12">
        <v>3</v>
      </c>
      <c r="D53" s="10" t="s">
        <v>40</v>
      </c>
      <c r="E53" s="44">
        <v>2.54</v>
      </c>
      <c r="F53" s="13">
        <f>C53*E53</f>
        <v>7.62</v>
      </c>
    </row>
    <row r="54" spans="2:6" ht="17.45" customHeight="1" x14ac:dyDescent="0.35">
      <c r="B54" s="4" t="s">
        <v>64</v>
      </c>
      <c r="C54" s="12">
        <v>1</v>
      </c>
      <c r="D54" s="10" t="s">
        <v>14</v>
      </c>
      <c r="E54" s="13">
        <v>89.88</v>
      </c>
      <c r="F54" s="13">
        <f>C54*E54</f>
        <v>89.88</v>
      </c>
    </row>
    <row r="55" spans="2:6" ht="17.45" customHeight="1" x14ac:dyDescent="0.35">
      <c r="B55" s="4" t="s">
        <v>65</v>
      </c>
      <c r="C55" s="12"/>
      <c r="D55" s="10"/>
      <c r="E55" s="13"/>
      <c r="F55" s="13">
        <f>0.15*(+F53+F52+F51)</f>
        <v>9.7561350000000004</v>
      </c>
    </row>
    <row r="56" spans="2:6" ht="17.45" customHeight="1" x14ac:dyDescent="0.35">
      <c r="B56" s="37" t="s">
        <v>66</v>
      </c>
      <c r="C56" s="46">
        <f>C2</f>
        <v>786</v>
      </c>
      <c r="D56" s="38" t="s">
        <v>67</v>
      </c>
      <c r="E56" s="34">
        <v>0.35</v>
      </c>
      <c r="F56" s="39">
        <f>C56*E56</f>
        <v>275.09999999999997</v>
      </c>
    </row>
    <row r="57" spans="2:6" ht="17.45" customHeight="1" x14ac:dyDescent="0.35">
      <c r="B57" s="4" t="s">
        <v>68</v>
      </c>
      <c r="C57" s="12"/>
      <c r="D57" s="10"/>
      <c r="E57" s="13"/>
      <c r="F57" s="44">
        <f>F51+F52+F53+F54+F55+F56</f>
        <v>439.77703499999996</v>
      </c>
    </row>
    <row r="58" spans="2:6" ht="17.45" customHeight="1" x14ac:dyDescent="0.35">
      <c r="B58" s="8" t="s">
        <v>69</v>
      </c>
      <c r="C58" s="12"/>
      <c r="D58" s="10"/>
      <c r="E58" s="14"/>
      <c r="F58" s="14"/>
    </row>
    <row r="59" spans="2:6" ht="17.45" customHeight="1" x14ac:dyDescent="0.35">
      <c r="B59" s="4" t="s">
        <v>70</v>
      </c>
      <c r="C59" s="12">
        <v>5.2240000000000002</v>
      </c>
      <c r="D59" s="10" t="s">
        <v>57</v>
      </c>
      <c r="E59" s="13">
        <f>19.8</f>
        <v>19.8</v>
      </c>
      <c r="F59" s="13">
        <f>C59*E59</f>
        <v>103.43520000000001</v>
      </c>
    </row>
    <row r="60" spans="2:6" ht="17.45" customHeight="1" x14ac:dyDescent="0.35">
      <c r="B60" s="4" t="s">
        <v>71</v>
      </c>
      <c r="C60" s="12">
        <v>1.5</v>
      </c>
      <c r="D60" s="10" t="s">
        <v>57</v>
      </c>
      <c r="E60" s="24">
        <v>17.724</v>
      </c>
      <c r="F60" s="13">
        <f>C60*E60</f>
        <v>26.585999999999999</v>
      </c>
    </row>
    <row r="61" spans="2:6" ht="17.45" customHeight="1" x14ac:dyDescent="0.35">
      <c r="B61" s="4" t="s">
        <v>72</v>
      </c>
      <c r="C61" s="9">
        <f>2.5</f>
        <v>2.5</v>
      </c>
      <c r="D61" s="10" t="s">
        <v>57</v>
      </c>
      <c r="E61" s="13">
        <v>13.055</v>
      </c>
      <c r="F61" s="13">
        <f>C61*E61</f>
        <v>32.637500000000003</v>
      </c>
    </row>
    <row r="62" spans="2:6" ht="17.45" customHeight="1" x14ac:dyDescent="0.35">
      <c r="B62" s="4" t="s">
        <v>73</v>
      </c>
      <c r="C62" s="12">
        <v>5</v>
      </c>
      <c r="D62" s="10" t="s">
        <v>57</v>
      </c>
      <c r="E62" s="13">
        <v>18.221</v>
      </c>
      <c r="F62" s="13">
        <f t="shared" ref="F62" si="4">E62*C62</f>
        <v>91.105000000000004</v>
      </c>
    </row>
    <row r="63" spans="2:6" ht="17.45" customHeight="1" x14ac:dyDescent="0.35">
      <c r="B63" s="4" t="s">
        <v>74</v>
      </c>
      <c r="C63" s="12">
        <v>3.5</v>
      </c>
      <c r="D63" s="10" t="s">
        <v>57</v>
      </c>
      <c r="E63" s="13">
        <v>16.600000000000001</v>
      </c>
      <c r="F63" s="13">
        <f>C63*E63</f>
        <v>58.100000000000009</v>
      </c>
    </row>
    <row r="64" spans="2:6" ht="17.45" customHeight="1" x14ac:dyDescent="0.35">
      <c r="B64" s="4" t="s">
        <v>75</v>
      </c>
      <c r="C64" s="12"/>
      <c r="D64" s="10"/>
      <c r="E64" s="14"/>
      <c r="F64" s="44">
        <f>F59+F60+F61+F62+F63</f>
        <v>311.86370000000005</v>
      </c>
    </row>
    <row r="65" spans="2:10" ht="17.45" customHeight="1" x14ac:dyDescent="0.35">
      <c r="B65" s="16" t="s">
        <v>76</v>
      </c>
      <c r="C65" s="17"/>
      <c r="D65" s="18"/>
      <c r="E65" s="17"/>
      <c r="F65" s="17"/>
    </row>
    <row r="66" spans="2:10" ht="17.45" customHeight="1" x14ac:dyDescent="0.35">
      <c r="B66" s="19" t="s">
        <v>77</v>
      </c>
      <c r="C66" s="47">
        <v>786</v>
      </c>
      <c r="D66" s="48" t="s">
        <v>67</v>
      </c>
      <c r="E66" s="49">
        <v>1</v>
      </c>
      <c r="F66" s="23">
        <f>C66*E66</f>
        <v>786</v>
      </c>
    </row>
    <row r="67" spans="2:10" ht="17.45" customHeight="1" x14ac:dyDescent="0.35">
      <c r="B67" s="19" t="s">
        <v>78</v>
      </c>
      <c r="C67" s="47"/>
      <c r="D67" s="48"/>
      <c r="E67" s="17"/>
      <c r="F67" s="50">
        <f>SUM(F66:F66)</f>
        <v>786</v>
      </c>
    </row>
    <row r="68" spans="2:10" ht="17.45" customHeight="1" x14ac:dyDescent="0.35">
      <c r="B68" s="16" t="s">
        <v>79</v>
      </c>
      <c r="C68" s="17"/>
      <c r="D68" s="18"/>
      <c r="E68" s="17"/>
      <c r="F68" s="17"/>
    </row>
    <row r="69" spans="2:10" ht="17.45" customHeight="1" x14ac:dyDescent="0.35">
      <c r="B69" s="19" t="s">
        <v>80</v>
      </c>
      <c r="C69" s="51">
        <v>1</v>
      </c>
      <c r="D69" s="21" t="s">
        <v>14</v>
      </c>
      <c r="E69" s="49">
        <v>84</v>
      </c>
      <c r="F69" s="23">
        <f t="shared" ref="F69:F70" si="5">C69*E69</f>
        <v>84</v>
      </c>
    </row>
    <row r="70" spans="2:10" ht="17.45" customHeight="1" x14ac:dyDescent="0.35">
      <c r="B70" s="19" t="s">
        <v>81</v>
      </c>
      <c r="C70" s="52">
        <v>786</v>
      </c>
      <c r="D70" s="53" t="s">
        <v>67</v>
      </c>
      <c r="E70" s="49">
        <v>0.05</v>
      </c>
      <c r="F70" s="23">
        <f t="shared" si="5"/>
        <v>39.300000000000004</v>
      </c>
    </row>
    <row r="71" spans="2:10" ht="17.45" customHeight="1" x14ac:dyDescent="0.35">
      <c r="B71" s="19" t="s">
        <v>82</v>
      </c>
      <c r="C71" s="52">
        <v>1</v>
      </c>
      <c r="D71" s="53" t="s">
        <v>55</v>
      </c>
      <c r="E71" s="49">
        <v>10</v>
      </c>
      <c r="F71" s="23">
        <f>C71*E71</f>
        <v>10</v>
      </c>
    </row>
    <row r="72" spans="2:10" ht="17.45" customHeight="1" x14ac:dyDescent="0.35">
      <c r="B72" s="4" t="s">
        <v>83</v>
      </c>
      <c r="C72" s="12"/>
      <c r="D72" s="10"/>
      <c r="E72" s="14"/>
      <c r="F72" s="15">
        <f>SUM(F69:F71)</f>
        <v>133.30000000000001</v>
      </c>
    </row>
    <row r="73" spans="2:10" ht="17.45" customHeight="1" x14ac:dyDescent="0.35">
      <c r="B73" s="4" t="s">
        <v>84</v>
      </c>
      <c r="C73" s="12"/>
      <c r="D73" s="10"/>
      <c r="E73" s="14"/>
      <c r="F73" s="44">
        <f>F5+F12+F33+F40+F49+F64+F67+F72+F57</f>
        <v>4129.127735</v>
      </c>
    </row>
    <row r="74" spans="2:10" ht="17.45" customHeight="1" x14ac:dyDescent="0.35">
      <c r="B74" s="4" t="s">
        <v>85</v>
      </c>
      <c r="C74" s="12"/>
      <c r="D74" s="10"/>
      <c r="E74" s="14"/>
      <c r="F74" s="13">
        <f>0.0545*(F73)/2</f>
        <v>112.51873077875</v>
      </c>
    </row>
    <row r="75" spans="2:10" ht="17.45" customHeight="1" x14ac:dyDescent="0.35">
      <c r="B75" s="4" t="s">
        <v>86</v>
      </c>
      <c r="C75" s="12"/>
      <c r="D75" s="10"/>
      <c r="E75" s="14"/>
      <c r="F75" s="44">
        <f>F73+F74</f>
        <v>4241.6464657787501</v>
      </c>
      <c r="I75" s="54"/>
      <c r="J75" s="55"/>
    </row>
    <row r="76" spans="2:10" ht="16.5" customHeight="1" x14ac:dyDescent="0.35">
      <c r="B76" s="8" t="s">
        <v>87</v>
      </c>
      <c r="C76" s="12"/>
      <c r="D76" s="12"/>
      <c r="E76" s="14"/>
      <c r="F76" s="14"/>
    </row>
    <row r="77" spans="2:10" ht="16.5" customHeight="1" x14ac:dyDescent="0.35">
      <c r="B77" s="4" t="s">
        <v>88</v>
      </c>
      <c r="C77" s="12"/>
      <c r="D77" s="14"/>
      <c r="E77" s="44">
        <v>568.84199999999998</v>
      </c>
    </row>
    <row r="78" spans="2:10" ht="16.5" customHeight="1" x14ac:dyDescent="0.35">
      <c r="B78" s="4" t="s">
        <v>89</v>
      </c>
      <c r="C78" s="12">
        <v>1</v>
      </c>
      <c r="D78" s="13">
        <v>316</v>
      </c>
      <c r="E78" s="13">
        <f>C78*D78</f>
        <v>316</v>
      </c>
    </row>
    <row r="79" spans="2:10" ht="16.5" customHeight="1" x14ac:dyDescent="0.35">
      <c r="B79" s="4" t="s">
        <v>90</v>
      </c>
      <c r="C79" s="12"/>
      <c r="D79" s="14"/>
      <c r="E79" s="13">
        <f>0.05*F75</f>
        <v>212.08232328893752</v>
      </c>
    </row>
    <row r="80" spans="2:10" ht="16.5" customHeight="1" x14ac:dyDescent="0.35">
      <c r="B80" s="4" t="s">
        <v>91</v>
      </c>
      <c r="C80" s="12"/>
      <c r="D80" s="14"/>
      <c r="E80" s="13">
        <f>0.025*F75</f>
        <v>106.04116164446876</v>
      </c>
    </row>
    <row r="81" spans="1:7" ht="16.5" customHeight="1" x14ac:dyDescent="0.35">
      <c r="B81" s="4" t="s">
        <v>92</v>
      </c>
      <c r="C81" s="12"/>
      <c r="D81" s="14"/>
      <c r="E81" s="15">
        <f>SUM(E77:E80)</f>
        <v>1202.9654849334063</v>
      </c>
    </row>
    <row r="82" spans="1:7" ht="16.5" customHeight="1" x14ac:dyDescent="0.35">
      <c r="B82" s="4" t="s">
        <v>93</v>
      </c>
      <c r="C82" s="12"/>
      <c r="D82" s="14"/>
      <c r="E82" s="44">
        <f>E81+F75</f>
        <v>5444.6119507121566</v>
      </c>
      <c r="F82" s="56"/>
      <c r="G82" s="56"/>
    </row>
    <row r="83" spans="1:7" ht="16.5" customHeight="1" x14ac:dyDescent="0.35">
      <c r="B83" s="4" t="s">
        <v>94</v>
      </c>
      <c r="C83" s="9"/>
      <c r="D83" s="6"/>
      <c r="E83" s="24">
        <f>F2-F75</f>
        <v>1346.8135342212499</v>
      </c>
    </row>
    <row r="84" spans="1:7" ht="16.5" customHeight="1" x14ac:dyDescent="0.35">
      <c r="B84" s="4" t="s">
        <v>95</v>
      </c>
      <c r="C84" s="9"/>
      <c r="D84" s="6"/>
      <c r="E84" s="24">
        <f>F2-E82</f>
        <v>143.84804928784342</v>
      </c>
      <c r="G84" s="57"/>
    </row>
    <row r="85" spans="1:7" ht="16.5" customHeight="1" x14ac:dyDescent="0.35">
      <c r="B85" s="14" t="s">
        <v>96</v>
      </c>
      <c r="C85" s="9"/>
      <c r="D85" s="58"/>
      <c r="E85" s="24">
        <f>F75/C2</f>
        <v>5.3964967757999363</v>
      </c>
    </row>
    <row r="86" spans="1:7" ht="16.5" customHeight="1" x14ac:dyDescent="0.35">
      <c r="B86" s="14" t="s">
        <v>97</v>
      </c>
      <c r="C86" s="9"/>
      <c r="D86" s="58"/>
      <c r="E86" s="24">
        <f>E82/C2</f>
        <v>6.9269872146465099</v>
      </c>
    </row>
    <row r="87" spans="1:7" ht="16.5" customHeight="1" x14ac:dyDescent="0.35">
      <c r="B87" s="59"/>
      <c r="C87" s="60" t="s">
        <v>98</v>
      </c>
      <c r="D87" s="59"/>
      <c r="E87" s="60" t="s">
        <v>99</v>
      </c>
    </row>
    <row r="88" spans="1:7" ht="16.5" customHeight="1" x14ac:dyDescent="0.35">
      <c r="A88" s="61"/>
      <c r="B88" s="59" t="s">
        <v>2</v>
      </c>
      <c r="C88" s="62">
        <v>0.05</v>
      </c>
      <c r="D88" s="63" t="s">
        <v>100</v>
      </c>
      <c r="E88" s="62">
        <v>0.05</v>
      </c>
    </row>
    <row r="89" spans="1:7" ht="16.5" customHeight="1" x14ac:dyDescent="0.35">
      <c r="B89" s="59" t="s">
        <v>101</v>
      </c>
      <c r="C89" s="64">
        <f>D89*(1-C88)</f>
        <v>746.69999999999993</v>
      </c>
      <c r="D89" s="64">
        <f>C2</f>
        <v>786</v>
      </c>
      <c r="E89" s="64">
        <f>D89*(1+E88)</f>
        <v>825.30000000000007</v>
      </c>
    </row>
    <row r="90" spans="1:7" ht="16.5" customHeight="1" x14ac:dyDescent="0.35">
      <c r="A90" s="65"/>
      <c r="B90" s="59" t="s">
        <v>102</v>
      </c>
      <c r="C90" s="66">
        <f>$F$75/C89</f>
        <v>5.6805229218946707</v>
      </c>
      <c r="D90" s="66">
        <f>$F$75/D89</f>
        <v>5.3964967757999363</v>
      </c>
      <c r="E90" s="66">
        <f>$F$75/E89</f>
        <v>5.1395207388570823</v>
      </c>
    </row>
    <row r="91" spans="1:7" ht="16.5" customHeight="1" x14ac:dyDescent="0.35">
      <c r="B91" s="59" t="s">
        <v>103</v>
      </c>
      <c r="C91" s="66">
        <f>$E$81/C89</f>
        <v>1.6110425672069191</v>
      </c>
      <c r="D91" s="66">
        <f>$E$81/D89</f>
        <v>1.530490438846573</v>
      </c>
      <c r="E91" s="66">
        <f>$E$81/E89</f>
        <v>1.4576099417586408</v>
      </c>
    </row>
    <row r="92" spans="1:7" ht="16.5" customHeight="1" x14ac:dyDescent="0.35">
      <c r="A92" s="65"/>
      <c r="B92" s="59" t="s">
        <v>104</v>
      </c>
      <c r="C92" s="66">
        <f>$E$82/C89</f>
        <v>7.2915654891015897</v>
      </c>
      <c r="D92" s="66">
        <f>$E$82/D89</f>
        <v>6.9269872146465099</v>
      </c>
      <c r="E92" s="66">
        <f>$E$82/E89</f>
        <v>6.5971306806157228</v>
      </c>
    </row>
    <row r="93" spans="1:7" ht="16.5" customHeight="1" x14ac:dyDescent="0.35">
      <c r="A93" s="65"/>
      <c r="B93" s="59"/>
      <c r="C93" s="59"/>
      <c r="D93" s="63" t="s">
        <v>2</v>
      </c>
      <c r="E93" s="59"/>
    </row>
    <row r="94" spans="1:7" ht="16.5" customHeight="1" x14ac:dyDescent="0.35">
      <c r="A94" s="65"/>
      <c r="B94" s="59" t="s">
        <v>105</v>
      </c>
      <c r="C94" s="67">
        <f>D94*(1-C88)</f>
        <v>6.7545000000000002</v>
      </c>
      <c r="D94" s="67">
        <f>E2</f>
        <v>7.11</v>
      </c>
      <c r="E94" s="67">
        <f>D94*(1+E88)</f>
        <v>7.4655000000000005</v>
      </c>
    </row>
    <row r="95" spans="1:7" ht="16.5" customHeight="1" x14ac:dyDescent="0.35">
      <c r="A95" s="65"/>
      <c r="B95" s="59" t="s">
        <v>102</v>
      </c>
      <c r="C95" s="64">
        <f>$F$75/C94</f>
        <v>627.97342005755422</v>
      </c>
      <c r="D95" s="64">
        <f>$F$75/D94</f>
        <v>596.57474905467654</v>
      </c>
      <c r="E95" s="64">
        <f>$F$75/E94</f>
        <v>568.16642767112046</v>
      </c>
    </row>
    <row r="96" spans="1:7" ht="16.5" customHeight="1" x14ac:dyDescent="0.35">
      <c r="A96" s="65"/>
      <c r="B96" s="59" t="s">
        <v>103</v>
      </c>
      <c r="C96" s="64">
        <f>$E$81/C94</f>
        <v>178.09837662793785</v>
      </c>
      <c r="D96" s="64">
        <f>$E$81/D94</f>
        <v>169.19345779654097</v>
      </c>
      <c r="E96" s="64">
        <f>$E$81/E94</f>
        <v>161.13662647289615</v>
      </c>
    </row>
    <row r="97" spans="2:5" ht="16.5" customHeight="1" x14ac:dyDescent="0.35">
      <c r="B97" s="59" t="s">
        <v>104</v>
      </c>
      <c r="C97" s="64">
        <f>$E$82/C94</f>
        <v>806.07179668549213</v>
      </c>
      <c r="D97" s="64">
        <f>$E$82/D94</f>
        <v>765.76820685121754</v>
      </c>
      <c r="E97" s="64">
        <f>$E$82/E94</f>
        <v>729.30305414401664</v>
      </c>
    </row>
    <row r="98" spans="2:5" ht="20.85" customHeight="1" x14ac:dyDescent="0.25"/>
    <row r="99" spans="2:5" ht="20.85" customHeight="1" x14ac:dyDescent="0.25"/>
  </sheetData>
  <dataValidations count="1">
    <dataValidation type="list" allowBlank="1" showInputMessage="1" showErrorMessage="1" sqref="B1" xr:uid="{38A13839-608C-4595-96A0-6D910457D399}">
      <formula1>#REF!</formula1>
    </dataValidation>
  </dataValidations>
  <pageMargins left="0.7" right="0.7" top="0.75" bottom="0.75" header="0.3" footer="0.3"/>
  <pageSetup scale="50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Mkt. Yield+Packing</vt:lpstr>
      <vt:lpstr>Field 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2021-06-22T22:40:26Z</dcterms:created>
  <dcterms:modified xsi:type="dcterms:W3CDTF">2021-06-23T19:53:03Z</dcterms:modified>
</cp:coreProperties>
</file>