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date1904="1" codeName="ThisWorkbook" autoCompressPictures="0"/>
  <mc:AlternateContent xmlns:mc="http://schemas.openxmlformats.org/markup-compatibility/2006">
    <mc:Choice Requires="x15">
      <x15ac:absPath xmlns:x15ac="http://schemas.microsoft.com/office/spreadsheetml/2010/11/ac" url="C:\Users\Kathleen Painter\Dropbox\2020 Budgets\"/>
    </mc:Choice>
  </mc:AlternateContent>
  <xr:revisionPtr revIDLastSave="0" documentId="13_ncr:1_{1CE6DD32-5875-4AFD-AC88-F98FD1B80409}" xr6:coauthVersionLast="46" xr6:coauthVersionMax="46" xr10:uidLastSave="{00000000-0000-0000-0000-000000000000}"/>
  <bookViews>
    <workbookView xWindow="-108" yWindow="-108" windowWidth="23256" windowHeight="12576" tabRatio="916" activeTab="2" xr2:uid="{00000000-000D-0000-FFFF-FFFF00000000}"/>
  </bookViews>
  <sheets>
    <sheet name="Title Page" sheetId="27" r:id="rId1"/>
    <sheet name="Instructions" sheetId="1" r:id="rId2"/>
    <sheet name="Summary" sheetId="24" r:id="rId3"/>
    <sheet name="Sheet1" sheetId="36" state="hidden" r:id="rId4"/>
    <sheet name="Sheet2" sheetId="37" state="hidden" r:id="rId5"/>
    <sheet name="Graphical" sheetId="25" r:id="rId6"/>
    <sheet name="Input Prices" sheetId="26" r:id="rId7"/>
    <sheet name="Soft White Winter Wheat" sheetId="2" r:id="rId8"/>
    <sheet name="SWWW-Calendar" sheetId="3" r:id="rId9"/>
    <sheet name="Soft White Spring Wheat" sheetId="9" r:id="rId10"/>
    <sheet name="SWSW-Calendar" sheetId="8" r:id="rId11"/>
    <sheet name="Dark Northern Spring Wheat" sheetId="13" r:id="rId12"/>
    <sheet name="DNSW-Calendar" sheetId="12" r:id="rId13"/>
    <sheet name="Spring Barley" sheetId="10" r:id="rId14"/>
    <sheet name="SB-Calendar" sheetId="11" r:id="rId15"/>
    <sheet name="Spring Peas" sheetId="15" state="hidden" r:id="rId16"/>
    <sheet name="SP-Calendar" sheetId="14" state="hidden" r:id="rId17"/>
    <sheet name="Peas" sheetId="43" r:id="rId18"/>
    <sheet name="P-Calendar" sheetId="44" r:id="rId19"/>
    <sheet name="Lentils" sheetId="41" r:id="rId20"/>
    <sheet name="L-Calendar" sheetId="42" r:id="rId21"/>
    <sheet name="Spring Canola" sheetId="34" r:id="rId22"/>
    <sheet name="SC-Calendar " sheetId="35" r:id="rId23"/>
    <sheet name="SL-Calendar" sheetId="16" state="hidden" r:id="rId24"/>
    <sheet name="Garbanzos" sheetId="19" r:id="rId25"/>
    <sheet name="G-Calendar" sheetId="18" r:id="rId26"/>
    <sheet name="Machinery Costs" sheetId="29" r:id="rId27"/>
    <sheet name="Machinery Complement" sheetId="28" r:id="rId28"/>
  </sheets>
  <externalReferences>
    <externalReference r:id="rId29"/>
    <externalReference r:id="rId30"/>
  </externalReferences>
  <definedNames>
    <definedName name="_100ftSprayer" comment="200HP Trac + 100' Sprayer">'Machinery Costs'!$9:$9</definedName>
    <definedName name="Achieve" localSheetId="20">'Input Prices'!#REF!</definedName>
    <definedName name="Achieve" localSheetId="19">'Input Prices'!#REF!</definedName>
    <definedName name="Achieve" localSheetId="18">'Input Prices'!#REF!</definedName>
    <definedName name="Achieve" localSheetId="17">'Input Prices'!#REF!</definedName>
    <definedName name="Achieve">'Input Prices'!#REF!</definedName>
    <definedName name="AchieveSC">'Input Prices'!$D$56</definedName>
    <definedName name="Aerial">'Input Prices'!$D$50</definedName>
    <definedName name="Affinity">'Input Prices'!$D$57</definedName>
    <definedName name="Ally">'Input Prices'!$D$58</definedName>
    <definedName name="AmmoniaS" localSheetId="20">#REF!</definedName>
    <definedName name="AmmoniaS" localSheetId="19">#REF!</definedName>
    <definedName name="AmmoniaS" localSheetId="18">#REF!</definedName>
    <definedName name="AmmoniaS" localSheetId="17">#REF!</definedName>
    <definedName name="AmmoniaS">#REF!</definedName>
    <definedName name="AmmSulf" localSheetId="20">#REF!</definedName>
    <definedName name="AmmSulf" localSheetId="19">#REF!</definedName>
    <definedName name="AmmSulf" localSheetId="18">#REF!</definedName>
    <definedName name="AmmSulf" localSheetId="17">#REF!</definedName>
    <definedName name="AmmSulf">#REF!</definedName>
    <definedName name="AmmSulfLiq">'Input Prices'!$D$38</definedName>
    <definedName name="AmmSulLiqu" localSheetId="20">#REF!</definedName>
    <definedName name="AmmSulLiqu" localSheetId="19">#REF!</definedName>
    <definedName name="AmmSulLiqu" localSheetId="18">#REF!</definedName>
    <definedName name="AmmSulLiqu" localSheetId="17">#REF!</definedName>
    <definedName name="AmmSulLiqu">#REF!</definedName>
    <definedName name="AmSulf">'Input Prices'!$D$39</definedName>
    <definedName name="AssureII">'Input Prices'!$D$59</definedName>
    <definedName name="Axial">'Input Prices'!$D$60</definedName>
    <definedName name="Back">'Machinery Costs'!$B$23</definedName>
    <definedName name="bankout" comment="200HP Trac+Bankout 700bu">'Machinery Costs'!$7:$7</definedName>
    <definedName name="Barley">'Input Prices'!$D$20</definedName>
    <definedName name="BarleySeed" localSheetId="20">#REF!</definedName>
    <definedName name="BarleySeed" localSheetId="19">#REF!</definedName>
    <definedName name="BarleySeed" localSheetId="18">#REF!</definedName>
    <definedName name="BarleySeed" localSheetId="17">#REF!</definedName>
    <definedName name="BarleySeed">#REF!</definedName>
    <definedName name="Basagran">'[1]Input Prices'!$D$60</definedName>
    <definedName name="Bronate">'Input Prices'!$D$61</definedName>
    <definedName name="BroxM">'Input Prices'!$D$62</definedName>
    <definedName name="camelina" localSheetId="20">'Input Prices'!#REF!</definedName>
    <definedName name="camelina" localSheetId="19">'Input Prices'!#REF!</definedName>
    <definedName name="camelina" localSheetId="18">'Input Prices'!#REF!</definedName>
    <definedName name="camelina" localSheetId="17">'Input Prices'!#REF!</definedName>
    <definedName name="camelina">'Input Prices'!#REF!</definedName>
    <definedName name="CanCCSd">'[1]Input Prices'!$D$29</definedName>
    <definedName name="Canola" localSheetId="20">'Input Prices'!#REF!</definedName>
    <definedName name="Canola" localSheetId="19">'Input Prices'!#REF!</definedName>
    <definedName name="Canola" localSheetId="18">'Input Prices'!#REF!</definedName>
    <definedName name="Canola" localSheetId="17">'Input Prices'!#REF!</definedName>
    <definedName name="Canola">'Input Prices'!#REF!</definedName>
    <definedName name="CanolaSd">'Input Prices'!$D$25</definedName>
    <definedName name="Capture">'Input Prices'!$D$63</definedName>
    <definedName name="cashrent">'Input Prices'!$D$103</definedName>
    <definedName name="CBudget" localSheetId="20">#REF!</definedName>
    <definedName name="CBudget" localSheetId="19">#REF!</definedName>
    <definedName name="CBudget" localSheetId="18">#REF!</definedName>
    <definedName name="CBudget" localSheetId="17">#REF!</definedName>
    <definedName name="CBudget">#REF!</definedName>
    <definedName name="CIAWP">'[1]Input Prices'!$E$91</definedName>
    <definedName name="CIOA">'[1]Input Prices'!$E$89</definedName>
    <definedName name="Clethodim">'Input Prices'!$D$64</definedName>
    <definedName name="CMC" localSheetId="20">'Machinery Costs'!#REF!</definedName>
    <definedName name="CMC" localSheetId="19">'Machinery Costs'!#REF!</definedName>
    <definedName name="CMC" localSheetId="18">'Machinery Costs'!#REF!</definedName>
    <definedName name="CMC" localSheetId="17">'Machinery Costs'!#REF!</definedName>
    <definedName name="CMC">'Machinery Costs'!#REF!</definedName>
    <definedName name="COC">'Input Prices'!$D$40</definedName>
    <definedName name="Combine">'Machinery Costs'!$12:$12</definedName>
    <definedName name="customaerial" localSheetId="20">#REF!</definedName>
    <definedName name="customaerial" localSheetId="19">#REF!</definedName>
    <definedName name="customaerial" localSheetId="18">#REF!</definedName>
    <definedName name="customaerial" localSheetId="17">#REF!</definedName>
    <definedName name="customaerial">#REF!</definedName>
    <definedName name="customspray">'Input Prices'!$D$51</definedName>
    <definedName name="DarkNorthern">'Input Prices'!$D$93</definedName>
    <definedName name="Diesel">'Input Prices'!$D$14</definedName>
    <definedName name="Dimethoate">'Input Prices'!$D$65</definedName>
    <definedName name="Discover">'Input Prices'!$D$66</definedName>
    <definedName name="DNS">'Input Prices'!$D$21</definedName>
    <definedName name="DPest" localSheetId="20">'Input Prices'!#REF!</definedName>
    <definedName name="DPest" localSheetId="19">'Input Prices'!#REF!</definedName>
    <definedName name="DPest" localSheetId="18">'Input Prices'!#REF!</definedName>
    <definedName name="DPest" localSheetId="17">'Input Prices'!#REF!</definedName>
    <definedName name="DPest">'Input Prices'!#REF!</definedName>
    <definedName name="DPesticide" localSheetId="20">#REF!</definedName>
    <definedName name="DPesticide" localSheetId="19">#REF!</definedName>
    <definedName name="DPesticide" localSheetId="18">#REF!</definedName>
    <definedName name="DPesticide" localSheetId="17">#REF!</definedName>
    <definedName name="DPesticide">#REF!</definedName>
    <definedName name="Excel" localSheetId="20">'Input Prices'!#REF!</definedName>
    <definedName name="Excel" localSheetId="19">'Input Prices'!#REF!</definedName>
    <definedName name="Excel" localSheetId="18">'Input Prices'!#REF!</definedName>
    <definedName name="Excel" localSheetId="17">'Input Prices'!#REF!</definedName>
    <definedName name="Excel">'Input Prices'!#REF!</definedName>
    <definedName name="Fargo">'Input Prices'!$D$67</definedName>
    <definedName name="FertApplicator">'Input Prices'!$D$52</definedName>
    <definedName name="FertilizerApplicator" localSheetId="20">#REF!</definedName>
    <definedName name="FertilizerApplicator" localSheetId="19">#REF!</definedName>
    <definedName name="FertilizerApplicator" localSheetId="18">#REF!</definedName>
    <definedName name="FertilizerApplicator" localSheetId="17">#REF!</definedName>
    <definedName name="FertilizerApplicator">#REF!</definedName>
    <definedName name="FertTanks" comment="These go on the drill.">'Machinery Costs'!$10:$10</definedName>
    <definedName name="Finesse">'Input Prices'!$D$68</definedName>
    <definedName name="ForBarSd">'[1]Input Prices'!$D$26</definedName>
    <definedName name="ForOatSd">'[1]Input Prices'!$D$25</definedName>
    <definedName name="Gar">'Input Prices'!$D$96</definedName>
    <definedName name="Garbanzo">'Input Prices'!$D$24</definedName>
    <definedName name="Gas">'Input Prices'!$D$15</definedName>
    <definedName name="GBudget">Garbanzos!$A$7</definedName>
    <definedName name="Glyphosphate">'Input Prices'!$D$69</definedName>
    <definedName name="GMC">'Machinery Costs'!$C$207</definedName>
    <definedName name="hardredspringwheat" localSheetId="20">#REF!</definedName>
    <definedName name="hardredspringwheat" localSheetId="19">#REF!</definedName>
    <definedName name="hardredspringwheat" localSheetId="18">#REF!</definedName>
    <definedName name="hardredspringwheat" localSheetId="17">#REF!</definedName>
    <definedName name="hardredspringwheat">#REF!</definedName>
    <definedName name="harrow" comment="200HP Trac + 60' Harrow">'Machinery Costs'!$8:$8</definedName>
    <definedName name="HourlyMachineLabor" localSheetId="20">#REF!</definedName>
    <definedName name="HourlyMachineLabor" localSheetId="19">#REF!</definedName>
    <definedName name="HourlyMachineLabor" localSheetId="18">#REF!</definedName>
    <definedName name="HourlyMachineLabor" localSheetId="17">#REF!</definedName>
    <definedName name="HourlyMachineLabor">#REF!</definedName>
    <definedName name="HRSWMC">'Machinery Costs'!$B$99</definedName>
    <definedName name="Huskie">'Input Prices'!$D$70</definedName>
    <definedName name="Imidan">'Input Prices'!$D$71</definedName>
    <definedName name="InPlace">'Input Prices'!$D$41</definedName>
    <definedName name="Labor">'Input Prices'!$D$100</definedName>
    <definedName name="landtax">'Input Prices'!$D$106</definedName>
    <definedName name="Lentil">'Input Prices'!$D$23</definedName>
    <definedName name="LOROX">'Input Prices'!$D$73</definedName>
    <definedName name="M">'Input Prices'!$D$42</definedName>
    <definedName name="Maverick">'Input Prices'!$D$72</definedName>
    <definedName name="MF">'[2]Input Prices'!$D$109</definedName>
    <definedName name="MT">'[1]Input Prices'!$D$73</definedName>
    <definedName name="Nitrogen">'Input Prices'!$D$32</definedName>
    <definedName name="NitrogenPriceAssumption" localSheetId="20">#REF!</definedName>
    <definedName name="NitrogenPriceAssumption" localSheetId="19">#REF!</definedName>
    <definedName name="NitrogenPriceAssumption" localSheetId="18">#REF!</definedName>
    <definedName name="NitrogenPriceAssumption" localSheetId="17">#REF!</definedName>
    <definedName name="NitrogenPriceAssumption">#REF!</definedName>
    <definedName name="NTDrill" comment="400HP Trac + 32' NT Drill">'Machinery Costs'!$11:$11</definedName>
    <definedName name="OH">'Input Prices'!$D$108</definedName>
    <definedName name="operloan">'Input Prices'!$D$111</definedName>
    <definedName name="opershare">Summary!$L$15</definedName>
    <definedName name="Osprey">'Input Prices'!$D$74</definedName>
    <definedName name="ownershare">Summary!$L$16</definedName>
    <definedName name="pawp">[1]Summary!$E$21</definedName>
    <definedName name="pccgrazing">[1]Summary!$E$24</definedName>
    <definedName name="Pea">'Input Prices'!$D$22</definedName>
    <definedName name="PeaCCSd">'[1]Input Prices'!$D$30</definedName>
    <definedName name="Phosphorous">'Input Prices'!$D$33</definedName>
    <definedName name="poast">'Input Prices'!$D$75</definedName>
    <definedName name="Potassium">'Input Prices'!$D$35</definedName>
    <definedName name="Powerflex">'Input Prices'!$D$76</definedName>
    <definedName name="Priaxor">'Input Prices'!$D$77</definedName>
    <definedName name="_xlnm.Print_Area" localSheetId="11">'Dark Northern Spring Wheat'!$B$2:$J$115</definedName>
    <definedName name="_xlnm.Print_Area" localSheetId="12">'DNSW-Calendar'!$B$2:$E$17</definedName>
    <definedName name="_xlnm.Print_Area" localSheetId="24">Garbanzos!$B$8:$J$113</definedName>
    <definedName name="_xlnm.Print_Area" localSheetId="25">'G-Calendar'!$B$2:$E$15</definedName>
    <definedName name="_xlnm.Print_Area" localSheetId="5">Graphical!$B$2:$L$43</definedName>
    <definedName name="_xlnm.Print_Area" localSheetId="6">'Input Prices'!$B$8:$E$117</definedName>
    <definedName name="_xlnm.Print_Area" localSheetId="1">Instructions!$B$2:$B$34</definedName>
    <definedName name="_xlnm.Print_Area" localSheetId="20">'L-Calendar'!$B$2:$E$15</definedName>
    <definedName name="_xlnm.Print_Area" localSheetId="19">Lentils!$B$8:$J$113</definedName>
    <definedName name="_xlnm.Print_Area" localSheetId="27">'Machinery Complement'!$B$2:$L$26</definedName>
    <definedName name="_xlnm.Print_Area" localSheetId="26">'Machinery Costs'!$B$2:$N$224</definedName>
    <definedName name="_xlnm.Print_Area" localSheetId="18">'P-Calendar'!$B$2:$E$15</definedName>
    <definedName name="_xlnm.Print_Area" localSheetId="17">Peas!$B$8:$J$114</definedName>
    <definedName name="_xlnm.Print_Area" localSheetId="14">'SB-Calendar'!$B$2:$E$15</definedName>
    <definedName name="_xlnm.Print_Area" localSheetId="22">'SC-Calendar '!$B$2:$E$19</definedName>
    <definedName name="_xlnm.Print_Area" localSheetId="23">'SL-Calendar'!$B$2:$E$15</definedName>
    <definedName name="_xlnm.Print_Area" localSheetId="9">'Soft White Spring Wheat'!$B$8:$J$114</definedName>
    <definedName name="_xlnm.Print_Area" localSheetId="7">'Soft White Winter Wheat'!$B$8:$K$114</definedName>
    <definedName name="_xlnm.Print_Area" localSheetId="16">'SP-Calendar'!$B$2:$E$15</definedName>
    <definedName name="_xlnm.Print_Area" localSheetId="13">'Spring Barley'!$B$8:$J$114</definedName>
    <definedName name="_xlnm.Print_Area" localSheetId="21">'Spring Canola'!$B$8:$J$111</definedName>
    <definedName name="_xlnm.Print_Area" localSheetId="15">'Spring Peas'!$B$2:$J$108</definedName>
    <definedName name="_xlnm.Print_Area" localSheetId="2">Summary!$B$8:$M$42</definedName>
    <definedName name="_xlnm.Print_Area" localSheetId="10">'SWSW-Calendar'!$B$2:$E$17</definedName>
    <definedName name="_xlnm.Print_Area" localSheetId="8">'SWWW-Calendar'!$B$2:$E$17</definedName>
    <definedName name="_xlnm.Print_Area" localSheetId="0">'Title Page'!$B$1:$J$35</definedName>
    <definedName name="_xlnm.Print_Titles" localSheetId="11">'Dark Northern Spring Wheat'!$8:$9</definedName>
    <definedName name="_xlnm.Print_Titles" localSheetId="24">Garbanzos!$8:$9</definedName>
    <definedName name="_xlnm.Print_Titles" localSheetId="6">'Input Prices'!$8:$12</definedName>
    <definedName name="_xlnm.Print_Titles" localSheetId="9">'Soft White Spring Wheat'!$8:$9</definedName>
    <definedName name="_xlnm.Print_Titles" localSheetId="7">'Soft White Winter Wheat'!$8:$9</definedName>
    <definedName name="_xlnm.Print_Titles" localSheetId="13">'Spring Barley'!$8:$9</definedName>
    <definedName name="_xlnm.Print_Titles" localSheetId="15">'Spring Peas'!$8:$9</definedName>
    <definedName name="Prowl">'Input Prices'!$D$78</definedName>
    <definedName name="Pursuit">'Input Prices'!$D$79</definedName>
    <definedName name="Quadris">'Input Prices'!$D$80</definedName>
    <definedName name="Quilt">'Input Prices'!$D$81</definedName>
    <definedName name="RedWheat">'Input Prices'!$D$21</definedName>
    <definedName name="RentalSprayer" localSheetId="20">#REF!</definedName>
    <definedName name="RentalSprayer" localSheetId="19">#REF!</definedName>
    <definedName name="RentalSprayer" localSheetId="18">#REF!</definedName>
    <definedName name="RentalSprayer" localSheetId="17">#REF!</definedName>
    <definedName name="RentalSprayer">#REF!</definedName>
    <definedName name="rotations">Summary!$B$29:$B$40</definedName>
    <definedName name="Round">'Input Prices'!$D$69</definedName>
    <definedName name="Roundup">'Input Prices'!$D$69</definedName>
    <definedName name="RPest">'Input Prices'!$D$82</definedName>
    <definedName name="RSW">'Dark Northern Spring Wheat'!$A$7</definedName>
    <definedName name="RSWMC">'Machinery Costs'!$C$100</definedName>
    <definedName name="SB">'Spring Barley'!$A$7</definedName>
    <definedName name="SBMC">'Machinery Costs'!$C$123</definedName>
    <definedName name="SC" localSheetId="20">#REF!</definedName>
    <definedName name="SC" localSheetId="19">#REF!</definedName>
    <definedName name="SC" localSheetId="18">#REF!</definedName>
    <definedName name="SC" localSheetId="17">#REF!</definedName>
    <definedName name="SC">#REF!</definedName>
    <definedName name="SCMC" localSheetId="20">'Machinery Costs'!#REF!</definedName>
    <definedName name="SCMC" localSheetId="19">'Machinery Costs'!#REF!</definedName>
    <definedName name="SCMC" localSheetId="18">'Machinery Costs'!#REF!</definedName>
    <definedName name="SCMC" localSheetId="17">'Machinery Costs'!#REF!</definedName>
    <definedName name="SCMC">'Machinery Costs'!#REF!</definedName>
    <definedName name="Sharpen">'Input Prices'!$D$84</definedName>
    <definedName name="Shooter">'Input Prices'!$D$48</definedName>
    <definedName name="Shredder" localSheetId="20">'Machinery Costs'!#REF!</definedName>
    <definedName name="Shredder" localSheetId="19">'Machinery Costs'!#REF!</definedName>
    <definedName name="Shredder" localSheetId="18">'Machinery Costs'!#REF!</definedName>
    <definedName name="Shredder" localSheetId="17">'Machinery Costs'!#REF!</definedName>
    <definedName name="Shredder">'Machinery Costs'!#REF!</definedName>
    <definedName name="SL" localSheetId="20">#REF!</definedName>
    <definedName name="SL" localSheetId="19">#REF!</definedName>
    <definedName name="SL" localSheetId="18">#REF!</definedName>
    <definedName name="SL" localSheetId="17">#REF!</definedName>
    <definedName name="SL">#REF!</definedName>
    <definedName name="SLMC" localSheetId="20">'Machinery Costs'!#REF!</definedName>
    <definedName name="SLMC" localSheetId="19">'Machinery Costs'!#REF!</definedName>
    <definedName name="SLMC" localSheetId="18">'Machinery Costs'!#REF!</definedName>
    <definedName name="SLMC" localSheetId="17">'Machinery Costs'!#REF!</definedName>
    <definedName name="SLMC">'Machinery Costs'!#REF!</definedName>
    <definedName name="SPeas">'Spring Peas'!$A$7</definedName>
    <definedName name="SPMC">'Machinery Costs'!$C$184</definedName>
    <definedName name="Sprayer">'Input Prices'!$D$49</definedName>
    <definedName name="SpringLentils">'Input Prices'!$D$95</definedName>
    <definedName name="SpringPeas">'Input Prices'!$D$94</definedName>
    <definedName name="SpringPeaSeed" localSheetId="20">#REF!</definedName>
    <definedName name="SpringPeaSeed" localSheetId="19">#REF!</definedName>
    <definedName name="SpringPeaSeed" localSheetId="18">#REF!</definedName>
    <definedName name="SpringPeaSeed" localSheetId="17">#REF!</definedName>
    <definedName name="SpringPeaSeed">#REF!</definedName>
    <definedName name="Starane">'Input Prices'!$D$85</definedName>
    <definedName name="StaraneSalvo">'Input Prices'!#REF!</definedName>
    <definedName name="StaraneSword">'Input Prices'!#REF!</definedName>
    <definedName name="Sulfur">'Input Prices'!$D$34</definedName>
    <definedName name="surf">'[1]Input Prices'!$D$42</definedName>
    <definedName name="Surfactant">'Input Prices'!$D$43</definedName>
    <definedName name="SW">'Soft White Spring Wheat'!$A$7</definedName>
    <definedName name="SWMC">'Machinery Costs'!$C$77</definedName>
    <definedName name="Swsw">'Input Prices'!$D$92</definedName>
    <definedName name="SWWW">'Input Prices'!$D$91</definedName>
    <definedName name="SylSticker" localSheetId="20">#REF!</definedName>
    <definedName name="SylSticker" localSheetId="19">#REF!</definedName>
    <definedName name="SylSticker" localSheetId="18">#REF!</definedName>
    <definedName name="SylSticker" localSheetId="17">#REF!</definedName>
    <definedName name="SylSticker">#REF!</definedName>
    <definedName name="Syltac">'Input Prices'!$D$44</definedName>
    <definedName name="SyltacS" localSheetId="20">#REF!</definedName>
    <definedName name="SyltacS" localSheetId="19">#REF!</definedName>
    <definedName name="SyltacS" localSheetId="18">#REF!</definedName>
    <definedName name="SyltacS" localSheetId="17">#REF!</definedName>
    <definedName name="SyltacS">#REF!</definedName>
    <definedName name="Tilt">'Input Prices'!$D$86</definedName>
    <definedName name="two4d">'Input Prices'!$D$55</definedName>
    <definedName name="UltraPest" localSheetId="20">'Input Prices'!#REF!</definedName>
    <definedName name="UltraPest" localSheetId="19">'Input Prices'!#REF!</definedName>
    <definedName name="UltraPest" localSheetId="18">'Input Prices'!#REF!</definedName>
    <definedName name="UltraPest" localSheetId="17">'Input Prices'!#REF!</definedName>
    <definedName name="UltraPest">'Input Prices'!#REF!</definedName>
    <definedName name="UltraPro" localSheetId="20">'Input Prices'!#REF!</definedName>
    <definedName name="UltraPro" localSheetId="19">'Input Prices'!#REF!</definedName>
    <definedName name="UltraPro" localSheetId="18">'Input Prices'!#REF!</definedName>
    <definedName name="UltraPro" localSheetId="17">'Input Prices'!#REF!</definedName>
    <definedName name="UltraPro">'Input Prices'!#REF!</definedName>
    <definedName name="UltraProPest" localSheetId="20">#REF!</definedName>
    <definedName name="UltraProPest" localSheetId="19">#REF!</definedName>
    <definedName name="UltraProPest" localSheetId="18">#REF!</definedName>
    <definedName name="UltraProPest" localSheetId="17">#REF!</definedName>
    <definedName name="UltraProPest">#REF!</definedName>
    <definedName name="UltraProPesticide" localSheetId="20">#REF!</definedName>
    <definedName name="UltraProPesticide" localSheetId="19">#REF!</definedName>
    <definedName name="UltraProPesticide" localSheetId="18">#REF!</definedName>
    <definedName name="UltraProPesticide" localSheetId="17">#REF!</definedName>
    <definedName name="UltraProPesticide">#REF!</definedName>
    <definedName name="Valor">'Input Prices'!$D$87</definedName>
    <definedName name="Warrior">'Input Prices'!$D$88</definedName>
    <definedName name="Wheat">'Input Prices'!$D$18</definedName>
    <definedName name="WheatSeed" localSheetId="20">#REF!</definedName>
    <definedName name="WheatSeed" localSheetId="19">#REF!</definedName>
    <definedName name="WheatSeed" localSheetId="18">#REF!</definedName>
    <definedName name="WheatSeed" localSheetId="17">#REF!</definedName>
    <definedName name="WheatSeed">#REF!</definedName>
    <definedName name="wrn.Instructions." hidden="1">{#N/A,#N/A,TRUE,"Instructions"}</definedName>
    <definedName name="WW">'Soft White Winter Wheat'!$A$7</definedName>
    <definedName name="WW_HRSW_G">Summary!$F$39:$K$39</definedName>
    <definedName name="WW_HRSW_L" localSheetId="20">Summary!#REF!</definedName>
    <definedName name="WW_HRSW_L" localSheetId="19">Summary!#REF!</definedName>
    <definedName name="WW_HRSW_L" localSheetId="18">Summary!#REF!</definedName>
    <definedName name="WW_HRSW_L" localSheetId="17">Summary!#REF!</definedName>
    <definedName name="WW_HRSW_L">Summary!#REF!</definedName>
    <definedName name="WW_HRSW_P">Summary!$F$30:$K$30</definedName>
    <definedName name="WW_SB_G">Summary!$F$40:$K$40</definedName>
    <definedName name="WW_SB_L" localSheetId="20">Summary!#REF!</definedName>
    <definedName name="WW_SB_L" localSheetId="19">Summary!#REF!</definedName>
    <definedName name="WW_SB_L" localSheetId="18">Summary!#REF!</definedName>
    <definedName name="WW_SB_L" localSheetId="17">Summary!#REF!</definedName>
    <definedName name="WW_SB_L">Summary!#REF!</definedName>
    <definedName name="WW_SB_P">Summary!$F$31:$K$31</definedName>
    <definedName name="WW_SWSW_G">Summary!$F$38:$K$38</definedName>
    <definedName name="WW_SWSW_L" localSheetId="20">Summary!#REF!</definedName>
    <definedName name="WW_SWSW_L" localSheetId="19">Summary!#REF!</definedName>
    <definedName name="WW_SWSW_L" localSheetId="18">Summary!#REF!</definedName>
    <definedName name="WW_SWSW_L" localSheetId="17">Summary!#REF!</definedName>
    <definedName name="WW_SWSW_L">Summary!#REF!</definedName>
    <definedName name="WW_SWSW_P">Summary!$F$29:$K$29</definedName>
    <definedName name="WW_WW_HRSW_G" localSheetId="20">Summary!#REF!</definedName>
    <definedName name="WW_WW_HRSW_G" localSheetId="19">Summary!#REF!</definedName>
    <definedName name="WW_WW_HRSW_G" localSheetId="18">Summary!#REF!</definedName>
    <definedName name="WW_WW_HRSW_G" localSheetId="17">Summary!#REF!</definedName>
    <definedName name="WW_WW_HRSW_G">Summary!#REF!</definedName>
    <definedName name="WWMC">'Machinery Costs'!$C$54</definedName>
    <definedName name="yawp">[1]Summary!$D$21</definedName>
    <definedName name="ycc">[1]Summary!$D$24</definedName>
    <definedName name="Z_5519EDA0_AC19_11DC_BDFC_0017F2D6B148_.wvu.Cols" localSheetId="1" hidden="1">Instructions!$I:$I</definedName>
    <definedName name="Z_5519EDA0_AC19_11DC_BDFC_0017F2D6B148_.wvu.Cols" localSheetId="7" hidden="1">'Soft White Winter Wheat'!#REF!</definedName>
    <definedName name="Z_5519EDA0_AC19_11DC_BDFC_0017F2D6B148_.wvu.PrintArea" localSheetId="7" hidden="1">'Soft White Winter Wheat'!#REF!</definedName>
    <definedName name="Z_5519EDA0_AC19_11DC_BDFC_0017F2D6B148_.wvu.Rows" localSheetId="1" hidden="1">Instructions!$15:$16</definedName>
    <definedName name="Z_DF41C481_38FD_4F9F_AEF1_AE5420249928_.wvu.Cols" localSheetId="1" hidden="1">Instructions!$I:$I</definedName>
    <definedName name="Z_DF41C481_38FD_4F9F_AEF1_AE5420249928_.wvu.Cols" localSheetId="7" hidden="1">'Soft White Winter Wheat'!#REF!</definedName>
    <definedName name="Z_DF41C481_38FD_4F9F_AEF1_AE5420249928_.wvu.PrintArea" localSheetId="7" hidden="1">'Soft White Winter Wheat'!#REF!</definedName>
    <definedName name="Z_DF41C481_38FD_4F9F_AEF1_AE5420249928_.wvu.Rows" localSheetId="1" hidden="1">Instructions!#REF!</definedName>
    <definedName name="Z_E00EC0C4_E70A_4D33_A9FE_7CF308F53A5C_.wvu.Cols" localSheetId="1" hidden="1">Instructions!$I:$I</definedName>
    <definedName name="Z_E00EC0C4_E70A_4D33_A9FE_7CF308F53A5C_.wvu.Cols" localSheetId="7" hidden="1">'Soft White Winter Wheat'!#REF!</definedName>
    <definedName name="Z_E00EC0C4_E70A_4D33_A9FE_7CF308F53A5C_.wvu.PrintArea" localSheetId="7" hidden="1">'Soft White Winter Wheat'!#REF!</definedName>
    <definedName name="Z_E00EC0C4_E70A_4D33_A9FE_7CF308F53A5C_.wvu.Rows" localSheetId="1" hidden="1">Instructions!#REF!</definedName>
  </definedNames>
  <calcPr calcId="191029"/>
  <customWorkbookViews>
    <customWorkbookView name="Office 2004 User - Personal View" guid="{5519EDA0-AC19-11DC-BDFC-0017F2D6B148}" mergeInterval="0" personalView="1" xWindow="325" yWindow="25" windowWidth="839" windowHeight="714" activeSheetId="6"/>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6" i="2" l="1"/>
  <c r="J56" i="9"/>
  <c r="H30" i="19"/>
  <c r="J30" i="19" s="1"/>
  <c r="H46" i="19"/>
  <c r="J22" i="19"/>
  <c r="H35" i="19"/>
  <c r="H40" i="34"/>
  <c r="J40" i="34" s="1"/>
  <c r="J39" i="34" s="1"/>
  <c r="H34" i="41"/>
  <c r="D73" i="26"/>
  <c r="H37" i="41"/>
  <c r="J37" i="41" s="1"/>
  <c r="M41" i="41"/>
  <c r="D83" i="26"/>
  <c r="D84" i="26"/>
  <c r="H29" i="19" s="1"/>
  <c r="J29" i="19" s="1"/>
  <c r="D64" i="26"/>
  <c r="H36" i="43" s="1"/>
  <c r="H37" i="43"/>
  <c r="M43" i="43"/>
  <c r="D77" i="26"/>
  <c r="H43" i="43" s="1"/>
  <c r="J43" i="43" s="1"/>
  <c r="J42" i="43" s="1"/>
  <c r="J35" i="10"/>
  <c r="J34" i="10"/>
  <c r="H31" i="10"/>
  <c r="J31" i="10" s="1"/>
  <c r="J35" i="13"/>
  <c r="J34" i="13"/>
  <c r="H31" i="13"/>
  <c r="J31" i="13" s="1"/>
  <c r="H38" i="10"/>
  <c r="J38" i="10" s="1"/>
  <c r="J37" i="10" s="1"/>
  <c r="H38" i="13"/>
  <c r="J38" i="13" s="1"/>
  <c r="H48" i="10"/>
  <c r="J48" i="10" s="1"/>
  <c r="H50" i="13"/>
  <c r="J50" i="13" s="1"/>
  <c r="H50" i="9"/>
  <c r="J50" i="9" s="1"/>
  <c r="H50" i="2"/>
  <c r="H38" i="9"/>
  <c r="J38" i="9" s="1"/>
  <c r="J35" i="9"/>
  <c r="J34" i="9"/>
  <c r="H31" i="9"/>
  <c r="J31" i="9" s="1"/>
  <c r="H32" i="2"/>
  <c r="D70" i="26"/>
  <c r="H32" i="10" s="1"/>
  <c r="J32" i="10" s="1"/>
  <c r="D60" i="26"/>
  <c r="H34" i="2" s="1"/>
  <c r="H39" i="2"/>
  <c r="H14" i="34"/>
  <c r="H14" i="41"/>
  <c r="E23" i="24"/>
  <c r="E24" i="24"/>
  <c r="E21" i="24"/>
  <c r="E22" i="24"/>
  <c r="L67" i="2"/>
  <c r="D24" i="26"/>
  <c r="D23" i="26"/>
  <c r="H19" i="41" s="1"/>
  <c r="D22" i="26"/>
  <c r="H19" i="43" s="1"/>
  <c r="D42" i="26"/>
  <c r="H33" i="43" s="1"/>
  <c r="J33" i="43" s="1"/>
  <c r="D82" i="26"/>
  <c r="D41" i="26"/>
  <c r="D44" i="26"/>
  <c r="D69" i="26"/>
  <c r="H31" i="41" s="1"/>
  <c r="J31" i="41" s="1"/>
  <c r="D29" i="26"/>
  <c r="D28" i="26"/>
  <c r="D27" i="26"/>
  <c r="D26" i="26"/>
  <c r="D25" i="26"/>
  <c r="D20" i="26"/>
  <c r="D21" i="26"/>
  <c r="D19" i="26"/>
  <c r="H18" i="9" s="1"/>
  <c r="D18" i="26"/>
  <c r="D63" i="26"/>
  <c r="D80" i="26"/>
  <c r="D81" i="26"/>
  <c r="D85" i="26"/>
  <c r="D79" i="26"/>
  <c r="D78" i="26"/>
  <c r="H35" i="41" s="1"/>
  <c r="J35" i="41" s="1"/>
  <c r="D62" i="26"/>
  <c r="D59" i="26"/>
  <c r="D55" i="26"/>
  <c r="K220" i="29"/>
  <c r="I220" i="29"/>
  <c r="H220" i="29"/>
  <c r="G220" i="29"/>
  <c r="E220" i="29"/>
  <c r="D220" i="29"/>
  <c r="C220" i="29"/>
  <c r="B220" i="29"/>
  <c r="H36" i="41" l="1"/>
  <c r="J36" i="41" s="1"/>
  <c r="H31" i="19"/>
  <c r="J31" i="19" s="1"/>
  <c r="H41" i="41"/>
  <c r="J41" i="41" s="1"/>
  <c r="J40" i="41" s="1"/>
  <c r="J34" i="41"/>
  <c r="H33" i="41"/>
  <c r="J33" i="41" s="1"/>
  <c r="H33" i="2"/>
  <c r="H33" i="10"/>
  <c r="J33" i="10" s="1"/>
  <c r="H32" i="9"/>
  <c r="J32" i="9" s="1"/>
  <c r="H32" i="13"/>
  <c r="J32" i="13" s="1"/>
  <c r="H33" i="9"/>
  <c r="J33" i="9" s="1"/>
  <c r="H33" i="13"/>
  <c r="J33" i="13" s="1"/>
  <c r="K218" i="29"/>
  <c r="I218" i="29"/>
  <c r="H218" i="29"/>
  <c r="G218" i="29"/>
  <c r="E218" i="29"/>
  <c r="D218" i="29"/>
  <c r="K217" i="29"/>
  <c r="I217" i="29"/>
  <c r="H217" i="29"/>
  <c r="G217" i="29"/>
  <c r="E217" i="29"/>
  <c r="D217" i="29"/>
  <c r="K216" i="29"/>
  <c r="I216" i="29"/>
  <c r="H216" i="29"/>
  <c r="G216" i="29"/>
  <c r="E216" i="29"/>
  <c r="D216" i="29"/>
  <c r="K215" i="29"/>
  <c r="I215" i="29"/>
  <c r="H215" i="29"/>
  <c r="G215" i="29"/>
  <c r="E215" i="29"/>
  <c r="D215" i="29"/>
  <c r="K214" i="29"/>
  <c r="I214" i="29"/>
  <c r="H214" i="29"/>
  <c r="G214" i="29"/>
  <c r="E214" i="29"/>
  <c r="D214" i="29"/>
  <c r="K213" i="29"/>
  <c r="I213" i="29"/>
  <c r="H213" i="29"/>
  <c r="G213" i="29"/>
  <c r="E213" i="29"/>
  <c r="D213" i="29"/>
  <c r="C218" i="29"/>
  <c r="C217" i="29"/>
  <c r="C216" i="29"/>
  <c r="C215" i="29"/>
  <c r="C214" i="29"/>
  <c r="C213" i="29"/>
  <c r="K223" i="29"/>
  <c r="I223" i="29"/>
  <c r="H223" i="29"/>
  <c r="G223" i="29"/>
  <c r="E223" i="29"/>
  <c r="D223" i="29"/>
  <c r="C223" i="29"/>
  <c r="B223" i="29"/>
  <c r="K222" i="29"/>
  <c r="I222" i="29"/>
  <c r="H222" i="29"/>
  <c r="G222" i="29"/>
  <c r="E222" i="29"/>
  <c r="D222" i="29"/>
  <c r="C222" i="29"/>
  <c r="B222" i="29"/>
  <c r="K221" i="29"/>
  <c r="I221" i="29"/>
  <c r="H221" i="29"/>
  <c r="G221" i="29"/>
  <c r="E221" i="29"/>
  <c r="D221" i="29"/>
  <c r="C221" i="29"/>
  <c r="B221" i="29"/>
  <c r="B215" i="29"/>
  <c r="B214" i="29"/>
  <c r="B213" i="29"/>
  <c r="D224" i="29" l="1"/>
  <c r="H224" i="29"/>
  <c r="G224" i="29"/>
  <c r="I224" i="29"/>
  <c r="E224" i="29"/>
  <c r="C224" i="29"/>
  <c r="K224" i="29"/>
  <c r="K15" i="25" l="1"/>
  <c r="K14" i="25"/>
  <c r="K13" i="25"/>
  <c r="K12" i="25"/>
  <c r="K11" i="25"/>
  <c r="K10" i="25"/>
  <c r="K9" i="25"/>
  <c r="K8" i="25"/>
  <c r="H14" i="43"/>
  <c r="K155" i="29"/>
  <c r="I155" i="29"/>
  <c r="H155" i="29"/>
  <c r="G155" i="29"/>
  <c r="E155" i="29"/>
  <c r="D155" i="29"/>
  <c r="C155" i="29"/>
  <c r="K154" i="29"/>
  <c r="I154" i="29"/>
  <c r="H154" i="29"/>
  <c r="G154" i="29"/>
  <c r="E154" i="29"/>
  <c r="D154" i="29"/>
  <c r="C154" i="29"/>
  <c r="K153" i="29"/>
  <c r="I153" i="29"/>
  <c r="H153" i="29"/>
  <c r="G153" i="29"/>
  <c r="E153" i="29"/>
  <c r="D153" i="29"/>
  <c r="C153" i="29"/>
  <c r="K152" i="29"/>
  <c r="I152" i="29"/>
  <c r="H152" i="29"/>
  <c r="G152" i="29"/>
  <c r="E152" i="29"/>
  <c r="D152" i="29"/>
  <c r="C152" i="29"/>
  <c r="K151" i="29"/>
  <c r="I151" i="29"/>
  <c r="H151" i="29"/>
  <c r="G151" i="29"/>
  <c r="E151" i="29"/>
  <c r="D151" i="29"/>
  <c r="C151" i="29"/>
  <c r="K150" i="29"/>
  <c r="I150" i="29"/>
  <c r="H150" i="29"/>
  <c r="G150" i="29"/>
  <c r="E150" i="29"/>
  <c r="D150" i="29"/>
  <c r="C150" i="29"/>
  <c r="B155" i="29"/>
  <c r="B154" i="29"/>
  <c r="B153" i="29"/>
  <c r="B152" i="29"/>
  <c r="B151" i="29"/>
  <c r="B150" i="29"/>
  <c r="K134" i="29"/>
  <c r="I134" i="29"/>
  <c r="H134" i="29"/>
  <c r="G134" i="29"/>
  <c r="E134" i="29"/>
  <c r="D134" i="29"/>
  <c r="C134" i="29"/>
  <c r="K133" i="29"/>
  <c r="I133" i="29"/>
  <c r="H133" i="29"/>
  <c r="G133" i="29"/>
  <c r="E133" i="29"/>
  <c r="D133" i="29"/>
  <c r="C133" i="29"/>
  <c r="K132" i="29"/>
  <c r="I132" i="29"/>
  <c r="H132" i="29"/>
  <c r="G132" i="29"/>
  <c r="E132" i="29"/>
  <c r="D132" i="29"/>
  <c r="C132" i="29"/>
  <c r="K131" i="29"/>
  <c r="I131" i="29"/>
  <c r="H131" i="29"/>
  <c r="G131" i="29"/>
  <c r="E131" i="29"/>
  <c r="D131" i="29"/>
  <c r="C131" i="29"/>
  <c r="K130" i="29"/>
  <c r="I130" i="29"/>
  <c r="H130" i="29"/>
  <c r="G130" i="29"/>
  <c r="E130" i="29"/>
  <c r="D130" i="29"/>
  <c r="C130" i="29"/>
  <c r="K129" i="29"/>
  <c r="I129" i="29"/>
  <c r="H129" i="29"/>
  <c r="G129" i="29"/>
  <c r="E129" i="29"/>
  <c r="D129" i="29"/>
  <c r="C129" i="29"/>
  <c r="B134" i="29"/>
  <c r="B133" i="29"/>
  <c r="B132" i="29"/>
  <c r="B131" i="29"/>
  <c r="B130" i="29"/>
  <c r="B129" i="29"/>
  <c r="K160" i="29"/>
  <c r="I160" i="29"/>
  <c r="H160" i="29"/>
  <c r="G160" i="29"/>
  <c r="E160" i="29"/>
  <c r="D160" i="29"/>
  <c r="C160" i="29"/>
  <c r="B160" i="29"/>
  <c r="K159" i="29"/>
  <c r="I159" i="29"/>
  <c r="H159" i="29"/>
  <c r="G159" i="29"/>
  <c r="E159" i="29"/>
  <c r="D159" i="29"/>
  <c r="C159" i="29"/>
  <c r="B159" i="29"/>
  <c r="K158" i="29"/>
  <c r="I158" i="29"/>
  <c r="H158" i="29"/>
  <c r="G158" i="29"/>
  <c r="E158" i="29"/>
  <c r="D158" i="29"/>
  <c r="C158" i="29"/>
  <c r="B158" i="29"/>
  <c r="K157" i="29"/>
  <c r="I157" i="29"/>
  <c r="H157" i="29"/>
  <c r="G157" i="29"/>
  <c r="E157" i="29"/>
  <c r="D157" i="29"/>
  <c r="C157" i="29"/>
  <c r="B157" i="29"/>
  <c r="K141" i="29"/>
  <c r="I141" i="29"/>
  <c r="H141" i="29"/>
  <c r="G141" i="29"/>
  <c r="E141" i="29"/>
  <c r="D141" i="29"/>
  <c r="C141" i="29"/>
  <c r="B141" i="29"/>
  <c r="K140" i="29"/>
  <c r="I140" i="29"/>
  <c r="H140" i="29"/>
  <c r="G140" i="29"/>
  <c r="E140" i="29"/>
  <c r="D140" i="29"/>
  <c r="C140" i="29"/>
  <c r="B140" i="29"/>
  <c r="K139" i="29"/>
  <c r="I139" i="29"/>
  <c r="H139" i="29"/>
  <c r="G139" i="29"/>
  <c r="E139" i="29"/>
  <c r="D139" i="29"/>
  <c r="C139" i="29"/>
  <c r="B139" i="29"/>
  <c r="K138" i="29"/>
  <c r="I138" i="29"/>
  <c r="H138" i="29"/>
  <c r="G138" i="29"/>
  <c r="E138" i="29"/>
  <c r="D138" i="29"/>
  <c r="C138" i="29"/>
  <c r="B138" i="29"/>
  <c r="K137" i="29"/>
  <c r="I137" i="29"/>
  <c r="H137" i="29"/>
  <c r="G137" i="29"/>
  <c r="E137" i="29"/>
  <c r="D137" i="29"/>
  <c r="C137" i="29"/>
  <c r="B137" i="29"/>
  <c r="K136" i="29"/>
  <c r="I136" i="29"/>
  <c r="H136" i="29"/>
  <c r="G136" i="29"/>
  <c r="E136" i="29"/>
  <c r="D136" i="29"/>
  <c r="C136" i="29"/>
  <c r="B136" i="29"/>
  <c r="H38" i="43"/>
  <c r="J38" i="43" s="1"/>
  <c r="J37" i="43"/>
  <c r="H35" i="43"/>
  <c r="J35" i="43" s="1"/>
  <c r="H34" i="43"/>
  <c r="J34" i="43" s="1"/>
  <c r="D14" i="43"/>
  <c r="J14" i="43" l="1"/>
  <c r="C142" i="29"/>
  <c r="H68" i="43" s="1"/>
  <c r="K142" i="29"/>
  <c r="E142" i="29"/>
  <c r="H70" i="43" s="1"/>
  <c r="G142" i="29"/>
  <c r="H48" i="43" s="1"/>
  <c r="E161" i="29"/>
  <c r="H69" i="41" s="1"/>
  <c r="D142" i="29"/>
  <c r="H69" i="43" s="1"/>
  <c r="H161" i="29"/>
  <c r="G161" i="29"/>
  <c r="H47" i="41" s="1"/>
  <c r="I161" i="29"/>
  <c r="H46" i="41" s="1"/>
  <c r="H142" i="29"/>
  <c r="I142" i="29"/>
  <c r="H47" i="43" s="1"/>
  <c r="C161" i="29"/>
  <c r="H67" i="41" s="1"/>
  <c r="K161" i="29"/>
  <c r="D161" i="29"/>
  <c r="H68" i="41" s="1"/>
  <c r="F106" i="43"/>
  <c r="H106" i="43" s="1"/>
  <c r="F95" i="43"/>
  <c r="H95" i="43" s="1"/>
  <c r="J58" i="43"/>
  <c r="J57" i="43"/>
  <c r="J54" i="43"/>
  <c r="H53" i="43"/>
  <c r="J53" i="43" s="1"/>
  <c r="H52" i="43"/>
  <c r="J52" i="43" s="1"/>
  <c r="H49" i="43"/>
  <c r="H46" i="43"/>
  <c r="H31" i="43"/>
  <c r="J31" i="43" s="1"/>
  <c r="J19" i="43"/>
  <c r="J18" i="43" s="1"/>
  <c r="F105" i="41"/>
  <c r="H105" i="41" s="1"/>
  <c r="F94" i="41"/>
  <c r="H94" i="41" s="1"/>
  <c r="J57" i="41"/>
  <c r="J56" i="41"/>
  <c r="J53" i="41"/>
  <c r="H52" i="41"/>
  <c r="J52" i="41" s="1"/>
  <c r="H51" i="41"/>
  <c r="J51" i="41" s="1"/>
  <c r="H48" i="41"/>
  <c r="H45" i="41"/>
  <c r="J19" i="41"/>
  <c r="J18" i="41" s="1"/>
  <c r="J14" i="41"/>
  <c r="J56" i="43" l="1"/>
  <c r="J55" i="41"/>
  <c r="D94" i="41"/>
  <c r="D95" i="43"/>
  <c r="J21" i="43"/>
  <c r="H71" i="43" s="1"/>
  <c r="J71" i="43" s="1"/>
  <c r="J51" i="43"/>
  <c r="D106" i="43"/>
  <c r="J50" i="41"/>
  <c r="J21" i="41"/>
  <c r="H70" i="41" s="1"/>
  <c r="J70" i="41" s="1"/>
  <c r="D105" i="41"/>
  <c r="I22" i="24"/>
  <c r="F22" i="24"/>
  <c r="F21" i="24"/>
  <c r="J22" i="24" l="1"/>
  <c r="H24" i="2"/>
  <c r="J24" i="2" s="1"/>
  <c r="D179" i="29" l="1"/>
  <c r="E179" i="29"/>
  <c r="G179" i="29"/>
  <c r="H179" i="29"/>
  <c r="I179" i="29"/>
  <c r="K179" i="29"/>
  <c r="C179" i="29"/>
  <c r="H19" i="34"/>
  <c r="J55" i="34" l="1"/>
  <c r="J54" i="34"/>
  <c r="J51" i="34"/>
  <c r="H50" i="34"/>
  <c r="J50" i="34" s="1"/>
  <c r="H49" i="34"/>
  <c r="J49" i="34" s="1"/>
  <c r="H46" i="34"/>
  <c r="H43" i="34"/>
  <c r="H35" i="34"/>
  <c r="J35" i="34" s="1"/>
  <c r="J34" i="34"/>
  <c r="H32" i="34"/>
  <c r="J32" i="34" s="1"/>
  <c r="H26" i="34"/>
  <c r="J26" i="34" s="1"/>
  <c r="H25" i="34"/>
  <c r="J25" i="34" s="1"/>
  <c r="H24" i="34"/>
  <c r="J24" i="34" s="1"/>
  <c r="J19" i="34"/>
  <c r="J18" i="34" s="1"/>
  <c r="F103" i="34"/>
  <c r="F23" i="24"/>
  <c r="F29" i="24" s="1"/>
  <c r="D38" i="26"/>
  <c r="H32" i="43" l="1"/>
  <c r="J32" i="43" s="1"/>
  <c r="H32" i="41"/>
  <c r="J32" i="41" s="1"/>
  <c r="J27" i="41" s="1"/>
  <c r="J36" i="43"/>
  <c r="H33" i="34"/>
  <c r="J33" i="34" s="1"/>
  <c r="J28" i="34" s="1"/>
  <c r="J53" i="34"/>
  <c r="J21" i="34"/>
  <c r="J48" i="34"/>
  <c r="H103" i="34"/>
  <c r="D103" i="34"/>
  <c r="F92" i="34"/>
  <c r="J14" i="34"/>
  <c r="E174" i="29"/>
  <c r="E173" i="29"/>
  <c r="E172" i="29"/>
  <c r="E171" i="29"/>
  <c r="E170" i="29"/>
  <c r="D174" i="29"/>
  <c r="D173" i="29"/>
  <c r="D172" i="29"/>
  <c r="D171" i="29"/>
  <c r="D170" i="29"/>
  <c r="C174" i="29"/>
  <c r="C173" i="29"/>
  <c r="C172" i="29"/>
  <c r="C171" i="29"/>
  <c r="C170" i="29"/>
  <c r="M15" i="29"/>
  <c r="M215" i="29" s="1"/>
  <c r="L15" i="29"/>
  <c r="L215" i="29" s="1"/>
  <c r="J15" i="29"/>
  <c r="J215" i="29" s="1"/>
  <c r="F15" i="29"/>
  <c r="F215" i="29" s="1"/>
  <c r="H30" i="13"/>
  <c r="J30" i="13" s="1"/>
  <c r="H30" i="9"/>
  <c r="J30" i="9" s="1"/>
  <c r="H30" i="2"/>
  <c r="J30" i="2" s="1"/>
  <c r="B49" i="29"/>
  <c r="B48" i="29"/>
  <c r="D47" i="29"/>
  <c r="C193" i="29"/>
  <c r="D193" i="29"/>
  <c r="E193" i="29"/>
  <c r="G193" i="29"/>
  <c r="H193" i="29"/>
  <c r="I193" i="29"/>
  <c r="K193" i="29"/>
  <c r="C194" i="29"/>
  <c r="D194" i="29"/>
  <c r="E194" i="29"/>
  <c r="G194" i="29"/>
  <c r="H194" i="29"/>
  <c r="I194" i="29"/>
  <c r="K194" i="29"/>
  <c r="C195" i="29"/>
  <c r="D195" i="29"/>
  <c r="E195" i="29"/>
  <c r="G195" i="29"/>
  <c r="H195" i="29"/>
  <c r="I195" i="29"/>
  <c r="K195" i="29"/>
  <c r="C196" i="29"/>
  <c r="D196" i="29"/>
  <c r="E196" i="29"/>
  <c r="G196" i="29"/>
  <c r="H196" i="29"/>
  <c r="I196" i="29"/>
  <c r="K196" i="29"/>
  <c r="C197" i="29"/>
  <c r="D197" i="29"/>
  <c r="E197" i="29"/>
  <c r="G197" i="29"/>
  <c r="H197" i="29"/>
  <c r="I197" i="29"/>
  <c r="K197" i="29"/>
  <c r="D192" i="29"/>
  <c r="E192" i="29"/>
  <c r="G192" i="29"/>
  <c r="H192" i="29"/>
  <c r="I192" i="29"/>
  <c r="K192" i="29"/>
  <c r="C192" i="29"/>
  <c r="G170" i="29"/>
  <c r="H170" i="29"/>
  <c r="I170" i="29"/>
  <c r="K170" i="29"/>
  <c r="G171" i="29"/>
  <c r="H171" i="29"/>
  <c r="I171" i="29"/>
  <c r="K171" i="29"/>
  <c r="G172" i="29"/>
  <c r="H172" i="29"/>
  <c r="I172" i="29"/>
  <c r="K172" i="29"/>
  <c r="G173" i="29"/>
  <c r="H173" i="29"/>
  <c r="I173" i="29"/>
  <c r="K173" i="29"/>
  <c r="G174" i="29"/>
  <c r="H174" i="29"/>
  <c r="I174" i="29"/>
  <c r="K174" i="29"/>
  <c r="E169" i="29"/>
  <c r="G169" i="29"/>
  <c r="H169" i="29"/>
  <c r="I169" i="29"/>
  <c r="K169" i="29"/>
  <c r="D169" i="29"/>
  <c r="C169" i="29"/>
  <c r="B195" i="29"/>
  <c r="B216" i="29" s="1"/>
  <c r="B117" i="29"/>
  <c r="C117" i="29"/>
  <c r="D117" i="29"/>
  <c r="E117" i="29"/>
  <c r="G117" i="29"/>
  <c r="H117" i="29"/>
  <c r="I117" i="29"/>
  <c r="K117" i="29"/>
  <c r="K51" i="29"/>
  <c r="I51" i="29"/>
  <c r="H51" i="29"/>
  <c r="G51" i="29"/>
  <c r="E51" i="29"/>
  <c r="D51" i="29"/>
  <c r="C51" i="29"/>
  <c r="B51" i="29"/>
  <c r="J39" i="2"/>
  <c r="J50" i="2"/>
  <c r="M13" i="29"/>
  <c r="M213" i="29" s="1"/>
  <c r="M17" i="29"/>
  <c r="M217" i="29" s="1"/>
  <c r="M16" i="29"/>
  <c r="M216" i="29" s="1"/>
  <c r="M8" i="29"/>
  <c r="M220" i="29" s="1"/>
  <c r="M9" i="29"/>
  <c r="M10" i="29"/>
  <c r="M223" i="29" s="1"/>
  <c r="M11" i="29"/>
  <c r="M222" i="29" s="1"/>
  <c r="M12" i="29"/>
  <c r="M14" i="29"/>
  <c r="M214" i="29" s="1"/>
  <c r="M18" i="29"/>
  <c r="M218" i="29" s="1"/>
  <c r="M7" i="29"/>
  <c r="K203" i="29"/>
  <c r="I203" i="29"/>
  <c r="H203" i="29"/>
  <c r="G203" i="29"/>
  <c r="E203" i="29"/>
  <c r="D203" i="29"/>
  <c r="C203" i="29"/>
  <c r="B203" i="29"/>
  <c r="L7" i="29"/>
  <c r="H51" i="19"/>
  <c r="J51" i="19" s="1"/>
  <c r="H48" i="15"/>
  <c r="J48" i="15" s="1"/>
  <c r="H52" i="10"/>
  <c r="J52" i="10" s="1"/>
  <c r="J53" i="10"/>
  <c r="J54" i="10"/>
  <c r="H54" i="13"/>
  <c r="J54" i="13" s="1"/>
  <c r="H54" i="9"/>
  <c r="J54" i="9" s="1"/>
  <c r="H54" i="2"/>
  <c r="J54" i="2" s="1"/>
  <c r="H26" i="19"/>
  <c r="J26" i="19" s="1"/>
  <c r="H26" i="15"/>
  <c r="J26" i="15" s="1"/>
  <c r="H28" i="10"/>
  <c r="J28" i="10" s="1"/>
  <c r="H28" i="13"/>
  <c r="J28" i="13" s="1"/>
  <c r="H28" i="9"/>
  <c r="J28" i="9" s="1"/>
  <c r="H29" i="2"/>
  <c r="J29" i="2" s="1"/>
  <c r="H18" i="13"/>
  <c r="J18" i="13" s="1"/>
  <c r="J17" i="13" s="1"/>
  <c r="F10" i="29"/>
  <c r="F11" i="29"/>
  <c r="F200" i="29" s="1"/>
  <c r="F12" i="29"/>
  <c r="F95" i="29" s="1"/>
  <c r="J14" i="29"/>
  <c r="J214" i="29" s="1"/>
  <c r="K19" i="29"/>
  <c r="I19" i="29"/>
  <c r="H19" i="29"/>
  <c r="G19" i="29"/>
  <c r="E19" i="29"/>
  <c r="D19" i="29"/>
  <c r="C19" i="29"/>
  <c r="K201" i="29"/>
  <c r="I201" i="29"/>
  <c r="H201" i="29"/>
  <c r="G201" i="29"/>
  <c r="E201" i="29"/>
  <c r="D201" i="29"/>
  <c r="C201" i="29"/>
  <c r="B201" i="29"/>
  <c r="K200" i="29"/>
  <c r="I200" i="29"/>
  <c r="H200" i="29"/>
  <c r="G200" i="29"/>
  <c r="E200" i="29"/>
  <c r="D200" i="29"/>
  <c r="C200" i="29"/>
  <c r="B200" i="29"/>
  <c r="K199" i="29"/>
  <c r="I199" i="29"/>
  <c r="H199" i="29"/>
  <c r="G199" i="29"/>
  <c r="E199" i="29"/>
  <c r="D199" i="29"/>
  <c r="C199" i="29"/>
  <c r="B199" i="29"/>
  <c r="K180" i="29"/>
  <c r="I180" i="29"/>
  <c r="H180" i="29"/>
  <c r="G180" i="29"/>
  <c r="E180" i="29"/>
  <c r="D180" i="29"/>
  <c r="C180" i="29"/>
  <c r="B180" i="29"/>
  <c r="B179" i="29"/>
  <c r="K178" i="29"/>
  <c r="I178" i="29"/>
  <c r="H178" i="29"/>
  <c r="G178" i="29"/>
  <c r="E178" i="29"/>
  <c r="D178" i="29"/>
  <c r="C178" i="29"/>
  <c r="B178" i="29"/>
  <c r="K177" i="29"/>
  <c r="I177" i="29"/>
  <c r="H177" i="29"/>
  <c r="G177" i="29"/>
  <c r="E177" i="29"/>
  <c r="D177" i="29"/>
  <c r="C177" i="29"/>
  <c r="B177" i="29"/>
  <c r="K176" i="29"/>
  <c r="I176" i="29"/>
  <c r="H176" i="29"/>
  <c r="G176" i="29"/>
  <c r="E176" i="29"/>
  <c r="D176" i="29"/>
  <c r="C176" i="29"/>
  <c r="B176" i="29"/>
  <c r="K120" i="29"/>
  <c r="I120" i="29"/>
  <c r="H120" i="29"/>
  <c r="G120" i="29"/>
  <c r="E120" i="29"/>
  <c r="D120" i="29"/>
  <c r="C120" i="29"/>
  <c r="B120" i="29"/>
  <c r="K119" i="29"/>
  <c r="I119" i="29"/>
  <c r="H119" i="29"/>
  <c r="G119" i="29"/>
  <c r="E119" i="29"/>
  <c r="D119" i="29"/>
  <c r="C119" i="29"/>
  <c r="B119" i="29"/>
  <c r="K118" i="29"/>
  <c r="I118" i="29"/>
  <c r="H118" i="29"/>
  <c r="G118" i="29"/>
  <c r="E118" i="29"/>
  <c r="D118" i="29"/>
  <c r="C118" i="29"/>
  <c r="B118" i="29"/>
  <c r="K116" i="29"/>
  <c r="I116" i="29"/>
  <c r="H116" i="29"/>
  <c r="G116" i="29"/>
  <c r="E116" i="29"/>
  <c r="D116" i="29"/>
  <c r="C116" i="29"/>
  <c r="B116" i="29"/>
  <c r="K115" i="29"/>
  <c r="I115" i="29"/>
  <c r="H115" i="29"/>
  <c r="G115" i="29"/>
  <c r="E115" i="29"/>
  <c r="D115" i="29"/>
  <c r="C115" i="29"/>
  <c r="B115" i="29"/>
  <c r="K114" i="29"/>
  <c r="I114" i="29"/>
  <c r="H114" i="29"/>
  <c r="G114" i="29"/>
  <c r="E114" i="29"/>
  <c r="D114" i="29"/>
  <c r="C114" i="29"/>
  <c r="B114" i="29"/>
  <c r="K97" i="29"/>
  <c r="I97" i="29"/>
  <c r="H97" i="29"/>
  <c r="G97" i="29"/>
  <c r="E97" i="29"/>
  <c r="D97" i="29"/>
  <c r="C97" i="29"/>
  <c r="B97" i="29"/>
  <c r="K96" i="29"/>
  <c r="I96" i="29"/>
  <c r="H96" i="29"/>
  <c r="G96" i="29"/>
  <c r="E96" i="29"/>
  <c r="D96" i="29"/>
  <c r="C96" i="29"/>
  <c r="B96" i="29"/>
  <c r="K95" i="29"/>
  <c r="I95" i="29"/>
  <c r="H95" i="29"/>
  <c r="G95" i="29"/>
  <c r="E95" i="29"/>
  <c r="D95" i="29"/>
  <c r="C95" i="29"/>
  <c r="B95" i="29"/>
  <c r="K94" i="29"/>
  <c r="I94" i="29"/>
  <c r="H94" i="29"/>
  <c r="G94" i="29"/>
  <c r="E94" i="29"/>
  <c r="D94" i="29"/>
  <c r="C94" i="29"/>
  <c r="B94" i="29"/>
  <c r="K93" i="29"/>
  <c r="I93" i="29"/>
  <c r="H93" i="29"/>
  <c r="G93" i="29"/>
  <c r="E93" i="29"/>
  <c r="D93" i="29"/>
  <c r="C93" i="29"/>
  <c r="B93" i="29"/>
  <c r="K92" i="29"/>
  <c r="I92" i="29"/>
  <c r="H92" i="29"/>
  <c r="G92" i="29"/>
  <c r="E92" i="29"/>
  <c r="D92" i="29"/>
  <c r="C92" i="29"/>
  <c r="B92" i="29"/>
  <c r="K91" i="29"/>
  <c r="I91" i="29"/>
  <c r="H91" i="29"/>
  <c r="G91" i="29"/>
  <c r="E91" i="29"/>
  <c r="D91" i="29"/>
  <c r="C91" i="29"/>
  <c r="B91" i="29"/>
  <c r="B196" i="29"/>
  <c r="B217" i="29" s="1"/>
  <c r="B197" i="29"/>
  <c r="B218" i="29" s="1"/>
  <c r="B172" i="29"/>
  <c r="B173" i="29"/>
  <c r="B174" i="29"/>
  <c r="B107" i="29"/>
  <c r="C107" i="29"/>
  <c r="D107" i="29"/>
  <c r="E107" i="29"/>
  <c r="G107" i="29"/>
  <c r="H107" i="29"/>
  <c r="I107" i="29"/>
  <c r="K107" i="29"/>
  <c r="B108" i="29"/>
  <c r="C108" i="29"/>
  <c r="D108" i="29"/>
  <c r="E108" i="29"/>
  <c r="G108" i="29"/>
  <c r="H108" i="29"/>
  <c r="I108" i="29"/>
  <c r="K108" i="29"/>
  <c r="B109" i="29"/>
  <c r="C109" i="29"/>
  <c r="D109" i="29"/>
  <c r="E109" i="29"/>
  <c r="G109" i="29"/>
  <c r="H109" i="29"/>
  <c r="I109" i="29"/>
  <c r="K109" i="29"/>
  <c r="B110" i="29"/>
  <c r="C110" i="29"/>
  <c r="D110" i="29"/>
  <c r="E110" i="29"/>
  <c r="G110" i="29"/>
  <c r="H110" i="29"/>
  <c r="I110" i="29"/>
  <c r="K110" i="29"/>
  <c r="B111" i="29"/>
  <c r="C111" i="29"/>
  <c r="D111" i="29"/>
  <c r="E111" i="29"/>
  <c r="G111" i="29"/>
  <c r="H111" i="29"/>
  <c r="I111" i="29"/>
  <c r="K111" i="29"/>
  <c r="B112" i="29"/>
  <c r="C112" i="29"/>
  <c r="D112" i="29"/>
  <c r="E112" i="29"/>
  <c r="G112" i="29"/>
  <c r="H112" i="29"/>
  <c r="I112" i="29"/>
  <c r="K112" i="29"/>
  <c r="B84" i="29"/>
  <c r="C84" i="29"/>
  <c r="D84" i="29"/>
  <c r="E84" i="29"/>
  <c r="G84" i="29"/>
  <c r="H84" i="29"/>
  <c r="I84" i="29"/>
  <c r="K84" i="29"/>
  <c r="B85" i="29"/>
  <c r="C85" i="29"/>
  <c r="D85" i="29"/>
  <c r="E85" i="29"/>
  <c r="G85" i="29"/>
  <c r="H85" i="29"/>
  <c r="I85" i="29"/>
  <c r="K85" i="29"/>
  <c r="B86" i="29"/>
  <c r="C86" i="29"/>
  <c r="D86" i="29"/>
  <c r="E86" i="29"/>
  <c r="G86" i="29"/>
  <c r="H86" i="29"/>
  <c r="I86" i="29"/>
  <c r="K86" i="29"/>
  <c r="B87" i="29"/>
  <c r="C87" i="29"/>
  <c r="D87" i="29"/>
  <c r="E87" i="29"/>
  <c r="G87" i="29"/>
  <c r="H87" i="29"/>
  <c r="I87" i="29"/>
  <c r="K87" i="29"/>
  <c r="B88" i="29"/>
  <c r="C88" i="29"/>
  <c r="D88" i="29"/>
  <c r="E88" i="29"/>
  <c r="G88" i="29"/>
  <c r="H88" i="29"/>
  <c r="I88" i="29"/>
  <c r="K88" i="29"/>
  <c r="B89" i="29"/>
  <c r="C89" i="29"/>
  <c r="D89" i="29"/>
  <c r="E89" i="29"/>
  <c r="G89" i="29"/>
  <c r="H89" i="29"/>
  <c r="I89" i="29"/>
  <c r="K89" i="29"/>
  <c r="B61" i="29"/>
  <c r="C61" i="29"/>
  <c r="D61" i="29"/>
  <c r="E61" i="29"/>
  <c r="G61" i="29"/>
  <c r="H61" i="29"/>
  <c r="I61" i="29"/>
  <c r="K61" i="29"/>
  <c r="B62" i="29"/>
  <c r="C62" i="29"/>
  <c r="D62" i="29"/>
  <c r="E62" i="29"/>
  <c r="G62" i="29"/>
  <c r="H62" i="29"/>
  <c r="I62" i="29"/>
  <c r="K62" i="29"/>
  <c r="B63" i="29"/>
  <c r="C63" i="29"/>
  <c r="D63" i="29"/>
  <c r="E63" i="29"/>
  <c r="G63" i="29"/>
  <c r="H63" i="29"/>
  <c r="I63" i="29"/>
  <c r="K63" i="29"/>
  <c r="B64" i="29"/>
  <c r="C64" i="29"/>
  <c r="D64" i="29"/>
  <c r="E64" i="29"/>
  <c r="G64" i="29"/>
  <c r="H64" i="29"/>
  <c r="I64" i="29"/>
  <c r="K64" i="29"/>
  <c r="B65" i="29"/>
  <c r="C65" i="29"/>
  <c r="D65" i="29"/>
  <c r="E65" i="29"/>
  <c r="G65" i="29"/>
  <c r="H65" i="29"/>
  <c r="I65" i="29"/>
  <c r="K65" i="29"/>
  <c r="B66" i="29"/>
  <c r="C66" i="29"/>
  <c r="D66" i="29"/>
  <c r="E66" i="29"/>
  <c r="G66" i="29"/>
  <c r="H66" i="29"/>
  <c r="I66" i="29"/>
  <c r="K66" i="29"/>
  <c r="B38" i="29"/>
  <c r="B169" i="29" s="1"/>
  <c r="C38" i="29"/>
  <c r="D38" i="29"/>
  <c r="E38" i="29"/>
  <c r="G38" i="29"/>
  <c r="H38" i="29"/>
  <c r="I38" i="29"/>
  <c r="K38" i="29"/>
  <c r="B39" i="29"/>
  <c r="B170" i="29" s="1"/>
  <c r="C39" i="29"/>
  <c r="D39" i="29"/>
  <c r="E39" i="29"/>
  <c r="G39" i="29"/>
  <c r="H39" i="29"/>
  <c r="I39" i="29"/>
  <c r="K39" i="29"/>
  <c r="B40" i="29"/>
  <c r="B171" i="29" s="1"/>
  <c r="C40" i="29"/>
  <c r="D40" i="29"/>
  <c r="E40" i="29"/>
  <c r="G40" i="29"/>
  <c r="H40" i="29"/>
  <c r="I40" i="29"/>
  <c r="K40" i="29"/>
  <c r="B41" i="29"/>
  <c r="C41" i="29"/>
  <c r="D41" i="29"/>
  <c r="E41" i="29"/>
  <c r="G41" i="29"/>
  <c r="H41" i="29"/>
  <c r="I41" i="29"/>
  <c r="K41" i="29"/>
  <c r="B42" i="29"/>
  <c r="C42" i="29"/>
  <c r="D42" i="29"/>
  <c r="E42" i="29"/>
  <c r="G42" i="29"/>
  <c r="H42" i="29"/>
  <c r="I42" i="29"/>
  <c r="K42" i="29"/>
  <c r="B43" i="29"/>
  <c r="C43" i="29"/>
  <c r="D43" i="29"/>
  <c r="E43" i="29"/>
  <c r="G43" i="29"/>
  <c r="H43" i="29"/>
  <c r="I43" i="29"/>
  <c r="K43" i="29"/>
  <c r="K204" i="29"/>
  <c r="I204" i="29"/>
  <c r="H204" i="29"/>
  <c r="G204" i="29"/>
  <c r="E204" i="29"/>
  <c r="D204" i="29"/>
  <c r="C204" i="29"/>
  <c r="B204" i="29"/>
  <c r="K202" i="29"/>
  <c r="I202" i="29"/>
  <c r="H202" i="29"/>
  <c r="G202" i="29"/>
  <c r="E202" i="29"/>
  <c r="D202" i="29"/>
  <c r="C202" i="29"/>
  <c r="B202" i="29"/>
  <c r="K181" i="29"/>
  <c r="I181" i="29"/>
  <c r="H181" i="29"/>
  <c r="G181" i="29"/>
  <c r="E181" i="29"/>
  <c r="D181" i="29"/>
  <c r="C181" i="29"/>
  <c r="B181" i="29"/>
  <c r="K70" i="29"/>
  <c r="I70" i="29"/>
  <c r="H70" i="29"/>
  <c r="G70" i="29"/>
  <c r="E70" i="29"/>
  <c r="D70" i="29"/>
  <c r="C70" i="29"/>
  <c r="B70" i="29"/>
  <c r="K74" i="29"/>
  <c r="I74" i="29"/>
  <c r="H74" i="29"/>
  <c r="G74" i="29"/>
  <c r="E74" i="29"/>
  <c r="D74" i="29"/>
  <c r="C74" i="29"/>
  <c r="B74" i="29"/>
  <c r="K71" i="29"/>
  <c r="I71" i="29"/>
  <c r="H71" i="29"/>
  <c r="G71" i="29"/>
  <c r="E71" i="29"/>
  <c r="D71" i="29"/>
  <c r="C71" i="29"/>
  <c r="B71" i="29"/>
  <c r="K68" i="29"/>
  <c r="I68" i="29"/>
  <c r="H68" i="29"/>
  <c r="G68" i="29"/>
  <c r="E68" i="29"/>
  <c r="D68" i="29"/>
  <c r="C68" i="29"/>
  <c r="B68" i="29"/>
  <c r="K73" i="29"/>
  <c r="I73" i="29"/>
  <c r="H73" i="29"/>
  <c r="G73" i="29"/>
  <c r="E73" i="29"/>
  <c r="D73" i="29"/>
  <c r="C73" i="29"/>
  <c r="B73" i="29"/>
  <c r="K72" i="29"/>
  <c r="I72" i="29"/>
  <c r="H72" i="29"/>
  <c r="G72" i="29"/>
  <c r="E72" i="29"/>
  <c r="D72" i="29"/>
  <c r="C72" i="29"/>
  <c r="B72" i="29"/>
  <c r="K69" i="29"/>
  <c r="I69" i="29"/>
  <c r="H69" i="29"/>
  <c r="G69" i="29"/>
  <c r="E69" i="29"/>
  <c r="D69" i="29"/>
  <c r="C69" i="29"/>
  <c r="B69" i="29"/>
  <c r="K46" i="29"/>
  <c r="K45" i="29"/>
  <c r="K47" i="29"/>
  <c r="K48" i="29"/>
  <c r="K49" i="29"/>
  <c r="K50" i="29"/>
  <c r="I46" i="29"/>
  <c r="H46" i="29"/>
  <c r="G46" i="29"/>
  <c r="E46" i="29"/>
  <c r="D46" i="29"/>
  <c r="C46" i="29"/>
  <c r="B46" i="29"/>
  <c r="I47" i="29"/>
  <c r="H47" i="29"/>
  <c r="G47" i="29"/>
  <c r="E47" i="29"/>
  <c r="C47" i="29"/>
  <c r="B47" i="29"/>
  <c r="I48" i="29"/>
  <c r="H48" i="29"/>
  <c r="G48" i="29"/>
  <c r="E48" i="29"/>
  <c r="D48" i="29"/>
  <c r="C48" i="29"/>
  <c r="I45" i="29"/>
  <c r="H45" i="29"/>
  <c r="G45" i="29"/>
  <c r="E45" i="29"/>
  <c r="D45" i="29"/>
  <c r="C45" i="29"/>
  <c r="B45" i="29"/>
  <c r="B50" i="29"/>
  <c r="C50" i="29"/>
  <c r="D50" i="29"/>
  <c r="E50" i="29"/>
  <c r="G50" i="29"/>
  <c r="H50" i="29"/>
  <c r="I50" i="29"/>
  <c r="I49" i="29"/>
  <c r="H49" i="29"/>
  <c r="G49" i="29"/>
  <c r="E49" i="29"/>
  <c r="D49" i="29"/>
  <c r="C49" i="29"/>
  <c r="J9" i="29"/>
  <c r="L11" i="29"/>
  <c r="L92" i="29" s="1"/>
  <c r="L10" i="29"/>
  <c r="L116" i="29" s="1"/>
  <c r="L18" i="29"/>
  <c r="L218" i="29" s="1"/>
  <c r="L17" i="29"/>
  <c r="L217" i="29" s="1"/>
  <c r="L16" i="29"/>
  <c r="L216" i="29" s="1"/>
  <c r="L14" i="29"/>
  <c r="L214" i="29" s="1"/>
  <c r="L13" i="29"/>
  <c r="L12" i="29"/>
  <c r="L9" i="29"/>
  <c r="L8" i="29"/>
  <c r="L220" i="29" s="1"/>
  <c r="F8" i="29"/>
  <c r="F220" i="29" s="1"/>
  <c r="J7" i="29"/>
  <c r="J203" i="29" s="1"/>
  <c r="F7" i="29"/>
  <c r="F140" i="29" s="1"/>
  <c r="J10" i="29"/>
  <c r="J223" i="29" s="1"/>
  <c r="D14" i="2"/>
  <c r="H14" i="2"/>
  <c r="F106" i="2" s="1"/>
  <c r="D70" i="2"/>
  <c r="H22" i="2"/>
  <c r="J22" i="2" s="1"/>
  <c r="H23" i="2"/>
  <c r="J23" i="2" s="1"/>
  <c r="H25" i="2"/>
  <c r="J25" i="2" s="1"/>
  <c r="H31" i="2"/>
  <c r="J31" i="2" s="1"/>
  <c r="J32" i="2"/>
  <c r="J33" i="2"/>
  <c r="J34" i="2"/>
  <c r="J35" i="2"/>
  <c r="J36" i="2"/>
  <c r="J76" i="2"/>
  <c r="D14" i="13"/>
  <c r="H14" i="13"/>
  <c r="F107" i="13" s="1"/>
  <c r="D71" i="13"/>
  <c r="H21" i="13"/>
  <c r="J21" i="13" s="1"/>
  <c r="H22" i="13"/>
  <c r="J22" i="13" s="1"/>
  <c r="H23" i="13"/>
  <c r="J23" i="13" s="1"/>
  <c r="H24" i="13"/>
  <c r="J24" i="13" s="1"/>
  <c r="H29" i="13"/>
  <c r="J29" i="13" s="1"/>
  <c r="J77" i="13"/>
  <c r="D14" i="19"/>
  <c r="H14" i="19"/>
  <c r="F105" i="19" s="1"/>
  <c r="D68" i="19"/>
  <c r="H27" i="19"/>
  <c r="J27" i="19" s="1"/>
  <c r="H28" i="19"/>
  <c r="J28" i="19" s="1"/>
  <c r="J35" i="19"/>
  <c r="J74" i="19"/>
  <c r="H19" i="2"/>
  <c r="J19" i="2" s="1"/>
  <c r="J18" i="2" s="1"/>
  <c r="H43" i="2"/>
  <c r="H46" i="2"/>
  <c r="F17" i="24"/>
  <c r="H42" i="13"/>
  <c r="H45" i="13"/>
  <c r="H49" i="13"/>
  <c r="J49" i="13" s="1"/>
  <c r="J51" i="13"/>
  <c r="F19" i="24"/>
  <c r="H19" i="19"/>
  <c r="J19" i="19" s="1"/>
  <c r="J18" i="19" s="1"/>
  <c r="H39" i="19"/>
  <c r="H42" i="19"/>
  <c r="J46" i="19"/>
  <c r="H47" i="19"/>
  <c r="J47" i="19" s="1"/>
  <c r="J48" i="19"/>
  <c r="F24" i="24"/>
  <c r="J74" i="2"/>
  <c r="J76" i="13"/>
  <c r="J73" i="19"/>
  <c r="J26" i="2"/>
  <c r="J47" i="2"/>
  <c r="J51" i="2"/>
  <c r="J55" i="2"/>
  <c r="F20" i="24"/>
  <c r="H19" i="10"/>
  <c r="J19" i="10" s="1"/>
  <c r="J18" i="10" s="1"/>
  <c r="H22" i="10"/>
  <c r="J22" i="10" s="1"/>
  <c r="H23" i="10"/>
  <c r="J23" i="10" s="1"/>
  <c r="H24" i="10"/>
  <c r="J24" i="10" s="1"/>
  <c r="J25" i="10"/>
  <c r="H29" i="10"/>
  <c r="J29" i="10" s="1"/>
  <c r="H30" i="10"/>
  <c r="J30" i="10" s="1"/>
  <c r="H41" i="10"/>
  <c r="H44" i="10"/>
  <c r="J45" i="10"/>
  <c r="J49" i="10"/>
  <c r="D14" i="10"/>
  <c r="H14" i="10"/>
  <c r="D69" i="10"/>
  <c r="J75" i="10"/>
  <c r="J74" i="10"/>
  <c r="F18" i="24"/>
  <c r="J18" i="9"/>
  <c r="J17" i="9" s="1"/>
  <c r="H21" i="9"/>
  <c r="J21" i="9" s="1"/>
  <c r="H22" i="9"/>
  <c r="J22" i="9" s="1"/>
  <c r="H23" i="9"/>
  <c r="J23" i="9" s="1"/>
  <c r="H24" i="9"/>
  <c r="J24" i="9" s="1"/>
  <c r="J25" i="9"/>
  <c r="H29" i="9"/>
  <c r="J29" i="9" s="1"/>
  <c r="H42" i="9"/>
  <c r="H45" i="9"/>
  <c r="J46" i="9"/>
  <c r="H49" i="9"/>
  <c r="J49" i="9" s="1"/>
  <c r="J51" i="9"/>
  <c r="J55" i="9"/>
  <c r="D14" i="9"/>
  <c r="H14" i="9"/>
  <c r="F106" i="9" s="1"/>
  <c r="D106" i="9" s="1"/>
  <c r="D70" i="9"/>
  <c r="J76" i="9"/>
  <c r="J75" i="9"/>
  <c r="J25" i="13"/>
  <c r="J46" i="13"/>
  <c r="J55" i="13"/>
  <c r="J56" i="13"/>
  <c r="H19" i="15"/>
  <c r="J19" i="15" s="1"/>
  <c r="J18" i="15" s="1"/>
  <c r="J22" i="15"/>
  <c r="J23" i="15"/>
  <c r="H27" i="15"/>
  <c r="J27" i="15" s="1"/>
  <c r="H28" i="15"/>
  <c r="J28" i="15" s="1"/>
  <c r="H29" i="15"/>
  <c r="J29" i="15" s="1"/>
  <c r="H30" i="15"/>
  <c r="J30" i="15" s="1"/>
  <c r="H31" i="15"/>
  <c r="J31" i="15" s="1"/>
  <c r="H32" i="15"/>
  <c r="J32" i="15" s="1"/>
  <c r="J33" i="15"/>
  <c r="H36" i="15"/>
  <c r="H39" i="15"/>
  <c r="J40" i="15"/>
  <c r="H43" i="15"/>
  <c r="J43" i="15" s="1"/>
  <c r="H44" i="15"/>
  <c r="J44" i="15" s="1"/>
  <c r="J45" i="15"/>
  <c r="J49" i="15"/>
  <c r="J50" i="15"/>
  <c r="D14" i="15"/>
  <c r="F90" i="15" s="1"/>
  <c r="H14" i="15"/>
  <c r="F100" i="15" s="1"/>
  <c r="D100" i="15" s="1"/>
  <c r="D64" i="15"/>
  <c r="J70" i="15"/>
  <c r="J69" i="15"/>
  <c r="J23" i="19"/>
  <c r="J36" i="19"/>
  <c r="J43" i="19"/>
  <c r="J52" i="19"/>
  <c r="J53" i="19"/>
  <c r="D71" i="2"/>
  <c r="D71" i="9"/>
  <c r="D72" i="13"/>
  <c r="D70" i="10"/>
  <c r="D96" i="10"/>
  <c r="H96" i="10"/>
  <c r="D106" i="10"/>
  <c r="H106" i="10"/>
  <c r="D65" i="15"/>
  <c r="D69" i="19"/>
  <c r="F13" i="29"/>
  <c r="F213" i="29" s="1"/>
  <c r="J13" i="29"/>
  <c r="J213" i="29" s="1"/>
  <c r="F14" i="29"/>
  <c r="F214" i="29" s="1"/>
  <c r="F16" i="29"/>
  <c r="F216" i="29" s="1"/>
  <c r="J16" i="29"/>
  <c r="J216" i="29" s="1"/>
  <c r="F17" i="29"/>
  <c r="F217" i="29" s="1"/>
  <c r="J17" i="29"/>
  <c r="J217" i="29" s="1"/>
  <c r="F18" i="29"/>
  <c r="J18" i="29"/>
  <c r="J218" i="29" s="1"/>
  <c r="J11" i="29"/>
  <c r="J222" i="29" s="1"/>
  <c r="J12" i="29"/>
  <c r="J202" i="29" s="1"/>
  <c r="J8" i="29"/>
  <c r="J220" i="29" s="1"/>
  <c r="F9" i="29"/>
  <c r="F97" i="29" s="1"/>
  <c r="L120" i="29"/>
  <c r="L181" i="29"/>
  <c r="L97" i="29"/>
  <c r="J201" i="29"/>
  <c r="L178" i="29"/>
  <c r="F86" i="29"/>
  <c r="F40" i="29"/>
  <c r="F63" i="29"/>
  <c r="F109" i="29"/>
  <c r="F50" i="29"/>
  <c r="J47" i="29"/>
  <c r="J178" i="29"/>
  <c r="F204" i="29"/>
  <c r="F176" i="29"/>
  <c r="F116" i="29"/>
  <c r="L170" i="29"/>
  <c r="L62" i="29"/>
  <c r="L110" i="29"/>
  <c r="L41" i="29"/>
  <c r="L108" i="29"/>
  <c r="L87" i="29"/>
  <c r="F203" i="29"/>
  <c r="L64" i="29"/>
  <c r="J193" i="29"/>
  <c r="L172" i="29"/>
  <c r="J46" i="29"/>
  <c r="J181" i="29"/>
  <c r="F73" i="29"/>
  <c r="J85" i="29"/>
  <c r="L195" i="29"/>
  <c r="F119" i="29"/>
  <c r="F180" i="29"/>
  <c r="J108" i="29"/>
  <c r="F96" i="29"/>
  <c r="J39" i="29"/>
  <c r="J41" i="29"/>
  <c r="J62" i="29"/>
  <c r="F74" i="29"/>
  <c r="L96" i="29"/>
  <c r="J170" i="29"/>
  <c r="J25" i="19" l="1"/>
  <c r="J27" i="43"/>
  <c r="J27" i="9"/>
  <c r="M169" i="29"/>
  <c r="F202" i="29"/>
  <c r="J86" i="29"/>
  <c r="J63" i="29"/>
  <c r="F87" i="29"/>
  <c r="L194" i="29"/>
  <c r="L39" i="29"/>
  <c r="F88" i="29"/>
  <c r="L40" i="29"/>
  <c r="F64" i="29"/>
  <c r="F195" i="29"/>
  <c r="N16" i="29"/>
  <c r="N216" i="29" s="1"/>
  <c r="F41" i="29"/>
  <c r="F110" i="29"/>
  <c r="L169" i="29"/>
  <c r="L213" i="29"/>
  <c r="L63" i="29"/>
  <c r="L171" i="29"/>
  <c r="L85" i="29"/>
  <c r="F65" i="29"/>
  <c r="J70" i="29"/>
  <c r="L86" i="29"/>
  <c r="J172" i="29"/>
  <c r="L193" i="29"/>
  <c r="J69" i="29"/>
  <c r="J116" i="29"/>
  <c r="F196" i="29"/>
  <c r="J93" i="29"/>
  <c r="L109" i="29"/>
  <c r="F89" i="29"/>
  <c r="F218" i="29"/>
  <c r="D75" i="29"/>
  <c r="H66" i="9" s="1"/>
  <c r="L221" i="29"/>
  <c r="L157" i="29"/>
  <c r="L160" i="29"/>
  <c r="L136" i="29"/>
  <c r="L141" i="29"/>
  <c r="M84" i="29"/>
  <c r="M129" i="29"/>
  <c r="M150" i="29"/>
  <c r="M38" i="29"/>
  <c r="M61" i="29"/>
  <c r="M107" i="29"/>
  <c r="L45" i="29"/>
  <c r="L48" i="29"/>
  <c r="L74" i="29"/>
  <c r="L117" i="29"/>
  <c r="F173" i="29"/>
  <c r="F154" i="29"/>
  <c r="F133" i="29"/>
  <c r="L130" i="29"/>
  <c r="L151" i="29"/>
  <c r="F150" i="29"/>
  <c r="F129" i="29"/>
  <c r="L51" i="29"/>
  <c r="J221" i="29"/>
  <c r="J160" i="29"/>
  <c r="J141" i="29"/>
  <c r="J157" i="29"/>
  <c r="J136" i="29"/>
  <c r="M88" i="29"/>
  <c r="M133" i="29"/>
  <c r="M154" i="29"/>
  <c r="L68" i="29"/>
  <c r="M193" i="29"/>
  <c r="M130" i="29"/>
  <c r="M151" i="29"/>
  <c r="N132" i="29"/>
  <c r="N153" i="29"/>
  <c r="L204" i="29"/>
  <c r="F91" i="29"/>
  <c r="F221" i="29"/>
  <c r="F136" i="29"/>
  <c r="F141" i="29"/>
  <c r="F157" i="29"/>
  <c r="F160" i="29"/>
  <c r="J110" i="29"/>
  <c r="J153" i="29"/>
  <c r="J132" i="29"/>
  <c r="L132" i="29"/>
  <c r="L153" i="29"/>
  <c r="J130" i="29"/>
  <c r="J151" i="29"/>
  <c r="F194" i="29"/>
  <c r="F152" i="29"/>
  <c r="F131" i="29"/>
  <c r="M192" i="29"/>
  <c r="L94" i="29"/>
  <c r="F132" i="29"/>
  <c r="F153" i="29"/>
  <c r="J96" i="29"/>
  <c r="J140" i="29"/>
  <c r="L88" i="29"/>
  <c r="L154" i="29"/>
  <c r="L133" i="29"/>
  <c r="C98" i="29"/>
  <c r="H66" i="13" s="1"/>
  <c r="F179" i="29"/>
  <c r="F139" i="29"/>
  <c r="J131" i="29"/>
  <c r="J152" i="29"/>
  <c r="L177" i="29"/>
  <c r="L222" i="29"/>
  <c r="L137" i="29"/>
  <c r="L158" i="29"/>
  <c r="L89" i="29"/>
  <c r="L134" i="29"/>
  <c r="L155" i="29"/>
  <c r="F69" i="29"/>
  <c r="F222" i="29"/>
  <c r="F158" i="29"/>
  <c r="F137" i="29"/>
  <c r="M221" i="29"/>
  <c r="L152" i="29"/>
  <c r="L131" i="29"/>
  <c r="J112" i="29"/>
  <c r="J155" i="29"/>
  <c r="J134" i="29"/>
  <c r="M195" i="29"/>
  <c r="M132" i="29"/>
  <c r="M153" i="29"/>
  <c r="L91" i="29"/>
  <c r="F134" i="29"/>
  <c r="F155" i="29"/>
  <c r="M112" i="29"/>
  <c r="M134" i="29"/>
  <c r="M155" i="29"/>
  <c r="L176" i="29"/>
  <c r="J65" i="29"/>
  <c r="J133" i="29"/>
  <c r="J154" i="29"/>
  <c r="L107" i="29"/>
  <c r="L150" i="29"/>
  <c r="L129" i="29"/>
  <c r="L192" i="29"/>
  <c r="J120" i="29"/>
  <c r="J97" i="29"/>
  <c r="L61" i="29"/>
  <c r="J94" i="29"/>
  <c r="J42" i="29"/>
  <c r="L115" i="29"/>
  <c r="L114" i="29"/>
  <c r="F193" i="29"/>
  <c r="F130" i="29"/>
  <c r="F151" i="29"/>
  <c r="J176" i="29"/>
  <c r="F107" i="29"/>
  <c r="L199" i="29"/>
  <c r="L71" i="29"/>
  <c r="J192" i="29"/>
  <c r="J129" i="29"/>
  <c r="J150" i="29"/>
  <c r="L47" i="29"/>
  <c r="L223" i="29"/>
  <c r="L159" i="29"/>
  <c r="L138" i="29"/>
  <c r="F70" i="29"/>
  <c r="F223" i="29"/>
  <c r="F159" i="29"/>
  <c r="F138" i="29"/>
  <c r="L180" i="29"/>
  <c r="L140" i="29"/>
  <c r="M131" i="29"/>
  <c r="M152" i="29"/>
  <c r="F36" i="24"/>
  <c r="F35" i="24"/>
  <c r="F34" i="24"/>
  <c r="F33" i="24"/>
  <c r="F37" i="24"/>
  <c r="F32" i="24"/>
  <c r="J200" i="29"/>
  <c r="J158" i="29"/>
  <c r="J137" i="29"/>
  <c r="M120" i="29"/>
  <c r="M136" i="29"/>
  <c r="M160" i="29"/>
  <c r="M141" i="29"/>
  <c r="M157" i="29"/>
  <c r="M50" i="29"/>
  <c r="M140" i="29"/>
  <c r="L43" i="29"/>
  <c r="L179" i="29"/>
  <c r="L139" i="29"/>
  <c r="L197" i="29"/>
  <c r="J115" i="29"/>
  <c r="L174" i="29"/>
  <c r="J138" i="29"/>
  <c r="J159" i="29"/>
  <c r="M118" i="29"/>
  <c r="M139" i="29"/>
  <c r="J92" i="29"/>
  <c r="J177" i="29"/>
  <c r="J89" i="29"/>
  <c r="F169" i="29"/>
  <c r="M137" i="29"/>
  <c r="M158" i="29"/>
  <c r="J179" i="29"/>
  <c r="J139" i="29"/>
  <c r="M47" i="29"/>
  <c r="M159" i="29"/>
  <c r="M138" i="29"/>
  <c r="M97" i="29"/>
  <c r="M48" i="29"/>
  <c r="M181" i="29"/>
  <c r="H68" i="34"/>
  <c r="J68" i="34" s="1"/>
  <c r="K23" i="24" s="1"/>
  <c r="J14" i="10"/>
  <c r="F95" i="19"/>
  <c r="D95" i="19" s="1"/>
  <c r="F96" i="2"/>
  <c r="D96" i="2" s="1"/>
  <c r="M91" i="29"/>
  <c r="M65" i="29"/>
  <c r="M201" i="29"/>
  <c r="M173" i="29"/>
  <c r="M42" i="29"/>
  <c r="M111" i="29"/>
  <c r="M196" i="29"/>
  <c r="M72" i="29"/>
  <c r="M49" i="29"/>
  <c r="M203" i="29"/>
  <c r="M95" i="29"/>
  <c r="M180" i="29"/>
  <c r="N7" i="29"/>
  <c r="N140" i="29" s="1"/>
  <c r="J91" i="29"/>
  <c r="J71" i="29"/>
  <c r="J50" i="29"/>
  <c r="K75" i="29"/>
  <c r="J199" i="29"/>
  <c r="F39" i="29"/>
  <c r="J114" i="29"/>
  <c r="J68" i="29"/>
  <c r="J117" i="29"/>
  <c r="J74" i="29"/>
  <c r="J204" i="29"/>
  <c r="F111" i="29"/>
  <c r="L112" i="29"/>
  <c r="K98" i="29"/>
  <c r="J51" i="29"/>
  <c r="J48" i="29"/>
  <c r="J45" i="29"/>
  <c r="N9" i="29"/>
  <c r="N97" i="29" s="1"/>
  <c r="J107" i="29"/>
  <c r="F42" i="29"/>
  <c r="L84" i="29"/>
  <c r="L38" i="29"/>
  <c r="F62" i="29"/>
  <c r="L66" i="29"/>
  <c r="I75" i="29"/>
  <c r="H43" i="9" s="1"/>
  <c r="J43" i="9" s="1"/>
  <c r="M96" i="29"/>
  <c r="M73" i="29"/>
  <c r="K182" i="29"/>
  <c r="C75" i="29"/>
  <c r="J65" i="9" s="1"/>
  <c r="H75" i="29"/>
  <c r="I98" i="29"/>
  <c r="H43" i="13" s="1"/>
  <c r="J43" i="13" s="1"/>
  <c r="D98" i="29"/>
  <c r="H67" i="13" s="1"/>
  <c r="M119" i="29"/>
  <c r="J14" i="13"/>
  <c r="L46" i="29"/>
  <c r="M71" i="29"/>
  <c r="F192" i="29"/>
  <c r="F177" i="29"/>
  <c r="L203" i="29"/>
  <c r="F46" i="29"/>
  <c r="J119" i="29"/>
  <c r="J43" i="29"/>
  <c r="J180" i="29"/>
  <c r="F38" i="29"/>
  <c r="L95" i="29"/>
  <c r="L111" i="29"/>
  <c r="L73" i="29"/>
  <c r="F199" i="29"/>
  <c r="F71" i="29"/>
  <c r="F45" i="29"/>
  <c r="N18" i="29"/>
  <c r="N197" i="29" s="1"/>
  <c r="J21" i="19"/>
  <c r="N8" i="29"/>
  <c r="N220" i="29" s="1"/>
  <c r="J174" i="29"/>
  <c r="M45" i="29"/>
  <c r="M114" i="29"/>
  <c r="L69" i="29"/>
  <c r="M199" i="29"/>
  <c r="L196" i="29"/>
  <c r="J66" i="29"/>
  <c r="F61" i="29"/>
  <c r="J195" i="29"/>
  <c r="F114" i="29"/>
  <c r="F181" i="29"/>
  <c r="F94" i="29"/>
  <c r="M86" i="29"/>
  <c r="L200" i="29"/>
  <c r="H98" i="29"/>
  <c r="C121" i="29"/>
  <c r="H64" i="10" s="1"/>
  <c r="H121" i="29"/>
  <c r="J53" i="9"/>
  <c r="J50" i="19"/>
  <c r="I121" i="29"/>
  <c r="H42" i="10" s="1"/>
  <c r="J42" i="10" s="1"/>
  <c r="D121" i="29"/>
  <c r="J65" i="10" s="1"/>
  <c r="H182" i="29"/>
  <c r="I182" i="29"/>
  <c r="E205" i="29"/>
  <c r="H65" i="19" s="1"/>
  <c r="I205" i="29"/>
  <c r="H40" i="19" s="1"/>
  <c r="J40" i="19" s="1"/>
  <c r="D205" i="29"/>
  <c r="J64" i="19" s="1"/>
  <c r="H205" i="29"/>
  <c r="F51" i="29"/>
  <c r="F120" i="29"/>
  <c r="M171" i="29"/>
  <c r="L50" i="29"/>
  <c r="M74" i="29"/>
  <c r="F115" i="29"/>
  <c r="M117" i="29"/>
  <c r="M68" i="29"/>
  <c r="J73" i="29"/>
  <c r="N114" i="29"/>
  <c r="M63" i="29"/>
  <c r="J197" i="29"/>
  <c r="M51" i="29"/>
  <c r="L119" i="29"/>
  <c r="F117" i="29"/>
  <c r="J64" i="29"/>
  <c r="M94" i="29"/>
  <c r="F92" i="29"/>
  <c r="J87" i="29"/>
  <c r="M176" i="29"/>
  <c r="M204" i="29"/>
  <c r="N13" i="29"/>
  <c r="N213" i="29" s="1"/>
  <c r="N11" i="29"/>
  <c r="F84" i="29"/>
  <c r="F170" i="29"/>
  <c r="F48" i="29"/>
  <c r="F68" i="29"/>
  <c r="M109" i="29"/>
  <c r="M40" i="29"/>
  <c r="J21" i="15"/>
  <c r="J47" i="10"/>
  <c r="G52" i="29"/>
  <c r="H45" i="2" s="1"/>
  <c r="J45" i="2" s="1"/>
  <c r="I52" i="29"/>
  <c r="H44" i="2" s="1"/>
  <c r="J44" i="2" s="1"/>
  <c r="C52" i="29"/>
  <c r="H65" i="2" s="1"/>
  <c r="K121" i="29"/>
  <c r="M194" i="29"/>
  <c r="D182" i="29"/>
  <c r="J60" i="15" s="1"/>
  <c r="E182" i="29"/>
  <c r="J61" i="15" s="1"/>
  <c r="J14" i="9"/>
  <c r="F97" i="13"/>
  <c r="D97" i="13" s="1"/>
  <c r="E98" i="29"/>
  <c r="J68" i="13" s="1"/>
  <c r="J49" i="2"/>
  <c r="C182" i="29"/>
  <c r="J68" i="43" s="1"/>
  <c r="C205" i="29"/>
  <c r="J63" i="19" s="1"/>
  <c r="K205" i="29"/>
  <c r="J194" i="29"/>
  <c r="J173" i="29"/>
  <c r="L49" i="29"/>
  <c r="N14" i="29"/>
  <c r="N214" i="29" s="1"/>
  <c r="F49" i="29"/>
  <c r="F85" i="29"/>
  <c r="M110" i="29"/>
  <c r="J118" i="29"/>
  <c r="N17" i="29"/>
  <c r="N217" i="29" s="1"/>
  <c r="L42" i="29"/>
  <c r="F172" i="29"/>
  <c r="J49" i="29"/>
  <c r="L201" i="29"/>
  <c r="J48" i="13"/>
  <c r="J33" i="19"/>
  <c r="L19" i="29"/>
  <c r="H52" i="29"/>
  <c r="D52" i="29"/>
  <c r="J66" i="2" s="1"/>
  <c r="G75" i="29"/>
  <c r="H44" i="9" s="1"/>
  <c r="J44" i="9" s="1"/>
  <c r="E75" i="29"/>
  <c r="J67" i="9" s="1"/>
  <c r="G205" i="29"/>
  <c r="H41" i="19" s="1"/>
  <c r="J41" i="19" s="1"/>
  <c r="L173" i="29"/>
  <c r="J171" i="29"/>
  <c r="M172" i="29"/>
  <c r="L72" i="29"/>
  <c r="F72" i="29"/>
  <c r="J95" i="29"/>
  <c r="J88" i="29"/>
  <c r="F108" i="29"/>
  <c r="L93" i="29"/>
  <c r="L118" i="29"/>
  <c r="J40" i="29"/>
  <c r="J42" i="15"/>
  <c r="K52" i="29"/>
  <c r="J53" i="13"/>
  <c r="J51" i="10"/>
  <c r="F30" i="24"/>
  <c r="F31" i="24"/>
  <c r="E52" i="29"/>
  <c r="H67" i="2" s="1"/>
  <c r="E121" i="29"/>
  <c r="H66" i="10" s="1"/>
  <c r="J109" i="29"/>
  <c r="J19" i="29"/>
  <c r="N12" i="29"/>
  <c r="N139" i="29" s="1"/>
  <c r="F118" i="29"/>
  <c r="J111" i="29"/>
  <c r="L65" i="29"/>
  <c r="J196" i="29"/>
  <c r="L70" i="29"/>
  <c r="J72" i="29"/>
  <c r="L202" i="29"/>
  <c r="G98" i="29"/>
  <c r="H44" i="13" s="1"/>
  <c r="J44" i="13" s="1"/>
  <c r="G121" i="29"/>
  <c r="H43" i="10" s="1"/>
  <c r="J43" i="10" s="1"/>
  <c r="G182" i="29"/>
  <c r="J48" i="43" s="1"/>
  <c r="J53" i="2"/>
  <c r="J47" i="15"/>
  <c r="M202" i="29"/>
  <c r="M179" i="29"/>
  <c r="F112" i="29"/>
  <c r="F201" i="29"/>
  <c r="N15" i="29"/>
  <c r="N215" i="29" s="1"/>
  <c r="J38" i="29"/>
  <c r="J61" i="29"/>
  <c r="M41" i="29"/>
  <c r="M39" i="29"/>
  <c r="F171" i="29"/>
  <c r="N72" i="29"/>
  <c r="J84" i="29"/>
  <c r="M108" i="29"/>
  <c r="M170" i="29"/>
  <c r="F174" i="29"/>
  <c r="F197" i="29"/>
  <c r="F43" i="29"/>
  <c r="M62" i="29"/>
  <c r="F178" i="29"/>
  <c r="M87" i="29"/>
  <c r="F66" i="29"/>
  <c r="M64" i="29"/>
  <c r="F47" i="29"/>
  <c r="J169" i="29"/>
  <c r="F19" i="29"/>
  <c r="N10" i="29"/>
  <c r="N223" i="29" s="1"/>
  <c r="M85" i="29"/>
  <c r="F93" i="29"/>
  <c r="H90" i="15"/>
  <c r="D90" i="15"/>
  <c r="J14" i="2"/>
  <c r="M177" i="29"/>
  <c r="M69" i="29"/>
  <c r="M200" i="29"/>
  <c r="M115" i="29"/>
  <c r="J48" i="9"/>
  <c r="M92" i="29"/>
  <c r="M46" i="29"/>
  <c r="J45" i="19"/>
  <c r="J37" i="9"/>
  <c r="J38" i="2"/>
  <c r="J37" i="13"/>
  <c r="H92" i="34"/>
  <c r="D92" i="34"/>
  <c r="F96" i="9"/>
  <c r="H96" i="9" s="1"/>
  <c r="J14" i="15"/>
  <c r="H107" i="13"/>
  <c r="D107" i="13"/>
  <c r="H106" i="2"/>
  <c r="D106" i="2"/>
  <c r="F40" i="24"/>
  <c r="F39" i="24"/>
  <c r="F38" i="24"/>
  <c r="H105" i="19"/>
  <c r="D105" i="19"/>
  <c r="H100" i="15"/>
  <c r="J14" i="19"/>
  <c r="H106" i="9"/>
  <c r="J25" i="15"/>
  <c r="H62" i="15" s="1"/>
  <c r="J62" i="15" s="1"/>
  <c r="J27" i="10"/>
  <c r="J28" i="2"/>
  <c r="J27" i="13"/>
  <c r="J20" i="13"/>
  <c r="J20" i="9"/>
  <c r="H68" i="9" s="1"/>
  <c r="J21" i="10"/>
  <c r="H67" i="10" s="1"/>
  <c r="J21" i="2"/>
  <c r="H68" i="2" s="1"/>
  <c r="M43" i="29"/>
  <c r="M178" i="29"/>
  <c r="M70" i="29"/>
  <c r="M66" i="29"/>
  <c r="M174" i="29"/>
  <c r="M93" i="29"/>
  <c r="M197" i="29"/>
  <c r="M19" i="29"/>
  <c r="M89" i="29"/>
  <c r="M116" i="29"/>
  <c r="H66" i="19" l="1"/>
  <c r="J66" i="19" s="1"/>
  <c r="K24" i="24" s="1"/>
  <c r="J66" i="9"/>
  <c r="N96" i="29"/>
  <c r="N73" i="29"/>
  <c r="J66" i="13"/>
  <c r="N87" i="29"/>
  <c r="N41" i="29"/>
  <c r="N110" i="29"/>
  <c r="N107" i="29"/>
  <c r="N48" i="29"/>
  <c r="N172" i="29"/>
  <c r="N169" i="29"/>
  <c r="N195" i="29"/>
  <c r="N64" i="29"/>
  <c r="N43" i="29"/>
  <c r="N218" i="29"/>
  <c r="J68" i="9"/>
  <c r="K18" i="24" s="1"/>
  <c r="N38" i="29"/>
  <c r="N61" i="29"/>
  <c r="J65" i="2"/>
  <c r="N89" i="29"/>
  <c r="N180" i="29"/>
  <c r="N84" i="29"/>
  <c r="L182" i="29"/>
  <c r="D46" i="34" s="1"/>
  <c r="J46" i="34" s="1"/>
  <c r="H65" i="10"/>
  <c r="H67" i="34"/>
  <c r="J67" i="34" s="1"/>
  <c r="K22" i="24" s="1"/>
  <c r="F224" i="29"/>
  <c r="J224" i="29"/>
  <c r="N130" i="29"/>
  <c r="N151" i="29"/>
  <c r="N174" i="29"/>
  <c r="J161" i="29"/>
  <c r="F142" i="29"/>
  <c r="M224" i="29"/>
  <c r="M142" i="29"/>
  <c r="D46" i="43" s="1"/>
  <c r="N154" i="29"/>
  <c r="N133" i="29"/>
  <c r="N199" i="29"/>
  <c r="N221" i="29"/>
  <c r="J142" i="29"/>
  <c r="F161" i="29"/>
  <c r="N134" i="29"/>
  <c r="N155" i="29"/>
  <c r="N152" i="29"/>
  <c r="N131" i="29"/>
  <c r="N66" i="29"/>
  <c r="N115" i="29"/>
  <c r="N222" i="29"/>
  <c r="N181" i="29"/>
  <c r="L142" i="29"/>
  <c r="D49" i="43" s="1"/>
  <c r="J49" i="43" s="1"/>
  <c r="N112" i="29"/>
  <c r="N192" i="29"/>
  <c r="N150" i="29"/>
  <c r="N129" i="29"/>
  <c r="L161" i="29"/>
  <c r="D48" i="41" s="1"/>
  <c r="M161" i="29"/>
  <c r="D45" i="41" s="1"/>
  <c r="L224" i="29"/>
  <c r="H96" i="2"/>
  <c r="H95" i="19"/>
  <c r="N204" i="29"/>
  <c r="N176" i="29"/>
  <c r="N68" i="29"/>
  <c r="N91" i="29"/>
  <c r="N49" i="29"/>
  <c r="N137" i="29"/>
  <c r="N158" i="29"/>
  <c r="N71" i="29"/>
  <c r="N141" i="29"/>
  <c r="N157" i="29"/>
  <c r="N136" i="29"/>
  <c r="N160" i="29"/>
  <c r="N117" i="29"/>
  <c r="N159" i="29"/>
  <c r="N138" i="29"/>
  <c r="N50" i="29"/>
  <c r="N118" i="29"/>
  <c r="N51" i="29"/>
  <c r="J69" i="41"/>
  <c r="J70" i="43"/>
  <c r="J46" i="41"/>
  <c r="J47" i="43"/>
  <c r="J68" i="41"/>
  <c r="J69" i="43"/>
  <c r="H64" i="19"/>
  <c r="H68" i="13"/>
  <c r="H69" i="13"/>
  <c r="J69" i="13" s="1"/>
  <c r="K19" i="24" s="1"/>
  <c r="J67" i="2"/>
  <c r="J65" i="19"/>
  <c r="K65" i="19" s="1"/>
  <c r="H60" i="15"/>
  <c r="J52" i="29"/>
  <c r="H38" i="15"/>
  <c r="J38" i="15" s="1"/>
  <c r="J47" i="41"/>
  <c r="H59" i="15"/>
  <c r="J67" i="41"/>
  <c r="J48" i="41"/>
  <c r="H67" i="9"/>
  <c r="J205" i="29"/>
  <c r="D96" i="9"/>
  <c r="J67" i="13"/>
  <c r="N74" i="29"/>
  <c r="N45" i="29"/>
  <c r="N94" i="29"/>
  <c r="N120" i="29"/>
  <c r="J121" i="29"/>
  <c r="N203" i="29"/>
  <c r="N119" i="29"/>
  <c r="F75" i="29"/>
  <c r="H66" i="2"/>
  <c r="H65" i="9"/>
  <c r="H44" i="34"/>
  <c r="J44" i="34" s="1"/>
  <c r="F121" i="29"/>
  <c r="L205" i="29"/>
  <c r="D42" i="19" s="1"/>
  <c r="J42" i="19" s="1"/>
  <c r="L121" i="29"/>
  <c r="D44" i="10" s="1"/>
  <c r="J44" i="10" s="1"/>
  <c r="J64" i="10"/>
  <c r="H66" i="34"/>
  <c r="J66" i="34" s="1"/>
  <c r="K21" i="24" s="1"/>
  <c r="F205" i="29"/>
  <c r="H65" i="34"/>
  <c r="J65" i="34" s="1"/>
  <c r="H61" i="15"/>
  <c r="H37" i="15"/>
  <c r="J37" i="15" s="1"/>
  <c r="J59" i="15"/>
  <c r="L61" i="15" s="1"/>
  <c r="H45" i="34"/>
  <c r="J45" i="34" s="1"/>
  <c r="L98" i="29"/>
  <c r="D45" i="13" s="1"/>
  <c r="J45" i="13" s="1"/>
  <c r="M205" i="29"/>
  <c r="D39" i="19" s="1"/>
  <c r="J39" i="19" s="1"/>
  <c r="J182" i="29"/>
  <c r="N92" i="29"/>
  <c r="N200" i="29"/>
  <c r="M121" i="29"/>
  <c r="D41" i="10" s="1"/>
  <c r="J41" i="10" s="1"/>
  <c r="H97" i="13"/>
  <c r="J98" i="29"/>
  <c r="N69" i="29"/>
  <c r="F98" i="29"/>
  <c r="J75" i="29"/>
  <c r="N46" i="29"/>
  <c r="N177" i="29"/>
  <c r="N65" i="29"/>
  <c r="N88" i="29"/>
  <c r="N111" i="29"/>
  <c r="N196" i="29"/>
  <c r="N173" i="29"/>
  <c r="N42" i="29"/>
  <c r="J66" i="10"/>
  <c r="H63" i="19"/>
  <c r="N95" i="29"/>
  <c r="N179" i="29"/>
  <c r="N202" i="29"/>
  <c r="N193" i="29"/>
  <c r="N39" i="29"/>
  <c r="N62" i="29"/>
  <c r="N85" i="29"/>
  <c r="N170" i="29"/>
  <c r="N108" i="29"/>
  <c r="L67" i="9"/>
  <c r="L75" i="29"/>
  <c r="D45" i="9" s="1"/>
  <c r="J45" i="9" s="1"/>
  <c r="L52" i="29"/>
  <c r="D46" i="2" s="1"/>
  <c r="J46" i="2" s="1"/>
  <c r="M75" i="29"/>
  <c r="D42" i="9" s="1"/>
  <c r="J42" i="9" s="1"/>
  <c r="N40" i="29"/>
  <c r="N86" i="29"/>
  <c r="N109" i="29"/>
  <c r="N171" i="29"/>
  <c r="N194" i="29"/>
  <c r="N63" i="29"/>
  <c r="F52" i="29"/>
  <c r="N178" i="29"/>
  <c r="N93" i="29"/>
  <c r="N201" i="29"/>
  <c r="N47" i="29"/>
  <c r="N70" i="29"/>
  <c r="N19" i="29"/>
  <c r="N116" i="29"/>
  <c r="M182" i="29"/>
  <c r="F182" i="29"/>
  <c r="M52" i="29"/>
  <c r="D43" i="2" s="1"/>
  <c r="J43" i="2" s="1"/>
  <c r="J67" i="10"/>
  <c r="K20" i="24" s="1"/>
  <c r="J68" i="2"/>
  <c r="K17" i="24" s="1"/>
  <c r="M98" i="29"/>
  <c r="D42" i="13" s="1"/>
  <c r="J42" i="13" s="1"/>
  <c r="D39" i="15" l="1"/>
  <c r="J39" i="15" s="1"/>
  <c r="N224" i="29"/>
  <c r="N161" i="29"/>
  <c r="N142" i="29"/>
  <c r="K37" i="24"/>
  <c r="K32" i="24"/>
  <c r="K33" i="24"/>
  <c r="K35" i="24"/>
  <c r="K34" i="24"/>
  <c r="K36" i="24"/>
  <c r="L66" i="10"/>
  <c r="J45" i="41"/>
  <c r="J44" i="41" s="1"/>
  <c r="J60" i="41" s="1"/>
  <c r="J62" i="41" s="1"/>
  <c r="J46" i="43"/>
  <c r="J45" i="43" s="1"/>
  <c r="N52" i="29"/>
  <c r="K40" i="24"/>
  <c r="J38" i="19"/>
  <c r="J71" i="19" s="1"/>
  <c r="J77" i="19" s="1"/>
  <c r="J41" i="13"/>
  <c r="J74" i="13" s="1"/>
  <c r="J79" i="13" s="1"/>
  <c r="N121" i="29"/>
  <c r="J40" i="10"/>
  <c r="J42" i="2"/>
  <c r="J73" i="2" s="1"/>
  <c r="J78" i="2" s="1"/>
  <c r="F110" i="2" s="1"/>
  <c r="N182" i="29"/>
  <c r="K31" i="24"/>
  <c r="K29" i="24"/>
  <c r="K30" i="24"/>
  <c r="N98" i="29"/>
  <c r="J41" i="9"/>
  <c r="N75" i="29"/>
  <c r="D36" i="15"/>
  <c r="J36" i="15" s="1"/>
  <c r="D43" i="34"/>
  <c r="J43" i="34" s="1"/>
  <c r="J42" i="34" s="1"/>
  <c r="N205" i="29"/>
  <c r="J35" i="15" l="1"/>
  <c r="J52" i="15" s="1"/>
  <c r="J54" i="15" s="1"/>
  <c r="J57" i="10"/>
  <c r="J59" i="10" s="1"/>
  <c r="J75" i="41"/>
  <c r="J78" i="41" s="1"/>
  <c r="H109" i="41" s="1"/>
  <c r="J61" i="43"/>
  <c r="J63" i="43" s="1"/>
  <c r="J76" i="43"/>
  <c r="J79" i="43" s="1"/>
  <c r="K39" i="24"/>
  <c r="K38" i="24"/>
  <c r="J59" i="13"/>
  <c r="J61" i="13" s="1"/>
  <c r="F99" i="13" s="1"/>
  <c r="J58" i="2"/>
  <c r="J60" i="2" s="1"/>
  <c r="D98" i="2" s="1"/>
  <c r="D107" i="41"/>
  <c r="H96" i="41"/>
  <c r="F96" i="41"/>
  <c r="D96" i="41"/>
  <c r="H107" i="41"/>
  <c r="F107" i="41"/>
  <c r="J63" i="41"/>
  <c r="J65" i="41"/>
  <c r="H99" i="19"/>
  <c r="D109" i="19"/>
  <c r="J78" i="19"/>
  <c r="H109" i="19"/>
  <c r="J56" i="19"/>
  <c r="J58" i="19" s="1"/>
  <c r="F99" i="19"/>
  <c r="F109" i="19"/>
  <c r="D99" i="19"/>
  <c r="J72" i="10"/>
  <c r="J78" i="10" s="1"/>
  <c r="J79" i="10" s="1"/>
  <c r="J58" i="9"/>
  <c r="J60" i="9" s="1"/>
  <c r="J73" i="9"/>
  <c r="J78" i="9" s="1"/>
  <c r="F110" i="9" s="1"/>
  <c r="J73" i="34"/>
  <c r="J76" i="34" s="1"/>
  <c r="J58" i="34"/>
  <c r="F100" i="2"/>
  <c r="H100" i="2"/>
  <c r="J79" i="2"/>
  <c r="D100" i="2"/>
  <c r="H110" i="2"/>
  <c r="D110" i="2"/>
  <c r="D111" i="13"/>
  <c r="F111" i="13"/>
  <c r="J80" i="13"/>
  <c r="H111" i="13"/>
  <c r="D101" i="13"/>
  <c r="H101" i="13"/>
  <c r="F101" i="13"/>
  <c r="J67" i="15" l="1"/>
  <c r="J72" i="15" s="1"/>
  <c r="I20" i="24"/>
  <c r="J20" i="24" s="1"/>
  <c r="J60" i="10"/>
  <c r="J62" i="10"/>
  <c r="D15" i="25"/>
  <c r="F98" i="41"/>
  <c r="D98" i="41"/>
  <c r="H98" i="41"/>
  <c r="D109" i="41"/>
  <c r="F109" i="41"/>
  <c r="J81" i="41"/>
  <c r="J79" i="41"/>
  <c r="J64" i="13"/>
  <c r="D109" i="13"/>
  <c r="D99" i="13"/>
  <c r="H109" i="13"/>
  <c r="F109" i="13"/>
  <c r="J62" i="13"/>
  <c r="I19" i="24"/>
  <c r="J19" i="24" s="1"/>
  <c r="H99" i="13"/>
  <c r="J82" i="13"/>
  <c r="G19" i="24" s="1"/>
  <c r="H19" i="24" s="1"/>
  <c r="D9" i="25" s="1"/>
  <c r="J81" i="2"/>
  <c r="H112" i="2" s="1"/>
  <c r="J61" i="2"/>
  <c r="D108" i="2"/>
  <c r="H108" i="2"/>
  <c r="F108" i="2"/>
  <c r="J63" i="2"/>
  <c r="D108" i="43"/>
  <c r="H108" i="43"/>
  <c r="J66" i="43"/>
  <c r="J64" i="43"/>
  <c r="H97" i="43"/>
  <c r="J82" i="43"/>
  <c r="G21" i="24" s="1"/>
  <c r="F97" i="43"/>
  <c r="F108" i="43"/>
  <c r="D97" i="43"/>
  <c r="I17" i="24"/>
  <c r="F99" i="43"/>
  <c r="H99" i="43"/>
  <c r="D99" i="43"/>
  <c r="H110" i="43"/>
  <c r="J80" i="43"/>
  <c r="F110" i="43"/>
  <c r="D110" i="43"/>
  <c r="H98" i="2"/>
  <c r="F98" i="2"/>
  <c r="J60" i="34"/>
  <c r="J61" i="34" s="1"/>
  <c r="I21" i="24"/>
  <c r="J21" i="24" s="1"/>
  <c r="J59" i="19"/>
  <c r="J81" i="10"/>
  <c r="J82" i="10" s="1"/>
  <c r="J61" i="19"/>
  <c r="F107" i="19"/>
  <c r="I24" i="24"/>
  <c r="J24" i="24" s="1"/>
  <c r="H97" i="19"/>
  <c r="D97" i="19"/>
  <c r="D107" i="19"/>
  <c r="H107" i="19"/>
  <c r="J80" i="19"/>
  <c r="H111" i="19" s="1"/>
  <c r="F97" i="19"/>
  <c r="H110" i="9"/>
  <c r="J79" i="9"/>
  <c r="D100" i="9"/>
  <c r="H100" i="9"/>
  <c r="F100" i="9"/>
  <c r="J81" i="9"/>
  <c r="D112" i="9" s="1"/>
  <c r="D110" i="9"/>
  <c r="I18" i="24"/>
  <c r="F98" i="9"/>
  <c r="D108" i="9"/>
  <c r="H108" i="9"/>
  <c r="F108" i="9"/>
  <c r="J63" i="9"/>
  <c r="D98" i="9"/>
  <c r="J61" i="9"/>
  <c r="H98" i="9"/>
  <c r="D94" i="15"/>
  <c r="F104" i="15"/>
  <c r="F94" i="15"/>
  <c r="H104" i="15"/>
  <c r="H94" i="15"/>
  <c r="D104" i="15"/>
  <c r="J73" i="15"/>
  <c r="J55" i="15"/>
  <c r="J75" i="15"/>
  <c r="H102" i="15"/>
  <c r="D102" i="15"/>
  <c r="H92" i="15"/>
  <c r="J57" i="15"/>
  <c r="D92" i="15"/>
  <c r="F102" i="15"/>
  <c r="F92" i="15"/>
  <c r="F107" i="34"/>
  <c r="H107" i="34"/>
  <c r="D107" i="34"/>
  <c r="D96" i="34"/>
  <c r="F96" i="34"/>
  <c r="H96" i="34"/>
  <c r="J77" i="34"/>
  <c r="H102" i="2" l="1"/>
  <c r="F112" i="2"/>
  <c r="J82" i="2"/>
  <c r="D94" i="34"/>
  <c r="H21" i="24"/>
  <c r="J82" i="41"/>
  <c r="G22" i="24"/>
  <c r="H22" i="24" s="1"/>
  <c r="D12" i="25" s="1"/>
  <c r="J17" i="24"/>
  <c r="J39" i="24" s="1"/>
  <c r="I33" i="24"/>
  <c r="I34" i="24"/>
  <c r="I36" i="24"/>
  <c r="I37" i="24"/>
  <c r="I35" i="24"/>
  <c r="I32" i="24"/>
  <c r="D103" i="13"/>
  <c r="J83" i="13"/>
  <c r="F113" i="13"/>
  <c r="H113" i="13"/>
  <c r="H103" i="13"/>
  <c r="D113" i="13"/>
  <c r="J85" i="13"/>
  <c r="F103" i="13"/>
  <c r="D112" i="2"/>
  <c r="G17" i="24"/>
  <c r="H17" i="24" s="1"/>
  <c r="J84" i="2"/>
  <c r="F102" i="2"/>
  <c r="D102" i="2"/>
  <c r="F111" i="41"/>
  <c r="H111" i="41"/>
  <c r="J84" i="41"/>
  <c r="D100" i="41"/>
  <c r="F100" i="41"/>
  <c r="H100" i="41"/>
  <c r="D111" i="41"/>
  <c r="F94" i="34"/>
  <c r="H94" i="34"/>
  <c r="F105" i="34"/>
  <c r="D105" i="34"/>
  <c r="J63" i="34"/>
  <c r="I23" i="24"/>
  <c r="I30" i="24" s="1"/>
  <c r="H105" i="34"/>
  <c r="J79" i="34"/>
  <c r="H98" i="34" s="1"/>
  <c r="H112" i="43"/>
  <c r="F101" i="43"/>
  <c r="F112" i="43"/>
  <c r="J83" i="43"/>
  <c r="D112" i="43"/>
  <c r="H101" i="43"/>
  <c r="D101" i="43"/>
  <c r="J85" i="43"/>
  <c r="F101" i="19"/>
  <c r="G20" i="24"/>
  <c r="H20" i="24" s="1"/>
  <c r="D10" i="25" s="1"/>
  <c r="J84" i="10"/>
  <c r="I39" i="24"/>
  <c r="I40" i="24"/>
  <c r="D111" i="19"/>
  <c r="F111" i="19"/>
  <c r="D101" i="19"/>
  <c r="J81" i="19"/>
  <c r="J83" i="19"/>
  <c r="G24" i="24"/>
  <c r="H24" i="24" s="1"/>
  <c r="D14" i="25" s="1"/>
  <c r="H101" i="19"/>
  <c r="D102" i="9"/>
  <c r="F102" i="9"/>
  <c r="J82" i="9"/>
  <c r="J84" i="9"/>
  <c r="F112" i="9"/>
  <c r="G18" i="24"/>
  <c r="H18" i="24" s="1"/>
  <c r="D8" i="25" s="1"/>
  <c r="H112" i="9"/>
  <c r="H102" i="9"/>
  <c r="J18" i="24"/>
  <c r="I38" i="24"/>
  <c r="J76" i="15"/>
  <c r="D96" i="15"/>
  <c r="J78" i="15"/>
  <c r="D106" i="15"/>
  <c r="F106" i="15"/>
  <c r="H96" i="15"/>
  <c r="F96" i="15"/>
  <c r="H106" i="15"/>
  <c r="H35" i="24" l="1"/>
  <c r="D35" i="25" s="1"/>
  <c r="H36" i="24"/>
  <c r="D36" i="25" s="1"/>
  <c r="D11" i="25"/>
  <c r="H32" i="24"/>
  <c r="D32" i="25" s="1"/>
  <c r="J40" i="24"/>
  <c r="I31" i="24"/>
  <c r="F98" i="34"/>
  <c r="J80" i="34"/>
  <c r="D98" i="34"/>
  <c r="H109" i="34"/>
  <c r="G23" i="24"/>
  <c r="H23" i="24" s="1"/>
  <c r="D13" i="25" s="1"/>
  <c r="D109" i="34"/>
  <c r="J82" i="34"/>
  <c r="H33" i="24"/>
  <c r="D33" i="25" s="1"/>
  <c r="H37" i="24"/>
  <c r="D37" i="25" s="1"/>
  <c r="H34" i="24"/>
  <c r="D34" i="25" s="1"/>
  <c r="G32" i="24"/>
  <c r="G36" i="24"/>
  <c r="G35" i="24"/>
  <c r="G34" i="24"/>
  <c r="G33" i="24"/>
  <c r="G37" i="24"/>
  <c r="J33" i="24"/>
  <c r="J37" i="24"/>
  <c r="J35" i="24"/>
  <c r="J34" i="24"/>
  <c r="J32" i="24"/>
  <c r="J36" i="24"/>
  <c r="D7" i="25"/>
  <c r="I29" i="24"/>
  <c r="J23" i="24"/>
  <c r="J29" i="24" s="1"/>
  <c r="F109" i="34"/>
  <c r="G40" i="24"/>
  <c r="G39" i="24"/>
  <c r="G38" i="24"/>
  <c r="H40" i="24"/>
  <c r="D40" i="25" s="1"/>
  <c r="H39" i="24"/>
  <c r="D39" i="25" s="1"/>
  <c r="H38" i="24"/>
  <c r="D38" i="25" s="1"/>
  <c r="J38" i="24"/>
  <c r="H30" i="24" l="1"/>
  <c r="D30" i="25" s="1"/>
  <c r="H29" i="24"/>
  <c r="H31" i="24"/>
  <c r="D31" i="25"/>
  <c r="G31" i="24"/>
  <c r="D29" i="25"/>
  <c r="G29" i="24"/>
  <c r="G30" i="24"/>
  <c r="J31" i="24"/>
  <c r="J3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Reviewer</author>
  </authors>
  <commentList>
    <comment ref="B139" authorId="0" shapeId="0" xr:uid="{00000000-0006-0000-1F00-000001000000}">
      <text>
        <r>
          <rPr>
            <b/>
            <sz val="9"/>
            <color indexed="81"/>
            <rFont val="Tahoma"/>
            <family val="2"/>
          </rPr>
          <t>Combine costs are about 25% higher for canola relative to grain as it is harvested more slowly.Alternatively it can be swathed first and then combined. Regardless, the harvesting process is more costly for canola than for grain.</t>
        </r>
      </text>
    </comment>
    <comment ref="B179" authorId="0" shapeId="0" xr:uid="{00000000-0006-0000-1F00-000002000000}">
      <text>
        <r>
          <rPr>
            <b/>
            <sz val="9"/>
            <color indexed="81"/>
            <rFont val="Tahoma"/>
            <family val="2"/>
          </rPr>
          <t>Combine costs are about 25% higher for canola relative to grain as it is harvested more slowly.Alternatively it can be swathed first and then combined. Regardless, the harvesting process is more costly for canola than for grain.</t>
        </r>
      </text>
    </comment>
  </commentList>
</comments>
</file>

<file path=xl/sharedStrings.xml><?xml version="1.0" encoding="utf-8"?>
<sst xmlns="http://schemas.openxmlformats.org/spreadsheetml/2006/main" count="1973" uniqueCount="513">
  <si>
    <r>
      <t xml:space="preserve">Machinery Costs for No-Till </t>
    </r>
    <r>
      <rPr>
        <b/>
        <sz val="12"/>
        <color indexed="10"/>
        <rFont val="Arial"/>
        <family val="2"/>
      </rPr>
      <t>Garbanzos</t>
    </r>
    <r>
      <rPr>
        <b/>
        <sz val="12"/>
        <rFont val="Arial"/>
        <family val="2"/>
      </rPr>
      <t xml:space="preserve"> ($/acre) from the University of Idaho Machinery Cost Calculator</t>
    </r>
  </si>
  <si>
    <t>Variable Costs ($/acre):</t>
  </si>
  <si>
    <r>
      <t xml:space="preserve">Machinery Costs for No-Till </t>
    </r>
    <r>
      <rPr>
        <b/>
        <sz val="12"/>
        <color indexed="10"/>
        <rFont val="Arial"/>
        <family val="2"/>
      </rPr>
      <t>Soft White Winter Wheat</t>
    </r>
    <r>
      <rPr>
        <b/>
        <sz val="12"/>
        <rFont val="Arial"/>
        <family val="2"/>
      </rPr>
      <t xml:space="preserve"> ($/acre) from the University of Idaho Machinery Cost Calculator</t>
    </r>
  </si>
  <si>
    <r>
      <t xml:space="preserve">Machinery Costs for No-Till </t>
    </r>
    <r>
      <rPr>
        <b/>
        <sz val="12"/>
        <color indexed="10"/>
        <rFont val="Arial"/>
        <family val="2"/>
      </rPr>
      <t>Soft White Spring Wheat</t>
    </r>
    <r>
      <rPr>
        <b/>
        <sz val="12"/>
        <rFont val="Arial"/>
        <family val="2"/>
      </rPr>
      <t xml:space="preserve"> ($/acre) from the University of Idaho Machinery Cost Calculator</t>
    </r>
  </si>
  <si>
    <r>
      <t xml:space="preserve">Machinery Costs for No-Till </t>
    </r>
    <r>
      <rPr>
        <b/>
        <sz val="12"/>
        <color indexed="10"/>
        <rFont val="Arial"/>
        <family val="2"/>
      </rPr>
      <t>Hard Red Spring Wheat</t>
    </r>
    <r>
      <rPr>
        <b/>
        <sz val="12"/>
        <rFont val="Arial"/>
        <family val="2"/>
      </rPr>
      <t xml:space="preserve"> ($/acre) from the University of Idaho Machinery Cost Calculator</t>
    </r>
  </si>
  <si>
    <r>
      <t xml:space="preserve">Machinery Costs for No-Till </t>
    </r>
    <r>
      <rPr>
        <b/>
        <sz val="12"/>
        <color indexed="10"/>
        <rFont val="Arial"/>
        <family val="2"/>
      </rPr>
      <t>Spring Barley</t>
    </r>
    <r>
      <rPr>
        <b/>
        <sz val="12"/>
        <rFont val="Arial"/>
        <family val="2"/>
      </rPr>
      <t xml:space="preserve"> ($/acre) from the University of Idaho Machinery Cost Calculator</t>
    </r>
  </si>
  <si>
    <t>Interest:</t>
  </si>
  <si>
    <t>Operating Loan</t>
  </si>
  <si>
    <t>percent</t>
  </si>
  <si>
    <t>Machinery Loan/investment</t>
  </si>
  <si>
    <t>Price/unit</t>
  </si>
  <si>
    <t>Machinery Costs ($/acre) from the University of Idaho Machinery Cost Calculator</t>
  </si>
  <si>
    <t>Labor</t>
  </si>
  <si>
    <t>Total Cost</t>
  </si>
  <si>
    <t xml:space="preserve">  Depreciation</t>
  </si>
  <si>
    <t xml:space="preserve">  Interest</t>
  </si>
  <si>
    <t xml:space="preserve">  Taxes, Housing, Insurance, License</t>
  </si>
  <si>
    <t xml:space="preserve">  Repairs </t>
  </si>
  <si>
    <t xml:space="preserve">  Fuel</t>
  </si>
  <si>
    <t xml:space="preserve">  Lubricants</t>
  </si>
  <si>
    <t>2-Ton Truck</t>
  </si>
  <si>
    <t>Trap Wagon</t>
  </si>
  <si>
    <t>4WD-ATV</t>
  </si>
  <si>
    <t>50HP Wheel Tractor</t>
  </si>
  <si>
    <t>Storage Facility &amp; Equip. Repairs.</t>
  </si>
  <si>
    <t xml:space="preserve">  Total Fixed Costs</t>
  </si>
  <si>
    <t>Fixed Costs ($/acre):</t>
  </si>
  <si>
    <t>Machinery insurance, taxes, housing, licenses</t>
  </si>
  <si>
    <t>Note: Farm size is assumed to be 2500 acres for the purposes of machinery cost calculations.</t>
  </si>
  <si>
    <t>Annual</t>
  </si>
  <si>
    <t>Taxes,</t>
  </si>
  <si>
    <t xml:space="preserve">Annual </t>
  </si>
  <si>
    <t>Repairs</t>
  </si>
  <si>
    <t>Gallons</t>
  </si>
  <si>
    <t>Housing,</t>
  </si>
  <si>
    <t>Type of</t>
  </si>
  <si>
    <t>Replacement</t>
  </si>
  <si>
    <t>Age When</t>
  </si>
  <si>
    <t>Years of</t>
  </si>
  <si>
    <t>Hours</t>
  </si>
  <si>
    <t>Salvage</t>
  </si>
  <si>
    <t>(Materials</t>
  </si>
  <si>
    <t>of</t>
  </si>
  <si>
    <t>Insur.,</t>
  </si>
  <si>
    <t>Acres</t>
  </si>
  <si>
    <t>Machine</t>
  </si>
  <si>
    <t>Value</t>
  </si>
  <si>
    <t>Purchased</t>
  </si>
  <si>
    <t>Life</t>
  </si>
  <si>
    <t>of Use</t>
  </si>
  <si>
    <t>&amp; Labor)</t>
  </si>
  <si>
    <t>Fuel/Hr.</t>
  </si>
  <si>
    <t>Licenses</t>
  </si>
  <si>
    <t>Multiplier</t>
  </si>
  <si>
    <t>per Hour</t>
  </si>
  <si>
    <t>$</t>
  </si>
  <si>
    <t>%</t>
  </si>
  <si>
    <t>Tractors, ATVs:</t>
  </si>
  <si>
    <t>50HP-WT w/Bucket</t>
  </si>
  <si>
    <t>Equipment:</t>
  </si>
  <si>
    <t>Trucks:</t>
  </si>
  <si>
    <t>Miles/year:</t>
  </si>
  <si>
    <t>MPG:</t>
  </si>
  <si>
    <t>Returns to Risk</t>
  </si>
  <si>
    <t>Notes:</t>
  </si>
  <si>
    <t>Breakeven Analysis:</t>
  </si>
  <si>
    <t>-</t>
  </si>
  <si>
    <t>Base</t>
  </si>
  <si>
    <t>+</t>
  </si>
  <si>
    <t>Yield</t>
  </si>
  <si>
    <t>Price</t>
  </si>
  <si>
    <t>Total Cost Breakeven</t>
  </si>
  <si>
    <t>lb</t>
  </si>
  <si>
    <t>acre</t>
  </si>
  <si>
    <t>oz</t>
  </si>
  <si>
    <t>Surfactant</t>
  </si>
  <si>
    <t>In-Place</t>
  </si>
  <si>
    <t>Custom Rental:</t>
  </si>
  <si>
    <t>90' Rental Sprayer</t>
  </si>
  <si>
    <t>Nitrogen (dry)</t>
  </si>
  <si>
    <t>Phosphorous (dry)</t>
  </si>
  <si>
    <t xml:space="preserve">Machinery Repairs </t>
  </si>
  <si>
    <t>Lentil Seed</t>
  </si>
  <si>
    <t>Dimethoate</t>
  </si>
  <si>
    <t>Ammonium Sulfate</t>
  </si>
  <si>
    <t>Brox M</t>
  </si>
  <si>
    <t>Pursuit</t>
  </si>
  <si>
    <t>Imidan 70</t>
  </si>
  <si>
    <t>Custom Aerial, 1 lb Imidan 70, 0.33 pt Dimethoate</t>
  </si>
  <si>
    <t>Custom Aerial, 1 pt Dimethoate</t>
  </si>
  <si>
    <t>FarGO</t>
  </si>
  <si>
    <t>Ammonium Sulfate (liquid)</t>
  </si>
  <si>
    <t>Ammonium Sulfate (20-0-0-24)</t>
  </si>
  <si>
    <t>130 lb Seed</t>
  </si>
  <si>
    <t>Custom Aerial, 8 oz Quadris Fungicide</t>
  </si>
  <si>
    <t>Net Returns Above Variable Costs</t>
  </si>
  <si>
    <t>Total Fixed Costs</t>
  </si>
  <si>
    <t>Fixed Costs per Unit</t>
  </si>
  <si>
    <t>Fixed Costs:</t>
  </si>
  <si>
    <t>*Based on Share Rent Percentage:</t>
  </si>
  <si>
    <t xml:space="preserve">  Landlord</t>
  </si>
  <si>
    <t xml:space="preserve">  Tenant</t>
  </si>
  <si>
    <t>Roundup</t>
  </si>
  <si>
    <t>R-11</t>
  </si>
  <si>
    <t>Achieve SC</t>
  </si>
  <si>
    <t>Input Prices:</t>
  </si>
  <si>
    <t>Drill</t>
  </si>
  <si>
    <t>All land cost (crop-share) and other data will adjust automatically throughout.</t>
  </si>
  <si>
    <t>Land Cost*</t>
  </si>
  <si>
    <t>Total Costs per Acre</t>
  </si>
  <si>
    <t>26' Rental Shredder</t>
  </si>
  <si>
    <t>36' Ripper Shooter</t>
  </si>
  <si>
    <t>Fertilizer Applicator</t>
  </si>
  <si>
    <t>Ally</t>
  </si>
  <si>
    <t>Assure II</t>
  </si>
  <si>
    <t>Bronate</t>
  </si>
  <si>
    <t>Peas</t>
  </si>
  <si>
    <t>Prowl</t>
  </si>
  <si>
    <t>Capture</t>
  </si>
  <si>
    <t>Custom Aerial Spray</t>
  </si>
  <si>
    <t>Pea Seed</t>
  </si>
  <si>
    <t>200 lb Seed</t>
  </si>
  <si>
    <t>Soft White Wheat</t>
  </si>
  <si>
    <t>Custom</t>
  </si>
  <si>
    <t>Dark Northern Spring Wheat (DNSW)</t>
  </si>
  <si>
    <t>WW</t>
  </si>
  <si>
    <t>SB</t>
  </si>
  <si>
    <t>SWSW</t>
  </si>
  <si>
    <t>HRSW</t>
  </si>
  <si>
    <t>Garbanzo Seed</t>
  </si>
  <si>
    <t>Fungicide:</t>
  </si>
  <si>
    <t>By Rotation:</t>
  </si>
  <si>
    <t>• Type and size of machinery complement</t>
  </si>
  <si>
    <t>Crop Prices:</t>
  </si>
  <si>
    <t>Acknowledgments:</t>
  </si>
  <si>
    <t>Land taxes</t>
  </si>
  <si>
    <t>Lubricants</t>
  </si>
  <si>
    <t>gal</t>
  </si>
  <si>
    <t>Month</t>
  </si>
  <si>
    <t>August</t>
  </si>
  <si>
    <t>Operation</t>
  </si>
  <si>
    <t>March</t>
  </si>
  <si>
    <t>Tooling</t>
  </si>
  <si>
    <t>Materials/Service</t>
  </si>
  <si>
    <t>Harvest</t>
  </si>
  <si>
    <t>INSTRUCTIONS AND ASSUMPTIONS</t>
  </si>
  <si>
    <t>Machinery Costs:</t>
  </si>
  <si>
    <t>Fuel</t>
  </si>
  <si>
    <t>80 lb Seed, 60 lb N, 12 lb P, 15 lb S</t>
  </si>
  <si>
    <t>Potassium (dry)</t>
  </si>
  <si>
    <t>Fungicides:</t>
  </si>
  <si>
    <t>Rental Sprayer Applicator</t>
  </si>
  <si>
    <t>Custom Aerial</t>
  </si>
  <si>
    <t>June</t>
  </si>
  <si>
    <t>Aerial Spray</t>
  </si>
  <si>
    <t>Total Cost per Unit</t>
  </si>
  <si>
    <t>Costs By Crop:</t>
  </si>
  <si>
    <t>September</t>
  </si>
  <si>
    <t>Spray Weeds</t>
  </si>
  <si>
    <t>Soft White Wheat Seed</t>
  </si>
  <si>
    <t>Variable Costs</t>
  </si>
  <si>
    <t>Total Variable Costs</t>
  </si>
  <si>
    <t>Variable Costs per Unit</t>
  </si>
  <si>
    <t>45 lb Seed</t>
  </si>
  <si>
    <t>April</t>
  </si>
  <si>
    <t>Crop Insurance</t>
  </si>
  <si>
    <t>Wheat</t>
  </si>
  <si>
    <t>bu</t>
  </si>
  <si>
    <t>Wheat Seed</t>
  </si>
  <si>
    <t>pt</t>
  </si>
  <si>
    <t>M90</t>
  </si>
  <si>
    <t>Quantity</t>
  </si>
  <si>
    <t>Price or</t>
  </si>
  <si>
    <t>Value or</t>
  </si>
  <si>
    <t>Item</t>
  </si>
  <si>
    <t>Per Acre</t>
  </si>
  <si>
    <t>Unit</t>
  </si>
  <si>
    <t>Cost/Acre</t>
  </si>
  <si>
    <t>Gross Returns</t>
  </si>
  <si>
    <t>Seed:</t>
  </si>
  <si>
    <t>Fertilizer:</t>
  </si>
  <si>
    <t>Pesticides:</t>
  </si>
  <si>
    <t>Custom &amp; Consultants:</t>
  </si>
  <si>
    <t>Other:</t>
  </si>
  <si>
    <t>Machinery Repairs</t>
  </si>
  <si>
    <t>Garbanzos</t>
  </si>
  <si>
    <t>May</t>
  </si>
  <si>
    <t>Rental Sprayer</t>
  </si>
  <si>
    <t>• Size of farm enterprise</t>
  </si>
  <si>
    <t>• Crop yields</t>
  </si>
  <si>
    <t>Storage Facility &amp; Equip. Repairs</t>
  </si>
  <si>
    <t>Machinery Labor</t>
  </si>
  <si>
    <t>Other Labor</t>
  </si>
  <si>
    <t>Land Costs:</t>
  </si>
  <si>
    <t>Spring Pea Seed</t>
  </si>
  <si>
    <t>Nitrogen</t>
  </si>
  <si>
    <t>Phosphorous</t>
  </si>
  <si>
    <t>Sulfur</t>
  </si>
  <si>
    <t>Sulfur (dry)</t>
  </si>
  <si>
    <t>Garbanzos (G)</t>
  </si>
  <si>
    <t>Summary of Returns by Crop and Rotation ($/acre)</t>
  </si>
  <si>
    <t>Total</t>
  </si>
  <si>
    <t>Returns</t>
  </si>
  <si>
    <t xml:space="preserve">Returns </t>
  </si>
  <si>
    <t xml:space="preserve">Yield </t>
  </si>
  <si>
    <t>Revenue</t>
  </si>
  <si>
    <t>Cost of</t>
  </si>
  <si>
    <t>over TC</t>
  </si>
  <si>
    <t>Variable</t>
  </si>
  <si>
    <t>over VC</t>
  </si>
  <si>
    <t>By Crop:</t>
  </si>
  <si>
    <t>per acre</t>
  </si>
  <si>
    <t>per unit</t>
  </si>
  <si>
    <t>($/acre)</t>
  </si>
  <si>
    <t>Costs</t>
  </si>
  <si>
    <t>Winter Wheat (WW)</t>
  </si>
  <si>
    <t>Spring Barley (SB)</t>
  </si>
  <si>
    <t>Barley</t>
  </si>
  <si>
    <t>ton</t>
  </si>
  <si>
    <t>Barley Seed</t>
  </si>
  <si>
    <t>Soft White Spring Wheat (SWSW)</t>
  </si>
  <si>
    <t>Maverick</t>
  </si>
  <si>
    <t>Adjuvants:</t>
  </si>
  <si>
    <t>Click on crop to see machinery costs by crop.</t>
  </si>
  <si>
    <t>Back to Costs by Crop</t>
  </si>
  <si>
    <t>Discover</t>
  </si>
  <si>
    <t>qt</t>
  </si>
  <si>
    <t>Finesse</t>
  </si>
  <si>
    <t>• Input prices</t>
  </si>
  <si>
    <t>• Commodity prices</t>
  </si>
  <si>
    <t>• Management skill</t>
  </si>
  <si>
    <t>Crop &amp; Cost</t>
  </si>
  <si>
    <t>Share**</t>
  </si>
  <si>
    <t>Operator:</t>
  </si>
  <si>
    <t>Owner:</t>
  </si>
  <si>
    <t>(gal/acre)</t>
  </si>
  <si>
    <t xml:space="preserve">(hr/acre) </t>
  </si>
  <si>
    <t>Fuel Use</t>
  </si>
  <si>
    <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t>
  </si>
  <si>
    <t>• Capital, labor, and natural resources</t>
  </si>
  <si>
    <t>Prowl, 50 oz Ammonium Sulfate, 1.5 oz M90</t>
  </si>
  <si>
    <t>50 oz Ammonium Sulfate</t>
  </si>
  <si>
    <t>Operating Cost Breakeven</t>
  </si>
  <si>
    <t>Ownership Cost Breakeven</t>
  </si>
  <si>
    <t>Crop insurance</t>
  </si>
  <si>
    <t>Machinery depreciation</t>
  </si>
  <si>
    <t>Machinery interest</t>
  </si>
  <si>
    <t>• Cultural practices</t>
  </si>
  <si>
    <t>Prices</t>
  </si>
  <si>
    <t>Fuel:</t>
  </si>
  <si>
    <t>Diesel (gal)</t>
  </si>
  <si>
    <t>Gas (gal)</t>
  </si>
  <si>
    <t>Labor:</t>
  </si>
  <si>
    <t>Hard Red Spring Wheat</t>
  </si>
  <si>
    <t>Summary of Returns by Crop and Rotation ($/acre/yr)</t>
  </si>
  <si>
    <t>Budget spreadsheets are available at the following link:</t>
  </si>
  <si>
    <t>Land Tax:</t>
  </si>
  <si>
    <t>Land Tax</t>
  </si>
  <si>
    <t>Hourly machine labor*</t>
  </si>
  <si>
    <t>*Includes all applicable state and federal taxes.</t>
  </si>
  <si>
    <t xml:space="preserve">Details on variable and fixed machinery costs, including fuel, repairs, and machine labor, are located in the </t>
  </si>
  <si>
    <t>Cash Rent:</t>
  </si>
  <si>
    <t>Cash Rent</t>
  </si>
  <si>
    <t>Cash rent</t>
  </si>
  <si>
    <t>Total:</t>
  </si>
  <si>
    <t>Soft White Winter Wheat</t>
  </si>
  <si>
    <t>Soft White Spring Wheat</t>
  </si>
  <si>
    <t>Spring Barley</t>
  </si>
  <si>
    <t>Spring Peas</t>
  </si>
  <si>
    <t>Spring Lentils</t>
  </si>
  <si>
    <t xml:space="preserve">Note: Changing prices here will change them throughout the spreadsheet. </t>
  </si>
  <si>
    <t>Winter Wheat Machinery Costs table.</t>
  </si>
  <si>
    <t xml:space="preserve">Soft White Spring Wheat Machinery Costs table. </t>
  </si>
  <si>
    <t>Hard Red Spring Wheat Machinery Costs table.</t>
  </si>
  <si>
    <r>
      <t>Legend:</t>
    </r>
    <r>
      <rPr>
        <b/>
        <i/>
        <sz val="10"/>
        <rFont val="Arial"/>
        <family val="2"/>
      </rPr>
      <t xml:space="preserve"> Follow directions below to preserve equations in this spreadsheet.</t>
    </r>
  </si>
  <si>
    <t>Spring Barley Machinery Costs table.</t>
  </si>
  <si>
    <t>Details on variable and fixed machinery costs, including fuel, repairs, and machine labor, are locateed in the</t>
  </si>
  <si>
    <t>Spring Peas Machinery Costs table.</t>
  </si>
  <si>
    <t>Garbanzos Machinery Costs table.</t>
  </si>
  <si>
    <t>Poast</t>
  </si>
  <si>
    <t>Crop Oil Concentrate</t>
  </si>
  <si>
    <t>Machinery:</t>
  </si>
  <si>
    <t>Cost/Unit</t>
  </si>
  <si>
    <t>Operator</t>
  </si>
  <si>
    <t>Owner</t>
  </si>
  <si>
    <t>Pickup 3/4 ton 4WD</t>
  </si>
  <si>
    <t>40' Grain Trailer+Tractor</t>
  </si>
  <si>
    <t>200HP Trac+60'Harrow</t>
  </si>
  <si>
    <t>200HP Trac+100'Sprayer</t>
  </si>
  <si>
    <t>Fertilizer Tanks+Pumps</t>
  </si>
  <si>
    <t>60' Harrow</t>
  </si>
  <si>
    <t>100' Pull Sprayer</t>
  </si>
  <si>
    <t>Bankout Wagon</t>
  </si>
  <si>
    <t>200HP FWA Tractor</t>
  </si>
  <si>
    <t>3/4T 4WD Pickup</t>
  </si>
  <si>
    <t>Annual costs:</t>
  </si>
  <si>
    <t>Seasonal operations:</t>
  </si>
  <si>
    <t>36' Combine</t>
  </si>
  <si>
    <t>30' Shredder</t>
  </si>
  <si>
    <t>Fertilizer Tanks &amp; Pump</t>
  </si>
  <si>
    <t>200HP Trac+Bankout Wagon</t>
  </si>
  <si>
    <t>kpainter@uidaho.edu</t>
  </si>
  <si>
    <t>Kathleen Painter, PhD</t>
  </si>
  <si>
    <t>General Instructions:</t>
  </si>
  <si>
    <t>The machinery complement and associated hourly machinery cost data are in the last two sheets. The hourly machinery cost data are used to create the individualized machinery cost data for each budget, located in a separate tab for each crop. In the crop budget sheets, entries in blue cells are calculated by the machinery cost program and come from the associated Machinery Cost sheet for that crop. Machinery fixed costs include capital recovery costs,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t>
  </si>
  <si>
    <t>Land costs, included either as real or as opportunity costs, are based on a typical share rental arrangement. We calculate net land rental cost as a cost share as follows:</t>
  </si>
  <si>
    <t>While the owner-operator will not actually experience a land rental cost, this cost represents the minimum return owner-operators must realize to justify growing the crop themselves.  To determine the profitability of crop production relative to other activities, the owner-operator may want to consider these forgone rental returns along with the usual production expenses.</t>
  </si>
  <si>
    <t>General Assumptions:</t>
  </si>
  <si>
    <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t>
  </si>
  <si>
    <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t>
  </si>
  <si>
    <t>200HP-WT, 100' Sprayer</t>
  </si>
  <si>
    <t>Fertilizer Tanks &amp; Pumps</t>
  </si>
  <si>
    <t>90 lb seed, 110 lb N, 5 lb P, 15 lb S</t>
  </si>
  <si>
    <t>100 lb seed, 100 lb N, 5 lb P, 20 lb S</t>
  </si>
  <si>
    <t>100 lb seed, 130 lb N, 5 lb P, 25 lb S</t>
  </si>
  <si>
    <t>Schedule of Operations for Direct Seeded Spring Barley, Northern Idaho</t>
  </si>
  <si>
    <t>Schedule of Operations for Direct Seeded Winter Wheat, Northern Idaho</t>
  </si>
  <si>
    <t>Production Costs for Direct Seeded Soft White Winter Wheat, Northern Idaho</t>
  </si>
  <si>
    <t>Production Costs for Direct Seeded Soft White Spring Wheat, Northern Idaho</t>
  </si>
  <si>
    <t>Schedule of Operations for Direct Seeded Soft White Spring Wheat, Northern Idaho</t>
  </si>
  <si>
    <t>Production Costs for Direct Seeded Spring Barley, Northern Idaho</t>
  </si>
  <si>
    <t>Production Costs for Direct Seeded Spring Peas, Northern Idaho</t>
  </si>
  <si>
    <t>Schedule of Operations for Direct Seeded Spring Peas, Northern Idaho</t>
  </si>
  <si>
    <t>Schedule of Operations for Direct Seeded Spring Lentils, Northern Idaho</t>
  </si>
  <si>
    <t>Production Costs for Direct Seeded Garbanzos, Northern Idaho</t>
  </si>
  <si>
    <t>Schedule of Operations for Direct Seeded Garbanzos, Northern Idaho</t>
  </si>
  <si>
    <t>Machinery Complement for Direct Seed Planting, Over 18" Precipitation, Northern Idaho</t>
  </si>
  <si>
    <t>WW_SWSW_G</t>
  </si>
  <si>
    <t>WW_SB_G</t>
  </si>
  <si>
    <t>Note: Per hour machinery costs can be changed in this master table and they will update throughout. Per acre costs are calcUlated in the Machine Cost program using the values listed in the Machinery Complement tab. You can also delete or insert lines in the individual crop machinery cost tables and the budget amounts will be recalculated.</t>
  </si>
  <si>
    <t>Assuming a 2500-acre farm</t>
  </si>
  <si>
    <t>Winter wheat, soft white spring wheat &amp; dark northern spring (DNS) wheat</t>
  </si>
  <si>
    <t>Dark Northern Spring Wheat</t>
  </si>
  <si>
    <t>WW_DNSW_G</t>
  </si>
  <si>
    <t>Purple: Data are from Summary page (purple tab).</t>
  </si>
  <si>
    <t>Orange Type: You may adjust data in orange type. All other data will adjust automatically to these changes.</t>
  </si>
  <si>
    <t>Green: Data are from Input Costs page (green tab).</t>
  </si>
  <si>
    <t>Blue: Data are from the Machinery page (blue tab).</t>
  </si>
  <si>
    <t>Schedule of Operations for Direct Seeded Dark Northern Spring Wheat, Northern Idaho</t>
  </si>
  <si>
    <t>Production Costs for Direct Seeded Dark Northern Spring Wheat, Northern Idaho</t>
  </si>
  <si>
    <t>Dark Northern Wheat Seed</t>
  </si>
  <si>
    <r>
      <t>Crop Insurance</t>
    </r>
    <r>
      <rPr>
        <b/>
        <vertAlign val="superscript"/>
        <sz val="10"/>
        <rFont val="Arial"/>
        <family val="2"/>
      </rPr>
      <t>1</t>
    </r>
    <r>
      <rPr>
        <b/>
        <sz val="10"/>
        <rFont val="Arial"/>
        <family val="2"/>
      </rPr>
      <t>:</t>
    </r>
  </si>
  <si>
    <t>Soft white spring wheat</t>
  </si>
  <si>
    <t>Spring peas</t>
  </si>
  <si>
    <t>Spring lentils</t>
  </si>
  <si>
    <t>Dark Northern spring wheat</t>
  </si>
  <si>
    <t>Soft white winter wheat</t>
  </si>
  <si>
    <r>
      <t>Operating Interest</t>
    </r>
    <r>
      <rPr>
        <b/>
        <i/>
        <vertAlign val="superscript"/>
        <sz val="10"/>
        <rFont val="Arial"/>
        <family val="2"/>
      </rPr>
      <t>1</t>
    </r>
  </si>
  <si>
    <r>
      <t>1</t>
    </r>
    <r>
      <rPr>
        <sz val="10"/>
        <rFont val="Arial"/>
        <family val="2"/>
      </rPr>
      <t>Calculated at 6.75% interest on operating capital for 9 months.</t>
    </r>
  </si>
  <si>
    <r>
      <t>2</t>
    </r>
    <r>
      <rPr>
        <sz val="10"/>
        <rFont val="Arial"/>
        <family val="2"/>
      </rPr>
      <t>Covers legal, accounting, and utility fees. Calculated as 5% of operating expenses.</t>
    </r>
  </si>
  <si>
    <r>
      <t>Overhead</t>
    </r>
    <r>
      <rPr>
        <vertAlign val="superscript"/>
        <sz val="10"/>
        <rFont val="Arial"/>
        <family val="2"/>
      </rPr>
      <t>2</t>
    </r>
  </si>
  <si>
    <r>
      <t>Operating Interest</t>
    </r>
    <r>
      <rPr>
        <vertAlign val="superscript"/>
        <sz val="10"/>
        <rFont val="Arial"/>
        <family val="2"/>
      </rPr>
      <t>1</t>
    </r>
  </si>
  <si>
    <r>
      <t>1</t>
    </r>
    <r>
      <rPr>
        <sz val="10"/>
        <rFont val="Arial"/>
        <family val="2"/>
      </rPr>
      <t>Calculated at 6.75% interest on operating capital for 6 months.</t>
    </r>
  </si>
  <si>
    <t>18 oz Roundup, 1.5 oz M90</t>
  </si>
  <si>
    <t>hour</t>
  </si>
  <si>
    <t>18 oz Roundup, 1.5 oz M90,</t>
  </si>
  <si>
    <t>18 oz Roundup, 3 oz Pursuit, 24 oz</t>
  </si>
  <si>
    <t>36' NT Drill</t>
  </si>
  <si>
    <t>Combine + 36' Header</t>
  </si>
  <si>
    <t>1.7 lbs AMS</t>
  </si>
  <si>
    <t>1.7 lbs Ammonium Sulfate</t>
  </si>
  <si>
    <r>
      <t>Management fee</t>
    </r>
    <r>
      <rPr>
        <vertAlign val="superscript"/>
        <sz val="10"/>
        <rFont val="Arial"/>
        <family val="2"/>
      </rPr>
      <t>3</t>
    </r>
  </si>
  <si>
    <r>
      <rPr>
        <vertAlign val="superscript"/>
        <sz val="10"/>
        <rFont val="Arial"/>
        <family val="2"/>
      </rPr>
      <t>3</t>
    </r>
    <r>
      <rPr>
        <sz val="10"/>
        <rFont val="Arial"/>
        <family val="2"/>
      </rPr>
      <t xml:space="preserve">The management fee is calculated as a 5% of gross revenue. </t>
    </r>
  </si>
  <si>
    <t>Note: You may adjust yield, price, and crop-share % information in orange type.</t>
  </si>
  <si>
    <t>Overhead:</t>
  </si>
  <si>
    <t>450HP 4WD Tractor</t>
  </si>
  <si>
    <t>Tandem Axle Truck</t>
  </si>
  <si>
    <t>450HP Tractor+NT Drill, 36'</t>
  </si>
  <si>
    <r>
      <t xml:space="preserve">Legend: </t>
    </r>
    <r>
      <rPr>
        <b/>
        <i/>
        <sz val="10"/>
        <rFont val="Arial"/>
        <family val="2"/>
      </rPr>
      <t>Follow directions below to preserve equations in this spreadsheet.</t>
    </r>
  </si>
  <si>
    <t>Orange Type: You may adjust data in orange type &amp; all other data will be updated.</t>
  </si>
  <si>
    <t>Green: Data are from Input costs page (green tab).</t>
  </si>
  <si>
    <t>Rates &amp; chemicals will depend on the pests in your crop.</t>
  </si>
  <si>
    <t>Consult a certified pesticide applicator or the PNW Pest Control Management Guides.</t>
  </si>
  <si>
    <t>The following cost estimates are typical:</t>
  </si>
  <si>
    <t xml:space="preserve">Fuel </t>
  </si>
  <si>
    <t>Ownership Costs:</t>
  </si>
  <si>
    <t>Depreciation</t>
  </si>
  <si>
    <t>Interest</t>
  </si>
  <si>
    <t>Taxes, insurance, housing, licenses</t>
  </si>
  <si>
    <r>
      <t>2</t>
    </r>
    <r>
      <rPr>
        <sz val="10"/>
        <rFont val="Arial"/>
        <family val="2"/>
      </rPr>
      <t>Covers legal, accounting, and utility fees. Calculated as 2.5% of operating expenses.</t>
    </r>
  </si>
  <si>
    <t>Austrian Winter Peas (AWP)</t>
  </si>
  <si>
    <t xml:space="preserve">450HP-WT, 36' Direct Seed Drill, </t>
  </si>
  <si>
    <t xml:space="preserve">Base your rate on your soil test results. </t>
  </si>
  <si>
    <t>A typical recommendation might include the following:</t>
  </si>
  <si>
    <r>
      <t>1</t>
    </r>
    <r>
      <rPr>
        <sz val="10"/>
        <rFont val="Arial"/>
        <family val="2"/>
      </rPr>
      <t>Calculated as 5.75% interest on operating capital for 6 months.</t>
    </r>
  </si>
  <si>
    <t>2,4-DB</t>
  </si>
  <si>
    <t>Garbs</t>
  </si>
  <si>
    <t>Agricultural Extension Educator</t>
  </si>
  <si>
    <t>University of Idaho</t>
  </si>
  <si>
    <t>PO Box 267</t>
  </si>
  <si>
    <t>Bonners Ferry ID 83805</t>
  </si>
  <si>
    <t>(208) 267-3235</t>
  </si>
  <si>
    <t>2017*</t>
  </si>
  <si>
    <t>Spring Canola (SC)</t>
  </si>
  <si>
    <t>Canola</t>
  </si>
  <si>
    <t>Canola Seed, Roundup Ready</t>
  </si>
  <si>
    <t>Schedule of Operations for Direct Seeded Spring Canola, Northern Idaho</t>
  </si>
  <si>
    <t>Custom aerial</t>
  </si>
  <si>
    <t>5 lb seed, 80 lb N, 8 lb P, 17 lb S</t>
  </si>
  <si>
    <t>16 oz Roundup, 1.5 oz M90,</t>
  </si>
  <si>
    <t>24 oz Roundup, 1.5 oz M90</t>
  </si>
  <si>
    <t>Capture, 5 oz per acre</t>
  </si>
  <si>
    <t>WW_SWSW_SC</t>
  </si>
  <si>
    <t>WW_DNSW_SC</t>
  </si>
  <si>
    <t>WW_SB_SC</t>
  </si>
  <si>
    <t>SC</t>
  </si>
  <si>
    <r>
      <t xml:space="preserve">Machinery Costs for No-Till </t>
    </r>
    <r>
      <rPr>
        <b/>
        <sz val="12"/>
        <color indexed="10"/>
        <rFont val="Arial"/>
        <family val="2"/>
      </rPr>
      <t>Spring Canola</t>
    </r>
    <r>
      <rPr>
        <b/>
        <sz val="12"/>
        <rFont val="Arial"/>
        <family val="2"/>
      </rPr>
      <t xml:space="preserve"> ($/acre) from the University of Idaho Machinery Cost Calculator</t>
    </r>
  </si>
  <si>
    <t>Farmgate</t>
  </si>
  <si>
    <t>**In a crop- and cost-share arrangement, the landowner and the farm manager split the crop and the fertilizer costs.</t>
  </si>
  <si>
    <t>*June 21 prices for Sep 2017 futures. Source: PNW Coop. Note: Subtract your own transportation expenses as these are port prices.</t>
  </si>
  <si>
    <t>Soft White Winter Wheat (SWW)</t>
  </si>
  <si>
    <t>Crop:</t>
  </si>
  <si>
    <t xml:space="preserve">Potassium </t>
  </si>
  <si>
    <t>Huskie</t>
  </si>
  <si>
    <t>Power Flex</t>
  </si>
  <si>
    <t>Priaxor</t>
  </si>
  <si>
    <t>Tilt</t>
  </si>
  <si>
    <t>Lentils (L)</t>
  </si>
  <si>
    <t>Peas (P)</t>
  </si>
  <si>
    <r>
      <t xml:space="preserve">Machinery Costs for No-Till </t>
    </r>
    <r>
      <rPr>
        <b/>
        <sz val="12"/>
        <color indexed="10"/>
        <rFont val="Arial"/>
        <family val="2"/>
      </rPr>
      <t>Spring Peas</t>
    </r>
    <r>
      <rPr>
        <b/>
        <sz val="12"/>
        <rFont val="Arial"/>
        <family val="2"/>
      </rPr>
      <t xml:space="preserve"> ($/acre) from the University of Idaho Machinery Cost Calculator</t>
    </r>
  </si>
  <si>
    <r>
      <t xml:space="preserve">Machinery Costs for No-Till </t>
    </r>
    <r>
      <rPr>
        <b/>
        <sz val="12"/>
        <color indexed="10"/>
        <rFont val="Arial"/>
        <family val="2"/>
      </rPr>
      <t>Spring Lentils</t>
    </r>
    <r>
      <rPr>
        <b/>
        <sz val="12"/>
        <rFont val="Arial"/>
        <family val="2"/>
      </rPr>
      <t xml:space="preserve"> ($/acre) from the University of Idaho Machinery Cost Calculator</t>
    </r>
  </si>
  <si>
    <t>Lentils</t>
  </si>
  <si>
    <t>P</t>
  </si>
  <si>
    <t>L</t>
  </si>
  <si>
    <t>WW_SWSW_P</t>
  </si>
  <si>
    <t>WW_DNSW_P</t>
  </si>
  <si>
    <t>WW_SB_P</t>
  </si>
  <si>
    <t>WW_SWSW_L</t>
  </si>
  <si>
    <t>WW_DNSW_L</t>
  </si>
  <si>
    <t>WW_SB_L</t>
  </si>
  <si>
    <t>By entering input prices on the Input Prices sheet (click on the green Input Prices tab), all of the cost calculations will be automatically updated. Input cost changes can also be made on individual crop price sheets, over-riding the input cost formulae on that particular crop budget. Fertilizer and chemical prices are based on an annual survey of input suppliers. These prices are subject to change, however, and will affect the profitability of different crops. A list of the average prices from each year's survey can be found on our Extension website, www.IdahoAgBiz.com, under Crop Budgets.</t>
  </si>
  <si>
    <t>A color coding system is used to indicate the source of the data for each budget and to show which data can be adjusted. Numbers in red type can be changed without affecting the underlying equations in this cost calculator. Numbers in purple type cells are from the Summary sheet (click on yellow Summary tab). In the Summary sheet both crop price and yield are in red type, which means you are in the right place to make changes. Adjusting any of those numbers will automatically update calculations throughout the spreadsheet, which is very useful for sensitivity analyses. You can quickly compare price and yield changes by crop and rotation on net returns and land costs. You can also see rotational impacts. For example, if you know that a crop will have a higher yield in a particular sequence, adjust the crop yield in the upper table and see the rotational impact in the second table. You can save the file with this data, then create another scenario and save it as a different file. The graphical tab will illustrate the results of these changes automatically.</t>
  </si>
  <si>
    <r>
      <t xml:space="preserve">A typical lease agreement in the areas surveyed is a one-third land owner and two-third tenant crop share, with the land owner paying land taxes, one-third of the fertilizer cost and one-third of the crop insurance. The tenant covers all other production expenses. </t>
    </r>
    <r>
      <rPr>
        <b/>
        <sz val="12"/>
        <rFont val="Times New Roman"/>
        <family val="1"/>
      </rPr>
      <t>This crop-share percentage can be adjusted in the crop worksheets</t>
    </r>
    <r>
      <rPr>
        <sz val="12"/>
        <rFont val="Times New Roman"/>
        <family val="1"/>
      </rPr>
      <t>.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t>
    </r>
  </si>
  <si>
    <t>1/3 Crop Value – (1/3 Fertilizer Cost + 1/3 Crop Insurance + Land Taxes)</t>
  </si>
  <si>
    <t>Crop prices can be adjusted on the Summary tab and the effects of this change will be reflected throughout all the budgets. (Yields can be adjusted similarly.) Grain prices are based on futures prices for July and August, as of January 2018, FOB Lind, Washington. (Source: Union Elevator, http://www.unionelevator.com). Canola cash prices are from northerncanola.com for Apr 2009.</t>
  </si>
  <si>
    <t>Production Costs for Direct Seeded Spring Peas, Annual Cropping Region</t>
  </si>
  <si>
    <t>Production Costs for Spring Lentils, Annual Cropping Region</t>
  </si>
  <si>
    <t>Production Costs for Roundup Ready Spring Canola, Annual Cropping Region</t>
  </si>
  <si>
    <r>
      <t>Machinery Costs for No-Till</t>
    </r>
    <r>
      <rPr>
        <b/>
        <sz val="12"/>
        <color indexed="10"/>
        <rFont val="Arial"/>
        <family val="2"/>
      </rPr>
      <t xml:space="preserve"> Cover Crop</t>
    </r>
    <r>
      <rPr>
        <b/>
        <sz val="12"/>
        <rFont val="Arial"/>
        <family val="2"/>
      </rPr>
      <t xml:space="preserve"> ($/acre) from the University of Idaho Machinery Cost Calculator</t>
    </r>
  </si>
  <si>
    <t>CC</t>
  </si>
  <si>
    <t>Spring barley, dry peas, lentils, canola, garbanzos, and cover crops</t>
  </si>
  <si>
    <t>Photo: Kate Painter</t>
  </si>
  <si>
    <r>
      <rPr>
        <vertAlign val="superscript"/>
        <sz val="10"/>
        <rFont val="Arial"/>
        <family val="2"/>
      </rPr>
      <t>1</t>
    </r>
    <r>
      <rPr>
        <sz val="10"/>
        <rFont val="Arial"/>
        <family val="2"/>
      </rPr>
      <t xml:space="preserve">Crop insurance estimates include multi-peril crop insurance covering 85% </t>
    </r>
  </si>
  <si>
    <t xml:space="preserve">of production for most crops (with the exception of 75% for pulses) plus fire </t>
  </si>
  <si>
    <t>and hail insurance.</t>
  </si>
  <si>
    <t>2020 Direct Seed Budgets for Northern Idaho:</t>
  </si>
  <si>
    <t>2020 Direct Seed Budgets for Northern Idaho</t>
  </si>
  <si>
    <t>Osprey Xtra</t>
  </si>
  <si>
    <t>Prowl H20</t>
  </si>
  <si>
    <t>Starane Flex</t>
  </si>
  <si>
    <t>Quilt Excell</t>
  </si>
  <si>
    <t>Quadris Top</t>
  </si>
  <si>
    <t>Capture LFR</t>
  </si>
  <si>
    <t>Spring Wheat Seed</t>
  </si>
  <si>
    <t>Winter Wheat Seed</t>
  </si>
  <si>
    <t>Canola Seed, Conventional</t>
  </si>
  <si>
    <t>Canola Seed, Liberty Link</t>
  </si>
  <si>
    <t>Canola Seed, TruFlex</t>
  </si>
  <si>
    <t>Canola Seed, Clearfield</t>
  </si>
  <si>
    <t>Glyphosate (Roundup)</t>
  </si>
  <si>
    <t>Syltac</t>
  </si>
  <si>
    <t>Potassium, liquid</t>
  </si>
  <si>
    <t>Sulfur (in 20-0-0-24)</t>
  </si>
  <si>
    <t>Nitrogen, average NH3 and Aqua</t>
  </si>
  <si>
    <t>Phosphorous, average var. products</t>
  </si>
  <si>
    <t>Affinity Tankmix</t>
  </si>
  <si>
    <t>Axial Bold</t>
  </si>
  <si>
    <t>15 oz Axial Bold</t>
  </si>
  <si>
    <t>0.75 oz Affinity Tank Mix, 13.7 oz Huskie</t>
  </si>
  <si>
    <t>Affinity TankMix</t>
  </si>
  <si>
    <t>Spray Fungicide</t>
  </si>
  <si>
    <t>Custom applicator</t>
  </si>
  <si>
    <t>4 oz Tilt</t>
  </si>
  <si>
    <t>Self-propelled sprayer</t>
  </si>
  <si>
    <t>Custom self-propelled sprayer</t>
  </si>
  <si>
    <t>Source: http://www.agchemicalsolutions.com/</t>
  </si>
  <si>
    <t>Warrior</t>
  </si>
  <si>
    <t>ac</t>
  </si>
  <si>
    <t>Custom Aerial, Warrior &amp; Dimethoate</t>
  </si>
  <si>
    <t>Clethodim</t>
  </si>
  <si>
    <t>Sharpen</t>
  </si>
  <si>
    <t>Sencor</t>
  </si>
  <si>
    <t>4 oz Clethodim</t>
  </si>
  <si>
    <t>2 oz Sharpen, 4 oz Sencor</t>
  </si>
  <si>
    <t>Lorox</t>
  </si>
  <si>
    <t>18 oz Roundup, 4 oz Sencor, 4 oz Clethodim</t>
  </si>
  <si>
    <t>50 oz Ammonium Sulfate, 1.5 oz M90, 1.25 lb Lorox</t>
  </si>
  <si>
    <t>Tilt, 4 oz per acre</t>
  </si>
  <si>
    <t>July</t>
  </si>
  <si>
    <t>Innoculant</t>
  </si>
  <si>
    <t>Custom Self-propelled Sprayer</t>
  </si>
  <si>
    <t>Valor</t>
  </si>
  <si>
    <t>Transportation to market</t>
  </si>
  <si>
    <t>cwt</t>
  </si>
  <si>
    <t>SWSW/SC</t>
  </si>
  <si>
    <t>DNSW/SC</t>
  </si>
  <si>
    <t>SB/SC</t>
  </si>
  <si>
    <t>SWSW/P</t>
  </si>
  <si>
    <t>DNSW/P</t>
  </si>
  <si>
    <t>SB/P</t>
  </si>
  <si>
    <t>SWSW/L</t>
  </si>
  <si>
    <t>DNSW/L</t>
  </si>
  <si>
    <t>SB/L</t>
  </si>
  <si>
    <t>SWSW/G</t>
  </si>
  <si>
    <t>DNSW/G</t>
  </si>
  <si>
    <t>SB/G</t>
  </si>
  <si>
    <t>Shelley Jones Uberauga</t>
  </si>
  <si>
    <t>Research Associate</t>
  </si>
  <si>
    <t xml:space="preserve">Average </t>
  </si>
  <si>
    <r>
      <t>Market Price</t>
    </r>
    <r>
      <rPr>
        <b/>
        <vertAlign val="superscript"/>
        <sz val="10"/>
        <rFont val="Arial"/>
        <family val="2"/>
      </rPr>
      <t>*</t>
    </r>
  </si>
  <si>
    <t>*Prices by wheat variety are averages from 2020 USDA-AMS Portland. You will need to subtract your own transportation costs for each crop. All other prices are FOB to main markets, same source.</t>
  </si>
  <si>
    <t>https://www.uidaho.edu/cals/idaho-agbiz/crop-budgets</t>
  </si>
  <si>
    <t>Or search for: Idaho Ag Biz crop budgets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</si>
</sst>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 numFmtId="168" formatCode="&quot;$&quot;#,##0.0000"/>
  </numFmts>
  <fonts count="59"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sz val="8"/>
      <name val="Verdana"/>
      <family val="2"/>
    </font>
    <font>
      <b/>
      <sz val="12"/>
      <name val="Arial"/>
      <family val="2"/>
    </font>
    <font>
      <sz val="11"/>
      <name val="Arial"/>
      <family val="2"/>
    </font>
    <font>
      <b/>
      <sz val="12"/>
      <color indexed="10"/>
      <name val="Arial"/>
      <family val="2"/>
    </font>
    <font>
      <i/>
      <sz val="10"/>
      <name val="Arial"/>
      <family val="2"/>
    </font>
    <font>
      <sz val="12"/>
      <name val="Times New Roman"/>
      <family val="1"/>
    </font>
    <font>
      <b/>
      <sz val="12"/>
      <name val="Times New Roman"/>
      <family val="1"/>
    </font>
    <font>
      <b/>
      <sz val="12"/>
      <color indexed="8"/>
      <name val="Times New Roman"/>
      <family val="1"/>
    </font>
    <font>
      <sz val="10"/>
      <name val="Arial"/>
      <family val="2"/>
    </font>
    <font>
      <b/>
      <u/>
      <sz val="10"/>
      <name val="Arial"/>
      <family val="2"/>
    </font>
    <font>
      <i/>
      <sz val="10"/>
      <name val="Arial"/>
      <family val="2"/>
    </font>
    <font>
      <sz val="10"/>
      <color indexed="10"/>
      <name val="Arial"/>
      <family val="2"/>
    </font>
    <font>
      <b/>
      <sz val="10"/>
      <name val="Arial"/>
      <family val="2"/>
    </font>
    <font>
      <b/>
      <i/>
      <sz val="10"/>
      <color indexed="10"/>
      <name val="Arial"/>
      <family val="2"/>
    </font>
    <font>
      <sz val="10"/>
      <color indexed="10"/>
      <name val="Arial"/>
      <family val="2"/>
    </font>
    <font>
      <b/>
      <sz val="12"/>
      <name val="Arial"/>
      <family val="2"/>
    </font>
    <font>
      <sz val="9"/>
      <name val="Arial"/>
      <family val="2"/>
    </font>
    <font>
      <i/>
      <sz val="9"/>
      <name val="Arial"/>
      <family val="2"/>
    </font>
    <font>
      <sz val="9"/>
      <name val="Arial"/>
      <family val="2"/>
    </font>
    <font>
      <b/>
      <sz val="10"/>
      <name val="Arial"/>
      <family val="2"/>
    </font>
    <font>
      <b/>
      <i/>
      <sz val="10"/>
      <name val="Arial"/>
      <family val="2"/>
    </font>
    <font>
      <sz val="10"/>
      <name val="Arial"/>
      <family val="2"/>
    </font>
    <font>
      <b/>
      <sz val="12"/>
      <name val="Arial"/>
      <family val="2"/>
    </font>
    <font>
      <b/>
      <i/>
      <sz val="10"/>
      <name val="Arial"/>
      <family val="2"/>
    </font>
    <font>
      <b/>
      <i/>
      <sz val="11"/>
      <name val="Arial"/>
      <family val="2"/>
    </font>
    <font>
      <b/>
      <sz val="11"/>
      <name val="Arial"/>
      <family val="2"/>
    </font>
    <font>
      <u/>
      <sz val="11"/>
      <color indexed="12"/>
      <name val="Arial"/>
      <family val="2"/>
    </font>
    <font>
      <vertAlign val="superscript"/>
      <sz val="10"/>
      <name val="Arial"/>
      <family val="2"/>
    </font>
    <font>
      <sz val="10"/>
      <name val="Arial"/>
      <family val="2"/>
    </font>
    <font>
      <i/>
      <sz val="10"/>
      <name val="Arial"/>
      <family val="2"/>
    </font>
    <font>
      <b/>
      <sz val="10"/>
      <name val="Arial"/>
      <family val="2"/>
    </font>
    <font>
      <sz val="10"/>
      <name val="Arial"/>
      <family val="2"/>
    </font>
    <font>
      <b/>
      <i/>
      <sz val="12"/>
      <color indexed="8"/>
      <name val="Times New Roman"/>
      <family val="1"/>
    </font>
    <font>
      <b/>
      <sz val="14"/>
      <color indexed="8"/>
      <name val="Times New Roman"/>
      <family val="1"/>
    </font>
    <font>
      <b/>
      <sz val="9"/>
      <color indexed="81"/>
      <name val="Tahoma"/>
      <family val="2"/>
    </font>
    <font>
      <b/>
      <vertAlign val="superscript"/>
      <sz val="10"/>
      <name val="Arial"/>
      <family val="2"/>
    </font>
    <font>
      <b/>
      <i/>
      <vertAlign val="superscript"/>
      <sz val="10"/>
      <name val="Arial"/>
      <family val="2"/>
    </font>
    <font>
      <b/>
      <sz val="10"/>
      <color rgb="FFFF0000"/>
      <name val="Arial"/>
      <family val="2"/>
    </font>
    <font>
      <sz val="10"/>
      <color rgb="FFFF0000"/>
      <name val="Arial"/>
      <family val="2"/>
    </font>
    <font>
      <b/>
      <sz val="10"/>
      <color rgb="FF0000FF"/>
      <name val="Arial"/>
      <family val="2"/>
    </font>
    <font>
      <sz val="10"/>
      <color rgb="FF0000FF"/>
      <name val="Arial"/>
      <family val="2"/>
    </font>
    <font>
      <b/>
      <sz val="10"/>
      <color rgb="FFFF3300"/>
      <name val="Arial"/>
      <family val="2"/>
    </font>
    <font>
      <sz val="10"/>
      <color rgb="FF00B050"/>
      <name val="Arial"/>
      <family val="2"/>
    </font>
    <font>
      <b/>
      <sz val="10"/>
      <color rgb="FF7030A0"/>
      <name val="Arial"/>
      <family val="2"/>
    </font>
    <font>
      <b/>
      <sz val="10"/>
      <color rgb="FF00B050"/>
      <name val="Arial"/>
      <family val="2"/>
    </font>
    <font>
      <b/>
      <sz val="10"/>
      <color rgb="FF0070C0"/>
      <name val="Arial"/>
      <family val="2"/>
    </font>
    <font>
      <b/>
      <sz val="10"/>
      <color rgb="FF00B0F0"/>
      <name val="Arial"/>
      <family val="2"/>
    </font>
    <font>
      <sz val="10"/>
      <color rgb="FFFF3300"/>
      <name val="Arial"/>
      <family val="2"/>
    </font>
    <font>
      <b/>
      <sz val="10"/>
      <color rgb="FF006600"/>
      <name val="Arial"/>
      <family val="2"/>
    </font>
    <font>
      <b/>
      <sz val="10"/>
      <color rgb="FF800080"/>
      <name val="Arial"/>
      <family val="2"/>
    </font>
    <font>
      <b/>
      <sz val="10"/>
      <color rgb="FF000099"/>
      <name val="Arial"/>
      <family val="2"/>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theme="6" tint="0.59999389629810485"/>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solid">
        <fgColor theme="0" tint="-0.14999847407452621"/>
        <bgColor indexed="64"/>
      </patternFill>
    </fill>
    <fill>
      <patternFill patternType="solid">
        <fgColor theme="2"/>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8" tint="0.79998168889431442"/>
      </top>
      <bottom/>
      <diagonal/>
    </border>
    <border>
      <left/>
      <right/>
      <top/>
      <bottom style="thin">
        <color theme="8" tint="0.79998168889431442"/>
      </bottom>
      <diagonal/>
    </border>
  </borders>
  <cellStyleXfs count="3">
    <xf numFmtId="0" fontId="0" fillId="0" borderId="0"/>
    <xf numFmtId="43" fontId="39" fillId="0" borderId="0" applyFont="0" applyFill="0" applyBorder="0" applyAlignment="0" applyProtection="0"/>
    <xf numFmtId="0" fontId="7" fillId="0" borderId="0" applyNumberFormat="0" applyFill="0" applyBorder="0" applyAlignment="0" applyProtection="0">
      <alignment vertical="top"/>
      <protection locked="0"/>
    </xf>
  </cellStyleXfs>
  <cellXfs count="600">
    <xf numFmtId="0" fontId="0" fillId="0" borderId="0" xfId="0"/>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164" fontId="0" fillId="3" borderId="0" xfId="0" applyNumberFormat="1" applyFill="1" applyAlignment="1">
      <alignment horizontal="left"/>
    </xf>
    <xf numFmtId="0" fontId="0" fillId="2" borderId="0" xfId="0" applyFill="1" applyProtection="1">
      <protection locked="0"/>
    </xf>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2" fillId="5" borderId="0" xfId="0" applyFont="1" applyFill="1" applyAlignment="1" applyProtection="1">
      <alignment wrapText="1"/>
      <protection locked="0"/>
    </xf>
    <xf numFmtId="0" fontId="6" fillId="2" borderId="1" xfId="0" applyFont="1" applyFill="1" applyBorder="1"/>
    <xf numFmtId="0" fontId="6" fillId="2" borderId="1" xfId="0" applyFont="1" applyFill="1" applyBorder="1" applyAlignment="1">
      <alignment horizontal="center" vertical="center"/>
    </xf>
    <xf numFmtId="164" fontId="6" fillId="3" borderId="1" xfId="0" applyNumberFormat="1" applyFont="1" applyFill="1" applyBorder="1"/>
    <xf numFmtId="0" fontId="1" fillId="0" borderId="0" xfId="0" applyFo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Alignment="1">
      <alignment horizontal="center"/>
    </xf>
    <xf numFmtId="0" fontId="1" fillId="0" borderId="0" xfId="0" applyFont="1"/>
    <xf numFmtId="0" fontId="1" fillId="0" borderId="0" xfId="0" applyFont="1" applyAlignment="1">
      <alignment horizontal="center" vertical="center"/>
    </xf>
    <xf numFmtId="0" fontId="0" fillId="0" borderId="0" xfId="0" applyAlignment="1">
      <alignment horizontal="center"/>
    </xf>
    <xf numFmtId="0" fontId="2" fillId="6" borderId="0" xfId="0" applyFont="1" applyFill="1"/>
    <xf numFmtId="0" fontId="1" fillId="4" borderId="0" xfId="0" applyFont="1" applyFill="1"/>
    <xf numFmtId="0" fontId="1" fillId="4" borderId="0" xfId="0" applyFont="1" applyFill="1" applyAlignment="1">
      <alignment horizontal="center"/>
    </xf>
    <xf numFmtId="0" fontId="1" fillId="4" borderId="0" xfId="0" applyFont="1" applyFill="1" applyAlignment="1">
      <alignment horizontal="center" vertical="center"/>
    </xf>
    <xf numFmtId="0" fontId="2" fillId="4" borderId="0" xfId="0" applyFont="1" applyFill="1"/>
    <xf numFmtId="0" fontId="2" fillId="0" borderId="0" xfId="0" applyFont="1"/>
    <xf numFmtId="0" fontId="10" fillId="4" borderId="0" xfId="0" applyFont="1" applyFill="1"/>
    <xf numFmtId="0" fontId="10" fillId="5"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0" borderId="1" xfId="0" applyFont="1" applyBorder="1"/>
    <xf numFmtId="0" fontId="1" fillId="2" borderId="0" xfId="0" applyFont="1" applyFill="1"/>
    <xf numFmtId="0" fontId="1" fillId="2" borderId="0" xfId="0" applyFont="1" applyFill="1" applyAlignment="1">
      <alignment horizontal="center"/>
    </xf>
    <xf numFmtId="0" fontId="1" fillId="2" borderId="0" xfId="0" applyFont="1" applyFill="1" applyAlignment="1">
      <alignment horizontal="center" vertical="center"/>
    </xf>
    <xf numFmtId="0" fontId="1" fillId="3" borderId="0" xfId="0" applyFont="1" applyFill="1"/>
    <xf numFmtId="0" fontId="1" fillId="0" borderId="0" xfId="0" applyFont="1" applyBorder="1" applyProtection="1">
      <protection locked="0"/>
    </xf>
    <xf numFmtId="0" fontId="1" fillId="2" borderId="0" xfId="0" applyFont="1" applyFill="1" applyBorder="1"/>
    <xf numFmtId="0" fontId="1" fillId="0" borderId="0" xfId="0" applyFont="1" applyBorder="1" applyAlignment="1" applyProtection="1">
      <alignment horizontal="center" vertical="center"/>
      <protection locked="0"/>
    </xf>
    <xf numFmtId="164" fontId="1" fillId="3" borderId="0" xfId="0" applyNumberFormat="1" applyFont="1" applyFill="1" applyBorder="1" applyProtection="1"/>
    <xf numFmtId="0" fontId="1" fillId="0" borderId="0" xfId="0" applyFont="1" applyBorder="1"/>
    <xf numFmtId="0" fontId="1" fillId="4" borderId="0" xfId="0" applyFont="1" applyFill="1" applyAlignment="1"/>
    <xf numFmtId="0" fontId="1" fillId="2" borderId="0" xfId="0" applyFont="1" applyFill="1" applyBorder="1" applyAlignment="1">
      <alignment horizontal="center"/>
    </xf>
    <xf numFmtId="0" fontId="1" fillId="2" borderId="0" xfId="0" applyFont="1" applyFill="1" applyBorder="1" applyAlignment="1">
      <alignment horizontal="center" vertical="center"/>
    </xf>
    <xf numFmtId="164" fontId="1" fillId="2" borderId="0" xfId="0" applyNumberFormat="1" applyFont="1" applyFill="1" applyBorder="1" applyAlignment="1">
      <alignment horizontal="center"/>
    </xf>
    <xf numFmtId="164" fontId="1" fillId="2" borderId="0" xfId="0" applyNumberFormat="1" applyFont="1" applyFill="1" applyAlignment="1">
      <alignment horizontal="center"/>
    </xf>
    <xf numFmtId="164" fontId="1" fillId="3" borderId="0" xfId="0" applyNumberFormat="1" applyFont="1" applyFill="1" applyProtection="1"/>
    <xf numFmtId="0" fontId="11" fillId="2" borderId="0" xfId="0" applyFont="1" applyFill="1" applyAlignment="1">
      <alignment horizontal="center"/>
    </xf>
    <xf numFmtId="164" fontId="1" fillId="3" borderId="0" xfId="0" applyNumberFormat="1" applyFont="1" applyFill="1" applyAlignment="1" applyProtection="1">
      <alignment horizontal="left"/>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xf>
    <xf numFmtId="164" fontId="1" fillId="4" borderId="0" xfId="0" applyNumberFormat="1" applyFont="1" applyFill="1"/>
    <xf numFmtId="164" fontId="1" fillId="3" borderId="0" xfId="0" applyNumberFormat="1" applyFont="1" applyFill="1"/>
    <xf numFmtId="164" fontId="1" fillId="3" borderId="0" xfId="0" applyNumberFormat="1" applyFont="1" applyFill="1" applyAlignment="1">
      <alignment horizontal="left"/>
    </xf>
    <xf numFmtId="0" fontId="1" fillId="2" borderId="0" xfId="0" applyFont="1" applyFill="1" applyAlignment="1" applyProtection="1">
      <alignment horizontal="center"/>
      <protection locked="0"/>
    </xf>
    <xf numFmtId="16" fontId="1" fillId="2" borderId="0" xfId="0" applyNumberFormat="1" applyFont="1" applyFill="1" applyAlignment="1">
      <alignment horizontal="center"/>
    </xf>
    <xf numFmtId="0" fontId="6" fillId="2" borderId="0" xfId="0" applyFont="1" applyFill="1" applyAlignment="1">
      <alignment horizontal="center"/>
    </xf>
    <xf numFmtId="0" fontId="6" fillId="2" borderId="1" xfId="0" applyFont="1" applyFill="1" applyBorder="1" applyAlignment="1">
      <alignment horizontal="center"/>
    </xf>
    <xf numFmtId="0" fontId="6" fillId="2" borderId="0" xfId="0" applyFont="1" applyFill="1" applyAlignment="1" applyProtection="1">
      <protection locked="0"/>
    </xf>
    <xf numFmtId="0" fontId="6" fillId="2" borderId="0" xfId="0" applyFont="1" applyFill="1" applyAlignment="1" applyProtection="1">
      <alignment horizontal="center"/>
      <protection locked="0"/>
    </xf>
    <xf numFmtId="164" fontId="1" fillId="3" borderId="1" xfId="0" applyNumberFormat="1" applyFont="1" applyFill="1" applyBorder="1"/>
    <xf numFmtId="0" fontId="1" fillId="4" borderId="0" xfId="0" applyFont="1" applyFill="1" applyBorder="1"/>
    <xf numFmtId="0" fontId="1" fillId="4" borderId="0" xfId="0" applyFont="1" applyFill="1" applyBorder="1" applyAlignment="1">
      <alignment horizontal="center"/>
    </xf>
    <xf numFmtId="0" fontId="1" fillId="4" borderId="0" xfId="0" applyFont="1" applyFill="1" applyBorder="1" applyAlignment="1">
      <alignment horizontal="center" vertical="center"/>
    </xf>
    <xf numFmtId="49" fontId="1" fillId="2" borderId="0" xfId="0" applyNumberFormat="1" applyFont="1" applyFill="1" applyAlignment="1">
      <alignment horizontal="center"/>
    </xf>
    <xf numFmtId="9" fontId="1" fillId="0" borderId="0" xfId="0" applyNumberFormat="1" applyFont="1" applyAlignment="1" applyProtection="1">
      <alignment horizontal="center"/>
      <protection locked="0"/>
    </xf>
    <xf numFmtId="49" fontId="1" fillId="2" borderId="1" xfId="0" applyNumberFormat="1" applyFont="1" applyFill="1" applyBorder="1" applyAlignment="1">
      <alignment horizontal="center"/>
    </xf>
    <xf numFmtId="0" fontId="1" fillId="2" borderId="2" xfId="0" applyFont="1" applyFill="1" applyBorder="1"/>
    <xf numFmtId="0" fontId="1" fillId="2" borderId="2" xfId="0" applyFont="1" applyFill="1" applyBorder="1" applyAlignment="1">
      <alignment horizontal="center" vertical="center"/>
    </xf>
    <xf numFmtId="0" fontId="1" fillId="2" borderId="2" xfId="0" applyFont="1" applyFill="1" applyBorder="1" applyAlignment="1">
      <alignment horizont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xf>
    <xf numFmtId="164" fontId="1" fillId="2" borderId="2" xfId="0" applyNumberFormat="1" applyFont="1" applyFill="1" applyBorder="1" applyAlignment="1">
      <alignment horizontal="center" vertical="center"/>
    </xf>
    <xf numFmtId="165" fontId="1" fillId="2" borderId="0" xfId="0" applyNumberFormat="1" applyFont="1" applyFill="1" applyAlignment="1">
      <alignment horizontal="center" vertical="center"/>
    </xf>
    <xf numFmtId="0" fontId="1" fillId="0" borderId="0" xfId="0" applyFont="1" applyFill="1"/>
    <xf numFmtId="0" fontId="1" fillId="3" borderId="3" xfId="0" applyFont="1" applyFill="1" applyBorder="1"/>
    <xf numFmtId="0" fontId="1" fillId="2" borderId="3" xfId="0" applyFont="1" applyFill="1" applyBorder="1"/>
    <xf numFmtId="0" fontId="9" fillId="6" borderId="0" xfId="0" applyFont="1" applyFill="1"/>
    <xf numFmtId="0" fontId="0" fillId="4" borderId="0" xfId="0" applyFill="1" applyAlignment="1">
      <alignment horizontal="center"/>
    </xf>
    <xf numFmtId="164" fontId="0" fillId="0" borderId="0" xfId="0" applyNumberFormat="1" applyAlignment="1">
      <alignment horizontal="center"/>
    </xf>
    <xf numFmtId="164" fontId="0" fillId="2" borderId="0" xfId="0" applyNumberFormat="1" applyFill="1" applyAlignment="1">
      <alignment horizontal="center"/>
    </xf>
    <xf numFmtId="0" fontId="0" fillId="2" borderId="0" xfId="0" applyFill="1" applyAlignment="1" applyProtection="1">
      <alignment horizontal="center"/>
      <protection locked="0"/>
    </xf>
    <xf numFmtId="16" fontId="0" fillId="2" borderId="0" xfId="0" applyNumberFormat="1" applyFill="1" applyAlignment="1">
      <alignment horizontal="center"/>
    </xf>
    <xf numFmtId="0" fontId="6" fillId="2" borderId="0" xfId="0" applyFont="1" applyFill="1" applyProtection="1">
      <protection locked="0"/>
    </xf>
    <xf numFmtId="0" fontId="10" fillId="5" borderId="1" xfId="0" applyFont="1" applyFill="1" applyBorder="1"/>
    <xf numFmtId="0" fontId="1" fillId="0" borderId="0" xfId="0" applyFont="1" applyAlignment="1" applyProtection="1">
      <protection locked="0"/>
    </xf>
    <xf numFmtId="0" fontId="1" fillId="2" borderId="0" xfId="0" applyFont="1" applyFill="1" applyProtection="1">
      <protection locked="0"/>
    </xf>
    <xf numFmtId="0" fontId="1" fillId="2" borderId="0" xfId="0" applyFont="1" applyFill="1" applyAlignment="1" applyProtection="1">
      <protection locked="0"/>
    </xf>
    <xf numFmtId="0" fontId="0" fillId="0" borderId="1" xfId="0" applyBorder="1"/>
    <xf numFmtId="0" fontId="0" fillId="0" borderId="0" xfId="0" applyBorder="1"/>
    <xf numFmtId="0" fontId="1" fillId="5" borderId="1" xfId="0" applyFont="1" applyFill="1" applyBorder="1"/>
    <xf numFmtId="0" fontId="1" fillId="5" borderId="0" xfId="0" applyFont="1" applyFill="1"/>
    <xf numFmtId="164" fontId="1" fillId="2" borderId="0" xfId="0" applyNumberFormat="1" applyFont="1" applyFill="1" applyAlignment="1" applyProtection="1">
      <alignment horizontal="center"/>
      <protection locked="0"/>
    </xf>
    <xf numFmtId="164" fontId="0" fillId="2" borderId="0" xfId="0" applyNumberFormat="1" applyFill="1" applyAlignment="1" applyProtection="1">
      <alignment horizontal="center"/>
      <protection locked="0"/>
    </xf>
    <xf numFmtId="0" fontId="6" fillId="6" borderId="0" xfId="0" applyFont="1" applyFill="1" applyBorder="1" applyAlignment="1">
      <alignment horizontal="left"/>
    </xf>
    <xf numFmtId="2" fontId="1" fillId="6" borderId="0" xfId="0" applyNumberFormat="1" applyFont="1" applyFill="1"/>
    <xf numFmtId="0" fontId="1" fillId="6" borderId="0" xfId="0" applyFont="1" applyFill="1"/>
    <xf numFmtId="2" fontId="6" fillId="6" borderId="0" xfId="0" applyNumberFormat="1" applyFont="1" applyFill="1"/>
    <xf numFmtId="0" fontId="3" fillId="6" borderId="0" xfId="0" applyFont="1" applyFill="1" applyAlignment="1">
      <alignment horizontal="center"/>
    </xf>
    <xf numFmtId="0" fontId="1" fillId="6" borderId="0" xfId="0" applyFont="1" applyFill="1" applyAlignment="1" applyProtection="1">
      <alignment horizontal="center"/>
      <protection locked="0"/>
    </xf>
    <xf numFmtId="166" fontId="1" fillId="6" borderId="0" xfId="0" applyNumberFormat="1" applyFont="1" applyFill="1"/>
    <xf numFmtId="0" fontId="1" fillId="6" borderId="0" xfId="0" applyFont="1" applyFill="1" applyAlignment="1">
      <alignment horizontal="center"/>
    </xf>
    <xf numFmtId="164" fontId="1" fillId="6" borderId="0" xfId="0" applyNumberFormat="1" applyFont="1" applyFill="1" applyAlignment="1"/>
    <xf numFmtId="0" fontId="6" fillId="6" borderId="0" xfId="0" applyFont="1" applyFill="1"/>
    <xf numFmtId="0" fontId="6" fillId="6" borderId="0" xfId="0" applyFont="1" applyFill="1" applyProtection="1">
      <protection locked="0"/>
    </xf>
    <xf numFmtId="1" fontId="1" fillId="6" borderId="0" xfId="0" applyNumberFormat="1" applyFont="1" applyFill="1" applyAlignment="1">
      <alignment horizontal="center"/>
    </xf>
    <xf numFmtId="166" fontId="6" fillId="6" borderId="0" xfId="0" applyNumberFormat="1" applyFont="1" applyFill="1"/>
    <xf numFmtId="1" fontId="1" fillId="2" borderId="0" xfId="0" applyNumberFormat="1" applyFont="1" applyFill="1" applyAlignment="1">
      <alignment horizontal="center"/>
    </xf>
    <xf numFmtId="44" fontId="1" fillId="2" borderId="0" xfId="0" applyNumberFormat="1" applyFont="1" applyFill="1"/>
    <xf numFmtId="166" fontId="6" fillId="2" borderId="0" xfId="0" applyNumberFormat="1" applyFont="1" applyFill="1" applyAlignment="1">
      <alignment horizontal="center"/>
    </xf>
    <xf numFmtId="1" fontId="6" fillId="2" borderId="0" xfId="0" applyNumberFormat="1" applyFont="1" applyFill="1" applyAlignment="1">
      <alignment horizontal="center"/>
    </xf>
    <xf numFmtId="44" fontId="6" fillId="2" borderId="0" xfId="0"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44" fontId="3" fillId="2" borderId="0" xfId="0" applyNumberFormat="1" applyFont="1" applyFill="1" applyAlignment="1">
      <alignment horizontal="center"/>
    </xf>
    <xf numFmtId="166" fontId="1" fillId="6" borderId="0" xfId="0" applyNumberFormat="1" applyFont="1" applyFill="1" applyAlignment="1" applyProtection="1">
      <alignment horizontal="center"/>
    </xf>
    <xf numFmtId="166" fontId="6" fillId="6" borderId="0" xfId="0" applyNumberFormat="1" applyFont="1" applyFill="1" applyAlignment="1">
      <alignment horizontal="center"/>
    </xf>
    <xf numFmtId="166" fontId="1" fillId="2" borderId="0" xfId="0" applyNumberFormat="1" applyFont="1" applyFill="1" applyAlignment="1">
      <alignment horizontal="center"/>
    </xf>
    <xf numFmtId="166" fontId="1" fillId="6" borderId="0" xfId="0" applyNumberFormat="1" applyFont="1" applyFill="1" applyAlignment="1">
      <alignment horizontal="center"/>
    </xf>
    <xf numFmtId="42" fontId="1" fillId="2" borderId="0" xfId="0" applyNumberFormat="1" applyFont="1" applyFill="1" applyAlignment="1">
      <alignment horizontal="center"/>
    </xf>
    <xf numFmtId="42" fontId="6" fillId="2" borderId="0" xfId="0" applyNumberFormat="1" applyFont="1" applyFill="1" applyAlignment="1">
      <alignment horizontal="center"/>
    </xf>
    <xf numFmtId="1" fontId="1" fillId="0" borderId="0" xfId="0" applyNumberFormat="1" applyFont="1" applyAlignment="1">
      <alignment horizontal="center"/>
    </xf>
    <xf numFmtId="44" fontId="1" fillId="0" borderId="0" xfId="0" applyNumberFormat="1" applyFont="1"/>
    <xf numFmtId="44" fontId="6" fillId="0" borderId="0" xfId="0" applyNumberFormat="1" applyFont="1"/>
    <xf numFmtId="0" fontId="1" fillId="7" borderId="0" xfId="0" applyFont="1" applyFill="1" applyAlignment="1">
      <alignment horizontal="center"/>
    </xf>
    <xf numFmtId="0" fontId="0" fillId="5" borderId="0" xfId="0" applyFill="1" applyAlignment="1"/>
    <xf numFmtId="0" fontId="0" fillId="5" borderId="0" xfId="0" applyFill="1" applyBorder="1" applyAlignment="1"/>
    <xf numFmtId="0" fontId="13" fillId="5" borderId="0" xfId="0" applyFont="1" applyFill="1" applyBorder="1"/>
    <xf numFmtId="0" fontId="15" fillId="4" borderId="0" xfId="0" applyFont="1" applyFill="1" applyAlignment="1">
      <alignment horizontal="center"/>
    </xf>
    <xf numFmtId="164" fontId="1" fillId="3" borderId="0" xfId="0" applyNumberFormat="1" applyFont="1" applyFill="1" applyBorder="1"/>
    <xf numFmtId="0" fontId="10" fillId="5" borderId="1" xfId="0" applyFont="1" applyFill="1" applyBorder="1" applyAlignment="1">
      <alignment horizontal="center"/>
    </xf>
    <xf numFmtId="0" fontId="10" fillId="5" borderId="1" xfId="0" applyFont="1" applyFill="1" applyBorder="1" applyAlignment="1">
      <alignment horizontal="center" vertical="center"/>
    </xf>
    <xf numFmtId="0" fontId="1" fillId="5" borderId="1" xfId="0" applyFont="1" applyFill="1" applyBorder="1" applyAlignment="1">
      <alignment horizontal="center"/>
    </xf>
    <xf numFmtId="0" fontId="1" fillId="5" borderId="1" xfId="0" applyFont="1" applyFill="1" applyBorder="1" applyAlignment="1">
      <alignment horizontal="center" vertical="center"/>
    </xf>
    <xf numFmtId="0" fontId="2" fillId="5" borderId="0" xfId="0" applyFont="1" applyFill="1"/>
    <xf numFmtId="0" fontId="2" fillId="5" borderId="2" xfId="0" applyFont="1" applyFill="1" applyBorder="1"/>
    <xf numFmtId="1" fontId="1" fillId="4" borderId="0" xfId="0" applyNumberFormat="1" applyFont="1" applyFill="1" applyAlignment="1">
      <alignment horizontal="center"/>
    </xf>
    <xf numFmtId="44" fontId="1" fillId="4" borderId="0" xfId="0" applyNumberFormat="1" applyFont="1" applyFill="1"/>
    <xf numFmtId="44" fontId="6" fillId="4" borderId="0" xfId="0" applyNumberFormat="1" applyFont="1" applyFill="1"/>
    <xf numFmtId="2" fontId="1" fillId="4" borderId="0" xfId="0" applyNumberFormat="1" applyFont="1" applyFill="1"/>
    <xf numFmtId="164" fontId="0" fillId="4" borderId="0" xfId="0" applyNumberFormat="1" applyFill="1" applyAlignment="1">
      <alignment horizontal="center"/>
    </xf>
    <xf numFmtId="0" fontId="2" fillId="0" borderId="0" xfId="0" applyFont="1" applyBorder="1"/>
    <xf numFmtId="0" fontId="9" fillId="5" borderId="0" xfId="0" applyFont="1" applyFill="1" applyBorder="1" applyAlignment="1"/>
    <xf numFmtId="44" fontId="17" fillId="2" borderId="0" xfId="0" applyNumberFormat="1" applyFont="1" applyFill="1" applyAlignment="1">
      <alignment horizontal="center"/>
    </xf>
    <xf numFmtId="0" fontId="2" fillId="2" borderId="0" xfId="0" applyFont="1" applyFill="1" applyBorder="1"/>
    <xf numFmtId="0" fontId="1" fillId="2" borderId="0" xfId="0" applyFont="1" applyFill="1" applyBorder="1" applyAlignment="1">
      <alignment horizontal="left"/>
    </xf>
    <xf numFmtId="0" fontId="13" fillId="5" borderId="0" xfId="0" applyFont="1" applyFill="1" applyBorder="1" applyAlignment="1">
      <alignment wrapText="1"/>
    </xf>
    <xf numFmtId="0" fontId="16" fillId="4" borderId="0" xfId="0" applyFont="1" applyFill="1"/>
    <xf numFmtId="0" fontId="18" fillId="4" borderId="0" xfId="0" applyFont="1" applyFill="1"/>
    <xf numFmtId="0" fontId="20" fillId="4" borderId="0" xfId="0" applyFont="1" applyFill="1"/>
    <xf numFmtId="43" fontId="16" fillId="4" borderId="0" xfId="0" applyNumberFormat="1" applyFont="1" applyFill="1"/>
    <xf numFmtId="0" fontId="0" fillId="4" borderId="0" xfId="0" applyFill="1" applyBorder="1"/>
    <xf numFmtId="3" fontId="0" fillId="4" borderId="0" xfId="0" applyNumberFormat="1" applyFill="1" applyBorder="1" applyAlignment="1">
      <alignment horizontal="center"/>
    </xf>
    <xf numFmtId="0" fontId="24" fillId="4" borderId="0" xfId="0" applyFont="1" applyFill="1" applyBorder="1" applyAlignment="1">
      <alignment horizontal="center"/>
    </xf>
    <xf numFmtId="0" fontId="0" fillId="4" borderId="0" xfId="0" applyFill="1" applyBorder="1" applyAlignment="1">
      <alignment horizontal="center"/>
    </xf>
    <xf numFmtId="0" fontId="1" fillId="2" borderId="2" xfId="0" applyNumberFormat="1" applyFont="1" applyFill="1" applyBorder="1" applyAlignment="1">
      <alignment horizontal="center"/>
    </xf>
    <xf numFmtId="0" fontId="0" fillId="4" borderId="0" xfId="0" applyFill="1" applyBorder="1" applyAlignment="1"/>
    <xf numFmtId="0" fontId="0" fillId="4" borderId="0" xfId="0" applyFill="1" applyBorder="1" applyAlignment="1">
      <alignment wrapText="1"/>
    </xf>
    <xf numFmtId="0" fontId="13" fillId="4" borderId="0" xfId="0" applyFont="1" applyFill="1" applyBorder="1" applyAlignment="1"/>
    <xf numFmtId="0" fontId="13" fillId="4" borderId="0" xfId="0" applyFont="1" applyFill="1" applyBorder="1" applyAlignment="1">
      <alignment wrapText="1"/>
    </xf>
    <xf numFmtId="0" fontId="27" fillId="4" borderId="0" xfId="0" applyFont="1" applyFill="1"/>
    <xf numFmtId="1" fontId="0" fillId="7" borderId="0" xfId="0" applyNumberFormat="1" applyFill="1" applyAlignment="1">
      <alignment horizontal="left"/>
    </xf>
    <xf numFmtId="1" fontId="0" fillId="7" borderId="0" xfId="0" applyNumberFormat="1" applyFill="1" applyAlignment="1">
      <alignment horizontal="center"/>
    </xf>
    <xf numFmtId="166" fontId="0" fillId="7" borderId="0" xfId="0" applyNumberFormat="1" applyFill="1" applyAlignment="1">
      <alignment horizontal="center"/>
    </xf>
    <xf numFmtId="0" fontId="16" fillId="4" borderId="0" xfId="0" applyFont="1" applyFill="1" applyAlignment="1">
      <alignment wrapText="1"/>
    </xf>
    <xf numFmtId="0" fontId="2" fillId="4" borderId="0" xfId="0" applyFont="1" applyFill="1" applyBorder="1"/>
    <xf numFmtId="0" fontId="9" fillId="4" borderId="0" xfId="0" applyFont="1" applyFill="1"/>
    <xf numFmtId="0" fontId="16" fillId="2" borderId="4" xfId="0" applyFont="1" applyFill="1" applyBorder="1"/>
    <xf numFmtId="0" fontId="16" fillId="2" borderId="5" xfId="0" applyFont="1" applyFill="1" applyBorder="1"/>
    <xf numFmtId="0" fontId="16" fillId="6" borderId="6" xfId="0" applyFont="1" applyFill="1" applyBorder="1"/>
    <xf numFmtId="7" fontId="16" fillId="6" borderId="6" xfId="0" applyNumberFormat="1" applyFont="1" applyFill="1" applyBorder="1" applyAlignment="1">
      <alignment horizontal="center"/>
    </xf>
    <xf numFmtId="0" fontId="6" fillId="2" borderId="6" xfId="0" applyFont="1" applyFill="1" applyBorder="1"/>
    <xf numFmtId="7" fontId="6" fillId="2" borderId="6" xfId="0" applyNumberFormat="1" applyFont="1" applyFill="1" applyBorder="1" applyAlignment="1">
      <alignment horizontal="center"/>
    </xf>
    <xf numFmtId="2" fontId="16" fillId="4" borderId="0" xfId="0" applyNumberFormat="1" applyFont="1" applyFill="1"/>
    <xf numFmtId="0" fontId="26" fillId="6" borderId="6" xfId="0" applyFont="1" applyFill="1" applyBorder="1"/>
    <xf numFmtId="3" fontId="26" fillId="6" borderId="6" xfId="0" applyNumberFormat="1" applyFont="1" applyFill="1" applyBorder="1" applyAlignment="1">
      <alignment horizontal="center"/>
    </xf>
    <xf numFmtId="0" fontId="24" fillId="6" borderId="6" xfId="0" applyFont="1" applyFill="1" applyBorder="1" applyAlignment="1">
      <alignment horizontal="center"/>
    </xf>
    <xf numFmtId="0" fontId="26" fillId="6" borderId="6" xfId="0" applyFont="1" applyFill="1" applyBorder="1" applyAlignment="1">
      <alignment horizontal="center"/>
    </xf>
    <xf numFmtId="3" fontId="26" fillId="6" borderId="6" xfId="0" applyNumberFormat="1" applyFont="1" applyFill="1" applyBorder="1" applyAlignment="1">
      <alignment horizontal="right"/>
    </xf>
    <xf numFmtId="0" fontId="26" fillId="6" borderId="6" xfId="0" applyFont="1" applyFill="1" applyBorder="1" applyAlignment="1">
      <alignment horizontal="right"/>
    </xf>
    <xf numFmtId="1" fontId="26" fillId="6" borderId="6" xfId="0" applyNumberFormat="1" applyFont="1" applyFill="1" applyBorder="1" applyAlignment="1">
      <alignment horizontal="center"/>
    </xf>
    <xf numFmtId="0" fontId="25" fillId="6" borderId="7" xfId="0" applyFont="1" applyFill="1" applyBorder="1"/>
    <xf numFmtId="3" fontId="26" fillId="6" borderId="2" xfId="0" applyNumberFormat="1" applyFont="1" applyFill="1" applyBorder="1" applyAlignment="1">
      <alignment horizontal="center"/>
    </xf>
    <xf numFmtId="0" fontId="24" fillId="6" borderId="2" xfId="0" applyFont="1" applyFill="1" applyBorder="1" applyAlignment="1">
      <alignment horizontal="center"/>
    </xf>
    <xf numFmtId="0" fontId="26" fillId="6" borderId="8" xfId="0" applyFont="1" applyFill="1" applyBorder="1" applyAlignment="1">
      <alignment horizontal="right"/>
    </xf>
    <xf numFmtId="0" fontId="26" fillId="6" borderId="2" xfId="0" applyFont="1" applyFill="1" applyBorder="1" applyAlignment="1">
      <alignment horizontal="center"/>
    </xf>
    <xf numFmtId="0" fontId="26" fillId="6" borderId="2" xfId="0" applyFont="1" applyFill="1" applyBorder="1" applyAlignment="1">
      <alignment horizontal="right"/>
    </xf>
    <xf numFmtId="0" fontId="1" fillId="2" borderId="5" xfId="0" applyFont="1" applyFill="1" applyBorder="1"/>
    <xf numFmtId="0" fontId="1" fillId="2" borderId="9" xfId="0" applyFont="1" applyFill="1" applyBorder="1"/>
    <xf numFmtId="0" fontId="6" fillId="2" borderId="9" xfId="0" applyFont="1" applyFill="1" applyBorder="1" applyAlignment="1">
      <alignment horizontal="center"/>
    </xf>
    <xf numFmtId="0" fontId="1" fillId="2" borderId="4" xfId="0" applyFont="1" applyFill="1" applyBorder="1"/>
    <xf numFmtId="3" fontId="1" fillId="2" borderId="5" xfId="0" applyNumberFormat="1" applyFont="1" applyFill="1" applyBorder="1" applyAlignment="1">
      <alignment horizontal="center"/>
    </xf>
    <xf numFmtId="3" fontId="1" fillId="2" borderId="9" xfId="0" applyNumberFormat="1" applyFont="1" applyFill="1" applyBorder="1" applyAlignment="1">
      <alignment horizontal="center"/>
    </xf>
    <xf numFmtId="3" fontId="6" fillId="2" borderId="9" xfId="0" applyNumberFormat="1" applyFont="1" applyFill="1" applyBorder="1" applyAlignment="1">
      <alignment horizontal="center"/>
    </xf>
    <xf numFmtId="3" fontId="6" fillId="2" borderId="4" xfId="0" applyNumberFormat="1" applyFont="1" applyFill="1" applyBorder="1" applyAlignment="1">
      <alignment horizontal="center"/>
    </xf>
    <xf numFmtId="0" fontId="1" fillId="2" borderId="5" xfId="0" applyFont="1" applyFill="1" applyBorder="1" applyAlignment="1">
      <alignment horizontal="center"/>
    </xf>
    <xf numFmtId="0" fontId="1" fillId="2" borderId="9" xfId="0" applyFont="1" applyFill="1" applyBorder="1" applyAlignment="1">
      <alignment horizontal="center"/>
    </xf>
    <xf numFmtId="0" fontId="1" fillId="2" borderId="4" xfId="0" applyFont="1" applyFill="1" applyBorder="1" applyAlignment="1">
      <alignment horizont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5" xfId="0" applyFont="1" applyFill="1" applyBorder="1"/>
    <xf numFmtId="0" fontId="6" fillId="6" borderId="10" xfId="0" applyFont="1" applyFill="1" applyBorder="1"/>
    <xf numFmtId="0" fontId="6" fillId="6" borderId="3" xfId="0" applyFont="1" applyFill="1" applyBorder="1" applyAlignment="1">
      <alignment horizontal="center"/>
    </xf>
    <xf numFmtId="164" fontId="27" fillId="6" borderId="3" xfId="0" applyNumberFormat="1" applyFont="1" applyFill="1" applyBorder="1" applyAlignment="1">
      <alignment horizontal="center"/>
    </xf>
    <xf numFmtId="164" fontId="21" fillId="6" borderId="11" xfId="0" applyNumberFormat="1" applyFont="1" applyFill="1" applyBorder="1" applyAlignment="1">
      <alignment horizontal="center"/>
    </xf>
    <xf numFmtId="0" fontId="6" fillId="6" borderId="12" xfId="0" applyFont="1" applyFill="1" applyBorder="1"/>
    <xf numFmtId="0" fontId="6" fillId="6" borderId="0" xfId="0" applyFont="1" applyFill="1" applyBorder="1" applyAlignment="1">
      <alignment horizontal="center"/>
    </xf>
    <xf numFmtId="0" fontId="27" fillId="6" borderId="0" xfId="0" applyNumberFormat="1" applyFont="1" applyFill="1" applyBorder="1" applyAlignment="1">
      <alignment horizontal="center"/>
    </xf>
    <xf numFmtId="0" fontId="21" fillId="6" borderId="13" xfId="0" applyNumberFormat="1" applyFont="1" applyFill="1" applyBorder="1" applyAlignment="1">
      <alignment horizontal="center"/>
    </xf>
    <xf numFmtId="164" fontId="6" fillId="6" borderId="0" xfId="0" applyNumberFormat="1" applyFont="1" applyFill="1" applyBorder="1" applyAlignment="1">
      <alignment horizontal="center"/>
    </xf>
    <xf numFmtId="164" fontId="1" fillId="6" borderId="13" xfId="0" applyNumberFormat="1" applyFont="1" applyFill="1" applyBorder="1" applyAlignment="1">
      <alignment horizontal="center"/>
    </xf>
    <xf numFmtId="0" fontId="0" fillId="6" borderId="12" xfId="0" applyFill="1" applyBorder="1"/>
    <xf numFmtId="0" fontId="0" fillId="6" borderId="0" xfId="0" applyFill="1" applyBorder="1" applyAlignment="1">
      <alignment horizontal="center"/>
    </xf>
    <xf numFmtId="164" fontId="22" fillId="6" borderId="13" xfId="0" applyNumberFormat="1" applyFont="1" applyFill="1" applyBorder="1" applyAlignment="1">
      <alignment horizontal="center"/>
    </xf>
    <xf numFmtId="164" fontId="19" fillId="6" borderId="13" xfId="0" applyNumberFormat="1" applyFont="1" applyFill="1" applyBorder="1" applyAlignment="1">
      <alignment horizontal="right"/>
    </xf>
    <xf numFmtId="0" fontId="1" fillId="6" borderId="0" xfId="0" applyFont="1" applyFill="1" applyBorder="1" applyAlignment="1">
      <alignment horizontal="center"/>
    </xf>
    <xf numFmtId="0" fontId="1" fillId="6" borderId="13" xfId="0" applyFont="1" applyFill="1" applyBorder="1"/>
    <xf numFmtId="0" fontId="1" fillId="6" borderId="12" xfId="0" applyFont="1" applyFill="1" applyBorder="1"/>
    <xf numFmtId="0" fontId="20" fillId="6" borderId="12" xfId="0" applyFont="1" applyFill="1" applyBorder="1"/>
    <xf numFmtId="0" fontId="0" fillId="6" borderId="0" xfId="0" applyFill="1" applyBorder="1"/>
    <xf numFmtId="0" fontId="0" fillId="6" borderId="14" xfId="0" applyFill="1" applyBorder="1"/>
    <xf numFmtId="0" fontId="0" fillId="6" borderId="1" xfId="0" applyFill="1" applyBorder="1"/>
    <xf numFmtId="164" fontId="1" fillId="6" borderId="15" xfId="0" applyNumberFormat="1" applyFont="1" applyFill="1" applyBorder="1" applyAlignment="1">
      <alignment horizontal="center"/>
    </xf>
    <xf numFmtId="0" fontId="30" fillId="4" borderId="0" xfId="0" applyFont="1" applyFill="1"/>
    <xf numFmtId="0" fontId="31" fillId="4" borderId="0" xfId="0" applyFont="1" applyFill="1"/>
    <xf numFmtId="0" fontId="16" fillId="2" borderId="9" xfId="0" applyFont="1" applyFill="1" applyBorder="1"/>
    <xf numFmtId="0" fontId="16" fillId="2" borderId="4" xfId="0" applyFont="1" applyFill="1" applyBorder="1" applyAlignment="1">
      <alignment horizontal="center" wrapText="1"/>
    </xf>
    <xf numFmtId="0" fontId="16" fillId="2" borderId="5" xfId="0" applyFont="1" applyFill="1" applyBorder="1" applyAlignment="1">
      <alignment horizontal="center" wrapText="1"/>
    </xf>
    <xf numFmtId="0" fontId="16" fillId="2" borderId="5" xfId="0" applyFont="1" applyFill="1" applyBorder="1" applyAlignment="1">
      <alignment wrapText="1"/>
    </xf>
    <xf numFmtId="0" fontId="16" fillId="2" borderId="4" xfId="0" applyFont="1" applyFill="1" applyBorder="1" applyAlignment="1">
      <alignment wrapText="1"/>
    </xf>
    <xf numFmtId="0" fontId="16" fillId="3" borderId="4" xfId="0" applyFont="1" applyFill="1" applyBorder="1"/>
    <xf numFmtId="0" fontId="16" fillId="3" borderId="5" xfId="0" applyFont="1" applyFill="1" applyBorder="1" applyAlignment="1">
      <alignment horizontal="center"/>
    </xf>
    <xf numFmtId="39" fontId="16" fillId="6" borderId="6" xfId="0" applyNumberFormat="1" applyFont="1" applyFill="1" applyBorder="1" applyAlignment="1">
      <alignment horizontal="center"/>
    </xf>
    <xf numFmtId="39" fontId="6" fillId="2" borderId="6" xfId="0" applyNumberFormat="1" applyFont="1" applyFill="1" applyBorder="1" applyAlignment="1">
      <alignment horizontal="center"/>
    </xf>
    <xf numFmtId="0" fontId="6" fillId="4" borderId="0" xfId="0" applyFont="1" applyFill="1" applyBorder="1"/>
    <xf numFmtId="7" fontId="6" fillId="4" borderId="0" xfId="0" applyNumberFormat="1" applyFont="1" applyFill="1" applyBorder="1" applyAlignment="1">
      <alignment horizontal="center"/>
    </xf>
    <xf numFmtId="39" fontId="6" fillId="4" borderId="0" xfId="0" applyNumberFormat="1" applyFont="1" applyFill="1" applyBorder="1" applyAlignment="1">
      <alignment horizontal="center"/>
    </xf>
    <xf numFmtId="0" fontId="16" fillId="4" borderId="0" xfId="0" applyFont="1" applyFill="1" applyAlignment="1"/>
    <xf numFmtId="0" fontId="33" fillId="4" borderId="0" xfId="0" applyFont="1" applyFill="1"/>
    <xf numFmtId="0" fontId="34" fillId="4" borderId="0" xfId="2" applyFont="1" applyFill="1" applyAlignment="1" applyProtection="1"/>
    <xf numFmtId="0" fontId="34" fillId="4" borderId="0" xfId="2" applyFont="1" applyFill="1" applyBorder="1" applyAlignment="1" applyProtection="1"/>
    <xf numFmtId="0" fontId="9" fillId="2" borderId="0" xfId="0" applyFont="1" applyFill="1" applyBorder="1" applyAlignment="1">
      <alignment horizontal="left"/>
    </xf>
    <xf numFmtId="0" fontId="6" fillId="5" borderId="0" xfId="0" applyFont="1" applyFill="1"/>
    <xf numFmtId="0" fontId="0" fillId="2" borderId="0" xfId="0" applyFill="1" applyAlignment="1"/>
    <xf numFmtId="0" fontId="7" fillId="6" borderId="0" xfId="2" applyFill="1" applyAlignment="1" applyProtection="1">
      <protection locked="0"/>
    </xf>
    <xf numFmtId="0" fontId="7" fillId="6" borderId="0" xfId="2" applyFill="1" applyAlignment="1" applyProtection="1"/>
    <xf numFmtId="0" fontId="6" fillId="6" borderId="14" xfId="0" applyFont="1" applyFill="1" applyBorder="1"/>
    <xf numFmtId="0" fontId="6" fillId="6" borderId="1" xfId="0" applyFont="1" applyFill="1" applyBorder="1" applyAlignment="1">
      <alignment horizontal="center"/>
    </xf>
    <xf numFmtId="164" fontId="27" fillId="6" borderId="1" xfId="0" applyNumberFormat="1" applyFont="1" applyFill="1" applyBorder="1" applyAlignment="1">
      <alignment horizontal="center"/>
    </xf>
    <xf numFmtId="164" fontId="21" fillId="6" borderId="15" xfId="0" applyNumberFormat="1" applyFont="1" applyFill="1" applyBorder="1" applyAlignment="1">
      <alignment horizontal="center"/>
    </xf>
    <xf numFmtId="0" fontId="0" fillId="6" borderId="1" xfId="0" applyFill="1" applyBorder="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xf>
    <xf numFmtId="0" fontId="1" fillId="0" borderId="0" xfId="0" applyNumberFormat="1" applyFont="1" applyAlignment="1" applyProtection="1">
      <alignment horizontal="center"/>
    </xf>
    <xf numFmtId="0" fontId="1" fillId="2" borderId="0" xfId="0" applyFont="1" applyFill="1" applyAlignment="1" applyProtection="1">
      <alignment horizontal="center" vertical="center"/>
      <protection locked="0"/>
    </xf>
    <xf numFmtId="0" fontId="29" fillId="0" borderId="0" xfId="0" applyFont="1" applyFill="1" applyAlignment="1" applyProtection="1">
      <protection locked="0"/>
    </xf>
    <xf numFmtId="0" fontId="1" fillId="0" borderId="0" xfId="0" applyFont="1" applyFill="1" applyProtection="1">
      <protection locked="0"/>
    </xf>
    <xf numFmtId="2" fontId="1" fillId="2" borderId="2" xfId="0" applyNumberFormat="1" applyFont="1" applyFill="1" applyBorder="1" applyAlignment="1">
      <alignment horizontal="center"/>
    </xf>
    <xf numFmtId="0" fontId="1" fillId="4" borderId="0" xfId="0" applyNumberFormat="1" applyFont="1" applyFill="1"/>
    <xf numFmtId="0" fontId="1" fillId="4" borderId="0" xfId="0" applyNumberFormat="1" applyFont="1" applyFill="1" applyAlignment="1">
      <alignment horizontal="center"/>
    </xf>
    <xf numFmtId="0" fontId="1" fillId="4"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center" vertical="center"/>
    </xf>
    <xf numFmtId="0" fontId="0" fillId="0" borderId="0" xfId="0" applyNumberFormat="1" applyAlignment="1">
      <alignment horizontal="center"/>
    </xf>
    <xf numFmtId="2" fontId="0" fillId="2" borderId="2" xfId="0" applyNumberFormat="1" applyFill="1" applyBorder="1" applyAlignment="1">
      <alignment horizontal="center"/>
    </xf>
    <xf numFmtId="0" fontId="0" fillId="0" borderId="0" xfId="0" applyFill="1" applyProtection="1">
      <protection locked="0"/>
    </xf>
    <xf numFmtId="39" fontId="1" fillId="0" borderId="0" xfId="0" applyNumberFormat="1" applyFont="1" applyFill="1" applyAlignment="1" applyProtection="1">
      <alignment horizontal="center"/>
    </xf>
    <xf numFmtId="164" fontId="1" fillId="0" borderId="0" xfId="0" applyNumberFormat="1" applyFont="1" applyFill="1" applyAlignment="1" applyProtection="1">
      <alignment horizontal="center"/>
    </xf>
    <xf numFmtId="0" fontId="35" fillId="4" borderId="0" xfId="0" applyFont="1" applyFill="1" applyBorder="1"/>
    <xf numFmtId="164" fontId="1" fillId="0" borderId="0" xfId="0" applyNumberFormat="1" applyFont="1" applyFill="1" applyAlignment="1">
      <alignment horizontal="center"/>
    </xf>
    <xf numFmtId="39" fontId="0" fillId="0" borderId="0" xfId="0" applyNumberFormat="1" applyFill="1" applyAlignment="1" applyProtection="1">
      <alignment horizontal="center"/>
    </xf>
    <xf numFmtId="164" fontId="0" fillId="0" borderId="0" xfId="0" applyNumberFormat="1" applyFill="1" applyAlignment="1">
      <alignment horizontal="center"/>
    </xf>
    <xf numFmtId="0" fontId="0" fillId="6" borderId="6" xfId="0" applyFill="1" applyBorder="1" applyAlignment="1"/>
    <xf numFmtId="0" fontId="16" fillId="8" borderId="6" xfId="0" applyFont="1" applyFill="1" applyBorder="1"/>
    <xf numFmtId="7" fontId="16" fillId="8" borderId="6" xfId="0" applyNumberFormat="1" applyFont="1" applyFill="1" applyBorder="1" applyAlignment="1">
      <alignment horizontal="center"/>
    </xf>
    <xf numFmtId="39" fontId="16" fillId="8" borderId="6" xfId="0" applyNumberFormat="1" applyFont="1" applyFill="1" applyBorder="1" applyAlignment="1">
      <alignment horizontal="center"/>
    </xf>
    <xf numFmtId="0" fontId="36" fillId="3" borderId="1" xfId="0" applyFont="1" applyFill="1" applyBorder="1"/>
    <xf numFmtId="0" fontId="38" fillId="2" borderId="0" xfId="0" applyFont="1" applyFill="1" applyAlignment="1">
      <alignment horizontal="center"/>
    </xf>
    <xf numFmtId="1" fontId="38" fillId="2" borderId="0" xfId="0" applyNumberFormat="1" applyFont="1" applyFill="1" applyAlignment="1">
      <alignment horizontal="center"/>
    </xf>
    <xf numFmtId="166" fontId="1" fillId="6" borderId="6" xfId="0" applyNumberFormat="1" applyFont="1" applyFill="1" applyBorder="1" applyAlignment="1">
      <alignment horizontal="center"/>
    </xf>
    <xf numFmtId="0" fontId="24" fillId="6" borderId="6" xfId="0" applyFont="1" applyFill="1" applyBorder="1" applyAlignment="1"/>
    <xf numFmtId="0" fontId="1" fillId="6" borderId="6" xfId="0" applyFont="1" applyFill="1" applyBorder="1"/>
    <xf numFmtId="0" fontId="0" fillId="6" borderId="6" xfId="0" applyFill="1" applyBorder="1" applyAlignment="1">
      <alignment horizontal="center"/>
    </xf>
    <xf numFmtId="0" fontId="0" fillId="9" borderId="6" xfId="0" applyFill="1" applyBorder="1" applyAlignment="1">
      <alignment horizontal="center"/>
    </xf>
    <xf numFmtId="167" fontId="1" fillId="2" borderId="5" xfId="1" applyNumberFormat="1" applyFont="1" applyFill="1" applyBorder="1" applyAlignment="1">
      <alignment horizontal="center"/>
    </xf>
    <xf numFmtId="167" fontId="1" fillId="2" borderId="9" xfId="1" applyNumberFormat="1" applyFont="1" applyFill="1" applyBorder="1" applyAlignment="1">
      <alignment horizontal="center"/>
    </xf>
    <xf numFmtId="167" fontId="6" fillId="2" borderId="9" xfId="1" applyNumberFormat="1" applyFont="1" applyFill="1" applyBorder="1" applyAlignment="1">
      <alignment horizontal="center"/>
    </xf>
    <xf numFmtId="167" fontId="6" fillId="2" borderId="4" xfId="1" applyNumberFormat="1" applyFont="1" applyFill="1" applyBorder="1" applyAlignment="1">
      <alignment horizontal="center"/>
    </xf>
    <xf numFmtId="167" fontId="1" fillId="6" borderId="6" xfId="1" applyNumberFormat="1" applyFont="1" applyFill="1" applyBorder="1" applyAlignment="1">
      <alignment horizontal="center"/>
    </xf>
    <xf numFmtId="167" fontId="1" fillId="6" borderId="2" xfId="1" applyNumberFormat="1" applyFont="1" applyFill="1" applyBorder="1" applyAlignment="1">
      <alignment horizontal="center"/>
    </xf>
    <xf numFmtId="167" fontId="1" fillId="4" borderId="0" xfId="1" applyNumberFormat="1" applyFont="1" applyFill="1" applyBorder="1" applyAlignment="1">
      <alignment horizontal="center"/>
    </xf>
    <xf numFmtId="0" fontId="0" fillId="0" borderId="0" xfId="0" applyAlignment="1"/>
    <xf numFmtId="0" fontId="7" fillId="4" borderId="0" xfId="2" applyFill="1" applyAlignment="1" applyProtection="1">
      <alignment horizontal="center"/>
    </xf>
    <xf numFmtId="0" fontId="2" fillId="4" borderId="0" xfId="0" applyFont="1" applyFill="1" applyAlignment="1"/>
    <xf numFmtId="0" fontId="2" fillId="4" borderId="0" xfId="0" applyFont="1" applyFill="1" applyBorder="1" applyAlignment="1"/>
    <xf numFmtId="0" fontId="2" fillId="0" borderId="0" xfId="0" applyFont="1" applyAlignment="1"/>
    <xf numFmtId="0" fontId="6" fillId="4" borderId="0" xfId="0" applyFont="1" applyFill="1" applyAlignment="1"/>
    <xf numFmtId="0" fontId="1" fillId="5" borderId="0" xfId="0" applyFont="1" applyFill="1" applyBorder="1"/>
    <xf numFmtId="0" fontId="6" fillId="4" borderId="0" xfId="0" applyFont="1" applyFill="1" applyBorder="1" applyAlignment="1"/>
    <xf numFmtId="0" fontId="6" fillId="0" borderId="0" xfId="0" applyFont="1" applyAlignment="1"/>
    <xf numFmtId="0" fontId="1" fillId="10" borderId="0" xfId="0" applyFont="1" applyFill="1"/>
    <xf numFmtId="0" fontId="0" fillId="10" borderId="0" xfId="0" applyFill="1"/>
    <xf numFmtId="0" fontId="16" fillId="11" borderId="5" xfId="0" applyFont="1" applyFill="1" applyBorder="1" applyAlignment="1">
      <alignment horizontal="center" wrapText="1"/>
    </xf>
    <xf numFmtId="2" fontId="16" fillId="11" borderId="4" xfId="0" applyNumberFormat="1" applyFont="1" applyFill="1" applyBorder="1" applyAlignment="1">
      <alignment horizontal="center" wrapText="1"/>
    </xf>
    <xf numFmtId="0" fontId="6" fillId="11" borderId="11" xfId="0" applyFont="1" applyFill="1" applyBorder="1" applyAlignment="1">
      <alignment horizontal="center"/>
    </xf>
    <xf numFmtId="0" fontId="16" fillId="12" borderId="9" xfId="0" applyFont="1" applyFill="1" applyBorder="1" applyAlignment="1">
      <alignment horizontal="center"/>
    </xf>
    <xf numFmtId="0" fontId="40" fillId="4" borderId="0" xfId="0" applyFont="1" applyFill="1" applyAlignment="1">
      <alignment horizontal="center"/>
    </xf>
    <xf numFmtId="0" fontId="41" fillId="4" borderId="0" xfId="0" applyFont="1" applyFill="1" applyAlignment="1">
      <alignment horizontal="center"/>
    </xf>
    <xf numFmtId="164" fontId="45" fillId="10" borderId="0" xfId="0" applyNumberFormat="1" applyFont="1" applyFill="1" applyBorder="1" applyAlignment="1">
      <alignment horizontal="center"/>
    </xf>
    <xf numFmtId="164" fontId="6" fillId="6" borderId="1" xfId="0" applyNumberFormat="1" applyFont="1" applyFill="1" applyBorder="1" applyAlignment="1">
      <alignment horizontal="center"/>
    </xf>
    <xf numFmtId="10" fontId="45" fillId="10" borderId="0" xfId="0" applyNumberFormat="1" applyFont="1" applyFill="1" applyBorder="1" applyAlignment="1">
      <alignment horizontal="center"/>
    </xf>
    <xf numFmtId="10" fontId="1" fillId="6" borderId="1" xfId="0" applyNumberFormat="1" applyFont="1" applyFill="1" applyBorder="1" applyAlignment="1">
      <alignment horizontal="center"/>
    </xf>
    <xf numFmtId="9" fontId="46" fillId="10" borderId="0" xfId="0" applyNumberFormat="1" applyFont="1" applyFill="1"/>
    <xf numFmtId="0" fontId="47" fillId="10" borderId="0" xfId="0" applyFont="1" applyFill="1" applyBorder="1" applyAlignment="1"/>
    <xf numFmtId="0" fontId="48" fillId="10" borderId="0" xfId="0" applyFont="1" applyFill="1" applyBorder="1" applyAlignment="1"/>
    <xf numFmtId="2" fontId="49" fillId="10" borderId="0" xfId="0" applyNumberFormat="1" applyFont="1" applyFill="1" applyBorder="1" applyAlignment="1">
      <alignment horizontal="center"/>
    </xf>
    <xf numFmtId="164" fontId="50" fillId="10" borderId="0" xfId="0" applyNumberFormat="1" applyFont="1" applyFill="1" applyAlignment="1" applyProtection="1">
      <alignment horizontal="center"/>
    </xf>
    <xf numFmtId="164" fontId="50" fillId="0" borderId="0" xfId="0" applyNumberFormat="1" applyFont="1" applyAlignment="1" applyProtection="1">
      <alignment horizontal="center"/>
    </xf>
    <xf numFmtId="0" fontId="1" fillId="10" borderId="0" xfId="0" applyFont="1" applyFill="1" applyAlignment="1" applyProtection="1">
      <alignment horizontal="center"/>
      <protection locked="0"/>
    </xf>
    <xf numFmtId="164" fontId="1" fillId="10" borderId="0" xfId="0" applyNumberFormat="1" applyFont="1" applyFill="1" applyAlignment="1">
      <alignment horizontal="center"/>
    </xf>
    <xf numFmtId="1" fontId="51" fillId="10" borderId="0" xfId="0" applyNumberFormat="1" applyFont="1" applyFill="1" applyBorder="1" applyAlignment="1" applyProtection="1">
      <alignment horizontal="center"/>
    </xf>
    <xf numFmtId="164" fontId="51" fillId="10" borderId="0" xfId="0" applyNumberFormat="1" applyFont="1" applyFill="1" applyBorder="1" applyAlignment="1" applyProtection="1">
      <alignment horizontal="center"/>
    </xf>
    <xf numFmtId="164" fontId="52" fillId="10" borderId="0" xfId="0" applyNumberFormat="1" applyFont="1" applyFill="1" applyAlignment="1" applyProtection="1">
      <alignment horizontal="center"/>
    </xf>
    <xf numFmtId="164" fontId="52" fillId="10" borderId="0" xfId="0" applyNumberFormat="1" applyFont="1" applyFill="1" applyAlignment="1">
      <alignment horizontal="center"/>
    </xf>
    <xf numFmtId="164" fontId="53" fillId="10" borderId="0" xfId="0" applyNumberFormat="1" applyFont="1" applyFill="1" applyAlignment="1">
      <alignment horizontal="center"/>
    </xf>
    <xf numFmtId="164" fontId="53" fillId="10" borderId="0" xfId="0" applyNumberFormat="1" applyFont="1" applyFill="1" applyAlignment="1" applyProtection="1">
      <alignment horizontal="center"/>
    </xf>
    <xf numFmtId="164" fontId="6" fillId="10" borderId="0" xfId="0" applyNumberFormat="1" applyFont="1" applyFill="1" applyAlignment="1" applyProtection="1">
      <alignment horizontal="center"/>
    </xf>
    <xf numFmtId="39" fontId="53" fillId="10" borderId="0" xfId="0" applyNumberFormat="1" applyFont="1" applyFill="1" applyAlignment="1" applyProtection="1">
      <alignment horizontal="center"/>
    </xf>
    <xf numFmtId="10" fontId="46" fillId="10" borderId="0" xfId="0" applyNumberFormat="1" applyFont="1" applyFill="1" applyAlignment="1">
      <alignment horizontal="center"/>
    </xf>
    <xf numFmtId="0" fontId="46" fillId="10" borderId="0" xfId="0" applyFont="1" applyFill="1" applyAlignment="1" applyProtection="1">
      <alignment horizontal="center"/>
      <protection locked="0"/>
    </xf>
    <xf numFmtId="0" fontId="45" fillId="10" borderId="0" xfId="0" applyFont="1" applyFill="1" applyAlignment="1" applyProtection="1">
      <alignment horizontal="center"/>
      <protection locked="0"/>
    </xf>
    <xf numFmtId="0" fontId="45" fillId="10" borderId="0" xfId="0" applyNumberFormat="1" applyFont="1" applyFill="1" applyAlignment="1" applyProtection="1">
      <alignment horizontal="center"/>
      <protection locked="0"/>
    </xf>
    <xf numFmtId="16" fontId="6" fillId="2" borderId="0" xfId="0" applyNumberFormat="1" applyFont="1" applyFill="1" applyAlignment="1">
      <alignment horizontal="center"/>
    </xf>
    <xf numFmtId="39" fontId="54" fillId="10" borderId="0" xfId="0" applyNumberFormat="1" applyFont="1" applyFill="1" applyAlignment="1" applyProtection="1">
      <alignment horizontal="center"/>
    </xf>
    <xf numFmtId="0" fontId="6" fillId="0" borderId="0" xfId="0" applyFont="1" applyAlignment="1" applyProtection="1">
      <alignment horizontal="center"/>
      <protection locked="0"/>
    </xf>
    <xf numFmtId="39" fontId="6" fillId="0" borderId="0" xfId="0" applyNumberFormat="1" applyFont="1" applyFill="1" applyAlignment="1" applyProtection="1">
      <alignment horizontal="center"/>
    </xf>
    <xf numFmtId="164" fontId="6" fillId="2" borderId="0" xfId="0" applyNumberFormat="1" applyFont="1" applyFill="1" applyAlignment="1">
      <alignment horizontal="center"/>
    </xf>
    <xf numFmtId="164" fontId="54" fillId="10" borderId="0" xfId="0" applyNumberFormat="1" applyFont="1" applyFill="1" applyAlignment="1">
      <alignment horizontal="center"/>
    </xf>
    <xf numFmtId="164" fontId="54" fillId="10" borderId="0" xfId="0" applyNumberFormat="1" applyFont="1" applyFill="1" applyAlignment="1" applyProtection="1">
      <alignment horizontal="center"/>
    </xf>
    <xf numFmtId="164" fontId="6" fillId="0" borderId="0" xfId="0" applyNumberFormat="1" applyFont="1" applyAlignment="1" applyProtection="1">
      <alignment horizontal="center"/>
    </xf>
    <xf numFmtId="10" fontId="45" fillId="10" borderId="0" xfId="0" applyNumberFormat="1" applyFont="1" applyFill="1" applyAlignment="1">
      <alignment horizontal="center"/>
    </xf>
    <xf numFmtId="164" fontId="51" fillId="10" borderId="0" xfId="0" applyNumberFormat="1" applyFont="1" applyFill="1" applyAlignment="1">
      <alignment horizontal="center"/>
    </xf>
    <xf numFmtId="0" fontId="45" fillId="10" borderId="0" xfId="0" applyFont="1" applyFill="1" applyAlignment="1">
      <alignment horizontal="center"/>
    </xf>
    <xf numFmtId="164" fontId="0" fillId="6" borderId="0" xfId="0" applyNumberFormat="1" applyFill="1" applyBorder="1" applyAlignment="1">
      <alignment horizontal="center"/>
    </xf>
    <xf numFmtId="164" fontId="49" fillId="0" borderId="0" xfId="0" applyNumberFormat="1" applyFont="1" applyFill="1" applyAlignment="1">
      <alignment horizontal="center"/>
    </xf>
    <xf numFmtId="2" fontId="52" fillId="10" borderId="0" xfId="0" applyNumberFormat="1" applyFont="1" applyFill="1" applyBorder="1" applyAlignment="1">
      <alignment horizontal="center"/>
    </xf>
    <xf numFmtId="164" fontId="50" fillId="0" borderId="0" xfId="0" applyNumberFormat="1" applyFont="1" applyFill="1" applyAlignment="1" applyProtection="1">
      <alignment horizontal="center"/>
    </xf>
    <xf numFmtId="164" fontId="52" fillId="10" borderId="0" xfId="0" applyNumberFormat="1" applyFont="1" applyFill="1" applyAlignment="1" applyProtection="1">
      <alignment horizontal="center"/>
      <protection locked="0"/>
    </xf>
    <xf numFmtId="0" fontId="1" fillId="10" borderId="0" xfId="0" applyFont="1" applyFill="1" applyBorder="1" applyAlignment="1" applyProtection="1">
      <protection locked="0"/>
    </xf>
    <xf numFmtId="0" fontId="29" fillId="0" borderId="16" xfId="0" applyFont="1" applyFill="1" applyBorder="1" applyAlignment="1" applyProtection="1">
      <protection locked="0"/>
    </xf>
    <xf numFmtId="0" fontId="1" fillId="10" borderId="17" xfId="0" applyFont="1" applyFill="1" applyBorder="1" applyAlignment="1" applyProtection="1">
      <protection locked="0"/>
    </xf>
    <xf numFmtId="0" fontId="1" fillId="10" borderId="17" xfId="0" applyFont="1" applyFill="1" applyBorder="1"/>
    <xf numFmtId="2" fontId="51" fillId="10" borderId="0" xfId="0" applyNumberFormat="1" applyFont="1" applyFill="1" applyAlignment="1">
      <alignment horizontal="center"/>
    </xf>
    <xf numFmtId="0" fontId="9" fillId="4" borderId="1" xfId="0" applyFont="1" applyFill="1" applyBorder="1"/>
    <xf numFmtId="0" fontId="1" fillId="4" borderId="1" xfId="0" applyFont="1" applyFill="1" applyBorder="1" applyAlignment="1">
      <alignment horizontal="center"/>
    </xf>
    <xf numFmtId="1" fontId="1" fillId="4" borderId="1" xfId="0" applyNumberFormat="1" applyFont="1" applyFill="1" applyBorder="1" applyAlignment="1">
      <alignment horizontal="center"/>
    </xf>
    <xf numFmtId="44" fontId="1" fillId="4" borderId="1" xfId="0" applyNumberFormat="1" applyFont="1" applyFill="1" applyBorder="1"/>
    <xf numFmtId="0" fontId="1" fillId="4" borderId="1" xfId="0" applyFont="1" applyFill="1" applyBorder="1"/>
    <xf numFmtId="44" fontId="6" fillId="4" borderId="1" xfId="0" applyNumberFormat="1" applyFont="1" applyFill="1" applyBorder="1"/>
    <xf numFmtId="0" fontId="0" fillId="4" borderId="1" xfId="0" applyFill="1" applyBorder="1"/>
    <xf numFmtId="165" fontId="46" fillId="10" borderId="0" xfId="0" applyNumberFormat="1" applyFont="1" applyFill="1" applyAlignment="1">
      <alignment horizontal="center"/>
    </xf>
    <xf numFmtId="1" fontId="46" fillId="10" borderId="0" xfId="0" applyNumberFormat="1" applyFont="1" applyFill="1" applyAlignment="1">
      <alignment horizontal="center"/>
    </xf>
    <xf numFmtId="0" fontId="1" fillId="6" borderId="6" xfId="0" applyFont="1" applyFill="1" applyBorder="1" applyAlignment="1">
      <alignment horizontal="center"/>
    </xf>
    <xf numFmtId="0" fontId="24" fillId="6" borderId="6" xfId="0" applyFont="1" applyFill="1" applyBorder="1"/>
    <xf numFmtId="0" fontId="16" fillId="2" borderId="5" xfId="0" applyFont="1" applyFill="1" applyBorder="1" applyAlignment="1">
      <alignment horizontal="center"/>
    </xf>
    <xf numFmtId="0" fontId="1" fillId="3" borderId="5" xfId="0" applyFont="1" applyFill="1" applyBorder="1" applyAlignment="1">
      <alignment horizontal="center"/>
    </xf>
    <xf numFmtId="0" fontId="1" fillId="10" borderId="0" xfId="0" applyFont="1" applyFill="1"/>
    <xf numFmtId="0" fontId="1" fillId="2" borderId="5" xfId="0" applyFont="1" applyFill="1" applyBorder="1" applyAlignment="1">
      <alignment horizontal="center" wrapText="1"/>
    </xf>
    <xf numFmtId="1" fontId="0" fillId="6" borderId="6" xfId="0" applyNumberFormat="1" applyFill="1" applyBorder="1" applyAlignment="1">
      <alignment horizontal="center"/>
    </xf>
    <xf numFmtId="2" fontId="6" fillId="2" borderId="6" xfId="0" applyNumberFormat="1" applyFont="1" applyFill="1" applyBorder="1" applyAlignment="1">
      <alignment horizontal="center"/>
    </xf>
    <xf numFmtId="7" fontId="16" fillId="13" borderId="6" xfId="0" applyNumberFormat="1" applyFont="1" applyFill="1" applyBorder="1" applyAlignment="1">
      <alignment horizontal="center"/>
    </xf>
    <xf numFmtId="0" fontId="16" fillId="13" borderId="6" xfId="0" applyFont="1" applyFill="1" applyBorder="1"/>
    <xf numFmtId="39" fontId="16" fillId="13" borderId="6" xfId="0" applyNumberFormat="1" applyFont="1" applyFill="1" applyBorder="1" applyAlignment="1">
      <alignment horizontal="center"/>
    </xf>
    <xf numFmtId="0" fontId="46" fillId="4" borderId="0" xfId="0" applyFont="1" applyFill="1"/>
    <xf numFmtId="164" fontId="6" fillId="3" borderId="0" xfId="0" applyNumberFormat="1" applyFont="1" applyFill="1" applyAlignment="1" applyProtection="1">
      <alignment horizontal="left"/>
    </xf>
    <xf numFmtId="164" fontId="6" fillId="3" borderId="0" xfId="0" applyNumberFormat="1" applyFont="1" applyFill="1" applyAlignment="1">
      <alignment horizontal="left"/>
    </xf>
    <xf numFmtId="0" fontId="1" fillId="10" borderId="0" xfId="0" applyFont="1" applyFill="1" applyBorder="1"/>
    <xf numFmtId="0" fontId="1" fillId="12" borderId="0" xfId="0" applyFont="1" applyFill="1"/>
    <xf numFmtId="0" fontId="6" fillId="10" borderId="0" xfId="0" applyFont="1" applyFill="1" applyAlignment="1">
      <alignment horizontal="right"/>
    </xf>
    <xf numFmtId="0" fontId="7" fillId="10" borderId="0" xfId="2" applyFill="1" applyAlignment="1" applyProtection="1"/>
    <xf numFmtId="0" fontId="0" fillId="2" borderId="0" xfId="0" applyFill="1"/>
    <xf numFmtId="0" fontId="6" fillId="2" borderId="0" xfId="0" applyNumberFormat="1" applyFont="1" applyFill="1" applyAlignment="1">
      <alignment horizontal="center"/>
    </xf>
    <xf numFmtId="0" fontId="1" fillId="13" borderId="6" xfId="0" applyFont="1" applyFill="1" applyBorder="1"/>
    <xf numFmtId="0" fontId="7" fillId="4" borderId="0" xfId="2" applyFill="1" applyBorder="1" applyAlignment="1" applyProtection="1"/>
    <xf numFmtId="0" fontId="0" fillId="4" borderId="0" xfId="0" applyFill="1" applyBorder="1" applyAlignment="1">
      <alignment horizontal="center" vertical="center"/>
    </xf>
    <xf numFmtId="0" fontId="10" fillId="4" borderId="0" xfId="0" applyFont="1" applyFill="1" applyBorder="1"/>
    <xf numFmtId="0" fontId="1" fillId="10" borderId="0" xfId="0" applyFont="1" applyFill="1" applyBorder="1" applyAlignment="1">
      <alignment horizontal="center"/>
    </xf>
    <xf numFmtId="0" fontId="10" fillId="10" borderId="0" xfId="0" applyFont="1" applyFill="1"/>
    <xf numFmtId="0" fontId="7" fillId="4" borderId="0" xfId="2" applyFill="1" applyAlignment="1" applyProtection="1"/>
    <xf numFmtId="164" fontId="56" fillId="10" borderId="0" xfId="0" applyNumberFormat="1" applyFont="1" applyFill="1" applyAlignment="1" applyProtection="1">
      <alignment horizontal="left"/>
    </xf>
    <xf numFmtId="0" fontId="10" fillId="2" borderId="0" xfId="0" applyFont="1" applyFill="1" applyBorder="1"/>
    <xf numFmtId="0" fontId="10" fillId="2" borderId="0" xfId="0" applyFont="1" applyFill="1" applyBorder="1" applyAlignment="1">
      <alignment horizontal="center" vertical="center"/>
    </xf>
    <xf numFmtId="0" fontId="10" fillId="3" borderId="0" xfId="0" applyFont="1" applyFill="1" applyBorder="1" applyAlignment="1">
      <alignment horizontal="center"/>
    </xf>
    <xf numFmtId="0" fontId="0" fillId="0" borderId="0" xfId="0" applyBorder="1" applyProtection="1">
      <protection locked="0"/>
    </xf>
    <xf numFmtId="0" fontId="0" fillId="2" borderId="0" xfId="0" applyFill="1" applyBorder="1"/>
    <xf numFmtId="1" fontId="57" fillId="0" borderId="0" xfId="0" applyNumberFormat="1" applyFont="1" applyFill="1" applyBorder="1" applyAlignment="1" applyProtection="1">
      <alignment horizontal="center"/>
    </xf>
    <xf numFmtId="0" fontId="0" fillId="0" borderId="0" xfId="0" applyBorder="1" applyAlignment="1" applyProtection="1">
      <alignment horizontal="center" vertical="center"/>
      <protection locked="0"/>
    </xf>
    <xf numFmtId="164" fontId="57" fillId="0" borderId="0" xfId="0" applyNumberFormat="1" applyFont="1" applyFill="1" applyBorder="1" applyAlignment="1" applyProtection="1">
      <alignment horizontal="center"/>
    </xf>
    <xf numFmtId="164" fontId="0" fillId="3" borderId="0" xfId="0" applyNumberFormat="1" applyFill="1" applyBorder="1" applyProtection="1"/>
    <xf numFmtId="0" fontId="0" fillId="2" borderId="0" xfId="0" applyFill="1" applyBorder="1" applyAlignment="1">
      <alignment horizontal="center"/>
    </xf>
    <xf numFmtId="0" fontId="0" fillId="2" borderId="0" xfId="0" applyFill="1" applyBorder="1" applyAlignment="1">
      <alignment horizontal="center" vertical="center"/>
    </xf>
    <xf numFmtId="164" fontId="0" fillId="2" borderId="0" xfId="0" applyNumberFormat="1" applyFill="1" applyBorder="1" applyAlignment="1">
      <alignment horizontal="center"/>
    </xf>
    <xf numFmtId="164" fontId="0" fillId="3" borderId="0" xfId="0" applyNumberFormat="1" applyFill="1" applyProtection="1"/>
    <xf numFmtId="1" fontId="49" fillId="0" borderId="0" xfId="0" applyNumberFormat="1" applyFont="1" applyFill="1" applyAlignment="1">
      <alignment horizontal="center"/>
    </xf>
    <xf numFmtId="164" fontId="56" fillId="0" borderId="0" xfId="0" applyNumberFormat="1" applyFont="1" applyFill="1" applyAlignment="1" applyProtection="1">
      <alignment horizontal="center"/>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0" fontId="12" fillId="2" borderId="0" xfId="0" applyFont="1" applyFill="1"/>
    <xf numFmtId="2" fontId="58" fillId="0" borderId="0" xfId="0" applyNumberFormat="1" applyFont="1" applyFill="1" applyAlignment="1" applyProtection="1">
      <alignment horizontal="center"/>
    </xf>
    <xf numFmtId="164" fontId="58" fillId="0" borderId="0" xfId="0" applyNumberFormat="1" applyFont="1" applyFill="1" applyAlignment="1" applyProtection="1">
      <alignment horizontal="center"/>
    </xf>
    <xf numFmtId="164" fontId="0" fillId="0" borderId="0" xfId="0" applyNumberFormat="1" applyAlignment="1" applyProtection="1">
      <alignment horizontal="center"/>
    </xf>
    <xf numFmtId="164" fontId="0" fillId="0" borderId="0" xfId="0" applyNumberFormat="1" applyAlignment="1" applyProtection="1">
      <alignment horizontal="center"/>
      <protection locked="0"/>
    </xf>
    <xf numFmtId="0" fontId="0" fillId="2" borderId="0" xfId="0" applyFill="1" applyAlignment="1" applyProtection="1">
      <protection locked="0"/>
    </xf>
    <xf numFmtId="10" fontId="49" fillId="10" borderId="0" xfId="0" applyNumberFormat="1" applyFont="1" applyFill="1" applyAlignment="1">
      <alignment horizontal="center"/>
    </xf>
    <xf numFmtId="0" fontId="6" fillId="7" borderId="0" xfId="0" applyFont="1" applyFill="1" applyAlignment="1" applyProtection="1">
      <protection locked="0"/>
    </xf>
    <xf numFmtId="0" fontId="6" fillId="7" borderId="0" xfId="0" applyFont="1" applyFill="1" applyAlignment="1" applyProtection="1">
      <alignment horizontal="center"/>
      <protection locked="0"/>
    </xf>
    <xf numFmtId="0" fontId="0" fillId="2" borderId="2" xfId="0" applyNumberFormat="1" applyFill="1" applyBorder="1" applyAlignment="1">
      <alignment horizontal="center"/>
    </xf>
    <xf numFmtId="0" fontId="0" fillId="2" borderId="2" xfId="0" applyFill="1" applyBorder="1" applyAlignment="1">
      <alignment horizontal="center"/>
    </xf>
    <xf numFmtId="0" fontId="10" fillId="2" borderId="3" xfId="0" applyFont="1" applyFill="1" applyBorder="1"/>
    <xf numFmtId="0" fontId="10" fillId="2" borderId="3" xfId="0" applyFont="1" applyFill="1" applyBorder="1" applyAlignment="1">
      <alignment horizontal="center"/>
    </xf>
    <xf numFmtId="0" fontId="10" fillId="2" borderId="3" xfId="0" applyFont="1" applyFill="1" applyBorder="1" applyAlignment="1">
      <alignment horizontal="center" vertical="center"/>
    </xf>
    <xf numFmtId="0" fontId="10" fillId="3" borderId="3" xfId="0" applyFont="1" applyFill="1" applyBorder="1" applyAlignment="1">
      <alignment horizontal="center"/>
    </xf>
    <xf numFmtId="165" fontId="49" fillId="0" borderId="0" xfId="0" applyNumberFormat="1" applyFont="1" applyFill="1" applyAlignment="1">
      <alignment horizontal="center"/>
    </xf>
    <xf numFmtId="0" fontId="49" fillId="10" borderId="0" xfId="0" applyFont="1" applyFill="1" applyBorder="1" applyAlignment="1"/>
    <xf numFmtId="0" fontId="55" fillId="10" borderId="0" xfId="0" applyFont="1" applyFill="1" applyBorder="1" applyAlignment="1"/>
    <xf numFmtId="0" fontId="1" fillId="10" borderId="0" xfId="0" applyFont="1" applyFill="1"/>
    <xf numFmtId="0" fontId="6" fillId="2" borderId="1" xfId="0" applyFont="1" applyFill="1" applyBorder="1"/>
    <xf numFmtId="0" fontId="0" fillId="0" borderId="0" xfId="0" applyProtection="1">
      <protection locked="0"/>
    </xf>
    <xf numFmtId="0" fontId="0" fillId="2" borderId="0" xfId="0" applyFill="1"/>
    <xf numFmtId="0" fontId="9" fillId="4" borderId="1" xfId="0" applyFont="1" applyFill="1" applyBorder="1" applyAlignment="1" applyProtection="1">
      <protection locked="0"/>
    </xf>
    <xf numFmtId="0" fontId="2" fillId="4" borderId="1" xfId="0" applyFont="1" applyFill="1" applyBorder="1" applyAlignment="1" applyProtection="1">
      <alignment wrapText="1"/>
      <protection locked="0"/>
    </xf>
    <xf numFmtId="0" fontId="2" fillId="4" borderId="1" xfId="0" applyFont="1" applyFill="1" applyBorder="1" applyAlignment="1" applyProtection="1">
      <alignment horizontal="center" wrapText="1"/>
      <protection locked="0"/>
    </xf>
    <xf numFmtId="168" fontId="56" fillId="0" borderId="0" xfId="0" applyNumberFormat="1" applyFont="1" applyFill="1" applyAlignment="1" applyProtection="1">
      <alignment horizontal="center"/>
    </xf>
    <xf numFmtId="1" fontId="1" fillId="10" borderId="0" xfId="0" applyNumberFormat="1" applyFont="1" applyFill="1" applyAlignment="1">
      <alignment horizontal="center"/>
    </xf>
    <xf numFmtId="166" fontId="1" fillId="10" borderId="0" xfId="0" applyNumberFormat="1" applyFont="1" applyFill="1" applyAlignment="1">
      <alignment horizontal="center"/>
    </xf>
    <xf numFmtId="164" fontId="1" fillId="10" borderId="0" xfId="0" applyNumberFormat="1" applyFont="1" applyFill="1" applyAlignment="1">
      <alignment horizontal="right" indent="1"/>
    </xf>
    <xf numFmtId="165" fontId="1" fillId="10" borderId="0" xfId="0" applyNumberFormat="1" applyFont="1" applyFill="1" applyAlignment="1">
      <alignment horizontal="center"/>
    </xf>
    <xf numFmtId="0" fontId="1" fillId="10" borderId="0" xfId="2" applyFont="1" applyFill="1" applyAlignment="1" applyProtection="1">
      <protection locked="0"/>
    </xf>
    <xf numFmtId="0" fontId="1" fillId="10" borderId="0" xfId="2" applyFont="1" applyFill="1" applyAlignment="1" applyProtection="1"/>
    <xf numFmtId="0" fontId="6" fillId="10" borderId="1" xfId="0" applyFont="1" applyFill="1" applyBorder="1"/>
    <xf numFmtId="0" fontId="6" fillId="10" borderId="1" xfId="0" applyFont="1" applyFill="1" applyBorder="1" applyAlignment="1">
      <alignment horizontal="center"/>
    </xf>
    <xf numFmtId="1" fontId="6" fillId="10" borderId="1" xfId="0" applyNumberFormat="1" applyFont="1" applyFill="1" applyBorder="1" applyAlignment="1">
      <alignment horizontal="center"/>
    </xf>
    <xf numFmtId="0" fontId="1" fillId="10" borderId="0" xfId="2" applyFont="1" applyFill="1" applyBorder="1" applyAlignment="1" applyProtection="1"/>
    <xf numFmtId="166" fontId="1" fillId="10" borderId="0" xfId="0" applyNumberFormat="1" applyFont="1" applyFill="1" applyBorder="1" applyAlignment="1">
      <alignment horizontal="center"/>
    </xf>
    <xf numFmtId="1" fontId="1" fillId="10" borderId="0" xfId="0" applyNumberFormat="1" applyFont="1" applyFill="1" applyBorder="1" applyAlignment="1">
      <alignment horizontal="center"/>
    </xf>
    <xf numFmtId="164" fontId="1" fillId="10" borderId="0" xfId="0" applyNumberFormat="1" applyFont="1" applyFill="1" applyBorder="1" applyAlignment="1">
      <alignment horizontal="right" indent="1"/>
    </xf>
    <xf numFmtId="0" fontId="1" fillId="10" borderId="1" xfId="2" applyFont="1" applyFill="1" applyBorder="1" applyAlignment="1" applyProtection="1"/>
    <xf numFmtId="166" fontId="1" fillId="10" borderId="1" xfId="0" applyNumberFormat="1" applyFont="1" applyFill="1" applyBorder="1" applyAlignment="1">
      <alignment horizontal="center"/>
    </xf>
    <xf numFmtId="1" fontId="1" fillId="10" borderId="1" xfId="0" applyNumberFormat="1" applyFont="1" applyFill="1" applyBorder="1" applyAlignment="1">
      <alignment horizontal="center"/>
    </xf>
    <xf numFmtId="164" fontId="1" fillId="10" borderId="1" xfId="0" applyNumberFormat="1" applyFont="1" applyFill="1" applyBorder="1" applyAlignment="1">
      <alignment horizontal="right" indent="1"/>
    </xf>
    <xf numFmtId="0" fontId="6" fillId="10" borderId="3" xfId="0" applyFont="1" applyFill="1" applyBorder="1"/>
    <xf numFmtId="0" fontId="6" fillId="10" borderId="3" xfId="0" applyFont="1" applyFill="1" applyBorder="1" applyAlignment="1">
      <alignment horizontal="center"/>
    </xf>
    <xf numFmtId="1" fontId="1" fillId="10" borderId="3" xfId="0" applyNumberFormat="1" applyFont="1" applyFill="1" applyBorder="1" applyAlignment="1">
      <alignment horizontal="center"/>
    </xf>
    <xf numFmtId="0" fontId="6" fillId="10" borderId="3" xfId="0" applyNumberFormat="1" applyFont="1" applyFill="1" applyBorder="1" applyAlignment="1">
      <alignment horizontal="center"/>
    </xf>
    <xf numFmtId="0" fontId="6" fillId="10" borderId="0" xfId="0" applyFont="1" applyFill="1" applyBorder="1" applyAlignment="1">
      <alignment horizontal="center"/>
    </xf>
    <xf numFmtId="1" fontId="6" fillId="10" borderId="0" xfId="0" applyNumberFormat="1" applyFont="1" applyFill="1" applyBorder="1" applyAlignment="1">
      <alignment horizontal="center"/>
    </xf>
    <xf numFmtId="44" fontId="6" fillId="10" borderId="0" xfId="0" applyNumberFormat="1" applyFont="1" applyFill="1" applyBorder="1" applyAlignment="1">
      <alignment horizontal="center"/>
    </xf>
    <xf numFmtId="0" fontId="0" fillId="10" borderId="0" xfId="0" applyFill="1" applyBorder="1"/>
    <xf numFmtId="0" fontId="0" fillId="10" borderId="1" xfId="0" applyFill="1" applyBorder="1"/>
    <xf numFmtId="165" fontId="1" fillId="10" borderId="0" xfId="0" applyNumberFormat="1" applyFont="1" applyFill="1" applyBorder="1" applyAlignment="1">
      <alignment horizontal="center"/>
    </xf>
    <xf numFmtId="0" fontId="0" fillId="2" borderId="0" xfId="0" applyFill="1"/>
    <xf numFmtId="0" fontId="49" fillId="10" borderId="0" xfId="0" applyFont="1" applyFill="1" applyBorder="1" applyAlignment="1"/>
    <xf numFmtId="0" fontId="55" fillId="10" borderId="0" xfId="0" applyFont="1" applyFill="1" applyBorder="1" applyAlignment="1"/>
    <xf numFmtId="0" fontId="1" fillId="10" borderId="0" xfId="0" applyFont="1" applyFill="1"/>
    <xf numFmtId="0" fontId="6" fillId="2" borderId="1" xfId="0" applyFont="1" applyFill="1" applyBorder="1"/>
    <xf numFmtId="0" fontId="0" fillId="0" borderId="0" xfId="0" applyProtection="1">
      <protection locked="0"/>
    </xf>
    <xf numFmtId="0" fontId="0" fillId="2" borderId="0" xfId="0" applyFill="1"/>
    <xf numFmtId="0" fontId="6" fillId="11" borderId="11" xfId="0" applyFont="1" applyFill="1" applyBorder="1" applyAlignment="1">
      <alignment horizontal="center"/>
    </xf>
    <xf numFmtId="0" fontId="9" fillId="6" borderId="0" xfId="0" applyFont="1" applyFill="1" applyAlignment="1">
      <alignment horizontal="left"/>
    </xf>
    <xf numFmtId="0" fontId="7" fillId="9" borderId="0" xfId="2" applyFill="1" applyAlignment="1" applyProtection="1"/>
    <xf numFmtId="2" fontId="49" fillId="0" borderId="0" xfId="0" applyNumberFormat="1" applyFont="1" applyFill="1" applyAlignment="1">
      <alignment horizontal="center"/>
    </xf>
    <xf numFmtId="164" fontId="1" fillId="6" borderId="0" xfId="0" applyNumberFormat="1" applyFont="1" applyFill="1"/>
    <xf numFmtId="0" fontId="6" fillId="11" borderId="11" xfId="0" applyFont="1" applyFill="1" applyBorder="1" applyAlignment="1">
      <alignment horizontal="center"/>
    </xf>
    <xf numFmtId="0" fontId="1" fillId="14" borderId="3" xfId="0" applyFont="1" applyFill="1" applyBorder="1"/>
    <xf numFmtId="0" fontId="1" fillId="14" borderId="1" xfId="0" applyFont="1" applyFill="1" applyBorder="1"/>
    <xf numFmtId="0" fontId="1" fillId="14" borderId="0" xfId="0" applyFont="1" applyFill="1" applyBorder="1"/>
    <xf numFmtId="0" fontId="12" fillId="14" borderId="3" xfId="0" applyFont="1" applyFill="1" applyBorder="1"/>
    <xf numFmtId="0" fontId="36" fillId="14" borderId="1" xfId="0" applyFont="1" applyFill="1" applyBorder="1"/>
    <xf numFmtId="0" fontId="1" fillId="10" borderId="0" xfId="0" applyFont="1" applyFill="1"/>
    <xf numFmtId="0" fontId="0" fillId="0" borderId="0" xfId="0" applyProtection="1">
      <protection locked="0"/>
    </xf>
    <xf numFmtId="0" fontId="0" fillId="2" borderId="0" xfId="0" applyFill="1"/>
    <xf numFmtId="164" fontId="49" fillId="10" borderId="0" xfId="0" applyNumberFormat="1" applyFont="1" applyFill="1" applyAlignment="1">
      <alignment horizontal="center"/>
    </xf>
    <xf numFmtId="0" fontId="45" fillId="0" borderId="0" xfId="0" applyFont="1" applyFill="1" applyAlignment="1" applyProtection="1">
      <alignment horizontal="center"/>
      <protection locked="0"/>
    </xf>
    <xf numFmtId="0" fontId="0" fillId="4" borderId="0" xfId="0" applyFill="1" applyAlignment="1">
      <alignment textRotation="90"/>
    </xf>
    <xf numFmtId="0" fontId="0" fillId="0" borderId="0" xfId="0" applyAlignment="1"/>
    <xf numFmtId="0" fontId="55" fillId="10" borderId="0" xfId="0" applyFont="1" applyFill="1" applyBorder="1" applyAlignment="1"/>
    <xf numFmtId="0" fontId="1" fillId="4" borderId="0" xfId="0" applyFont="1" applyFill="1" applyAlignment="1">
      <alignment horizontal="left" wrapText="1"/>
    </xf>
    <xf numFmtId="0" fontId="9" fillId="2" borderId="0" xfId="0" applyFont="1" applyFill="1" applyBorder="1" applyAlignment="1">
      <alignment horizontal="left"/>
    </xf>
    <xf numFmtId="0" fontId="6" fillId="10" borderId="0" xfId="0" applyFont="1" applyFill="1" applyBorder="1" applyAlignment="1"/>
    <xf numFmtId="0" fontId="1" fillId="10" borderId="0" xfId="0" applyFont="1" applyFill="1" applyBorder="1" applyAlignment="1"/>
    <xf numFmtId="0" fontId="51" fillId="10" borderId="0" xfId="0" applyFont="1" applyFill="1" applyBorder="1" applyAlignment="1"/>
    <xf numFmtId="0" fontId="49" fillId="10" borderId="0" xfId="0" applyFont="1" applyFill="1" applyBorder="1" applyAlignment="1"/>
    <xf numFmtId="0" fontId="56" fillId="10" borderId="0" xfId="0" applyFont="1" applyFill="1" applyBorder="1" applyAlignment="1"/>
    <xf numFmtId="0" fontId="47" fillId="10" borderId="0" xfId="0" applyFont="1" applyFill="1" applyBorder="1" applyAlignment="1"/>
    <xf numFmtId="0" fontId="48" fillId="10" borderId="0" xfId="0" applyFont="1" applyFill="1" applyBorder="1" applyAlignment="1"/>
    <xf numFmtId="1" fontId="1" fillId="10" borderId="0" xfId="0" applyNumberFormat="1" applyFont="1" applyFill="1" applyAlignment="1">
      <alignment horizontal="left" wrapText="1"/>
    </xf>
    <xf numFmtId="0" fontId="9" fillId="6" borderId="0" xfId="0" applyFont="1" applyFill="1" applyBorder="1" applyAlignment="1">
      <alignment horizontal="left"/>
    </xf>
    <xf numFmtId="0" fontId="28" fillId="3" borderId="7" xfId="0" applyFont="1" applyFill="1" applyBorder="1" applyAlignment="1">
      <alignment horizontal="center" wrapText="1"/>
    </xf>
    <xf numFmtId="0" fontId="27" fillId="3" borderId="2" xfId="0" applyFont="1" applyFill="1" applyBorder="1" applyAlignment="1">
      <alignment horizontal="center"/>
    </xf>
    <xf numFmtId="0" fontId="27" fillId="3" borderId="8" xfId="0" applyFont="1" applyFill="1" applyBorder="1" applyAlignment="1">
      <alignment horizontal="center"/>
    </xf>
    <xf numFmtId="164" fontId="9" fillId="2" borderId="6" xfId="0" applyNumberFormat="1" applyFont="1" applyFill="1" applyBorder="1" applyAlignment="1">
      <alignment horizontal="center"/>
    </xf>
    <xf numFmtId="0" fontId="0" fillId="0" borderId="6" xfId="0" applyBorder="1" applyAlignment="1"/>
    <xf numFmtId="0" fontId="1" fillId="10" borderId="0" xfId="0" applyFont="1" applyFill="1"/>
    <xf numFmtId="0" fontId="1" fillId="4" borderId="0" xfId="0" applyFont="1" applyFill="1" applyAlignment="1"/>
    <xf numFmtId="0" fontId="9" fillId="5" borderId="0" xfId="0" applyFont="1" applyFill="1" applyAlignment="1" applyProtection="1">
      <alignment horizontal="left" wrapText="1"/>
      <protection locked="0"/>
    </xf>
    <xf numFmtId="0" fontId="2" fillId="5" borderId="0" xfId="0" applyFont="1" applyFill="1" applyAlignment="1" applyProtection="1">
      <alignment horizontal="left" wrapText="1"/>
      <protection locked="0"/>
    </xf>
    <xf numFmtId="0" fontId="1" fillId="0" borderId="0" xfId="0" applyFont="1" applyAlignment="1" applyProtection="1">
      <alignment horizontal="left"/>
      <protection locked="0"/>
    </xf>
    <xf numFmtId="0" fontId="7" fillId="4" borderId="0" xfId="2" applyFill="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9" fillId="2" borderId="1" xfId="0" applyFont="1" applyFill="1" applyBorder="1" applyAlignment="1"/>
    <xf numFmtId="0" fontId="0" fillId="0" borderId="1" xfId="0" applyBorder="1" applyAlignment="1"/>
    <xf numFmtId="0" fontId="9" fillId="5" borderId="0" xfId="0" applyFont="1" applyFill="1" applyAlignment="1" applyProtection="1">
      <alignment wrapText="1"/>
      <protection locked="0"/>
    </xf>
    <xf numFmtId="0" fontId="0" fillId="0" borderId="0" xfId="0" applyAlignment="1">
      <alignment wrapText="1"/>
    </xf>
    <xf numFmtId="0" fontId="1" fillId="4" borderId="0" xfId="0" applyFont="1" applyFill="1" applyAlignment="1" applyProtection="1">
      <alignment vertical="top" wrapText="1"/>
      <protection locked="0"/>
    </xf>
    <xf numFmtId="0" fontId="0" fillId="0" borderId="0" xfId="0" applyAlignment="1">
      <alignment vertical="top" wrapText="1"/>
    </xf>
    <xf numFmtId="0" fontId="7" fillId="4" borderId="0" xfId="2" applyFill="1" applyAlignment="1" applyProtection="1">
      <alignment vertical="top" wrapText="1"/>
      <protection locked="0"/>
    </xf>
    <xf numFmtId="0" fontId="7" fillId="0" borderId="0" xfId="2" applyAlignment="1" applyProtection="1">
      <alignment vertical="top" wrapText="1"/>
    </xf>
    <xf numFmtId="0" fontId="0" fillId="4" borderId="0" xfId="0" applyFill="1" applyAlignment="1" applyProtection="1">
      <alignment vertical="top" wrapText="1"/>
      <protection locked="0"/>
    </xf>
    <xf numFmtId="0" fontId="9" fillId="5" borderId="0" xfId="0" applyFont="1" applyFill="1" applyProtection="1">
      <protection locked="0"/>
    </xf>
    <xf numFmtId="0" fontId="6" fillId="2" borderId="1" xfId="0" applyFont="1" applyFill="1" applyBorder="1"/>
    <xf numFmtId="0" fontId="0" fillId="0" borderId="0" xfId="0" applyProtection="1">
      <protection locked="0"/>
    </xf>
    <xf numFmtId="0" fontId="0" fillId="2" borderId="0" xfId="0" applyFill="1"/>
    <xf numFmtId="0" fontId="9" fillId="5" borderId="0" xfId="0" applyFont="1" applyFill="1" applyAlignment="1" applyProtection="1">
      <protection locked="0"/>
    </xf>
    <xf numFmtId="1" fontId="57" fillId="10" borderId="0" xfId="0" applyNumberFormat="1" applyFont="1" applyFill="1" applyBorder="1" applyAlignment="1" applyProtection="1">
      <alignment horizontal="left"/>
    </xf>
    <xf numFmtId="2" fontId="58" fillId="0" borderId="0" xfId="0" applyNumberFormat="1" applyFont="1" applyFill="1" applyAlignment="1" applyProtection="1">
      <alignment horizontal="left"/>
    </xf>
    <xf numFmtId="0" fontId="9" fillId="4" borderId="0" xfId="0" applyFont="1" applyFill="1" applyBorder="1" applyAlignment="1" applyProtection="1">
      <alignment wrapText="1"/>
      <protection locked="0"/>
    </xf>
    <xf numFmtId="0" fontId="0" fillId="4" borderId="0" xfId="0" applyFill="1" applyBorder="1" applyAlignment="1">
      <alignment wrapText="1"/>
    </xf>
    <xf numFmtId="0" fontId="35" fillId="4" borderId="0" xfId="0" applyFont="1" applyFill="1" applyAlignment="1" applyProtection="1">
      <alignment horizontal="left" vertical="top" wrapText="1"/>
      <protection locked="0"/>
    </xf>
    <xf numFmtId="0" fontId="37" fillId="8" borderId="7" xfId="0" applyFont="1" applyFill="1" applyBorder="1" applyAlignment="1"/>
    <xf numFmtId="0" fontId="37" fillId="8" borderId="2" xfId="0" applyFont="1" applyFill="1" applyBorder="1" applyAlignment="1"/>
    <xf numFmtId="0" fontId="37" fillId="8" borderId="8" xfId="0" applyFont="1" applyFill="1" applyBorder="1" applyAlignment="1"/>
    <xf numFmtId="0" fontId="23" fillId="6" borderId="7" xfId="0" applyFont="1" applyFill="1" applyBorder="1" applyAlignment="1">
      <alignment horizontal="left"/>
    </xf>
    <xf numFmtId="0" fontId="0" fillId="0" borderId="2" xfId="0" applyBorder="1" applyAlignment="1"/>
    <xf numFmtId="0" fontId="0" fillId="0" borderId="11" xfId="0" applyBorder="1" applyAlignment="1"/>
    <xf numFmtId="0" fontId="6" fillId="2" borderId="10" xfId="0" applyFont="1" applyFill="1" applyBorder="1" applyAlignment="1">
      <alignment horizontal="center"/>
    </xf>
    <xf numFmtId="0" fontId="6" fillId="2" borderId="3" xfId="0" applyFont="1" applyFill="1" applyBorder="1" applyAlignment="1">
      <alignment horizontal="center"/>
    </xf>
    <xf numFmtId="0" fontId="6" fillId="2" borderId="11" xfId="0" applyFont="1" applyFill="1" applyBorder="1" applyAlignment="1">
      <alignment horizontal="center"/>
    </xf>
    <xf numFmtId="0" fontId="6" fillId="3" borderId="10" xfId="0" applyFont="1" applyFill="1" applyBorder="1" applyAlignment="1">
      <alignment horizontal="center"/>
    </xf>
    <xf numFmtId="0" fontId="6" fillId="3" borderId="3" xfId="0" applyFont="1" applyFill="1" applyBorder="1" applyAlignment="1">
      <alignment horizontal="center"/>
    </xf>
    <xf numFmtId="0" fontId="6" fillId="11" borderId="11" xfId="0" applyFont="1" applyFill="1" applyBorder="1" applyAlignment="1">
      <alignment horizontal="center"/>
    </xf>
    <xf numFmtId="0" fontId="6" fillId="12" borderId="5" xfId="0" applyFont="1" applyFill="1" applyBorder="1" applyAlignment="1">
      <alignment horizontal="center" vertical="center" wrapText="1"/>
    </xf>
    <xf numFmtId="0" fontId="6" fillId="12" borderId="9" xfId="0" applyFont="1" applyFill="1" applyBorder="1" applyAlignment="1">
      <alignment vertical="center"/>
    </xf>
    <xf numFmtId="0" fontId="6" fillId="11" borderId="7" xfId="0" applyFont="1" applyFill="1" applyBorder="1" applyAlignment="1">
      <alignment horizontal="center"/>
    </xf>
    <xf numFmtId="0" fontId="6" fillId="11" borderId="8" xfId="0" applyFont="1" applyFill="1" applyBorder="1" applyAlignment="1">
      <alignment horizontal="center"/>
    </xf>
    <xf numFmtId="0" fontId="7" fillId="3" borderId="7" xfId="2" applyFill="1" applyBorder="1" applyAlignment="1" applyProtection="1"/>
    <xf numFmtId="0" fontId="7" fillId="3" borderId="2" xfId="2" applyFill="1" applyBorder="1" applyAlignment="1" applyProtection="1"/>
    <xf numFmtId="0" fontId="7" fillId="3" borderId="8" xfId="2" applyFill="1" applyBorder="1" applyAlignment="1" applyProtection="1"/>
    <xf numFmtId="0" fontId="7" fillId="0" borderId="2" xfId="2" applyBorder="1" applyAlignment="1" applyProtection="1"/>
    <xf numFmtId="0" fontId="7" fillId="0" borderId="8" xfId="2" applyBorder="1" applyAlignment="1" applyProtection="1"/>
    <xf numFmtId="0" fontId="0" fillId="0" borderId="8" xfId="0" applyBorder="1" applyAlignment="1"/>
    <xf numFmtId="0" fontId="9" fillId="2" borderId="7" xfId="0" applyFont="1" applyFill="1" applyBorder="1" applyAlignment="1">
      <alignment horizontal="center"/>
    </xf>
    <xf numFmtId="0" fontId="9" fillId="2" borderId="2" xfId="0" applyFont="1" applyFill="1" applyBorder="1" applyAlignment="1">
      <alignment horizontal="center"/>
    </xf>
    <xf numFmtId="0" fontId="9" fillId="2" borderId="8" xfId="0" applyFont="1" applyFill="1" applyBorder="1" applyAlignment="1">
      <alignment horizontal="center"/>
    </xf>
    <xf numFmtId="0" fontId="32" fillId="6" borderId="7" xfId="0" applyFont="1" applyFill="1" applyBorder="1" applyAlignment="1">
      <alignment horizontal="center"/>
    </xf>
    <xf numFmtId="0" fontId="32" fillId="6" borderId="2" xfId="0" applyFont="1" applyFill="1" applyBorder="1" applyAlignment="1">
      <alignment horizontal="center"/>
    </xf>
    <xf numFmtId="0" fontId="32" fillId="6" borderId="8" xfId="0" applyFont="1" applyFill="1" applyBorder="1" applyAlignment="1">
      <alignment horizontal="center"/>
    </xf>
    <xf numFmtId="0" fontId="19" fillId="6" borderId="7" xfId="0" applyFont="1" applyFill="1" applyBorder="1" applyAlignment="1">
      <alignment horizontal="left" wrapText="1"/>
    </xf>
    <xf numFmtId="0" fontId="19" fillId="6" borderId="2" xfId="0" applyFont="1" applyFill="1" applyBorder="1" applyAlignment="1">
      <alignment wrapText="1"/>
    </xf>
    <xf numFmtId="0" fontId="19" fillId="6" borderId="8" xfId="0" applyFont="1" applyFill="1" applyBorder="1" applyAlignment="1">
      <alignment wrapText="1"/>
    </xf>
    <xf numFmtId="0" fontId="9" fillId="6" borderId="7" xfId="0" applyFont="1" applyFill="1" applyBorder="1" applyAlignment="1">
      <alignment horizontal="left"/>
    </xf>
    <xf numFmtId="0" fontId="25" fillId="6" borderId="6" xfId="0" applyFont="1" applyFill="1" applyBorder="1" applyAlignment="1"/>
    <xf numFmtId="0" fontId="0" fillId="6" borderId="6" xfId="0" applyFill="1" applyBorder="1" applyAlignment="1"/>
    <xf numFmtId="0" fontId="9" fillId="6" borderId="7" xfId="0" applyFont="1" applyFill="1" applyBorder="1" applyAlignment="1"/>
    <xf numFmtId="164" fontId="46" fillId="10" borderId="0" xfId="0" applyNumberFormat="1" applyFont="1" applyFill="1" applyAlignment="1">
      <alignment horizontal="right" indent="1"/>
    </xf>
  </cellXfs>
  <cellStyles count="3">
    <cellStyle name="Comma" xfId="1" builtinId="3"/>
    <cellStyle name="Hyperlink" xfId="2"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7825896762904E-2"/>
          <c:y val="0.19486111111111112"/>
          <c:w val="0.86987729658792656"/>
          <c:h val="0.72088764946048411"/>
        </c:manualLayout>
      </c:layout>
      <c:bar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008B-4C3C-9B84-984682BF2F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8B-4C3C-9B84-984682BF2F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008B-4C3C-9B84-984682BF2F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008B-4C3C-9B84-984682BF2FAE}"/>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08B-4C3C-9B84-984682BF2FA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008B-4C3C-9B84-984682BF2FAE}"/>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008B-4C3C-9B84-984682BF2FAE}"/>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F-008B-4C3C-9B84-984682BF2FAE}"/>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DC50-41CD-9CF4-7CAE74ABE013}"/>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Graphical!$C$7:$C$14</c:f>
              <c:strCache>
                <c:ptCount val="8"/>
                <c:pt idx="0">
                  <c:v>WW</c:v>
                </c:pt>
                <c:pt idx="1">
                  <c:v>SWSW</c:v>
                </c:pt>
                <c:pt idx="2">
                  <c:v>HRSW</c:v>
                </c:pt>
                <c:pt idx="3">
                  <c:v>SB</c:v>
                </c:pt>
                <c:pt idx="4">
                  <c:v>P</c:v>
                </c:pt>
                <c:pt idx="5">
                  <c:v>L</c:v>
                </c:pt>
                <c:pt idx="6">
                  <c:v>SC</c:v>
                </c:pt>
                <c:pt idx="7">
                  <c:v>Garbs</c:v>
                </c:pt>
              </c:strCache>
            </c:strRef>
          </c:cat>
          <c:val>
            <c:numRef>
              <c:f>Graphical!$D$7:$D$14</c:f>
              <c:numCache>
                <c:formatCode>"$"#,##0.00</c:formatCode>
                <c:ptCount val="8"/>
                <c:pt idx="0">
                  <c:v>34.590472609485005</c:v>
                </c:pt>
                <c:pt idx="1">
                  <c:v>29.150083269146194</c:v>
                </c:pt>
                <c:pt idx="2">
                  <c:v>12.158083269146289</c:v>
                </c:pt>
                <c:pt idx="3">
                  <c:v>-10.536393488666477</c:v>
                </c:pt>
                <c:pt idx="4">
                  <c:v>-55.397455537522035</c:v>
                </c:pt>
                <c:pt idx="5">
                  <c:v>-38.623224873459492</c:v>
                </c:pt>
                <c:pt idx="6">
                  <c:v>-26.943906465256418</c:v>
                </c:pt>
                <c:pt idx="7">
                  <c:v>-90.378755012103937</c:v>
                </c:pt>
              </c:numCache>
            </c:numRef>
          </c:val>
          <c:extLst>
            <c:ext xmlns:c16="http://schemas.microsoft.com/office/drawing/2014/chart" uri="{C3380CC4-5D6E-409C-BE32-E72D297353CC}">
              <c16:uniqueId val="{00000010-008B-4C3C-9B84-984682BF2FAE}"/>
            </c:ext>
          </c:extLst>
        </c:ser>
        <c:dLbls>
          <c:dLblPos val="inEnd"/>
          <c:showLegendKey val="0"/>
          <c:showVal val="1"/>
          <c:showCatName val="0"/>
          <c:showSerName val="0"/>
          <c:showPercent val="0"/>
          <c:showBubbleSize val="0"/>
        </c:dLbls>
        <c:gapWidth val="100"/>
        <c:overlap val="-24"/>
        <c:axId val="1792632832"/>
        <c:axId val="1792630656"/>
      </c:barChart>
      <c:catAx>
        <c:axId val="17926328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792630656"/>
        <c:crosses val="autoZero"/>
        <c:auto val="1"/>
        <c:lblAlgn val="ctr"/>
        <c:lblOffset val="100"/>
        <c:noMultiLvlLbl val="0"/>
      </c:catAx>
      <c:valAx>
        <c:axId val="17926306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263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Net Returns over Total Costs by Rotation, $/acre/year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Graphical!$C$29:$C$40</c:f>
              <c:strCache>
                <c:ptCount val="12"/>
                <c:pt idx="0">
                  <c:v>SWSW/SC</c:v>
                </c:pt>
                <c:pt idx="1">
                  <c:v>DNSW/SC</c:v>
                </c:pt>
                <c:pt idx="2">
                  <c:v>SB/SC</c:v>
                </c:pt>
                <c:pt idx="3">
                  <c:v>SWSW/P</c:v>
                </c:pt>
                <c:pt idx="4">
                  <c:v>DNSW/P</c:v>
                </c:pt>
                <c:pt idx="5">
                  <c:v>SB/P</c:v>
                </c:pt>
                <c:pt idx="6">
                  <c:v>SWSW/L</c:v>
                </c:pt>
                <c:pt idx="7">
                  <c:v>DNSW/L</c:v>
                </c:pt>
                <c:pt idx="8">
                  <c:v>SB/L</c:v>
                </c:pt>
                <c:pt idx="9">
                  <c:v>SWSW/G</c:v>
                </c:pt>
                <c:pt idx="10">
                  <c:v>DNSW/G</c:v>
                </c:pt>
                <c:pt idx="11">
                  <c:v>SB/G</c:v>
                </c:pt>
              </c:strCache>
            </c:strRef>
          </c:cat>
          <c:val>
            <c:numRef>
              <c:f>Graphical!$D$29:$D$40</c:f>
              <c:numCache>
                <c:formatCode>"$"#,##0</c:formatCode>
                <c:ptCount val="12"/>
                <c:pt idx="0">
                  <c:v>12.26554980445826</c:v>
                </c:pt>
                <c:pt idx="1">
                  <c:v>6.6015498044582914</c:v>
                </c:pt>
                <c:pt idx="2">
                  <c:v>-0.96327578147929671</c:v>
                </c:pt>
                <c:pt idx="3">
                  <c:v>2.7810334470363878</c:v>
                </c:pt>
                <c:pt idx="4">
                  <c:v>-2.8829665529635804</c:v>
                </c:pt>
                <c:pt idx="5">
                  <c:v>-10.447792138901169</c:v>
                </c:pt>
                <c:pt idx="6">
                  <c:v>8.3724436683905683</c:v>
                </c:pt>
                <c:pt idx="7">
                  <c:v>2.7084436683906006</c:v>
                </c:pt>
                <c:pt idx="8">
                  <c:v>-4.8563819175469876</c:v>
                </c:pt>
                <c:pt idx="9">
                  <c:v>-8.8793997111575802</c:v>
                </c:pt>
                <c:pt idx="10">
                  <c:v>-14.543399711157548</c:v>
                </c:pt>
                <c:pt idx="11">
                  <c:v>-22.108225297095135</c:v>
                </c:pt>
              </c:numCache>
            </c:numRef>
          </c:val>
          <c:extLst>
            <c:ext xmlns:c16="http://schemas.microsoft.com/office/drawing/2014/chart" uri="{C3380CC4-5D6E-409C-BE32-E72D297353CC}">
              <c16:uniqueId val="{00000000-FF58-4372-98D4-8098E4BD17A9}"/>
            </c:ext>
          </c:extLst>
        </c:ser>
        <c:dLbls>
          <c:dLblPos val="inEnd"/>
          <c:showLegendKey val="0"/>
          <c:showVal val="1"/>
          <c:showCatName val="0"/>
          <c:showSerName val="0"/>
          <c:showPercent val="0"/>
          <c:showBubbleSize val="0"/>
        </c:dLbls>
        <c:gapWidth val="100"/>
        <c:overlap val="-24"/>
        <c:axId val="1792631744"/>
        <c:axId val="1792634464"/>
      </c:barChart>
      <c:catAx>
        <c:axId val="1792631744"/>
        <c:scaling>
          <c:orientation val="minMax"/>
        </c:scaling>
        <c:delete val="0"/>
        <c:axPos val="b"/>
        <c:numFmt formatCode="General" sourceLinked="1"/>
        <c:majorTickMark val="none"/>
        <c:minorTickMark val="none"/>
        <c:tickLblPos val="high"/>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92634464"/>
        <c:crosses val="autoZero"/>
        <c:auto val="1"/>
        <c:lblAlgn val="ctr"/>
        <c:lblOffset val="100"/>
        <c:noMultiLvlLbl val="0"/>
      </c:catAx>
      <c:valAx>
        <c:axId val="17926344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63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hyperlink" Target="#Summary!B2"/></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40822</xdr:colOff>
      <xdr:row>1</xdr:row>
      <xdr:rowOff>-1</xdr:rowOff>
    </xdr:from>
    <xdr:to>
      <xdr:col>8</xdr:col>
      <xdr:colOff>421822</xdr:colOff>
      <xdr:row>5</xdr:row>
      <xdr:rowOff>405012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3643" y="163285"/>
          <a:ext cx="3891643" cy="1058156"/>
        </a:xfrm>
        <a:prstGeom prst="rect">
          <a:avLst/>
        </a:prstGeom>
      </xdr:spPr>
    </xdr:pic>
    <xdr:clientData/>
  </xdr:twoCellAnchor>
  <xdr:twoCellAnchor editAs="oneCell">
    <xdr:from>
      <xdr:col>2</xdr:col>
      <xdr:colOff>292723</xdr:colOff>
      <xdr:row>6</xdr:row>
      <xdr:rowOff>114300</xdr:rowOff>
    </xdr:from>
    <xdr:to>
      <xdr:col>8</xdr:col>
      <xdr:colOff>342900</xdr:colOff>
      <xdr:row>18</xdr:row>
      <xdr:rowOff>76851</xdr:rowOff>
    </xdr:to>
    <xdr:pic>
      <xdr:nvPicPr>
        <xdr:cNvPr id="5" name="Picture 4">
          <a:extLst>
            <a:ext uri="{FF2B5EF4-FFF2-40B4-BE49-F238E27FC236}">
              <a16:creationId xmlns:a16="http://schemas.microsoft.com/office/drawing/2014/main" id="{EE24C415-A744-493E-A3DB-76A95F807D54}"/>
            </a:ext>
          </a:extLst>
        </xdr:cNvPr>
        <xdr:cNvPicPr>
          <a:picLocks noChangeAspect="1"/>
        </xdr:cNvPicPr>
      </xdr:nvPicPr>
      <xdr:blipFill>
        <a:blip xmlns:r="http://schemas.openxmlformats.org/officeDocument/2006/relationships" r:embed="rId2"/>
        <a:stretch>
          <a:fillRect/>
        </a:stretch>
      </xdr:blipFill>
      <xdr:spPr>
        <a:xfrm>
          <a:off x="1118223" y="1371600"/>
          <a:ext cx="3631577" cy="2718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1057275</xdr:colOff>
      <xdr:row>0</xdr:row>
      <xdr:rowOff>0</xdr:rowOff>
    </xdr:from>
    <xdr:to>
      <xdr:col>2</xdr:col>
      <xdr:colOff>609600</xdr:colOff>
      <xdr:row>0</xdr:row>
      <xdr:rowOff>0</xdr:rowOff>
    </xdr:to>
    <xdr:sp macro="" textlink="">
      <xdr:nvSpPr>
        <xdr:cNvPr id="5121" name="WordArt 1">
          <a:hlinkClick xmlns:r="http://schemas.openxmlformats.org/officeDocument/2006/relationships" r:id="rId1"/>
          <a:extLst>
            <a:ext uri="{FF2B5EF4-FFF2-40B4-BE49-F238E27FC236}">
              <a16:creationId xmlns:a16="http://schemas.microsoft.com/office/drawing/2014/main" id="{00000000-0008-0000-0100-000001140000}"/>
            </a:ext>
          </a:extLst>
        </xdr:cNvPr>
        <xdr:cNvSpPr>
          <a:spLocks noChangeArrowheads="1" noChangeShapeType="1" noTextEdit="1"/>
        </xdr:cNvSpPr>
      </xdr:nvSpPr>
      <xdr:spPr bwMode="auto">
        <a:xfrm>
          <a:off x="6791325" y="0"/>
          <a:ext cx="0" cy="0"/>
        </a:xfrm>
        <a:prstGeom prst="rect">
          <a:avLst/>
        </a:prstGeom>
      </xdr:spPr>
      <xdr:txBody>
        <a:bodyPr wrap="none" fromWordArt="1">
          <a:prstTxWarp prst="textPlain">
            <a:avLst>
              <a:gd name="adj" fmla="val 50000"/>
            </a:avLst>
          </a:prstTxWarp>
        </a:bodyPr>
        <a:lstStyle/>
        <a:p>
          <a:pPr algn="ctr" rtl="0"/>
          <a:r>
            <a:rPr lang="en-US" sz="1000" kern="10" spc="0">
              <a:ln w="9525">
                <a:solidFill>
                  <a:srgbClr val="000000"/>
                </a:solidFill>
                <a:round/>
                <a:headEnd/>
                <a:tailEnd/>
              </a:ln>
              <a:solidFill>
                <a:srgbClr val="0000D4"/>
              </a:solidFill>
              <a:effectLst/>
              <a:latin typeface="Arial Black"/>
            </a:rPr>
            <a:t>Summary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154305</xdr:colOff>
      <xdr:row>2</xdr:row>
      <xdr:rowOff>129540</xdr:rowOff>
    </xdr:from>
    <xdr:to>
      <xdr:col>8</xdr:col>
      <xdr:colOff>163830</xdr:colOff>
      <xdr:row>19</xdr:row>
      <xdr:rowOff>81915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197166</xdr:colOff>
      <xdr:row>20</xdr:row>
      <xdr:rowOff>152399</xdr:rowOff>
    </xdr:from>
    <xdr:to>
      <xdr:col>11</xdr:col>
      <xdr:colOff>163830</xdr:colOff>
      <xdr:row>41</xdr:row>
      <xdr:rowOff>85725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painter/Dropbox/2016%20budgets/2016Dist1GrainRotations_CoverCrops_31Oct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painter/AppData/Local/Microsoft/Windows/Temporary%20Internet%20Files/Content.Outlook/9GQQ9XS5/BudgetsGeneral/2011Dist1GrainRotations%20HD%20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Sheet1"/>
      <sheetName val="Rotation data"/>
      <sheetName val="Graph by Crop"/>
      <sheetName val="Input Prices"/>
      <sheetName val="Soft White Winter Wheat"/>
      <sheetName val="SWW Calendar"/>
      <sheetName val="Soft White Spring Wheat"/>
      <sheetName val="SSW Calendar"/>
      <sheetName val="Dark Northern Spring Wheat"/>
      <sheetName val="DNS Calendar"/>
      <sheetName val="Feed Barley"/>
      <sheetName val="FB Calendar"/>
      <sheetName val="Oats"/>
      <sheetName val="Oats Calendar"/>
      <sheetName val="Spring Peas"/>
      <sheetName val="SP Calendar"/>
      <sheetName val="Austrian Winter Peas"/>
      <sheetName val="AWP Calendar"/>
      <sheetName val="Garbanzos"/>
      <sheetName val="G Calendar"/>
      <sheetName val="Spring Canola"/>
      <sheetName val="SC Calendar"/>
      <sheetName val="Cover Crop 4-way"/>
      <sheetName val="Cover Crop 6-way"/>
      <sheetName val="Cover Crop Calendar"/>
      <sheetName val="Machinery Complement"/>
      <sheetName val="Machinery Costs"/>
    </sheetNames>
    <sheetDataSet>
      <sheetData sheetId="0"/>
      <sheetData sheetId="1"/>
      <sheetData sheetId="2">
        <row r="21">
          <cell r="D21">
            <v>2000</v>
          </cell>
          <cell r="E21">
            <v>0.25</v>
          </cell>
        </row>
        <row r="24">
          <cell r="D24">
            <v>8</v>
          </cell>
          <cell r="E24">
            <v>18</v>
          </cell>
        </row>
      </sheetData>
      <sheetData sheetId="3"/>
      <sheetData sheetId="4"/>
      <sheetData sheetId="5"/>
      <sheetData sheetId="6"/>
      <sheetData sheetId="7">
        <row r="25">
          <cell r="D25">
            <v>0.5</v>
          </cell>
        </row>
        <row r="26">
          <cell r="D26">
            <v>0.6</v>
          </cell>
        </row>
        <row r="29">
          <cell r="D29">
            <v>0.75</v>
          </cell>
        </row>
        <row r="30">
          <cell r="D30">
            <v>0.2</v>
          </cell>
        </row>
        <row r="42">
          <cell r="D42">
            <v>0.23</v>
          </cell>
        </row>
        <row r="60">
          <cell r="D60">
            <v>0.56999999999999995</v>
          </cell>
        </row>
        <row r="73">
          <cell r="D73">
            <v>0.7</v>
          </cell>
        </row>
        <row r="89">
          <cell r="E89">
            <v>0</v>
          </cell>
        </row>
        <row r="91">
          <cell r="E9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Rotation data"/>
      <sheetName val="Graph by Crop"/>
      <sheetName val="Input Prices"/>
      <sheetName val="Soft White Winter Wheat"/>
      <sheetName val="SWW Calendar"/>
      <sheetName val="Soft White Spring Wheat"/>
      <sheetName val="SSW Calendar"/>
      <sheetName val="Dark Northern Spring Wheat"/>
      <sheetName val="DNS Calendar"/>
      <sheetName val="Feed Barley"/>
      <sheetName val="FB Calendar"/>
      <sheetName val="Oats"/>
      <sheetName val="Oats Calendar"/>
      <sheetName val="Spring Peas"/>
      <sheetName val="SP Calendar"/>
      <sheetName val="Austrian Winter Peas"/>
      <sheetName val="AWP Calendar"/>
      <sheetName val="Spring Lentils"/>
      <sheetName val="SL Calendar"/>
      <sheetName val="Garbanzos"/>
      <sheetName val="G Calendar"/>
      <sheetName val="Spring Canola"/>
      <sheetName val="SC Calendar"/>
      <sheetName val="Camelina"/>
      <sheetName val="CML Calendar"/>
      <sheetName val="Yellow Mustard"/>
      <sheetName val="YM Calendar"/>
      <sheetName val="Summer Fallow"/>
      <sheetName val="SF Calendar"/>
      <sheetName val="Machinery Complement"/>
      <sheetName val="Machinery Costs"/>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106">
          <cell r="D106">
            <v>2.5000000000000001E-2</v>
          </cell>
        </row>
        <row r="109">
          <cell r="D109">
            <v>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painter@uidaho.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D6:I35"/>
  <sheetViews>
    <sheetView zoomScale="170" zoomScaleNormal="170" workbookViewId="0">
      <selection activeCell="L21" sqref="L21"/>
    </sheetView>
  </sheetViews>
  <sheetFormatPr defaultColWidth="8.6640625" defaultRowHeight="13.2" x14ac:dyDescent="0.25"/>
  <cols>
    <col min="1" max="1" width="3.33203125" style="27" customWidth="1"/>
    <col min="2" max="10" width="8.6640625" style="27" customWidth="1"/>
    <col min="11" max="11" width="4.6640625" style="27" customWidth="1"/>
    <col min="12" max="16384" width="8.6640625" style="27"/>
  </cols>
  <sheetData>
    <row r="6" spans="8:9" ht="33.6" customHeight="1" x14ac:dyDescent="0.25"/>
    <row r="13" spans="8:9" x14ac:dyDescent="0.25">
      <c r="H13" s="518"/>
      <c r="I13" s="518" t="s">
        <v>441</v>
      </c>
    </row>
    <row r="14" spans="8:9" x14ac:dyDescent="0.25">
      <c r="H14" s="519"/>
      <c r="I14" s="519"/>
    </row>
    <row r="15" spans="8:9" x14ac:dyDescent="0.25">
      <c r="H15" s="519"/>
      <c r="I15" s="519"/>
    </row>
    <row r="16" spans="8:9" x14ac:dyDescent="0.25">
      <c r="H16" s="519"/>
      <c r="I16" s="519"/>
    </row>
    <row r="17" spans="6:9" x14ac:dyDescent="0.25">
      <c r="H17" s="519"/>
      <c r="I17" s="519"/>
    </row>
    <row r="18" spans="6:9" ht="74.25" customHeight="1" x14ac:dyDescent="0.25">
      <c r="H18" s="519"/>
      <c r="I18" s="519"/>
    </row>
    <row r="20" spans="6:9" ht="17.399999999999999" x14ac:dyDescent="0.3">
      <c r="F20" s="342" t="s">
        <v>445</v>
      </c>
    </row>
    <row r="21" spans="6:9" ht="15.6" x14ac:dyDescent="0.3">
      <c r="F21" s="163" t="s">
        <v>331</v>
      </c>
    </row>
    <row r="22" spans="6:9" ht="15.6" x14ac:dyDescent="0.3">
      <c r="F22" s="163" t="s">
        <v>440</v>
      </c>
    </row>
    <row r="23" spans="6:9" ht="16.2" x14ac:dyDescent="0.35">
      <c r="F23" s="341" t="s">
        <v>330</v>
      </c>
    </row>
    <row r="24" spans="6:9" x14ac:dyDescent="0.25">
      <c r="F24" s="113"/>
    </row>
    <row r="25" spans="6:9" s="48" customFormat="1" x14ac:dyDescent="0.25">
      <c r="F25" s="49" t="s">
        <v>302</v>
      </c>
    </row>
    <row r="26" spans="6:9" s="48" customFormat="1" x14ac:dyDescent="0.25">
      <c r="F26" s="49" t="s">
        <v>387</v>
      </c>
    </row>
    <row r="27" spans="6:9" s="48" customFormat="1" x14ac:dyDescent="0.25">
      <c r="F27" s="49" t="s">
        <v>388</v>
      </c>
    </row>
    <row r="28" spans="6:9" s="48" customFormat="1" x14ac:dyDescent="0.25">
      <c r="F28" s="49" t="s">
        <v>389</v>
      </c>
    </row>
    <row r="29" spans="6:9" s="48" customFormat="1" x14ac:dyDescent="0.25">
      <c r="F29" s="49" t="s">
        <v>390</v>
      </c>
    </row>
    <row r="30" spans="6:9" s="48" customFormat="1" x14ac:dyDescent="0.25">
      <c r="F30" s="49" t="s">
        <v>391</v>
      </c>
    </row>
    <row r="31" spans="6:9" s="48" customFormat="1" x14ac:dyDescent="0.25">
      <c r="F31" s="327" t="s">
        <v>301</v>
      </c>
    </row>
    <row r="32" spans="6:9" s="48" customFormat="1" x14ac:dyDescent="0.25">
      <c r="F32" s="327"/>
    </row>
    <row r="33" spans="4:6" x14ac:dyDescent="0.25">
      <c r="F33" s="49" t="s">
        <v>506</v>
      </c>
    </row>
    <row r="34" spans="4:6" x14ac:dyDescent="0.25">
      <c r="F34" s="49" t="s">
        <v>507</v>
      </c>
    </row>
    <row r="35" spans="4:6" s="336" customFormat="1" x14ac:dyDescent="0.25">
      <c r="D35" s="413"/>
      <c r="E35" s="414"/>
      <c r="F35" s="49" t="s">
        <v>388</v>
      </c>
    </row>
  </sheetData>
  <mergeCells count="2">
    <mergeCell ref="H13:H18"/>
    <mergeCell ref="I13:I18"/>
  </mergeCells>
  <phoneticPr fontId="5" type="noConversion"/>
  <hyperlinks>
    <hyperlink ref="F31" r:id="rId1" xr:uid="{00000000-0004-0000-0000-000000000000}"/>
  </hyperlinks>
  <printOptions horizontalCentered="1"/>
  <pageMargins left="0.75" right="0.75" top="1" bottom="1" header="0" footer="0.5"/>
  <pageSetup scale="88" orientation="portrait" r:id="rId2"/>
  <headerFooter alignWithMargins="0">
    <oddFooter>&amp;L&amp;A&amp;C&amp;F&amp;R&amp;D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G161"/>
  <sheetViews>
    <sheetView topLeftCell="A77" zoomScaleNormal="100" workbookViewId="0">
      <selection activeCell="A56" sqref="A56:XFD56"/>
    </sheetView>
  </sheetViews>
  <sheetFormatPr defaultColWidth="8.6640625" defaultRowHeight="13.2" x14ac:dyDescent="0.25"/>
  <cols>
    <col min="1" max="1" width="3.109375" style="44" customWidth="1"/>
    <col min="2" max="2" width="28" style="44" customWidth="1"/>
    <col min="3" max="3" width="4.33203125" style="44" customWidth="1"/>
    <col min="4" max="4" width="12.109375" style="43" customWidth="1"/>
    <col min="5" max="5" width="2.33203125" style="44" customWidth="1"/>
    <col min="6" max="6" width="10.6640625" style="45" customWidth="1"/>
    <col min="7" max="7" width="2.33203125" style="44" customWidth="1"/>
    <col min="8" max="8" width="10.6640625" style="43" customWidth="1"/>
    <col min="9" max="9" width="16.44140625" style="44" customWidth="1"/>
    <col min="10" max="10" width="23.6640625" style="109" customWidth="1"/>
    <col min="11" max="11" width="3.33203125" style="44" hidden="1" customWidth="1"/>
    <col min="12" max="33" width="8.6640625" style="48" customWidth="1"/>
    <col min="34" max="16384" width="8.6640625" style="44"/>
  </cols>
  <sheetData>
    <row r="1" spans="1:33" s="48" customFormat="1" x14ac:dyDescent="0.25">
      <c r="D1" s="49"/>
      <c r="F1" s="50"/>
      <c r="H1" s="49"/>
    </row>
    <row r="2" spans="1:33" s="48" customFormat="1" ht="18" customHeight="1" x14ac:dyDescent="0.25">
      <c r="B2" s="523" t="s">
        <v>274</v>
      </c>
      <c r="C2" s="524"/>
      <c r="D2" s="524"/>
      <c r="E2" s="524"/>
      <c r="F2" s="524"/>
      <c r="G2" s="524"/>
      <c r="H2" s="524"/>
      <c r="I2" s="524"/>
      <c r="J2" s="49"/>
      <c r="K2" s="335"/>
    </row>
    <row r="3" spans="1:33" s="48" customFormat="1" x14ac:dyDescent="0.25">
      <c r="B3" s="525" t="s">
        <v>334</v>
      </c>
      <c r="C3" s="525"/>
      <c r="D3" s="525"/>
      <c r="E3" s="525"/>
      <c r="F3" s="525"/>
      <c r="G3" s="525"/>
      <c r="H3" s="525"/>
      <c r="I3" s="525"/>
      <c r="J3" s="49"/>
      <c r="K3" s="335"/>
    </row>
    <row r="4" spans="1:33" s="48" customFormat="1" x14ac:dyDescent="0.25">
      <c r="B4" s="526" t="s">
        <v>335</v>
      </c>
      <c r="C4" s="520"/>
      <c r="D4" s="520"/>
      <c r="E4" s="520"/>
      <c r="F4" s="520"/>
      <c r="G4" s="520"/>
      <c r="H4" s="520"/>
      <c r="I4" s="520"/>
      <c r="J4" s="49"/>
      <c r="K4" s="335"/>
    </row>
    <row r="5" spans="1:33" s="48" customFormat="1" x14ac:dyDescent="0.25">
      <c r="B5" s="527" t="s">
        <v>336</v>
      </c>
      <c r="C5" s="527"/>
      <c r="D5" s="527"/>
      <c r="E5" s="527"/>
      <c r="F5" s="527"/>
      <c r="G5" s="527"/>
      <c r="H5" s="527"/>
      <c r="I5" s="527"/>
      <c r="J5" s="49"/>
      <c r="K5" s="335"/>
    </row>
    <row r="6" spans="1:33" s="48" customFormat="1" x14ac:dyDescent="0.25">
      <c r="B6" s="528" t="s">
        <v>337</v>
      </c>
      <c r="C6" s="529"/>
      <c r="D6" s="529"/>
      <c r="E6" s="529"/>
      <c r="F6" s="529"/>
      <c r="G6" s="529"/>
      <c r="H6" s="529"/>
      <c r="I6" s="529"/>
      <c r="J6" s="49"/>
      <c r="K6" s="335"/>
    </row>
    <row r="7" spans="1:33" ht="18" customHeight="1" x14ac:dyDescent="0.25">
      <c r="A7" s="48"/>
      <c r="B7" s="48"/>
      <c r="C7" s="48"/>
      <c r="D7" s="49"/>
      <c r="E7" s="48"/>
      <c r="F7" s="50"/>
      <c r="G7" s="48"/>
      <c r="H7" s="49"/>
      <c r="I7" s="48"/>
      <c r="J7" s="48"/>
    </row>
    <row r="8" spans="1:33" s="52" customFormat="1" ht="31.5" customHeight="1" x14ac:dyDescent="0.3">
      <c r="A8" s="51"/>
      <c r="B8" s="547" t="s">
        <v>318</v>
      </c>
      <c r="C8" s="548"/>
      <c r="D8" s="548"/>
      <c r="E8" s="548"/>
      <c r="F8" s="548"/>
      <c r="G8" s="548"/>
      <c r="H8" s="548"/>
      <c r="I8" s="548"/>
      <c r="J8" s="548"/>
      <c r="K8" s="35"/>
      <c r="L8" s="51"/>
      <c r="M8" s="51"/>
      <c r="N8" s="51"/>
      <c r="O8" s="51"/>
      <c r="P8" s="51"/>
      <c r="Q8" s="51"/>
      <c r="R8" s="51"/>
      <c r="S8" s="51"/>
      <c r="T8" s="51"/>
      <c r="U8" s="51"/>
      <c r="V8" s="51"/>
      <c r="W8" s="51"/>
      <c r="X8" s="51"/>
      <c r="Y8" s="51"/>
      <c r="Z8" s="51"/>
      <c r="AA8" s="51"/>
      <c r="AB8" s="51"/>
      <c r="AC8" s="51"/>
      <c r="AD8" s="51"/>
      <c r="AE8" s="51"/>
      <c r="AF8" s="51"/>
      <c r="AG8" s="51"/>
    </row>
    <row r="9" spans="1:33" s="126" customFormat="1" ht="3.75" customHeight="1" x14ac:dyDescent="0.25">
      <c r="A9" s="48"/>
      <c r="B9" s="125"/>
      <c r="C9" s="125"/>
      <c r="D9" s="167"/>
      <c r="E9" s="125"/>
      <c r="F9" s="168"/>
      <c r="G9" s="125"/>
      <c r="H9" s="167"/>
      <c r="I9" s="125"/>
      <c r="J9" s="125"/>
      <c r="K9" s="125"/>
      <c r="L9" s="48"/>
      <c r="M9" s="48"/>
      <c r="N9" s="48"/>
      <c r="O9" s="48"/>
      <c r="P9" s="48"/>
      <c r="Q9" s="48"/>
      <c r="R9" s="48"/>
      <c r="S9" s="48"/>
      <c r="T9" s="48"/>
      <c r="U9" s="48"/>
      <c r="V9" s="48"/>
      <c r="W9" s="48"/>
      <c r="X9" s="48"/>
      <c r="Y9" s="48"/>
      <c r="Z9" s="48"/>
      <c r="AA9" s="48"/>
      <c r="AB9" s="48"/>
      <c r="AC9" s="48"/>
      <c r="AD9" s="48"/>
      <c r="AE9" s="48"/>
      <c r="AF9" s="48"/>
      <c r="AG9" s="48"/>
    </row>
    <row r="10" spans="1:33" s="59" customFormat="1" ht="13.8" x14ac:dyDescent="0.25">
      <c r="A10" s="53"/>
      <c r="B10" s="55"/>
      <c r="C10" s="55"/>
      <c r="D10" s="56" t="s">
        <v>171</v>
      </c>
      <c r="E10" s="56"/>
      <c r="F10" s="57"/>
      <c r="G10" s="56"/>
      <c r="H10" s="56" t="s">
        <v>172</v>
      </c>
      <c r="I10" s="56"/>
      <c r="J10" s="58" t="s">
        <v>173</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3.8" x14ac:dyDescent="0.25">
      <c r="A11" s="53"/>
      <c r="B11" s="60" t="s">
        <v>174</v>
      </c>
      <c r="C11" s="55"/>
      <c r="D11" s="56" t="s">
        <v>175</v>
      </c>
      <c r="E11" s="56"/>
      <c r="F11" s="57" t="s">
        <v>176</v>
      </c>
      <c r="G11" s="56"/>
      <c r="H11" s="56" t="s">
        <v>282</v>
      </c>
      <c r="I11" s="56"/>
      <c r="J11" s="58" t="s">
        <v>177</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5">
      <c r="A12" s="48"/>
      <c r="B12" s="61"/>
      <c r="C12" s="62"/>
      <c r="D12" s="61"/>
      <c r="E12" s="62"/>
      <c r="F12" s="63"/>
      <c r="G12" s="62"/>
      <c r="H12" s="61"/>
      <c r="I12" s="62"/>
      <c r="J12" s="64"/>
      <c r="K12" s="65"/>
    </row>
    <row r="13" spans="1:33" x14ac:dyDescent="0.25">
      <c r="A13" s="48"/>
      <c r="B13" s="5" t="s">
        <v>178</v>
      </c>
      <c r="C13" s="66"/>
      <c r="D13" s="67"/>
      <c r="E13" s="66"/>
      <c r="F13" s="68"/>
      <c r="G13" s="66"/>
      <c r="H13" s="67"/>
      <c r="I13" s="66"/>
      <c r="J13" s="69"/>
    </row>
    <row r="14" spans="1:33" x14ac:dyDescent="0.25">
      <c r="A14" s="48"/>
      <c r="B14" s="70" t="s">
        <v>122</v>
      </c>
      <c r="C14" s="71"/>
      <c r="D14" s="355">
        <f>Summary!D18</f>
        <v>65</v>
      </c>
      <c r="E14" s="71"/>
      <c r="F14" s="72" t="s">
        <v>167</v>
      </c>
      <c r="G14" s="71"/>
      <c r="H14" s="356">
        <f>Summary!E18</f>
        <v>5.97</v>
      </c>
      <c r="I14" s="71"/>
      <c r="J14" s="73">
        <f>D14*H14</f>
        <v>388.05</v>
      </c>
      <c r="K14" s="74"/>
      <c r="M14" s="75"/>
      <c r="N14" s="75"/>
      <c r="O14" s="75"/>
      <c r="P14" s="75"/>
      <c r="Q14" s="75"/>
    </row>
    <row r="15" spans="1:33" ht="17.25" customHeight="1" x14ac:dyDescent="0.25">
      <c r="A15" s="48"/>
      <c r="B15" s="5" t="s">
        <v>160</v>
      </c>
      <c r="C15" s="66"/>
      <c r="D15" s="67"/>
      <c r="E15" s="66"/>
      <c r="F15" s="68"/>
      <c r="G15" s="66"/>
      <c r="H15" s="79"/>
      <c r="I15" s="66"/>
      <c r="J15" s="80"/>
    </row>
    <row r="16" spans="1:33" ht="5.0999999999999996" customHeight="1" x14ac:dyDescent="0.25">
      <c r="A16" s="48"/>
      <c r="B16" s="66"/>
      <c r="C16" s="66"/>
      <c r="D16" s="67"/>
      <c r="E16" s="66"/>
      <c r="F16" s="68"/>
      <c r="G16" s="66"/>
      <c r="H16" s="79"/>
      <c r="I16" s="66"/>
      <c r="J16" s="80"/>
    </row>
    <row r="17" spans="1:13" ht="15.6" x14ac:dyDescent="0.3">
      <c r="A17" s="48"/>
      <c r="B17" s="66" t="s">
        <v>179</v>
      </c>
      <c r="C17" s="66"/>
      <c r="D17" s="81"/>
      <c r="E17" s="66"/>
      <c r="F17" s="68"/>
      <c r="G17" s="66"/>
      <c r="H17" s="79"/>
      <c r="I17" s="66"/>
      <c r="J17" s="82">
        <f>SUM(J18:J18)</f>
        <v>27</v>
      </c>
    </row>
    <row r="18" spans="1:13" x14ac:dyDescent="0.25">
      <c r="A18" s="48"/>
      <c r="B18" s="39" t="s">
        <v>159</v>
      </c>
      <c r="C18" s="66"/>
      <c r="D18" s="365">
        <v>100</v>
      </c>
      <c r="E18" s="66"/>
      <c r="F18" s="84" t="s">
        <v>72</v>
      </c>
      <c r="G18" s="66"/>
      <c r="H18" s="357">
        <f>'Input Prices'!D19</f>
        <v>0.27</v>
      </c>
      <c r="I18" s="66"/>
      <c r="J18" s="80">
        <f>D18*H18</f>
        <v>27</v>
      </c>
    </row>
    <row r="19" spans="1:13" ht="5.0999999999999996" customHeight="1" x14ac:dyDescent="0.25">
      <c r="A19" s="48"/>
      <c r="B19" s="66"/>
      <c r="C19" s="66"/>
      <c r="D19" s="91"/>
      <c r="E19" s="66"/>
      <c r="F19" s="68"/>
      <c r="G19" s="66"/>
      <c r="H19" s="371"/>
      <c r="I19" s="66"/>
      <c r="J19" s="80"/>
    </row>
    <row r="20" spans="1:13" x14ac:dyDescent="0.25">
      <c r="A20" s="48"/>
      <c r="B20" s="66" t="s">
        <v>180</v>
      </c>
      <c r="C20" s="66"/>
      <c r="D20" s="91"/>
      <c r="E20" s="66"/>
      <c r="F20" s="68"/>
      <c r="G20" s="66"/>
      <c r="H20" s="371"/>
      <c r="I20" s="66"/>
      <c r="J20" s="82">
        <f>SUM(J21:J25)</f>
        <v>47</v>
      </c>
      <c r="M20" s="86"/>
    </row>
    <row r="21" spans="1:13" x14ac:dyDescent="0.25">
      <c r="A21" s="48"/>
      <c r="B21" s="39" t="s">
        <v>79</v>
      </c>
      <c r="C21" s="66"/>
      <c r="D21" s="365">
        <v>100</v>
      </c>
      <c r="E21" s="66"/>
      <c r="F21" s="84" t="s">
        <v>72</v>
      </c>
      <c r="G21" s="66"/>
      <c r="H21" s="357">
        <f>Nitrogen</f>
        <v>0.36</v>
      </c>
      <c r="I21" s="66"/>
      <c r="J21" s="87">
        <f>D21*H21</f>
        <v>36</v>
      </c>
    </row>
    <row r="22" spans="1:13" x14ac:dyDescent="0.25">
      <c r="A22" s="48"/>
      <c r="B22" s="39" t="s">
        <v>80</v>
      </c>
      <c r="C22" s="66"/>
      <c r="D22" s="365">
        <v>5</v>
      </c>
      <c r="E22" s="66"/>
      <c r="F22" s="84" t="s">
        <v>72</v>
      </c>
      <c r="G22" s="66"/>
      <c r="H22" s="357">
        <f>Phosphorous</f>
        <v>0.6</v>
      </c>
      <c r="I22" s="66"/>
      <c r="J22" s="80">
        <f>D22*H22</f>
        <v>3</v>
      </c>
    </row>
    <row r="23" spans="1:13" x14ac:dyDescent="0.25">
      <c r="A23" s="48"/>
      <c r="B23" s="39" t="s">
        <v>149</v>
      </c>
      <c r="C23" s="66"/>
      <c r="D23" s="365">
        <v>0</v>
      </c>
      <c r="E23" s="66"/>
      <c r="F23" s="84" t="s">
        <v>72</v>
      </c>
      <c r="G23" s="66"/>
      <c r="H23" s="357">
        <f>Potassium</f>
        <v>0.56000000000000005</v>
      </c>
      <c r="I23" s="66"/>
      <c r="J23" s="80">
        <f>D23*H23</f>
        <v>0</v>
      </c>
    </row>
    <row r="24" spans="1:13" x14ac:dyDescent="0.25">
      <c r="A24" s="48"/>
      <c r="B24" s="39" t="s">
        <v>198</v>
      </c>
      <c r="C24" s="66"/>
      <c r="D24" s="365">
        <v>20</v>
      </c>
      <c r="E24" s="66"/>
      <c r="F24" s="84" t="s">
        <v>72</v>
      </c>
      <c r="G24" s="66"/>
      <c r="H24" s="357">
        <f>Sulfur</f>
        <v>0.4</v>
      </c>
      <c r="I24" s="66"/>
      <c r="J24" s="87">
        <f>D24*H24</f>
        <v>8</v>
      </c>
    </row>
    <row r="25" spans="1:13" x14ac:dyDescent="0.25">
      <c r="A25" s="48"/>
      <c r="B25" s="39"/>
      <c r="C25" s="66"/>
      <c r="D25" s="365"/>
      <c r="E25" s="66"/>
      <c r="F25" s="84"/>
      <c r="G25" s="66"/>
      <c r="H25" s="357"/>
      <c r="I25" s="66"/>
      <c r="J25" s="87">
        <f>D25*H25</f>
        <v>0</v>
      </c>
    </row>
    <row r="26" spans="1:13" ht="5.0999999999999996" customHeight="1" x14ac:dyDescent="0.25">
      <c r="A26" s="48"/>
      <c r="B26" s="66"/>
      <c r="C26" s="66"/>
      <c r="D26" s="91"/>
      <c r="E26" s="66"/>
      <c r="F26" s="68"/>
      <c r="G26" s="66"/>
      <c r="H26" s="371"/>
      <c r="I26" s="66"/>
      <c r="J26" s="87"/>
    </row>
    <row r="27" spans="1:13" x14ac:dyDescent="0.25">
      <c r="A27" s="48"/>
      <c r="B27" s="66" t="s">
        <v>181</v>
      </c>
      <c r="C27" s="66"/>
      <c r="D27" s="91"/>
      <c r="E27" s="66"/>
      <c r="F27" s="68"/>
      <c r="G27" s="66"/>
      <c r="H27" s="371"/>
      <c r="I27" s="66"/>
      <c r="J27" s="88">
        <f>SUM(J28:J35)</f>
        <v>37.491078125000001</v>
      </c>
    </row>
    <row r="28" spans="1:13" x14ac:dyDescent="0.25">
      <c r="A28" s="48"/>
      <c r="B28" s="39" t="s">
        <v>102</v>
      </c>
      <c r="C28" s="66"/>
      <c r="D28" s="365">
        <v>36</v>
      </c>
      <c r="E28" s="66"/>
      <c r="F28" s="84" t="s">
        <v>74</v>
      </c>
      <c r="G28" s="66"/>
      <c r="H28" s="357">
        <f>Roundup</f>
        <v>0.13062499999999999</v>
      </c>
      <c r="I28" s="66"/>
      <c r="J28" s="87">
        <f t="shared" ref="J28:J35" si="0">D28*H28</f>
        <v>4.7024999999999997</v>
      </c>
    </row>
    <row r="29" spans="1:13" x14ac:dyDescent="0.25">
      <c r="A29" s="48"/>
      <c r="B29" s="39" t="s">
        <v>170</v>
      </c>
      <c r="C29" s="66"/>
      <c r="D29" s="366">
        <v>3</v>
      </c>
      <c r="E29" s="66"/>
      <c r="F29" s="84" t="s">
        <v>74</v>
      </c>
      <c r="G29" s="66"/>
      <c r="H29" s="357">
        <f>M</f>
        <v>0.22226562499999999</v>
      </c>
      <c r="I29" s="66"/>
      <c r="J29" s="87">
        <f t="shared" si="0"/>
        <v>0.66679687499999996</v>
      </c>
    </row>
    <row r="30" spans="1:13" x14ac:dyDescent="0.25">
      <c r="A30" s="48"/>
      <c r="B30" s="39" t="s">
        <v>84</v>
      </c>
      <c r="C30" s="66"/>
      <c r="D30" s="365">
        <v>3.4</v>
      </c>
      <c r="E30" s="66"/>
      <c r="F30" s="84" t="s">
        <v>72</v>
      </c>
      <c r="G30" s="66"/>
      <c r="H30" s="357">
        <f>AmSulf</f>
        <v>0.44</v>
      </c>
      <c r="I30" s="66"/>
      <c r="J30" s="87">
        <f t="shared" si="0"/>
        <v>1.496</v>
      </c>
    </row>
    <row r="31" spans="1:13" x14ac:dyDescent="0.25">
      <c r="A31" s="48"/>
      <c r="B31" s="39" t="s">
        <v>469</v>
      </c>
      <c r="C31" s="66"/>
      <c r="D31" s="350">
        <v>0.75</v>
      </c>
      <c r="E31" s="66"/>
      <c r="F31" s="84" t="s">
        <v>74</v>
      </c>
      <c r="G31" s="66"/>
      <c r="H31" s="357">
        <f>Affinity</f>
        <v>7.8</v>
      </c>
      <c r="I31" s="66"/>
      <c r="J31" s="87">
        <f t="shared" si="0"/>
        <v>5.85</v>
      </c>
    </row>
    <row r="32" spans="1:13" x14ac:dyDescent="0.25">
      <c r="A32" s="48"/>
      <c r="B32" s="39" t="s">
        <v>413</v>
      </c>
      <c r="C32" s="66"/>
      <c r="D32" s="350">
        <v>13.7</v>
      </c>
      <c r="E32" s="66"/>
      <c r="F32" s="84" t="s">
        <v>74</v>
      </c>
      <c r="G32" s="66"/>
      <c r="H32" s="357">
        <f>Huskie</f>
        <v>0.7734375</v>
      </c>
      <c r="I32" s="66"/>
      <c r="J32" s="87">
        <f t="shared" si="0"/>
        <v>10.59609375</v>
      </c>
    </row>
    <row r="33" spans="1:10" x14ac:dyDescent="0.25">
      <c r="A33" s="48"/>
      <c r="B33" s="39" t="s">
        <v>466</v>
      </c>
      <c r="C33" s="66"/>
      <c r="D33" s="350">
        <v>15</v>
      </c>
      <c r="E33" s="66"/>
      <c r="F33" s="84" t="s">
        <v>74</v>
      </c>
      <c r="G33" s="66"/>
      <c r="H33" s="357">
        <f>Axial</f>
        <v>0.9453125</v>
      </c>
      <c r="I33" s="66"/>
      <c r="J33" s="87">
        <f t="shared" si="0"/>
        <v>14.1796875</v>
      </c>
    </row>
    <row r="34" spans="1:10" x14ac:dyDescent="0.25">
      <c r="A34" s="48"/>
      <c r="B34" s="39"/>
      <c r="C34" s="66"/>
      <c r="D34" s="350"/>
      <c r="E34" s="66"/>
      <c r="F34" s="84"/>
      <c r="G34" s="66"/>
      <c r="H34" s="357"/>
      <c r="I34" s="66"/>
      <c r="J34" s="87">
        <f t="shared" si="0"/>
        <v>0</v>
      </c>
    </row>
    <row r="35" spans="1:10" x14ac:dyDescent="0.25">
      <c r="A35" s="48"/>
      <c r="B35" s="39"/>
      <c r="C35" s="66"/>
      <c r="D35" s="350"/>
      <c r="E35" s="66"/>
      <c r="F35" s="84"/>
      <c r="G35" s="66"/>
      <c r="H35" s="357"/>
      <c r="I35" s="66"/>
      <c r="J35" s="87">
        <f t="shared" si="0"/>
        <v>0</v>
      </c>
    </row>
    <row r="36" spans="1:10" ht="5.25" customHeight="1" x14ac:dyDescent="0.25">
      <c r="A36" s="48"/>
      <c r="B36" s="66"/>
      <c r="C36" s="66"/>
      <c r="D36" s="94"/>
      <c r="E36" s="66"/>
      <c r="F36" s="68"/>
      <c r="G36" s="66"/>
      <c r="H36" s="371"/>
      <c r="I36" s="66"/>
      <c r="J36" s="87"/>
    </row>
    <row r="37" spans="1:10" x14ac:dyDescent="0.25">
      <c r="A37" s="48"/>
      <c r="B37" s="66" t="s">
        <v>150</v>
      </c>
      <c r="C37" s="66"/>
      <c r="D37" s="91"/>
      <c r="E37" s="66"/>
      <c r="F37" s="68"/>
      <c r="G37" s="66"/>
      <c r="H37" s="371"/>
      <c r="I37" s="66"/>
      <c r="J37" s="88">
        <f>SUM(J38:J39)</f>
        <v>3.08</v>
      </c>
    </row>
    <row r="38" spans="1:10" x14ac:dyDescent="0.25">
      <c r="A38" s="48"/>
      <c r="B38" s="39" t="s">
        <v>416</v>
      </c>
      <c r="C38" s="66"/>
      <c r="D38" s="365">
        <v>4</v>
      </c>
      <c r="E38" s="66"/>
      <c r="F38" s="84" t="s">
        <v>74</v>
      </c>
      <c r="G38" s="66"/>
      <c r="H38" s="357">
        <f>Tilt</f>
        <v>0.77</v>
      </c>
      <c r="I38" s="66"/>
      <c r="J38" s="87">
        <f>D38*H38</f>
        <v>3.08</v>
      </c>
    </row>
    <row r="39" spans="1:10" x14ac:dyDescent="0.25">
      <c r="A39" s="48"/>
      <c r="B39" s="39"/>
      <c r="C39" s="66"/>
      <c r="D39" s="365"/>
      <c r="E39" s="66"/>
      <c r="F39" s="84"/>
      <c r="G39" s="66"/>
      <c r="H39" s="357"/>
      <c r="I39" s="66"/>
      <c r="J39" s="87"/>
    </row>
    <row r="40" spans="1:10" ht="5.25" customHeight="1" x14ac:dyDescent="0.25">
      <c r="A40" s="48"/>
      <c r="B40" s="66"/>
      <c r="C40" s="66"/>
      <c r="D40" s="94"/>
      <c r="E40" s="66"/>
      <c r="F40" s="68"/>
      <c r="G40" s="66"/>
      <c r="H40" s="371"/>
      <c r="I40" s="66"/>
      <c r="J40" s="87"/>
    </row>
    <row r="41" spans="1:10" x14ac:dyDescent="0.25">
      <c r="A41" s="48"/>
      <c r="B41" s="66" t="s">
        <v>281</v>
      </c>
      <c r="C41" s="66"/>
      <c r="D41" s="367"/>
      <c r="E41" s="66"/>
      <c r="F41" s="68"/>
      <c r="G41" s="66"/>
      <c r="H41" s="371"/>
      <c r="I41" s="66"/>
      <c r="J41" s="88">
        <f>SUM(J42:J46)</f>
        <v>39.769774647887317</v>
      </c>
    </row>
    <row r="42" spans="1:10" x14ac:dyDescent="0.25">
      <c r="A42" s="48"/>
      <c r="B42" s="39" t="s">
        <v>147</v>
      </c>
      <c r="C42" s="66"/>
      <c r="D42" s="368">
        <f>'Machinery Costs'!$M$75</f>
        <v>4.2148135874067938</v>
      </c>
      <c r="E42" s="66"/>
      <c r="F42" s="84" t="s">
        <v>137</v>
      </c>
      <c r="G42" s="66"/>
      <c r="H42" s="357">
        <f>Diesel</f>
        <v>2.5499999999999998</v>
      </c>
      <c r="I42" s="66"/>
      <c r="J42" s="87">
        <f>D42*H42</f>
        <v>10.747774647887324</v>
      </c>
    </row>
    <row r="43" spans="1:10" ht="12.75" customHeight="1" x14ac:dyDescent="0.25">
      <c r="A43" s="48"/>
      <c r="B43" s="109" t="s">
        <v>136</v>
      </c>
      <c r="C43" s="66"/>
      <c r="D43" s="286">
        <v>1</v>
      </c>
      <c r="E43" s="66"/>
      <c r="F43" s="287" t="s">
        <v>73</v>
      </c>
      <c r="G43" s="66"/>
      <c r="H43" s="372">
        <f>'Machinery Costs'!$I$75</f>
        <v>1.6450000000000002</v>
      </c>
      <c r="I43" s="66"/>
      <c r="J43" s="87">
        <f>D43*H43</f>
        <v>1.6450000000000002</v>
      </c>
    </row>
    <row r="44" spans="1:10" x14ac:dyDescent="0.25">
      <c r="A44" s="48"/>
      <c r="B44" s="109" t="s">
        <v>81</v>
      </c>
      <c r="C44" s="66"/>
      <c r="D44" s="288">
        <v>1</v>
      </c>
      <c r="E44" s="66"/>
      <c r="F44" s="84" t="s">
        <v>73</v>
      </c>
      <c r="G44" s="66"/>
      <c r="H44" s="373">
        <f>'Machinery Costs'!$G$75</f>
        <v>10.827</v>
      </c>
      <c r="I44" s="66"/>
      <c r="J44" s="87">
        <f>D44*H44</f>
        <v>10.827</v>
      </c>
    </row>
    <row r="45" spans="1:10" x14ac:dyDescent="0.25">
      <c r="A45" s="48"/>
      <c r="B45" s="109" t="s">
        <v>191</v>
      </c>
      <c r="C45" s="66"/>
      <c r="D45" s="368">
        <f>'Machinery Costs'!$L$75</f>
        <v>0.8274999999999999</v>
      </c>
      <c r="E45" s="66"/>
      <c r="F45" s="84" t="s">
        <v>354</v>
      </c>
      <c r="G45" s="66"/>
      <c r="H45" s="357">
        <f>Labor</f>
        <v>20</v>
      </c>
      <c r="I45" s="66"/>
      <c r="J45" s="87">
        <f>D45*H45</f>
        <v>16.549999999999997</v>
      </c>
    </row>
    <row r="46" spans="1:10" x14ac:dyDescent="0.25">
      <c r="A46" s="48"/>
      <c r="B46" s="109" t="s">
        <v>192</v>
      </c>
      <c r="C46" s="66"/>
      <c r="D46" s="369"/>
      <c r="E46" s="66"/>
      <c r="F46" s="84"/>
      <c r="G46" s="66"/>
      <c r="H46" s="374"/>
      <c r="I46" s="66"/>
      <c r="J46" s="87">
        <f>D46*H46</f>
        <v>0</v>
      </c>
    </row>
    <row r="47" spans="1:10" ht="5.25" customHeight="1" x14ac:dyDescent="0.25">
      <c r="A47" s="48"/>
      <c r="B47" s="66"/>
      <c r="C47" s="66"/>
      <c r="D47" s="91"/>
      <c r="E47" s="66"/>
      <c r="F47" s="68"/>
      <c r="G47" s="66"/>
      <c r="H47" s="371"/>
      <c r="I47" s="66"/>
      <c r="J47" s="87"/>
    </row>
    <row r="48" spans="1:10" x14ac:dyDescent="0.25">
      <c r="A48" s="48"/>
      <c r="B48" s="66" t="s">
        <v>182</v>
      </c>
      <c r="C48" s="66"/>
      <c r="D48" s="367"/>
      <c r="E48" s="66"/>
      <c r="F48" s="68"/>
      <c r="G48" s="66"/>
      <c r="H48" s="371"/>
      <c r="I48" s="66"/>
      <c r="J48" s="88">
        <f>SUM(J49:J51)</f>
        <v>8</v>
      </c>
    </row>
    <row r="49" spans="1:33" x14ac:dyDescent="0.25">
      <c r="A49" s="48"/>
      <c r="B49" s="39" t="s">
        <v>187</v>
      </c>
      <c r="C49" s="66"/>
      <c r="D49" s="365">
        <v>0</v>
      </c>
      <c r="E49" s="66"/>
      <c r="F49" s="84" t="s">
        <v>73</v>
      </c>
      <c r="G49" s="66"/>
      <c r="H49" s="357">
        <f>Sprayer</f>
        <v>2</v>
      </c>
      <c r="I49" s="66"/>
      <c r="J49" s="87">
        <f>D49*H49</f>
        <v>0</v>
      </c>
    </row>
    <row r="50" spans="1:33" x14ac:dyDescent="0.25">
      <c r="A50" s="48"/>
      <c r="B50" s="39" t="s">
        <v>473</v>
      </c>
      <c r="C50" s="66"/>
      <c r="D50" s="365">
        <v>1</v>
      </c>
      <c r="E50" s="66"/>
      <c r="F50" s="84" t="s">
        <v>73</v>
      </c>
      <c r="G50" s="66"/>
      <c r="H50" s="357">
        <f>customspray</f>
        <v>8</v>
      </c>
      <c r="I50" s="66"/>
      <c r="J50" s="87">
        <f>D50*H50</f>
        <v>8</v>
      </c>
    </row>
    <row r="51" spans="1:33" x14ac:dyDescent="0.25">
      <c r="A51" s="48"/>
      <c r="B51" s="39"/>
      <c r="C51" s="66"/>
      <c r="D51" s="365"/>
      <c r="E51" s="66"/>
      <c r="F51" s="84"/>
      <c r="G51" s="66"/>
      <c r="H51" s="357"/>
      <c r="I51" s="66"/>
      <c r="J51" s="87">
        <f>D51*H51</f>
        <v>0</v>
      </c>
    </row>
    <row r="52" spans="1:33" ht="5.25" customHeight="1" x14ac:dyDescent="0.25">
      <c r="A52" s="48"/>
      <c r="B52" s="66"/>
      <c r="C52" s="66"/>
      <c r="D52" s="91"/>
      <c r="E52" s="66"/>
      <c r="F52" s="68"/>
      <c r="G52" s="66"/>
      <c r="H52" s="371"/>
      <c r="I52" s="66"/>
      <c r="J52" s="87"/>
    </row>
    <row r="53" spans="1:33" x14ac:dyDescent="0.25">
      <c r="A53" s="48"/>
      <c r="B53" s="66" t="s">
        <v>183</v>
      </c>
      <c r="C53" s="66"/>
      <c r="D53" s="91"/>
      <c r="E53" s="66"/>
      <c r="F53" s="68"/>
      <c r="G53" s="66"/>
      <c r="H53" s="371"/>
      <c r="I53" s="66"/>
      <c r="J53" s="88">
        <f>SUM(J54:J56)</f>
        <v>16</v>
      </c>
    </row>
    <row r="54" spans="1:33" x14ac:dyDescent="0.25">
      <c r="A54" s="48"/>
      <c r="B54" s="39" t="s">
        <v>244</v>
      </c>
      <c r="C54" s="66"/>
      <c r="D54" s="369">
        <v>1</v>
      </c>
      <c r="E54" s="66"/>
      <c r="F54" s="84" t="s">
        <v>73</v>
      </c>
      <c r="G54" s="66"/>
      <c r="H54" s="382">
        <f>Swsw</f>
        <v>16</v>
      </c>
      <c r="I54" s="66"/>
      <c r="J54" s="87">
        <f>D54*H54</f>
        <v>16</v>
      </c>
    </row>
    <row r="55" spans="1:33" x14ac:dyDescent="0.25">
      <c r="A55" s="48"/>
      <c r="B55" s="39" t="s">
        <v>190</v>
      </c>
      <c r="C55" s="66"/>
      <c r="D55" s="370"/>
      <c r="E55" s="66"/>
      <c r="F55" s="84"/>
      <c r="G55" s="66"/>
      <c r="H55" s="381"/>
      <c r="I55" s="66"/>
      <c r="J55" s="87">
        <f>D55*H55</f>
        <v>0</v>
      </c>
    </row>
    <row r="56" spans="1:33" ht="12.75" customHeight="1" x14ac:dyDescent="0.25">
      <c r="A56" s="48"/>
      <c r="B56" s="109" t="s">
        <v>492</v>
      </c>
      <c r="C56" s="66"/>
      <c r="D56" s="286"/>
      <c r="E56" s="66"/>
      <c r="F56" s="287" t="s">
        <v>167</v>
      </c>
      <c r="G56" s="66"/>
      <c r="H56" s="304"/>
      <c r="I56" s="66"/>
      <c r="J56" s="87">
        <f>D56*H56</f>
        <v>0</v>
      </c>
    </row>
    <row r="57" spans="1:33" ht="5.0999999999999996" customHeight="1" x14ac:dyDescent="0.25">
      <c r="A57" s="48"/>
      <c r="B57" s="66"/>
      <c r="C57" s="66"/>
      <c r="D57" s="67"/>
      <c r="E57" s="66"/>
      <c r="F57" s="68"/>
      <c r="G57" s="66"/>
      <c r="H57" s="67"/>
      <c r="I57" s="66"/>
      <c r="J57" s="87"/>
    </row>
    <row r="58" spans="1:33" ht="15.6" x14ac:dyDescent="0.25">
      <c r="A58" s="48"/>
      <c r="B58" s="66" t="s">
        <v>351</v>
      </c>
      <c r="C58" s="66"/>
      <c r="D58" s="67"/>
      <c r="E58" s="66"/>
      <c r="F58" s="68"/>
      <c r="G58" s="66"/>
      <c r="H58" s="67"/>
      <c r="I58" s="66"/>
      <c r="J58" s="80">
        <f>(J17+J20+J27+J37+J41+J48+J53)*operloan*0.5</f>
        <v>4.4585213193221831</v>
      </c>
    </row>
    <row r="59" spans="1:33" ht="5.25" customHeight="1" x14ac:dyDescent="0.25">
      <c r="A59" s="48"/>
      <c r="B59" s="66"/>
      <c r="C59" s="66"/>
      <c r="D59" s="67"/>
      <c r="E59" s="66"/>
      <c r="F59" s="68"/>
      <c r="G59" s="66"/>
      <c r="H59" s="67"/>
      <c r="I59" s="66"/>
      <c r="J59" s="87"/>
    </row>
    <row r="60" spans="1:33" x14ac:dyDescent="0.25">
      <c r="A60" s="48"/>
      <c r="B60" s="40" t="s">
        <v>161</v>
      </c>
      <c r="C60" s="40"/>
      <c r="D60" s="91"/>
      <c r="E60" s="40"/>
      <c r="F60" s="41"/>
      <c r="G60" s="40"/>
      <c r="H60" s="91"/>
      <c r="I60" s="40"/>
      <c r="J60" s="42">
        <f>SUM(J17:J58)-(J17+J20+J27+J37+J41+J48+J53)</f>
        <v>182.79937409220946</v>
      </c>
    </row>
    <row r="61" spans="1:33" x14ac:dyDescent="0.25">
      <c r="A61" s="48"/>
      <c r="B61" s="66" t="s">
        <v>162</v>
      </c>
      <c r="C61" s="66"/>
      <c r="D61" s="67"/>
      <c r="E61" s="66"/>
      <c r="F61" s="68"/>
      <c r="G61" s="66"/>
      <c r="H61" s="67"/>
      <c r="I61" s="66"/>
      <c r="J61" s="87">
        <f>J60/D14</f>
        <v>2.8122980629570686</v>
      </c>
    </row>
    <row r="62" spans="1:33" ht="5.25" customHeight="1" x14ac:dyDescent="0.25">
      <c r="A62" s="48"/>
      <c r="B62" s="66"/>
      <c r="C62" s="66"/>
      <c r="D62" s="67"/>
      <c r="E62" s="66"/>
      <c r="F62" s="68"/>
      <c r="G62" s="66"/>
      <c r="H62" s="67"/>
      <c r="I62" s="66"/>
      <c r="J62" s="87"/>
    </row>
    <row r="63" spans="1:33" s="33" customFormat="1" x14ac:dyDescent="0.25">
      <c r="A63" s="32"/>
      <c r="B63" s="36" t="s">
        <v>95</v>
      </c>
      <c r="C63" s="36"/>
      <c r="D63" s="92"/>
      <c r="E63" s="36"/>
      <c r="F63" s="37"/>
      <c r="G63" s="36"/>
      <c r="H63" s="92"/>
      <c r="I63" s="36"/>
      <c r="J63" s="38">
        <f>J14-J60</f>
        <v>205.25062590779055</v>
      </c>
      <c r="L63" s="32"/>
      <c r="M63" s="32"/>
      <c r="N63" s="32"/>
      <c r="O63" s="32"/>
      <c r="P63" s="32"/>
      <c r="Q63" s="32"/>
      <c r="R63" s="32"/>
      <c r="S63" s="32"/>
      <c r="T63" s="32"/>
      <c r="U63" s="32"/>
      <c r="V63" s="32"/>
      <c r="W63" s="32"/>
      <c r="X63" s="32"/>
      <c r="Y63" s="32"/>
      <c r="Z63" s="32"/>
      <c r="AA63" s="32"/>
      <c r="AB63" s="32"/>
      <c r="AC63" s="32"/>
      <c r="AD63" s="32"/>
      <c r="AE63" s="32"/>
      <c r="AF63" s="32"/>
      <c r="AG63" s="32"/>
    </row>
    <row r="64" spans="1:33" ht="24.75" customHeight="1" x14ac:dyDescent="0.25">
      <c r="A64" s="48"/>
      <c r="B64" s="5" t="s">
        <v>98</v>
      </c>
      <c r="C64" s="66"/>
      <c r="D64" s="67"/>
      <c r="E64" s="66"/>
      <c r="F64" s="68"/>
      <c r="G64" s="66"/>
      <c r="H64" s="67"/>
      <c r="I64" s="66"/>
      <c r="J64" s="87"/>
    </row>
    <row r="65" spans="1:33" x14ac:dyDescent="0.25">
      <c r="A65" s="48"/>
      <c r="B65" s="120" t="s">
        <v>245</v>
      </c>
      <c r="C65" s="122"/>
      <c r="D65" s="89"/>
      <c r="E65" s="66"/>
      <c r="F65" s="68"/>
      <c r="G65" s="66"/>
      <c r="H65" s="373">
        <f>'Machinery Costs'!$C$75</f>
        <v>19.561999999999998</v>
      </c>
      <c r="I65" s="66"/>
      <c r="J65" s="87">
        <f>'Machinery Costs'!$C$75</f>
        <v>19.561999999999998</v>
      </c>
    </row>
    <row r="66" spans="1:33" x14ac:dyDescent="0.25">
      <c r="A66" s="48"/>
      <c r="B66" s="39" t="s">
        <v>246</v>
      </c>
      <c r="C66" s="121"/>
      <c r="D66" s="89"/>
      <c r="E66" s="66"/>
      <c r="F66" s="68"/>
      <c r="G66" s="66"/>
      <c r="H66" s="373">
        <f>'Machinery Costs'!$D$75</f>
        <v>14.227</v>
      </c>
      <c r="I66" s="66"/>
      <c r="J66" s="87">
        <f>'Machinery Costs'!$D$75</f>
        <v>14.227</v>
      </c>
    </row>
    <row r="67" spans="1:33" x14ac:dyDescent="0.25">
      <c r="A67" s="48"/>
      <c r="B67" s="39" t="s">
        <v>27</v>
      </c>
      <c r="C67" s="39"/>
      <c r="D67" s="83"/>
      <c r="E67" s="66"/>
      <c r="F67" s="68"/>
      <c r="G67" s="66"/>
      <c r="H67" s="373">
        <f>'Machinery Costs'!$E$75</f>
        <v>7.1280000000000001</v>
      </c>
      <c r="I67" s="66"/>
      <c r="J67" s="87">
        <f>'Machinery Costs'!$E$75</f>
        <v>7.1280000000000001</v>
      </c>
      <c r="L67" s="86">
        <f>SUM(J65:J67)</f>
        <v>40.917000000000002</v>
      </c>
    </row>
    <row r="68" spans="1:33" x14ac:dyDescent="0.25">
      <c r="A68" s="48"/>
      <c r="B68" s="39" t="s">
        <v>108</v>
      </c>
      <c r="C68" s="66"/>
      <c r="D68" s="83">
        <v>1</v>
      </c>
      <c r="E68" s="66"/>
      <c r="F68" s="84" t="s">
        <v>73</v>
      </c>
      <c r="G68" s="66"/>
      <c r="H68" s="85">
        <f>+(D14*H14)*D70-(J20+H54)*D70-J76</f>
        <v>101.76649999999999</v>
      </c>
      <c r="I68" s="66"/>
      <c r="J68" s="87">
        <f>D68*H68</f>
        <v>101.76649999999999</v>
      </c>
    </row>
    <row r="69" spans="1:33" ht="12.75" customHeight="1" x14ac:dyDescent="0.25">
      <c r="A69" s="48"/>
      <c r="B69" s="66" t="s">
        <v>99</v>
      </c>
      <c r="C69" s="66"/>
      <c r="D69" s="67"/>
      <c r="E69" s="66"/>
      <c r="F69" s="68"/>
      <c r="G69" s="66"/>
      <c r="H69" s="127"/>
      <c r="I69" s="66"/>
      <c r="J69" s="87"/>
    </row>
    <row r="70" spans="1:33" ht="12.75" customHeight="1" x14ac:dyDescent="0.25">
      <c r="A70" s="48"/>
      <c r="B70" s="66" t="s">
        <v>100</v>
      </c>
      <c r="C70" s="66"/>
      <c r="D70" s="375">
        <f>+ownershare</f>
        <v>0.33</v>
      </c>
      <c r="E70" s="66"/>
      <c r="F70" s="68"/>
      <c r="G70" s="66"/>
      <c r="H70" s="79"/>
      <c r="I70" s="66"/>
      <c r="J70" s="87"/>
    </row>
    <row r="71" spans="1:33" ht="12.75" customHeight="1" x14ac:dyDescent="0.25">
      <c r="A71" s="48"/>
      <c r="B71" s="66" t="s">
        <v>101</v>
      </c>
      <c r="C71" s="66"/>
      <c r="D71" s="375">
        <f>opershare</f>
        <v>0.67</v>
      </c>
      <c r="E71" s="66"/>
      <c r="F71" s="68"/>
      <c r="G71" s="66"/>
      <c r="H71" s="79"/>
      <c r="I71" s="66"/>
      <c r="J71" s="87"/>
      <c r="Q71" s="335"/>
    </row>
    <row r="72" spans="1:33" x14ac:dyDescent="0.25">
      <c r="A72" s="48"/>
      <c r="B72" s="93"/>
      <c r="C72" s="93"/>
      <c r="D72" s="94"/>
      <c r="E72" s="93"/>
      <c r="F72" s="94"/>
      <c r="G72" s="66"/>
      <c r="H72" s="67"/>
      <c r="I72" s="66"/>
      <c r="J72" s="87"/>
    </row>
    <row r="73" spans="1:33" ht="15.6" x14ac:dyDescent="0.25">
      <c r="A73" s="335"/>
      <c r="B73" s="383" t="s">
        <v>350</v>
      </c>
      <c r="C73" s="93"/>
      <c r="D73" s="94"/>
      <c r="E73" s="93"/>
      <c r="F73" s="94"/>
      <c r="G73" s="66"/>
      <c r="H73" s="67"/>
      <c r="I73" s="66"/>
      <c r="J73" s="11">
        <f>((J17+J20+J27+J37+J41+J48+J53)*OH)</f>
        <v>8.9170426386443662</v>
      </c>
      <c r="L73" s="335"/>
      <c r="M73" s="335"/>
      <c r="N73" s="335"/>
      <c r="O73" s="335"/>
      <c r="P73" s="335"/>
      <c r="Q73" s="335"/>
      <c r="R73" s="335"/>
      <c r="S73" s="335"/>
      <c r="T73" s="335"/>
      <c r="U73" s="335"/>
      <c r="V73" s="335"/>
      <c r="W73" s="335"/>
      <c r="X73" s="335"/>
      <c r="Y73" s="335"/>
      <c r="Z73" s="335"/>
      <c r="AA73" s="335"/>
      <c r="AB73" s="335"/>
      <c r="AC73" s="335"/>
      <c r="AD73" s="335"/>
      <c r="AE73" s="335"/>
      <c r="AF73" s="335"/>
      <c r="AG73" s="335"/>
    </row>
    <row r="74" spans="1:33" ht="15.6" x14ac:dyDescent="0.25">
      <c r="A74" s="401"/>
      <c r="B74" s="291" t="s">
        <v>361</v>
      </c>
      <c r="C74" s="93"/>
      <c r="D74" s="94"/>
      <c r="E74" s="93"/>
      <c r="F74" s="94"/>
      <c r="G74" s="66"/>
      <c r="H74" s="67"/>
      <c r="I74" s="66"/>
      <c r="J74" s="11">
        <v>19</v>
      </c>
      <c r="L74" s="401"/>
      <c r="M74" s="401"/>
      <c r="N74" s="401"/>
      <c r="O74" s="401"/>
      <c r="P74" s="401"/>
      <c r="Q74" s="401"/>
      <c r="R74" s="401"/>
      <c r="S74" s="401"/>
      <c r="T74" s="401"/>
      <c r="U74" s="401"/>
      <c r="V74" s="401"/>
      <c r="W74" s="401"/>
      <c r="X74" s="401"/>
      <c r="Y74" s="401"/>
      <c r="Z74" s="401"/>
      <c r="AA74" s="401"/>
      <c r="AB74" s="401"/>
      <c r="AC74" s="401"/>
      <c r="AD74" s="401"/>
      <c r="AE74" s="401"/>
      <c r="AF74" s="401"/>
      <c r="AG74" s="401"/>
    </row>
    <row r="75" spans="1:33" customFormat="1" ht="12.75" customHeight="1" x14ac:dyDescent="0.25">
      <c r="A75" s="27"/>
      <c r="B75" s="384" t="s">
        <v>263</v>
      </c>
      <c r="C75" s="93"/>
      <c r="D75" s="93"/>
      <c r="E75" s="93"/>
      <c r="F75" s="93"/>
      <c r="G75" s="6"/>
      <c r="H75" s="31"/>
      <c r="I75" s="6"/>
      <c r="J75" s="87">
        <f>cashrent</f>
        <v>0</v>
      </c>
      <c r="K75" s="27"/>
      <c r="L75" s="27"/>
      <c r="M75" s="27"/>
      <c r="N75" s="27"/>
      <c r="O75" s="27"/>
      <c r="P75" s="27"/>
      <c r="Q75" s="27"/>
      <c r="R75" s="27"/>
      <c r="S75" s="27"/>
      <c r="T75" s="27"/>
      <c r="U75" s="27"/>
      <c r="V75" s="27"/>
      <c r="W75" s="27"/>
      <c r="X75" s="27"/>
      <c r="Y75" s="27"/>
      <c r="Z75" s="27"/>
      <c r="AA75" s="27"/>
      <c r="AB75" s="27"/>
      <c r="AC75" s="27"/>
      <c r="AD75" s="27"/>
      <c r="AE75" s="27"/>
      <c r="AF75" s="27"/>
    </row>
    <row r="76" spans="1:33" x14ac:dyDescent="0.25">
      <c r="A76" s="48"/>
      <c r="B76" s="291" t="s">
        <v>135</v>
      </c>
      <c r="C76" s="121"/>
      <c r="D76" s="89"/>
      <c r="E76" s="66"/>
      <c r="F76" s="68"/>
      <c r="G76" s="66"/>
      <c r="H76" s="67"/>
      <c r="I76" s="66"/>
      <c r="J76" s="87">
        <f>landtax</f>
        <v>5.5</v>
      </c>
    </row>
    <row r="77" spans="1:33" ht="5.25" customHeight="1" x14ac:dyDescent="0.25">
      <c r="A77" s="48"/>
      <c r="B77" s="66"/>
      <c r="C77" s="66"/>
      <c r="D77" s="67"/>
      <c r="E77" s="66"/>
      <c r="F77" s="68"/>
      <c r="G77" s="66"/>
      <c r="H77" s="67"/>
      <c r="I77" s="66"/>
      <c r="J77" s="87"/>
    </row>
    <row r="78" spans="1:33" x14ac:dyDescent="0.25">
      <c r="A78" s="48"/>
      <c r="B78" s="40" t="s">
        <v>96</v>
      </c>
      <c r="C78" s="40"/>
      <c r="D78" s="91"/>
      <c r="E78" s="40"/>
      <c r="F78" s="41"/>
      <c r="G78" s="40"/>
      <c r="H78" s="91"/>
      <c r="I78" s="40"/>
      <c r="J78" s="42">
        <f>SUM(J64:J76)</f>
        <v>176.10054263864436</v>
      </c>
    </row>
    <row r="79" spans="1:33" x14ac:dyDescent="0.25">
      <c r="A79" s="48"/>
      <c r="B79" s="66" t="s">
        <v>97</v>
      </c>
      <c r="C79" s="66"/>
      <c r="D79" s="67"/>
      <c r="E79" s="66"/>
      <c r="F79" s="68"/>
      <c r="G79" s="66"/>
      <c r="H79" s="67"/>
      <c r="I79" s="66"/>
      <c r="J79" s="87">
        <f>J78/D14</f>
        <v>2.7092391175176056</v>
      </c>
    </row>
    <row r="80" spans="1:33" x14ac:dyDescent="0.25">
      <c r="A80" s="48"/>
      <c r="B80" s="66"/>
      <c r="C80" s="66"/>
      <c r="D80" s="67"/>
      <c r="E80" s="66"/>
      <c r="F80" s="68"/>
      <c r="G80" s="66"/>
      <c r="H80" s="67"/>
      <c r="I80" s="66"/>
      <c r="J80" s="87"/>
    </row>
    <row r="81" spans="1:33" x14ac:dyDescent="0.25">
      <c r="A81" s="48"/>
      <c r="B81" s="40" t="s">
        <v>109</v>
      </c>
      <c r="C81" s="40"/>
      <c r="D81" s="91"/>
      <c r="E81" s="40"/>
      <c r="F81" s="41"/>
      <c r="G81" s="40"/>
      <c r="H81" s="91"/>
      <c r="I81" s="40"/>
      <c r="J81" s="42">
        <f>J60+J78</f>
        <v>358.89991673085382</v>
      </c>
    </row>
    <row r="82" spans="1:33" x14ac:dyDescent="0.25">
      <c r="A82" s="48"/>
      <c r="B82" s="66" t="s">
        <v>155</v>
      </c>
      <c r="C82" s="66"/>
      <c r="D82" s="67"/>
      <c r="E82" s="66"/>
      <c r="F82" s="68"/>
      <c r="G82" s="66"/>
      <c r="H82" s="67"/>
      <c r="I82" s="66"/>
      <c r="J82" s="87">
        <f>J81/D14</f>
        <v>5.5215371804746738</v>
      </c>
    </row>
    <row r="83" spans="1:33" x14ac:dyDescent="0.25">
      <c r="A83" s="48"/>
      <c r="B83" s="66"/>
      <c r="C83" s="66"/>
      <c r="D83" s="67"/>
      <c r="E83" s="66"/>
      <c r="F83" s="68"/>
      <c r="G83" s="66"/>
      <c r="H83" s="67"/>
      <c r="I83" s="66"/>
      <c r="J83" s="87"/>
    </row>
    <row r="84" spans="1:33" s="33" customFormat="1" x14ac:dyDescent="0.25">
      <c r="A84" s="32"/>
      <c r="B84" s="40" t="s">
        <v>63</v>
      </c>
      <c r="C84" s="40"/>
      <c r="D84" s="91"/>
      <c r="E84" s="40"/>
      <c r="F84" s="41"/>
      <c r="G84" s="40"/>
      <c r="H84" s="91"/>
      <c r="I84" s="40"/>
      <c r="J84" s="42">
        <f>J14-J81</f>
        <v>29.150083269146194</v>
      </c>
      <c r="L84" s="32"/>
      <c r="M84" s="32"/>
      <c r="N84" s="32"/>
      <c r="O84" s="32"/>
      <c r="P84" s="32"/>
      <c r="Q84" s="32"/>
      <c r="R84" s="32"/>
      <c r="S84" s="32"/>
      <c r="T84" s="32"/>
      <c r="U84" s="32"/>
      <c r="V84" s="32"/>
      <c r="W84" s="32"/>
      <c r="X84" s="32"/>
      <c r="Y84" s="32"/>
      <c r="Z84" s="32"/>
      <c r="AA84" s="32"/>
      <c r="AB84" s="32"/>
      <c r="AC84" s="32"/>
      <c r="AD84" s="32"/>
      <c r="AE84" s="32"/>
      <c r="AF84" s="32"/>
      <c r="AG84" s="32"/>
    </row>
    <row r="85" spans="1:33" x14ac:dyDescent="0.25">
      <c r="A85" s="48"/>
      <c r="B85" s="62"/>
      <c r="C85" s="62"/>
      <c r="D85" s="61"/>
      <c r="E85" s="62"/>
      <c r="F85" s="63"/>
      <c r="G85" s="62"/>
      <c r="H85" s="61"/>
      <c r="I85" s="62"/>
      <c r="J85" s="64"/>
      <c r="K85" s="65"/>
    </row>
    <row r="86" spans="1:33" x14ac:dyDescent="0.25">
      <c r="A86" s="48"/>
      <c r="B86" s="96" t="s">
        <v>64</v>
      </c>
      <c r="C86" s="96"/>
      <c r="D86" s="97"/>
      <c r="E86" s="96"/>
      <c r="F86" s="98"/>
      <c r="G86" s="96"/>
      <c r="H86" s="97"/>
      <c r="I86" s="96"/>
      <c r="J86" s="96"/>
      <c r="K86" s="74"/>
    </row>
    <row r="87" spans="1:33" ht="15.6" x14ac:dyDescent="0.25">
      <c r="A87" s="48"/>
      <c r="B87" s="303" t="s">
        <v>352</v>
      </c>
      <c r="C87" s="96"/>
      <c r="D87" s="97"/>
      <c r="E87" s="96"/>
      <c r="F87" s="98"/>
      <c r="G87" s="96"/>
      <c r="H87" s="97"/>
      <c r="I87" s="96"/>
      <c r="J87" s="96"/>
      <c r="K87" s="74"/>
    </row>
    <row r="88" spans="1:33" ht="15.6" x14ac:dyDescent="0.25">
      <c r="A88" s="48"/>
      <c r="B88" s="303" t="s">
        <v>349</v>
      </c>
      <c r="C88" s="96"/>
      <c r="D88" s="97"/>
      <c r="E88" s="96"/>
      <c r="F88" s="98"/>
      <c r="G88" s="96"/>
      <c r="H88" s="97"/>
      <c r="I88" s="96"/>
      <c r="J88" s="96"/>
      <c r="K88" s="74"/>
    </row>
    <row r="89" spans="1:33" x14ac:dyDescent="0.25">
      <c r="A89" s="48"/>
      <c r="B89" s="549" t="s">
        <v>260</v>
      </c>
      <c r="C89" s="550"/>
      <c r="D89" s="550"/>
      <c r="E89" s="550"/>
      <c r="F89" s="550"/>
      <c r="G89" s="550"/>
      <c r="H89" s="550"/>
      <c r="I89" s="550"/>
      <c r="J89" s="550"/>
    </row>
    <row r="90" spans="1:33" ht="14.25" customHeight="1" x14ac:dyDescent="0.25">
      <c r="A90" s="48"/>
      <c r="B90" s="543" t="s">
        <v>362</v>
      </c>
      <c r="C90" s="544"/>
      <c r="D90" s="544"/>
      <c r="E90" s="544"/>
      <c r="F90" s="544"/>
      <c r="G90" s="544"/>
      <c r="H90" s="544"/>
      <c r="I90" s="544"/>
      <c r="J90" s="544"/>
    </row>
    <row r="91" spans="1:33" x14ac:dyDescent="0.25">
      <c r="A91" s="48"/>
      <c r="B91" s="551" t="s">
        <v>272</v>
      </c>
      <c r="C91" s="552"/>
      <c r="D91" s="552"/>
      <c r="E91" s="552"/>
      <c r="F91" s="552"/>
      <c r="G91" s="552"/>
      <c r="H91" s="552"/>
      <c r="I91" s="552"/>
      <c r="J91" s="552"/>
    </row>
    <row r="92" spans="1:33" x14ac:dyDescent="0.25">
      <c r="A92" s="48"/>
      <c r="B92" s="66"/>
      <c r="C92" s="66"/>
      <c r="D92" s="67"/>
      <c r="E92" s="66"/>
      <c r="F92" s="68"/>
      <c r="G92" s="66"/>
      <c r="H92" s="67"/>
      <c r="I92" s="66"/>
      <c r="J92" s="66"/>
    </row>
    <row r="93" spans="1:33" x14ac:dyDescent="0.25">
      <c r="A93" s="48"/>
      <c r="B93" s="15" t="s">
        <v>65</v>
      </c>
      <c r="C93" s="66"/>
      <c r="D93" s="99" t="s">
        <v>66</v>
      </c>
      <c r="E93" s="66"/>
      <c r="F93" s="68" t="s">
        <v>67</v>
      </c>
      <c r="G93" s="66"/>
      <c r="H93" s="99" t="s">
        <v>68</v>
      </c>
      <c r="I93" s="66"/>
      <c r="J93" s="66"/>
    </row>
    <row r="94" spans="1:33" x14ac:dyDescent="0.25">
      <c r="A94" s="48"/>
      <c r="B94" s="66"/>
      <c r="C94" s="66"/>
      <c r="D94" s="100">
        <v>0.1</v>
      </c>
      <c r="E94" s="66"/>
      <c r="F94" s="68"/>
      <c r="G94" s="66"/>
      <c r="H94" s="100">
        <v>0.1</v>
      </c>
      <c r="I94" s="66"/>
      <c r="J94" s="66"/>
    </row>
    <row r="95" spans="1:33" x14ac:dyDescent="0.25">
      <c r="A95" s="48"/>
      <c r="B95" s="66"/>
      <c r="C95" s="66"/>
      <c r="D95" s="101"/>
      <c r="E95" s="62"/>
      <c r="F95" s="61" t="s">
        <v>69</v>
      </c>
      <c r="G95" s="62"/>
      <c r="H95" s="101"/>
      <c r="I95" s="66"/>
      <c r="J95" s="66"/>
    </row>
    <row r="96" spans="1:33" x14ac:dyDescent="0.25">
      <c r="A96" s="48"/>
      <c r="B96" s="19" t="s">
        <v>70</v>
      </c>
      <c r="C96" s="66"/>
      <c r="D96" s="292">
        <f>F96*(1-D94)</f>
        <v>58.5</v>
      </c>
      <c r="E96" s="102"/>
      <c r="F96" s="103">
        <f>D14</f>
        <v>65</v>
      </c>
      <c r="G96" s="102"/>
      <c r="H96" s="292">
        <f>F96*(1+H94)</f>
        <v>71.5</v>
      </c>
      <c r="I96" s="66"/>
      <c r="J96" s="66"/>
    </row>
    <row r="97" spans="1:10" ht="4.5" customHeight="1" x14ac:dyDescent="0.25">
      <c r="A97" s="48"/>
      <c r="B97" s="66"/>
      <c r="C97" s="66"/>
      <c r="D97" s="67"/>
      <c r="E97" s="66"/>
      <c r="F97" s="68"/>
      <c r="G97" s="66"/>
      <c r="H97" s="67"/>
      <c r="I97" s="66"/>
      <c r="J97" s="66"/>
    </row>
    <row r="98" spans="1:10" x14ac:dyDescent="0.25">
      <c r="A98" s="48"/>
      <c r="B98" s="66" t="s">
        <v>242</v>
      </c>
      <c r="C98" s="66"/>
      <c r="D98" s="105">
        <f>$J$60/D96</f>
        <v>3.124775625507854</v>
      </c>
      <c r="E98" s="66"/>
      <c r="F98" s="105">
        <f>$J$60/F96</f>
        <v>2.8122980629570686</v>
      </c>
      <c r="G98" s="66"/>
      <c r="H98" s="105">
        <f>$J$60/H96</f>
        <v>2.5566346026882441</v>
      </c>
      <c r="I98" s="66"/>
      <c r="J98" s="66"/>
    </row>
    <row r="99" spans="1:10" ht="4.5" customHeight="1" x14ac:dyDescent="0.25">
      <c r="A99" s="48"/>
      <c r="B99" s="66"/>
      <c r="C99" s="66"/>
      <c r="D99" s="67"/>
      <c r="E99" s="66"/>
      <c r="F99" s="68"/>
      <c r="G99" s="66"/>
      <c r="H99" s="67"/>
      <c r="I99" s="66"/>
      <c r="J99" s="66"/>
    </row>
    <row r="100" spans="1:10" x14ac:dyDescent="0.25">
      <c r="A100" s="48"/>
      <c r="B100" s="66" t="s">
        <v>243</v>
      </c>
      <c r="C100" s="66"/>
      <c r="D100" s="105">
        <f>$J$78/D96</f>
        <v>3.0102656861306727</v>
      </c>
      <c r="E100" s="66"/>
      <c r="F100" s="105">
        <f>$J$78/F96</f>
        <v>2.7092391175176056</v>
      </c>
      <c r="G100" s="66"/>
      <c r="H100" s="105">
        <f>$J$78/H96</f>
        <v>2.4629446522887322</v>
      </c>
      <c r="I100" s="66"/>
      <c r="J100" s="66"/>
    </row>
    <row r="101" spans="1:10" ht="3.75" customHeight="1" x14ac:dyDescent="0.25">
      <c r="A101" s="48"/>
      <c r="B101" s="66"/>
      <c r="C101" s="66"/>
      <c r="D101" s="67"/>
      <c r="E101" s="66"/>
      <c r="F101" s="68"/>
      <c r="G101" s="66"/>
      <c r="H101" s="67"/>
      <c r="I101" s="66"/>
      <c r="J101" s="66"/>
    </row>
    <row r="102" spans="1:10" x14ac:dyDescent="0.25">
      <c r="A102" s="48"/>
      <c r="B102" s="66" t="s">
        <v>71</v>
      </c>
      <c r="C102" s="66"/>
      <c r="D102" s="105">
        <f>$J$81/D96</f>
        <v>6.1350413116385267</v>
      </c>
      <c r="E102" s="66"/>
      <c r="F102" s="105">
        <f>$J$81/F96</f>
        <v>5.5215371804746738</v>
      </c>
      <c r="G102" s="66"/>
      <c r="H102" s="105">
        <f>$J$81/H96</f>
        <v>5.0195792549769767</v>
      </c>
      <c r="I102" s="66"/>
      <c r="J102" s="66"/>
    </row>
    <row r="103" spans="1:10" ht="5.25" customHeight="1" x14ac:dyDescent="0.25">
      <c r="A103" s="48"/>
      <c r="B103" s="71"/>
      <c r="C103" s="71"/>
      <c r="D103" s="76"/>
      <c r="E103" s="71"/>
      <c r="F103" s="77"/>
      <c r="G103" s="71"/>
      <c r="H103" s="76"/>
      <c r="I103" s="71"/>
      <c r="J103" s="71"/>
    </row>
    <row r="104" spans="1:10" x14ac:dyDescent="0.25">
      <c r="A104" s="48"/>
      <c r="B104" s="66"/>
      <c r="C104" s="66"/>
      <c r="D104" s="67"/>
      <c r="E104" s="66"/>
      <c r="F104" s="68"/>
      <c r="G104" s="66"/>
      <c r="H104" s="67"/>
      <c r="I104" s="66"/>
      <c r="J104" s="66"/>
    </row>
    <row r="105" spans="1:10" x14ac:dyDescent="0.25">
      <c r="A105" s="48"/>
      <c r="B105" s="66"/>
      <c r="C105" s="66"/>
      <c r="D105" s="61"/>
      <c r="E105" s="62"/>
      <c r="F105" s="63" t="s">
        <v>70</v>
      </c>
      <c r="G105" s="62"/>
      <c r="H105" s="61"/>
      <c r="I105" s="66"/>
      <c r="J105" s="66"/>
    </row>
    <row r="106" spans="1:10" x14ac:dyDescent="0.25">
      <c r="A106" s="48"/>
      <c r="B106" s="19" t="s">
        <v>69</v>
      </c>
      <c r="C106" s="66"/>
      <c r="D106" s="106">
        <f>F106*(1-D94)</f>
        <v>5.3730000000000002</v>
      </c>
      <c r="E106" s="102"/>
      <c r="F106" s="107">
        <f>H14</f>
        <v>5.97</v>
      </c>
      <c r="G106" s="102"/>
      <c r="H106" s="106">
        <f>F106*(1+H94)</f>
        <v>6.5670000000000002</v>
      </c>
      <c r="I106" s="66"/>
      <c r="J106" s="66"/>
    </row>
    <row r="107" spans="1:10" ht="4.5" customHeight="1" x14ac:dyDescent="0.25">
      <c r="A107" s="48"/>
      <c r="B107" s="66"/>
      <c r="C107" s="66"/>
      <c r="D107" s="67"/>
      <c r="E107" s="66"/>
      <c r="F107" s="68"/>
      <c r="G107" s="66"/>
      <c r="H107" s="67"/>
      <c r="I107" s="66"/>
      <c r="J107" s="66"/>
    </row>
    <row r="108" spans="1:10" x14ac:dyDescent="0.25">
      <c r="A108" s="48"/>
      <c r="B108" s="66" t="s">
        <v>242</v>
      </c>
      <c r="C108" s="66"/>
      <c r="D108" s="108">
        <f>$J$60/D106</f>
        <v>34.021845168845978</v>
      </c>
      <c r="E108" s="66"/>
      <c r="F108" s="108">
        <f>$J$60/F106</f>
        <v>30.619660651961386</v>
      </c>
      <c r="G108" s="66"/>
      <c r="H108" s="108">
        <f>$J$60/H106</f>
        <v>27.836055138146712</v>
      </c>
      <c r="I108" s="66"/>
      <c r="J108" s="66"/>
    </row>
    <row r="109" spans="1:10" ht="3" customHeight="1" x14ac:dyDescent="0.25">
      <c r="A109" s="48"/>
      <c r="B109" s="66"/>
      <c r="C109" s="66"/>
      <c r="D109" s="67"/>
      <c r="E109" s="66"/>
      <c r="F109" s="68"/>
      <c r="G109" s="66"/>
      <c r="H109" s="67"/>
      <c r="I109" s="66"/>
      <c r="J109" s="66"/>
    </row>
    <row r="110" spans="1:10" x14ac:dyDescent="0.25">
      <c r="A110" s="48"/>
      <c r="B110" s="66" t="s">
        <v>243</v>
      </c>
      <c r="C110" s="66"/>
      <c r="D110" s="108">
        <f>$J$78/D106</f>
        <v>32.775087034923573</v>
      </c>
      <c r="E110" s="66"/>
      <c r="F110" s="108">
        <f>$J$78/F106</f>
        <v>29.497578331431217</v>
      </c>
      <c r="G110" s="66"/>
      <c r="H110" s="108">
        <f>$J$78/H106</f>
        <v>26.815980301301103</v>
      </c>
      <c r="I110" s="66"/>
      <c r="J110" s="66"/>
    </row>
    <row r="111" spans="1:10" ht="3.75" customHeight="1" x14ac:dyDescent="0.25">
      <c r="A111" s="48"/>
      <c r="B111" s="66"/>
      <c r="C111" s="66"/>
      <c r="D111" s="67"/>
      <c r="E111" s="66"/>
      <c r="F111" s="68"/>
      <c r="G111" s="66"/>
      <c r="H111" s="67"/>
      <c r="I111" s="66"/>
      <c r="J111" s="66"/>
    </row>
    <row r="112" spans="1:10" x14ac:dyDescent="0.25">
      <c r="A112" s="48"/>
      <c r="B112" s="66" t="s">
        <v>71</v>
      </c>
      <c r="C112" s="66"/>
      <c r="D112" s="108">
        <f>$J$81/D106</f>
        <v>66.796932203769558</v>
      </c>
      <c r="E112" s="66"/>
      <c r="F112" s="108">
        <f>$J$81/F106</f>
        <v>60.117238983392603</v>
      </c>
      <c r="G112" s="66"/>
      <c r="H112" s="108">
        <f>$J$81/H106</f>
        <v>54.652035439447815</v>
      </c>
      <c r="I112" s="66"/>
      <c r="J112" s="66"/>
    </row>
    <row r="113" spans="1:10" ht="5.25" customHeight="1" x14ac:dyDescent="0.25">
      <c r="A113" s="48"/>
      <c r="B113" s="66"/>
      <c r="C113" s="66"/>
      <c r="D113" s="67"/>
      <c r="E113" s="66"/>
      <c r="F113" s="68"/>
      <c r="G113" s="66"/>
      <c r="H113" s="67"/>
      <c r="I113" s="66"/>
      <c r="J113" s="66"/>
    </row>
    <row r="114" spans="1:10" x14ac:dyDescent="0.25">
      <c r="A114" s="48"/>
      <c r="B114" s="62"/>
      <c r="C114" s="62"/>
      <c r="D114" s="61"/>
      <c r="E114" s="62"/>
      <c r="F114" s="63"/>
      <c r="G114" s="62"/>
      <c r="H114" s="61"/>
      <c r="I114" s="62"/>
      <c r="J114" s="62"/>
    </row>
    <row r="115" spans="1:10" s="48" customFormat="1" x14ac:dyDescent="0.25">
      <c r="D115" s="49"/>
      <c r="F115" s="50"/>
      <c r="H115" s="49"/>
    </row>
    <row r="116" spans="1:10" s="48" customFormat="1" x14ac:dyDescent="0.25">
      <c r="D116" s="49"/>
      <c r="F116" s="50"/>
      <c r="H116" s="49"/>
    </row>
    <row r="117" spans="1:10" s="48" customFormat="1" x14ac:dyDescent="0.25">
      <c r="D117" s="49"/>
      <c r="F117" s="50"/>
      <c r="H117" s="49"/>
    </row>
    <row r="118" spans="1:10" s="48" customFormat="1" x14ac:dyDescent="0.25">
      <c r="D118" s="49"/>
      <c r="F118" s="50"/>
      <c r="H118" s="49"/>
    </row>
    <row r="119" spans="1:10" s="48" customFormat="1" x14ac:dyDescent="0.25">
      <c r="D119" s="49"/>
      <c r="F119" s="50"/>
      <c r="H119" s="49"/>
    </row>
    <row r="120" spans="1:10" s="48" customFormat="1" x14ac:dyDescent="0.25">
      <c r="D120" s="49"/>
      <c r="F120" s="50"/>
      <c r="H120" s="49"/>
    </row>
    <row r="121" spans="1:10" s="48" customFormat="1" x14ac:dyDescent="0.25">
      <c r="D121" s="49"/>
      <c r="F121" s="50"/>
      <c r="H121" s="49"/>
    </row>
    <row r="122" spans="1:10" s="48" customFormat="1" x14ac:dyDescent="0.25">
      <c r="D122" s="49"/>
      <c r="F122" s="50"/>
      <c r="H122" s="49"/>
    </row>
    <row r="123" spans="1:10" s="48" customFormat="1" x14ac:dyDescent="0.25">
      <c r="D123" s="49"/>
      <c r="F123" s="50"/>
      <c r="H123" s="49"/>
    </row>
    <row r="124" spans="1:10" s="48" customFormat="1" x14ac:dyDescent="0.25">
      <c r="D124" s="49"/>
      <c r="F124" s="50"/>
      <c r="H124" s="49"/>
    </row>
    <row r="125" spans="1:10" s="48" customFormat="1" x14ac:dyDescent="0.25">
      <c r="D125" s="49"/>
      <c r="F125" s="50"/>
      <c r="H125" s="49"/>
    </row>
    <row r="126" spans="1:10" s="48" customFormat="1" x14ac:dyDescent="0.25">
      <c r="D126" s="49"/>
      <c r="F126" s="50"/>
      <c r="H126" s="49"/>
    </row>
    <row r="127" spans="1:10" s="48" customFormat="1" x14ac:dyDescent="0.25">
      <c r="D127" s="49"/>
      <c r="F127" s="50"/>
      <c r="H127" s="49"/>
    </row>
    <row r="128" spans="1:10" s="48" customFormat="1" x14ac:dyDescent="0.25">
      <c r="D128" s="49"/>
      <c r="F128" s="50"/>
      <c r="H128" s="49"/>
    </row>
    <row r="129" spans="4:8" s="48" customFormat="1" x14ac:dyDescent="0.25">
      <c r="D129" s="49"/>
      <c r="F129" s="50"/>
      <c r="H129" s="49"/>
    </row>
    <row r="130" spans="4:8" s="48" customFormat="1" x14ac:dyDescent="0.25">
      <c r="D130" s="49"/>
      <c r="F130" s="50"/>
      <c r="H130" s="49"/>
    </row>
    <row r="131" spans="4:8" s="48" customFormat="1" x14ac:dyDescent="0.25">
      <c r="D131" s="49"/>
      <c r="F131" s="50"/>
      <c r="H131" s="49"/>
    </row>
    <row r="132" spans="4:8" s="48" customFormat="1" x14ac:dyDescent="0.25">
      <c r="D132" s="49"/>
      <c r="F132" s="50"/>
      <c r="H132" s="49"/>
    </row>
    <row r="133" spans="4:8" s="48" customFormat="1" x14ac:dyDescent="0.25">
      <c r="D133" s="49"/>
      <c r="F133" s="50"/>
      <c r="H133" s="49"/>
    </row>
    <row r="134" spans="4:8" s="48" customFormat="1" x14ac:dyDescent="0.25">
      <c r="D134" s="49"/>
      <c r="F134" s="50"/>
      <c r="H134" s="49"/>
    </row>
    <row r="135" spans="4:8" s="48" customFormat="1" x14ac:dyDescent="0.25">
      <c r="D135" s="49"/>
      <c r="F135" s="50"/>
      <c r="H135" s="49"/>
    </row>
    <row r="136" spans="4:8" s="48" customFormat="1" x14ac:dyDescent="0.25">
      <c r="D136" s="49"/>
      <c r="F136" s="50"/>
      <c r="H136" s="49"/>
    </row>
    <row r="137" spans="4:8" s="48" customFormat="1" x14ac:dyDescent="0.25">
      <c r="D137" s="49"/>
      <c r="F137" s="50"/>
      <c r="H137" s="49"/>
    </row>
    <row r="138" spans="4:8" s="48" customFormat="1" x14ac:dyDescent="0.25">
      <c r="D138" s="49"/>
      <c r="F138" s="50"/>
      <c r="H138" s="49"/>
    </row>
    <row r="139" spans="4:8" s="48" customFormat="1" x14ac:dyDescent="0.25">
      <c r="D139" s="49"/>
      <c r="F139" s="50"/>
      <c r="H139" s="49"/>
    </row>
    <row r="140" spans="4:8" s="48" customFormat="1" x14ac:dyDescent="0.25">
      <c r="D140" s="49"/>
      <c r="F140" s="50"/>
      <c r="H140" s="49"/>
    </row>
    <row r="141" spans="4:8" s="48" customFormat="1" x14ac:dyDescent="0.25">
      <c r="D141" s="49"/>
      <c r="F141" s="50"/>
      <c r="H141" s="49"/>
    </row>
    <row r="142" spans="4:8" s="48" customFormat="1" x14ac:dyDescent="0.25">
      <c r="D142" s="49"/>
      <c r="F142" s="50"/>
      <c r="H142" s="49"/>
    </row>
    <row r="143" spans="4:8" s="48" customFormat="1" x14ac:dyDescent="0.25">
      <c r="D143" s="49"/>
      <c r="F143" s="50"/>
      <c r="H143" s="49"/>
    </row>
    <row r="144" spans="4:8" s="48" customFormat="1" x14ac:dyDescent="0.25">
      <c r="D144" s="49"/>
      <c r="F144" s="50"/>
      <c r="H144" s="49"/>
    </row>
    <row r="145" spans="4:8" s="48" customFormat="1" x14ac:dyDescent="0.25">
      <c r="D145" s="49"/>
      <c r="F145" s="50"/>
      <c r="H145" s="49"/>
    </row>
    <row r="146" spans="4:8" s="48" customFormat="1" x14ac:dyDescent="0.25">
      <c r="D146" s="49"/>
      <c r="F146" s="50"/>
      <c r="H146" s="49"/>
    </row>
    <row r="147" spans="4:8" s="48" customFormat="1" x14ac:dyDescent="0.25">
      <c r="D147" s="49"/>
      <c r="F147" s="50"/>
      <c r="H147" s="49"/>
    </row>
    <row r="148" spans="4:8" s="48" customFormat="1" x14ac:dyDescent="0.25">
      <c r="D148" s="49"/>
      <c r="F148" s="50"/>
      <c r="H148" s="49"/>
    </row>
    <row r="149" spans="4:8" s="48" customFormat="1" x14ac:dyDescent="0.25">
      <c r="D149" s="49"/>
      <c r="F149" s="50"/>
      <c r="H149" s="49"/>
    </row>
    <row r="150" spans="4:8" s="48" customFormat="1" x14ac:dyDescent="0.25">
      <c r="D150" s="49"/>
      <c r="F150" s="50"/>
      <c r="H150" s="49"/>
    </row>
    <row r="151" spans="4:8" s="48" customFormat="1" x14ac:dyDescent="0.25">
      <c r="D151" s="49"/>
      <c r="F151" s="50"/>
      <c r="H151" s="49"/>
    </row>
    <row r="152" spans="4:8" s="48" customFormat="1" x14ac:dyDescent="0.25">
      <c r="D152" s="49"/>
      <c r="F152" s="50"/>
      <c r="H152" s="49"/>
    </row>
    <row r="153" spans="4:8" s="48" customFormat="1" x14ac:dyDescent="0.25">
      <c r="D153" s="49"/>
      <c r="F153" s="50"/>
      <c r="H153" s="49"/>
    </row>
    <row r="154" spans="4:8" s="48" customFormat="1" x14ac:dyDescent="0.25">
      <c r="D154" s="49"/>
      <c r="F154" s="50"/>
      <c r="H154" s="49"/>
    </row>
    <row r="155" spans="4:8" s="48" customFormat="1" x14ac:dyDescent="0.25">
      <c r="D155" s="49"/>
      <c r="F155" s="50"/>
      <c r="H155" s="49"/>
    </row>
    <row r="156" spans="4:8" s="48" customFormat="1" x14ac:dyDescent="0.25">
      <c r="D156" s="49"/>
      <c r="F156" s="50"/>
      <c r="H156" s="49"/>
    </row>
    <row r="157" spans="4:8" s="48" customFormat="1" x14ac:dyDescent="0.25">
      <c r="D157" s="49"/>
      <c r="F157" s="50"/>
      <c r="H157" s="49"/>
    </row>
    <row r="158" spans="4:8" s="48" customFormat="1" x14ac:dyDescent="0.25">
      <c r="D158" s="49"/>
      <c r="F158" s="50"/>
      <c r="H158" s="49"/>
    </row>
    <row r="159" spans="4:8" s="48" customFormat="1" x14ac:dyDescent="0.25">
      <c r="D159" s="49"/>
      <c r="F159" s="50"/>
      <c r="H159" s="49"/>
    </row>
    <row r="160" spans="4:8" s="48" customFormat="1" x14ac:dyDescent="0.25">
      <c r="D160" s="49"/>
      <c r="F160" s="50"/>
      <c r="H160" s="49"/>
    </row>
    <row r="161" spans="4:8" s="48" customFormat="1" x14ac:dyDescent="0.25">
      <c r="D161" s="49"/>
      <c r="F161" s="50"/>
      <c r="H161" s="49"/>
    </row>
  </sheetData>
  <mergeCells count="9">
    <mergeCell ref="B8:J8"/>
    <mergeCell ref="B89:J89"/>
    <mergeCell ref="B91:J91"/>
    <mergeCell ref="B2:I2"/>
    <mergeCell ref="B3:I3"/>
    <mergeCell ref="B4:I4"/>
    <mergeCell ref="B5:I5"/>
    <mergeCell ref="B6:I6"/>
    <mergeCell ref="B90:J90"/>
  </mergeCells>
  <phoneticPr fontId="8"/>
  <hyperlinks>
    <hyperlink ref="B91:J91" location="SWMC" display="Soft White Spring Wheat Machinery Costs table. " xr:uid="{00000000-0004-0000-0900-000000000000}"/>
  </hyperlinks>
  <printOptions horizontalCentered="1"/>
  <pageMargins left="0.75" right="0.75" top="1" bottom="1" header="0" footer="0.5"/>
  <pageSetup scale="82" fitToHeight="2" orientation="portrait" r:id="rId1"/>
  <headerFooter alignWithMargins="0">
    <oddFooter>&amp;L&amp;A&amp;C                     &amp;F&amp;R&amp;D</oddFooter>
  </headerFooter>
  <rowBreaks count="1" manualBreakCount="1">
    <brk id="63" min="1" max="9" man="1"/>
  </rowBreaks>
  <ignoredErrors>
    <ignoredError sqref="J25 J46 J51 J55 J78"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Z531"/>
  <sheetViews>
    <sheetView workbookViewId="0">
      <selection activeCell="A13" sqref="A12:XFD13"/>
    </sheetView>
  </sheetViews>
  <sheetFormatPr defaultColWidth="10.6640625" defaultRowHeight="13.2" x14ac:dyDescent="0.25"/>
  <cols>
    <col min="1" max="1" width="3.109375" style="48" customWidth="1"/>
    <col min="2" max="2" width="12.6640625" style="44" customWidth="1"/>
    <col min="3" max="3" width="23.33203125" style="44" customWidth="1"/>
    <col min="4" max="4" width="31.33203125" style="44" customWidth="1"/>
    <col min="5" max="5" width="42.6640625" style="44" customWidth="1"/>
    <col min="6" max="8" width="10.6640625" style="44" customWidth="1"/>
    <col min="9" max="15" width="10.6640625" style="48" customWidth="1"/>
    <col min="16" max="16384" width="10.6640625" style="44"/>
  </cols>
  <sheetData>
    <row r="1" spans="2:26" ht="15" customHeight="1" x14ac:dyDescent="0.25">
      <c r="B1" s="48"/>
      <c r="C1" s="48"/>
      <c r="D1" s="48"/>
      <c r="E1" s="48"/>
      <c r="F1" s="48"/>
      <c r="G1" s="48"/>
      <c r="H1" s="48"/>
    </row>
    <row r="2" spans="2:26" ht="19.5" customHeight="1" x14ac:dyDescent="0.3">
      <c r="B2" s="545" t="s">
        <v>319</v>
      </c>
      <c r="C2" s="546"/>
      <c r="D2" s="546"/>
      <c r="E2" s="546"/>
      <c r="F2" s="48"/>
      <c r="G2" s="48"/>
      <c r="H2" s="48"/>
    </row>
    <row r="3" spans="2:26" ht="33" customHeight="1" x14ac:dyDescent="0.25">
      <c r="B3" s="170" t="s">
        <v>138</v>
      </c>
      <c r="C3" s="170" t="s">
        <v>140</v>
      </c>
      <c r="D3" s="170" t="s">
        <v>142</v>
      </c>
      <c r="E3" s="170" t="s">
        <v>143</v>
      </c>
      <c r="F3" s="48"/>
      <c r="G3" s="48"/>
      <c r="H3" s="48"/>
    </row>
    <row r="4" spans="2:26" x14ac:dyDescent="0.25">
      <c r="B4" s="508"/>
      <c r="C4" s="508"/>
      <c r="D4" s="508"/>
      <c r="E4" s="508" t="s">
        <v>353</v>
      </c>
      <c r="F4" s="48"/>
      <c r="G4" s="48"/>
      <c r="H4" s="48"/>
    </row>
    <row r="5" spans="2:26" x14ac:dyDescent="0.25">
      <c r="B5" s="509" t="s">
        <v>141</v>
      </c>
      <c r="C5" s="509" t="s">
        <v>158</v>
      </c>
      <c r="D5" s="512" t="s">
        <v>310</v>
      </c>
      <c r="E5" s="509" t="s">
        <v>360</v>
      </c>
      <c r="F5" s="48"/>
      <c r="G5" s="48"/>
      <c r="H5" s="48"/>
    </row>
    <row r="6" spans="2:26" x14ac:dyDescent="0.25">
      <c r="B6" s="510"/>
      <c r="C6" s="510"/>
      <c r="D6" s="510" t="s">
        <v>381</v>
      </c>
      <c r="E6" s="510"/>
      <c r="F6" s="48"/>
      <c r="G6" s="48"/>
      <c r="H6" s="48"/>
    </row>
    <row r="7" spans="2:26" x14ac:dyDescent="0.25">
      <c r="B7" s="510" t="s">
        <v>164</v>
      </c>
      <c r="C7" s="510" t="s">
        <v>106</v>
      </c>
      <c r="D7" s="510" t="s">
        <v>311</v>
      </c>
      <c r="E7" s="510" t="s">
        <v>313</v>
      </c>
      <c r="F7" s="48"/>
      <c r="G7" s="48"/>
      <c r="H7" s="48"/>
    </row>
    <row r="8" spans="2:26" x14ac:dyDescent="0.25">
      <c r="B8" s="508"/>
      <c r="C8" s="508"/>
      <c r="D8" s="508"/>
      <c r="E8" s="508"/>
      <c r="F8" s="48"/>
      <c r="G8" s="48"/>
      <c r="H8" s="48"/>
    </row>
    <row r="9" spans="2:26" x14ac:dyDescent="0.25">
      <c r="B9" s="509" t="s">
        <v>186</v>
      </c>
      <c r="C9" s="509" t="s">
        <v>165</v>
      </c>
      <c r="D9" s="509"/>
      <c r="E9" s="509"/>
      <c r="F9" s="48"/>
      <c r="G9" s="48"/>
      <c r="H9" s="48"/>
    </row>
    <row r="10" spans="2:26" x14ac:dyDescent="0.25">
      <c r="B10" s="508"/>
      <c r="C10" s="508"/>
      <c r="D10" s="508"/>
      <c r="E10" s="510" t="s">
        <v>468</v>
      </c>
      <c r="F10" s="48"/>
      <c r="G10" s="48"/>
      <c r="H10" s="48"/>
    </row>
    <row r="11" spans="2:26" x14ac:dyDescent="0.25">
      <c r="B11" s="509" t="s">
        <v>186</v>
      </c>
      <c r="C11" s="509" t="s">
        <v>158</v>
      </c>
      <c r="D11" s="509" t="s">
        <v>310</v>
      </c>
      <c r="E11" s="509" t="s">
        <v>467</v>
      </c>
      <c r="F11" s="48"/>
      <c r="G11" s="48"/>
      <c r="H11" s="48"/>
    </row>
    <row r="12" spans="2:26" x14ac:dyDescent="0.25">
      <c r="B12" s="508"/>
      <c r="C12" s="508"/>
      <c r="D12" s="508"/>
      <c r="E12" s="511"/>
      <c r="F12" s="48"/>
      <c r="G12" s="48"/>
      <c r="H12" s="48"/>
    </row>
    <row r="13" spans="2:26" x14ac:dyDescent="0.25">
      <c r="B13" s="509" t="s">
        <v>153</v>
      </c>
      <c r="C13" s="509" t="s">
        <v>470</v>
      </c>
      <c r="D13" s="509" t="s">
        <v>471</v>
      </c>
      <c r="E13" s="509" t="s">
        <v>472</v>
      </c>
      <c r="F13" s="48"/>
      <c r="G13" s="48"/>
      <c r="H13" s="48"/>
      <c r="P13" s="48"/>
      <c r="Q13" s="48"/>
      <c r="R13" s="48"/>
      <c r="S13" s="48"/>
      <c r="T13" s="48"/>
      <c r="U13" s="48"/>
      <c r="V13" s="48"/>
      <c r="W13" s="48"/>
      <c r="X13" s="48"/>
      <c r="Y13" s="48"/>
      <c r="Z13" s="48"/>
    </row>
    <row r="14" spans="2:26" x14ac:dyDescent="0.25">
      <c r="B14" s="510"/>
      <c r="C14" s="510"/>
      <c r="D14" s="510"/>
      <c r="E14" s="510"/>
      <c r="F14" s="48"/>
      <c r="G14" s="48"/>
      <c r="H14" s="48"/>
    </row>
    <row r="15" spans="2:26" x14ac:dyDescent="0.25">
      <c r="B15" s="509" t="s">
        <v>139</v>
      </c>
      <c r="C15" s="509" t="s">
        <v>144</v>
      </c>
      <c r="D15" s="509" t="s">
        <v>297</v>
      </c>
      <c r="E15" s="509"/>
      <c r="F15" s="48"/>
      <c r="G15" s="48"/>
      <c r="H15" s="48"/>
    </row>
    <row r="16" spans="2:26" x14ac:dyDescent="0.25">
      <c r="B16" s="510"/>
      <c r="C16" s="510"/>
      <c r="D16" s="510"/>
      <c r="E16" s="510" t="s">
        <v>353</v>
      </c>
      <c r="F16" s="48"/>
      <c r="G16" s="48"/>
      <c r="H16" s="48"/>
    </row>
    <row r="17" spans="2:8" x14ac:dyDescent="0.25">
      <c r="B17" s="509" t="s">
        <v>157</v>
      </c>
      <c r="C17" s="509" t="s">
        <v>158</v>
      </c>
      <c r="D17" s="509" t="s">
        <v>310</v>
      </c>
      <c r="E17" s="509" t="s">
        <v>360</v>
      </c>
      <c r="F17" s="48"/>
      <c r="G17" s="48"/>
      <c r="H17" s="48"/>
    </row>
    <row r="18" spans="2:8" x14ac:dyDescent="0.25">
      <c r="B18" s="48"/>
      <c r="C18" s="48"/>
      <c r="D18" s="48"/>
      <c r="E18" s="48"/>
      <c r="F18" s="48"/>
      <c r="G18" s="48"/>
      <c r="H18" s="48"/>
    </row>
    <row r="19" spans="2:8" x14ac:dyDescent="0.25">
      <c r="B19" s="48"/>
      <c r="C19" s="48"/>
      <c r="D19" s="48"/>
      <c r="E19" s="48"/>
      <c r="F19" s="48"/>
      <c r="G19" s="48"/>
      <c r="H19" s="48"/>
    </row>
    <row r="20" spans="2:8" x14ac:dyDescent="0.25">
      <c r="B20" s="48"/>
      <c r="C20" s="48"/>
      <c r="D20" s="48"/>
      <c r="E20" s="48"/>
      <c r="F20" s="48"/>
      <c r="G20" s="48"/>
      <c r="H20" s="48"/>
    </row>
    <row r="21" spans="2:8" x14ac:dyDescent="0.25">
      <c r="B21" s="48"/>
      <c r="C21" s="48"/>
      <c r="D21" s="48"/>
      <c r="E21" s="48"/>
      <c r="F21" s="48"/>
      <c r="G21" s="48"/>
      <c r="H21" s="48"/>
    </row>
    <row r="22" spans="2:8" x14ac:dyDescent="0.25">
      <c r="B22" s="48"/>
      <c r="C22" s="48"/>
      <c r="D22" s="48"/>
      <c r="E22" s="48"/>
      <c r="F22" s="48"/>
      <c r="G22" s="48"/>
      <c r="H22" s="48"/>
    </row>
    <row r="23" spans="2:8" x14ac:dyDescent="0.25">
      <c r="B23" s="48"/>
      <c r="C23" s="48"/>
      <c r="D23" s="48"/>
      <c r="E23" s="48"/>
      <c r="F23" s="48"/>
      <c r="G23" s="48"/>
      <c r="H23" s="48"/>
    </row>
    <row r="24" spans="2:8" x14ac:dyDescent="0.25">
      <c r="B24" s="48"/>
      <c r="C24" s="48"/>
      <c r="D24" s="48"/>
      <c r="E24" s="48"/>
      <c r="F24" s="48"/>
      <c r="G24" s="48"/>
      <c r="H24" s="48"/>
    </row>
    <row r="25" spans="2:8" x14ac:dyDescent="0.25">
      <c r="B25" s="48"/>
      <c r="C25" s="48"/>
      <c r="D25" s="48"/>
      <c r="E25" s="48"/>
      <c r="F25" s="48"/>
      <c r="G25" s="48"/>
      <c r="H25" s="48"/>
    </row>
    <row r="26" spans="2:8" x14ac:dyDescent="0.25">
      <c r="B26" s="48"/>
      <c r="C26" s="48"/>
      <c r="D26" s="48"/>
      <c r="E26" s="48"/>
      <c r="F26" s="48"/>
      <c r="G26" s="48"/>
      <c r="H26" s="48"/>
    </row>
    <row r="27" spans="2:8" x14ac:dyDescent="0.25">
      <c r="B27" s="48"/>
      <c r="C27" s="48"/>
      <c r="D27" s="48"/>
      <c r="E27" s="48"/>
      <c r="F27" s="48"/>
      <c r="G27" s="48"/>
      <c r="H27" s="48"/>
    </row>
    <row r="28" spans="2:8" x14ac:dyDescent="0.25">
      <c r="B28" s="48"/>
      <c r="C28" s="48"/>
      <c r="D28" s="48"/>
      <c r="E28" s="48"/>
      <c r="F28" s="48"/>
      <c r="G28" s="48"/>
      <c r="H28" s="48"/>
    </row>
    <row r="29" spans="2:8" x14ac:dyDescent="0.25">
      <c r="B29" s="48"/>
      <c r="C29" s="48"/>
      <c r="D29" s="48"/>
      <c r="E29" s="48"/>
      <c r="F29" s="48"/>
      <c r="G29" s="48"/>
      <c r="H29" s="48"/>
    </row>
    <row r="30" spans="2:8" x14ac:dyDescent="0.25">
      <c r="B30" s="48"/>
      <c r="C30" s="48"/>
      <c r="D30" s="48"/>
      <c r="E30" s="48"/>
      <c r="F30" s="48"/>
      <c r="G30" s="48"/>
      <c r="H30" s="48"/>
    </row>
    <row r="31" spans="2:8" x14ac:dyDescent="0.25">
      <c r="B31" s="48"/>
      <c r="C31" s="48"/>
      <c r="D31" s="48"/>
      <c r="E31" s="48"/>
      <c r="F31" s="48"/>
      <c r="G31" s="48"/>
      <c r="H31" s="48"/>
    </row>
    <row r="32" spans="2:8" x14ac:dyDescent="0.25">
      <c r="B32" s="48"/>
      <c r="C32" s="48"/>
      <c r="D32" s="48"/>
      <c r="E32" s="48"/>
      <c r="F32" s="48"/>
      <c r="G32" s="48"/>
      <c r="H32" s="48"/>
    </row>
    <row r="33" spans="2:9" s="335" customFormat="1" x14ac:dyDescent="0.25"/>
    <row r="34" spans="2:9" s="335" customFormat="1" x14ac:dyDescent="0.25"/>
    <row r="35" spans="2:9" s="335" customFormat="1" x14ac:dyDescent="0.25"/>
    <row r="36" spans="2:9" s="335" customFormat="1" x14ac:dyDescent="0.25"/>
    <row r="37" spans="2:9" s="335" customFormat="1" x14ac:dyDescent="0.25"/>
    <row r="38" spans="2:9" s="335" customFormat="1" x14ac:dyDescent="0.25"/>
    <row r="39" spans="2:9" s="335" customFormat="1" x14ac:dyDescent="0.25"/>
    <row r="40" spans="2:9" s="335" customFormat="1" x14ac:dyDescent="0.25"/>
    <row r="41" spans="2:9" s="335" customFormat="1" x14ac:dyDescent="0.25"/>
    <row r="42" spans="2:9" s="335" customFormat="1" x14ac:dyDescent="0.25"/>
    <row r="43" spans="2:9" s="335" customFormat="1" x14ac:dyDescent="0.25"/>
    <row r="44" spans="2:9" s="335" customFormat="1" x14ac:dyDescent="0.25"/>
    <row r="45" spans="2:9" x14ac:dyDescent="0.25">
      <c r="B45" s="74"/>
      <c r="C45" s="74"/>
      <c r="D45" s="74"/>
      <c r="E45" s="74"/>
      <c r="F45" s="74"/>
      <c r="G45" s="74"/>
      <c r="H45" s="74"/>
      <c r="I45" s="96"/>
    </row>
    <row r="46" spans="2:9" x14ac:dyDescent="0.25">
      <c r="B46" s="74"/>
      <c r="C46" s="74"/>
      <c r="D46" s="74"/>
      <c r="E46" s="74"/>
      <c r="F46" s="74"/>
      <c r="G46" s="74"/>
      <c r="H46" s="74"/>
      <c r="I46" s="96"/>
    </row>
    <row r="47" spans="2:9" x14ac:dyDescent="0.25">
      <c r="B47" s="74"/>
      <c r="C47" s="74"/>
      <c r="D47" s="74"/>
      <c r="E47" s="74"/>
      <c r="F47" s="74"/>
      <c r="G47" s="74"/>
      <c r="H47" s="74"/>
      <c r="I47" s="96"/>
    </row>
    <row r="48" spans="2:9" x14ac:dyDescent="0.25">
      <c r="B48" s="74"/>
      <c r="C48" s="74"/>
      <c r="D48" s="74"/>
      <c r="E48" s="74"/>
      <c r="F48" s="74"/>
      <c r="G48" s="74"/>
      <c r="H48" s="74"/>
      <c r="I48" s="96"/>
    </row>
    <row r="49" spans="2:9" x14ac:dyDescent="0.25">
      <c r="B49" s="74"/>
      <c r="C49" s="74"/>
      <c r="D49" s="74"/>
      <c r="E49" s="74"/>
      <c r="F49" s="74"/>
      <c r="G49" s="74"/>
      <c r="H49" s="74"/>
      <c r="I49" s="96"/>
    </row>
    <row r="50" spans="2:9" x14ac:dyDescent="0.25">
      <c r="B50" s="74"/>
      <c r="C50" s="74"/>
      <c r="D50" s="74"/>
      <c r="E50" s="74"/>
      <c r="F50" s="74"/>
      <c r="G50" s="74"/>
      <c r="H50" s="74"/>
      <c r="I50" s="96"/>
    </row>
    <row r="51" spans="2:9" x14ac:dyDescent="0.25">
      <c r="B51" s="74"/>
      <c r="C51" s="74"/>
      <c r="D51" s="74"/>
      <c r="E51" s="74"/>
      <c r="F51" s="74"/>
      <c r="G51" s="74"/>
      <c r="H51" s="74"/>
      <c r="I51" s="96"/>
    </row>
    <row r="52" spans="2:9" x14ac:dyDescent="0.25">
      <c r="B52" s="74"/>
      <c r="C52" s="74"/>
      <c r="D52" s="74"/>
      <c r="E52" s="74"/>
      <c r="F52" s="74"/>
      <c r="G52" s="74"/>
      <c r="H52" s="74"/>
      <c r="I52" s="96"/>
    </row>
    <row r="53" spans="2:9" x14ac:dyDescent="0.25">
      <c r="B53" s="74"/>
      <c r="C53" s="74"/>
      <c r="D53" s="74"/>
      <c r="E53" s="74"/>
      <c r="F53" s="74"/>
      <c r="G53" s="74"/>
      <c r="H53" s="74"/>
      <c r="I53" s="96"/>
    </row>
    <row r="54" spans="2:9" x14ac:dyDescent="0.25">
      <c r="B54" s="74"/>
      <c r="C54" s="74"/>
      <c r="D54" s="74"/>
      <c r="E54" s="74"/>
      <c r="F54" s="74"/>
      <c r="G54" s="74"/>
      <c r="H54" s="74"/>
      <c r="I54" s="96"/>
    </row>
    <row r="55" spans="2:9" x14ac:dyDescent="0.25">
      <c r="B55" s="74"/>
      <c r="C55" s="74"/>
      <c r="D55" s="74"/>
      <c r="E55" s="74"/>
      <c r="F55" s="74"/>
      <c r="G55" s="74"/>
      <c r="H55" s="74"/>
      <c r="I55" s="96"/>
    </row>
    <row r="56" spans="2:9" x14ac:dyDescent="0.25">
      <c r="B56" s="74"/>
      <c r="C56" s="74"/>
      <c r="D56" s="74"/>
      <c r="E56" s="74"/>
      <c r="F56" s="74"/>
      <c r="G56" s="74"/>
      <c r="H56" s="74"/>
      <c r="I56" s="96"/>
    </row>
    <row r="57" spans="2:9" x14ac:dyDescent="0.25">
      <c r="B57" s="74"/>
      <c r="C57" s="74"/>
      <c r="D57" s="74"/>
      <c r="E57" s="74"/>
      <c r="F57" s="74"/>
      <c r="G57" s="74"/>
      <c r="H57" s="74"/>
      <c r="I57" s="96"/>
    </row>
    <row r="58" spans="2:9" x14ac:dyDescent="0.25">
      <c r="B58" s="74"/>
      <c r="C58" s="74"/>
      <c r="D58" s="74"/>
      <c r="E58" s="74"/>
      <c r="F58" s="74"/>
      <c r="G58" s="74"/>
      <c r="H58" s="74"/>
      <c r="I58" s="96"/>
    </row>
    <row r="59" spans="2:9" x14ac:dyDescent="0.25">
      <c r="B59" s="74"/>
      <c r="C59" s="74"/>
      <c r="D59" s="74"/>
      <c r="E59" s="74"/>
      <c r="F59" s="74"/>
      <c r="G59" s="74"/>
      <c r="H59" s="74"/>
      <c r="I59" s="96"/>
    </row>
    <row r="60" spans="2:9" x14ac:dyDescent="0.25">
      <c r="B60" s="74"/>
      <c r="C60" s="74"/>
      <c r="D60" s="74"/>
      <c r="E60" s="74"/>
      <c r="F60" s="74"/>
      <c r="G60" s="74"/>
      <c r="H60" s="74"/>
      <c r="I60" s="96"/>
    </row>
    <row r="61" spans="2:9" x14ac:dyDescent="0.25">
      <c r="B61" s="74"/>
      <c r="C61" s="74"/>
      <c r="D61" s="74"/>
      <c r="E61" s="74"/>
      <c r="F61" s="74"/>
      <c r="G61" s="74"/>
      <c r="H61" s="74"/>
      <c r="I61" s="96"/>
    </row>
    <row r="62" spans="2:9" x14ac:dyDescent="0.25">
      <c r="B62" s="74"/>
      <c r="C62" s="74"/>
      <c r="D62" s="74"/>
      <c r="E62" s="74"/>
      <c r="F62" s="74"/>
      <c r="G62" s="74"/>
      <c r="H62" s="74"/>
      <c r="I62" s="96"/>
    </row>
    <row r="63" spans="2:9" x14ac:dyDescent="0.25">
      <c r="B63" s="74"/>
      <c r="C63" s="74"/>
      <c r="D63" s="74"/>
      <c r="E63" s="74"/>
      <c r="F63" s="74"/>
      <c r="G63" s="74"/>
      <c r="H63" s="74"/>
      <c r="I63" s="96"/>
    </row>
    <row r="64" spans="2:9" x14ac:dyDescent="0.25">
      <c r="B64" s="74"/>
      <c r="C64" s="74"/>
      <c r="D64" s="74"/>
      <c r="E64" s="74"/>
      <c r="F64" s="74"/>
      <c r="G64" s="74"/>
      <c r="H64" s="74"/>
      <c r="I64" s="96"/>
    </row>
    <row r="65" spans="2:9" x14ac:dyDescent="0.25">
      <c r="B65" s="74"/>
      <c r="C65" s="74"/>
      <c r="D65" s="74"/>
      <c r="E65" s="74"/>
      <c r="F65" s="74"/>
      <c r="G65" s="74"/>
      <c r="H65" s="74"/>
      <c r="I65" s="96"/>
    </row>
    <row r="66" spans="2:9" x14ac:dyDescent="0.25">
      <c r="B66" s="74"/>
      <c r="C66" s="74"/>
      <c r="D66" s="74"/>
      <c r="E66" s="74"/>
      <c r="F66" s="74"/>
      <c r="G66" s="74"/>
      <c r="H66" s="74"/>
      <c r="I66" s="96"/>
    </row>
    <row r="67" spans="2:9" x14ac:dyDescent="0.25">
      <c r="B67" s="74"/>
      <c r="C67" s="74"/>
      <c r="D67" s="74"/>
      <c r="E67" s="74"/>
      <c r="F67" s="74"/>
      <c r="G67" s="74"/>
      <c r="H67" s="74"/>
      <c r="I67" s="96"/>
    </row>
    <row r="68" spans="2:9" x14ac:dyDescent="0.25">
      <c r="B68" s="74"/>
      <c r="C68" s="74"/>
      <c r="D68" s="74"/>
      <c r="E68" s="74"/>
      <c r="F68" s="74"/>
      <c r="G68" s="74"/>
      <c r="H68" s="74"/>
      <c r="I68" s="96"/>
    </row>
    <row r="69" spans="2:9" x14ac:dyDescent="0.25">
      <c r="B69" s="74"/>
      <c r="C69" s="74"/>
      <c r="D69" s="74"/>
      <c r="E69" s="74"/>
      <c r="F69" s="74"/>
      <c r="G69" s="74"/>
      <c r="H69" s="74"/>
      <c r="I69" s="96"/>
    </row>
    <row r="70" spans="2:9" x14ac:dyDescent="0.25">
      <c r="B70" s="74"/>
      <c r="C70" s="74"/>
      <c r="D70" s="74"/>
      <c r="E70" s="74"/>
      <c r="F70" s="74"/>
      <c r="G70" s="74"/>
      <c r="H70" s="74"/>
      <c r="I70" s="96"/>
    </row>
    <row r="71" spans="2:9" x14ac:dyDescent="0.25">
      <c r="B71" s="74"/>
      <c r="C71" s="74"/>
      <c r="D71" s="74"/>
      <c r="E71" s="74"/>
      <c r="F71" s="74"/>
      <c r="G71" s="74"/>
      <c r="H71" s="74"/>
      <c r="I71" s="96"/>
    </row>
    <row r="72" spans="2:9" x14ac:dyDescent="0.25">
      <c r="B72" s="74"/>
      <c r="C72" s="74"/>
      <c r="D72" s="74"/>
      <c r="E72" s="74"/>
      <c r="F72" s="74"/>
      <c r="G72" s="74"/>
      <c r="H72" s="74"/>
      <c r="I72" s="96"/>
    </row>
    <row r="73" spans="2:9" x14ac:dyDescent="0.25">
      <c r="B73" s="74"/>
      <c r="C73" s="74"/>
      <c r="D73" s="74"/>
      <c r="E73" s="74"/>
      <c r="F73" s="74"/>
      <c r="G73" s="74"/>
      <c r="H73" s="74"/>
      <c r="I73" s="96"/>
    </row>
    <row r="74" spans="2:9" x14ac:dyDescent="0.25">
      <c r="B74" s="74"/>
      <c r="C74" s="74"/>
      <c r="D74" s="74"/>
      <c r="E74" s="74"/>
      <c r="F74" s="74"/>
      <c r="G74" s="74"/>
      <c r="H74" s="74"/>
      <c r="I74" s="96"/>
    </row>
    <row r="75" spans="2:9" x14ac:dyDescent="0.25">
      <c r="B75" s="74"/>
      <c r="C75" s="74"/>
      <c r="D75" s="74"/>
      <c r="E75" s="74"/>
      <c r="F75" s="74"/>
      <c r="G75" s="74"/>
      <c r="H75" s="74"/>
      <c r="I75" s="96"/>
    </row>
    <row r="76" spans="2:9" x14ac:dyDescent="0.25">
      <c r="B76" s="74"/>
      <c r="C76" s="74"/>
      <c r="D76" s="74"/>
      <c r="E76" s="74"/>
      <c r="F76" s="74"/>
      <c r="G76" s="74"/>
      <c r="H76" s="74"/>
      <c r="I76" s="96"/>
    </row>
    <row r="77" spans="2:9" x14ac:dyDescent="0.25">
      <c r="B77" s="74"/>
      <c r="C77" s="74"/>
      <c r="D77" s="74"/>
      <c r="E77" s="74"/>
      <c r="F77" s="74"/>
      <c r="G77" s="74"/>
      <c r="H77" s="74"/>
      <c r="I77" s="96"/>
    </row>
    <row r="78" spans="2:9" x14ac:dyDescent="0.25">
      <c r="B78" s="74"/>
      <c r="C78" s="74"/>
      <c r="D78" s="74"/>
      <c r="E78" s="74"/>
      <c r="F78" s="74"/>
      <c r="G78" s="74"/>
      <c r="H78" s="74"/>
      <c r="I78" s="96"/>
    </row>
    <row r="79" spans="2:9" x14ac:dyDescent="0.25">
      <c r="B79" s="74"/>
      <c r="C79" s="74"/>
      <c r="D79" s="74"/>
      <c r="E79" s="74"/>
      <c r="F79" s="74"/>
      <c r="G79" s="74"/>
      <c r="H79" s="74"/>
      <c r="I79" s="96"/>
    </row>
    <row r="80" spans="2:9" x14ac:dyDescent="0.25">
      <c r="B80" s="74"/>
      <c r="C80" s="74"/>
      <c r="D80" s="74"/>
      <c r="E80" s="74"/>
      <c r="F80" s="74"/>
      <c r="G80" s="74"/>
      <c r="H80" s="74"/>
      <c r="I80" s="96"/>
    </row>
    <row r="81" spans="2:9" x14ac:dyDescent="0.25">
      <c r="B81" s="74"/>
      <c r="C81" s="74"/>
      <c r="D81" s="74"/>
      <c r="E81" s="74"/>
      <c r="F81" s="74"/>
      <c r="G81" s="74"/>
      <c r="H81" s="74"/>
      <c r="I81" s="96"/>
    </row>
    <row r="82" spans="2:9" x14ac:dyDescent="0.25">
      <c r="B82" s="74"/>
      <c r="C82" s="74"/>
      <c r="D82" s="74"/>
      <c r="E82" s="74"/>
      <c r="F82" s="74"/>
      <c r="G82" s="74"/>
      <c r="H82" s="74"/>
      <c r="I82" s="96"/>
    </row>
    <row r="83" spans="2:9" x14ac:dyDescent="0.25">
      <c r="B83" s="74"/>
      <c r="C83" s="74"/>
      <c r="D83" s="74"/>
      <c r="E83" s="74"/>
      <c r="F83" s="74"/>
      <c r="G83" s="74"/>
      <c r="H83" s="74"/>
      <c r="I83" s="96"/>
    </row>
    <row r="84" spans="2:9" x14ac:dyDescent="0.25">
      <c r="B84" s="74"/>
      <c r="C84" s="74"/>
      <c r="D84" s="74"/>
      <c r="E84" s="74"/>
      <c r="F84" s="74"/>
      <c r="G84" s="74"/>
      <c r="H84" s="74"/>
      <c r="I84" s="96"/>
    </row>
    <row r="85" spans="2:9" x14ac:dyDescent="0.25">
      <c r="B85" s="74"/>
      <c r="C85" s="74"/>
      <c r="D85" s="74"/>
      <c r="E85" s="74"/>
      <c r="F85" s="74"/>
      <c r="G85" s="74"/>
      <c r="H85" s="74"/>
      <c r="I85" s="96"/>
    </row>
    <row r="86" spans="2:9" x14ac:dyDescent="0.25">
      <c r="B86" s="74"/>
      <c r="C86" s="74"/>
      <c r="D86" s="74"/>
      <c r="E86" s="74"/>
      <c r="F86" s="74"/>
      <c r="G86" s="74"/>
      <c r="H86" s="74"/>
      <c r="I86" s="96"/>
    </row>
    <row r="87" spans="2:9" x14ac:dyDescent="0.25">
      <c r="B87" s="74"/>
      <c r="C87" s="74"/>
      <c r="D87" s="74"/>
      <c r="E87" s="74"/>
      <c r="F87" s="74"/>
      <c r="G87" s="74"/>
      <c r="H87" s="74"/>
      <c r="I87" s="96"/>
    </row>
    <row r="88" spans="2:9" x14ac:dyDescent="0.25">
      <c r="B88" s="74"/>
      <c r="C88" s="74"/>
      <c r="D88" s="74"/>
      <c r="E88" s="74"/>
      <c r="F88" s="74"/>
      <c r="G88" s="74"/>
      <c r="H88" s="74"/>
      <c r="I88" s="96"/>
    </row>
    <row r="89" spans="2:9" x14ac:dyDescent="0.25">
      <c r="B89" s="74"/>
      <c r="C89" s="74"/>
      <c r="D89" s="74"/>
      <c r="E89" s="74"/>
      <c r="F89" s="74"/>
      <c r="G89" s="74"/>
      <c r="H89" s="74"/>
      <c r="I89" s="96"/>
    </row>
    <row r="90" spans="2:9" x14ac:dyDescent="0.25">
      <c r="B90" s="74"/>
      <c r="C90" s="74"/>
      <c r="D90" s="74"/>
      <c r="E90" s="74"/>
      <c r="F90" s="74"/>
      <c r="G90" s="74"/>
      <c r="H90" s="74"/>
      <c r="I90" s="96"/>
    </row>
    <row r="91" spans="2:9" x14ac:dyDescent="0.25">
      <c r="B91" s="74"/>
      <c r="C91" s="74"/>
      <c r="D91" s="74"/>
      <c r="E91" s="74"/>
      <c r="F91" s="74"/>
      <c r="G91" s="74"/>
      <c r="H91" s="74"/>
      <c r="I91" s="96"/>
    </row>
    <row r="92" spans="2:9" x14ac:dyDescent="0.25">
      <c r="B92" s="74"/>
      <c r="C92" s="74"/>
      <c r="D92" s="74"/>
      <c r="E92" s="74"/>
      <c r="F92" s="74"/>
      <c r="G92" s="74"/>
      <c r="H92" s="74"/>
      <c r="I92" s="96"/>
    </row>
    <row r="93" spans="2:9" x14ac:dyDescent="0.25">
      <c r="B93" s="74"/>
      <c r="C93" s="74"/>
      <c r="D93" s="74"/>
      <c r="E93" s="74"/>
      <c r="F93" s="74"/>
      <c r="G93" s="74"/>
      <c r="H93" s="74"/>
      <c r="I93" s="96"/>
    </row>
    <row r="94" spans="2:9" x14ac:dyDescent="0.25">
      <c r="B94" s="74"/>
      <c r="C94" s="74"/>
      <c r="D94" s="74"/>
      <c r="E94" s="74"/>
      <c r="F94" s="74"/>
      <c r="G94" s="74"/>
      <c r="H94" s="74"/>
      <c r="I94" s="96"/>
    </row>
    <row r="95" spans="2:9" x14ac:dyDescent="0.25">
      <c r="B95" s="74"/>
      <c r="C95" s="74"/>
      <c r="D95" s="74"/>
      <c r="E95" s="74"/>
      <c r="F95" s="74"/>
      <c r="G95" s="74"/>
      <c r="H95" s="74"/>
      <c r="I95" s="96"/>
    </row>
    <row r="96" spans="2:9" x14ac:dyDescent="0.25">
      <c r="B96" s="74"/>
      <c r="C96" s="74"/>
      <c r="D96" s="74"/>
      <c r="E96" s="74"/>
      <c r="F96" s="74"/>
      <c r="G96" s="74"/>
      <c r="H96" s="74"/>
      <c r="I96" s="96"/>
    </row>
    <row r="97" spans="2:9" x14ac:dyDescent="0.25">
      <c r="B97" s="74"/>
      <c r="C97" s="74"/>
      <c r="D97" s="74"/>
      <c r="E97" s="74"/>
      <c r="F97" s="74"/>
      <c r="G97" s="74"/>
      <c r="H97" s="74"/>
      <c r="I97" s="96"/>
    </row>
    <row r="98" spans="2:9" x14ac:dyDescent="0.25">
      <c r="B98" s="74"/>
      <c r="C98" s="74"/>
      <c r="D98" s="74"/>
      <c r="E98" s="74"/>
      <c r="F98" s="74"/>
      <c r="G98" s="74"/>
      <c r="H98" s="74"/>
      <c r="I98" s="96"/>
    </row>
    <row r="99" spans="2:9" x14ac:dyDescent="0.25">
      <c r="B99" s="74"/>
      <c r="C99" s="74"/>
      <c r="D99" s="74"/>
      <c r="E99" s="74"/>
      <c r="F99" s="74"/>
      <c r="G99" s="74"/>
      <c r="H99" s="74"/>
      <c r="I99" s="96"/>
    </row>
    <row r="100" spans="2:9" x14ac:dyDescent="0.25">
      <c r="B100" s="74"/>
      <c r="C100" s="74"/>
      <c r="D100" s="74"/>
      <c r="E100" s="74"/>
      <c r="F100" s="74"/>
      <c r="G100" s="74"/>
      <c r="H100" s="74"/>
      <c r="I100" s="96"/>
    </row>
    <row r="101" spans="2:9" x14ac:dyDescent="0.25">
      <c r="B101" s="74"/>
      <c r="C101" s="74"/>
      <c r="D101" s="74"/>
      <c r="E101" s="74"/>
      <c r="F101" s="74"/>
      <c r="G101" s="74"/>
      <c r="H101" s="74"/>
      <c r="I101" s="96"/>
    </row>
    <row r="102" spans="2:9" x14ac:dyDescent="0.25">
      <c r="B102" s="74"/>
      <c r="C102" s="74"/>
      <c r="D102" s="74"/>
      <c r="E102" s="74"/>
      <c r="F102" s="74"/>
      <c r="G102" s="74"/>
      <c r="H102" s="74"/>
      <c r="I102" s="96"/>
    </row>
    <row r="103" spans="2:9" x14ac:dyDescent="0.25">
      <c r="B103" s="74"/>
      <c r="C103" s="74"/>
      <c r="D103" s="74"/>
      <c r="E103" s="74"/>
      <c r="F103" s="74"/>
      <c r="G103" s="74"/>
      <c r="H103" s="74"/>
      <c r="I103" s="96"/>
    </row>
    <row r="104" spans="2:9" x14ac:dyDescent="0.25">
      <c r="B104" s="74"/>
      <c r="C104" s="74"/>
      <c r="D104" s="74"/>
      <c r="E104" s="74"/>
      <c r="F104" s="74"/>
      <c r="G104" s="74"/>
      <c r="H104" s="74"/>
      <c r="I104" s="96"/>
    </row>
    <row r="105" spans="2:9" x14ac:dyDescent="0.25">
      <c r="B105" s="74"/>
      <c r="C105" s="74"/>
      <c r="D105" s="74"/>
      <c r="E105" s="74"/>
      <c r="F105" s="74"/>
      <c r="G105" s="74"/>
      <c r="H105" s="74"/>
      <c r="I105" s="96"/>
    </row>
    <row r="106" spans="2:9" x14ac:dyDescent="0.25">
      <c r="B106" s="74"/>
      <c r="C106" s="74"/>
      <c r="D106" s="74"/>
      <c r="E106" s="74"/>
      <c r="F106" s="74"/>
      <c r="G106" s="74"/>
      <c r="H106" s="74"/>
      <c r="I106" s="96"/>
    </row>
    <row r="107" spans="2:9" x14ac:dyDescent="0.25">
      <c r="B107" s="74"/>
      <c r="C107" s="74"/>
      <c r="D107" s="74"/>
      <c r="E107" s="74"/>
      <c r="F107" s="74"/>
      <c r="G107" s="74"/>
      <c r="H107" s="74"/>
      <c r="I107" s="96"/>
    </row>
    <row r="108" spans="2:9" x14ac:dyDescent="0.25">
      <c r="B108" s="74"/>
      <c r="C108" s="74"/>
      <c r="D108" s="74"/>
      <c r="E108" s="74"/>
      <c r="F108" s="74"/>
      <c r="G108" s="74"/>
      <c r="H108" s="74"/>
      <c r="I108" s="96"/>
    </row>
    <row r="109" spans="2:9" x14ac:dyDescent="0.25">
      <c r="B109" s="74"/>
      <c r="C109" s="74"/>
      <c r="D109" s="74"/>
      <c r="E109" s="74"/>
      <c r="F109" s="74"/>
      <c r="G109" s="74"/>
      <c r="H109" s="74"/>
      <c r="I109" s="96"/>
    </row>
    <row r="110" spans="2:9" x14ac:dyDescent="0.25">
      <c r="B110" s="74"/>
      <c r="C110" s="74"/>
      <c r="D110" s="74"/>
      <c r="E110" s="74"/>
      <c r="F110" s="74"/>
      <c r="G110" s="74"/>
      <c r="H110" s="74"/>
      <c r="I110" s="96"/>
    </row>
    <row r="111" spans="2:9" x14ac:dyDescent="0.25">
      <c r="B111" s="74"/>
      <c r="C111" s="74"/>
      <c r="D111" s="74"/>
      <c r="E111" s="74"/>
      <c r="F111" s="74"/>
      <c r="G111" s="74"/>
      <c r="H111" s="74"/>
      <c r="I111" s="96"/>
    </row>
    <row r="112" spans="2:9" x14ac:dyDescent="0.25">
      <c r="B112" s="74"/>
      <c r="C112" s="74"/>
      <c r="D112" s="74"/>
      <c r="E112" s="74"/>
      <c r="F112" s="74"/>
      <c r="G112" s="74"/>
      <c r="H112" s="74"/>
      <c r="I112" s="96"/>
    </row>
    <row r="113" spans="2:9" x14ac:dyDescent="0.25">
      <c r="B113" s="74"/>
      <c r="C113" s="74"/>
      <c r="D113" s="74"/>
      <c r="E113" s="74"/>
      <c r="F113" s="74"/>
      <c r="G113" s="74"/>
      <c r="H113" s="74"/>
      <c r="I113" s="96"/>
    </row>
    <row r="114" spans="2:9" x14ac:dyDescent="0.25">
      <c r="B114" s="74"/>
      <c r="C114" s="74"/>
      <c r="D114" s="74"/>
      <c r="E114" s="74"/>
      <c r="F114" s="74"/>
      <c r="G114" s="74"/>
      <c r="H114" s="74"/>
      <c r="I114" s="96"/>
    </row>
    <row r="115" spans="2:9" x14ac:dyDescent="0.25">
      <c r="B115" s="74"/>
      <c r="C115" s="74"/>
      <c r="D115" s="74"/>
      <c r="E115" s="74"/>
      <c r="F115" s="74"/>
      <c r="G115" s="74"/>
      <c r="H115" s="74"/>
      <c r="I115" s="96"/>
    </row>
    <row r="116" spans="2:9" x14ac:dyDescent="0.25">
      <c r="B116" s="74"/>
      <c r="C116" s="74"/>
      <c r="D116" s="74"/>
      <c r="E116" s="74"/>
      <c r="F116" s="74"/>
      <c r="G116" s="74"/>
      <c r="H116" s="74"/>
      <c r="I116" s="96"/>
    </row>
    <row r="117" spans="2:9" x14ac:dyDescent="0.25">
      <c r="B117" s="74"/>
      <c r="C117" s="74"/>
      <c r="D117" s="74"/>
      <c r="E117" s="74"/>
      <c r="F117" s="74"/>
      <c r="G117" s="74"/>
      <c r="H117" s="74"/>
      <c r="I117" s="96"/>
    </row>
    <row r="118" spans="2:9" x14ac:dyDescent="0.25">
      <c r="B118" s="74"/>
      <c r="C118" s="74"/>
      <c r="D118" s="74"/>
      <c r="E118" s="74"/>
      <c r="F118" s="74"/>
      <c r="G118" s="74"/>
      <c r="H118" s="74"/>
      <c r="I118" s="96"/>
    </row>
    <row r="119" spans="2:9" x14ac:dyDescent="0.25">
      <c r="B119" s="74"/>
      <c r="C119" s="74"/>
      <c r="D119" s="74"/>
      <c r="E119" s="74"/>
      <c r="F119" s="74"/>
      <c r="G119" s="74"/>
      <c r="H119" s="74"/>
      <c r="I119" s="96"/>
    </row>
    <row r="120" spans="2:9" x14ac:dyDescent="0.25">
      <c r="B120" s="74"/>
      <c r="C120" s="74"/>
      <c r="D120" s="74"/>
      <c r="E120" s="74"/>
      <c r="F120" s="74"/>
      <c r="G120" s="74"/>
      <c r="H120" s="74"/>
      <c r="I120" s="96"/>
    </row>
    <row r="121" spans="2:9" x14ac:dyDescent="0.25">
      <c r="B121" s="74"/>
      <c r="C121" s="74"/>
      <c r="D121" s="74"/>
      <c r="E121" s="74"/>
      <c r="F121" s="74"/>
      <c r="G121" s="74"/>
      <c r="H121" s="74"/>
      <c r="I121" s="96"/>
    </row>
    <row r="122" spans="2:9" x14ac:dyDescent="0.25">
      <c r="B122" s="74"/>
      <c r="C122" s="74"/>
      <c r="D122" s="74"/>
      <c r="E122" s="74"/>
      <c r="F122" s="74"/>
      <c r="G122" s="74"/>
      <c r="H122" s="74"/>
      <c r="I122" s="96"/>
    </row>
    <row r="123" spans="2:9" x14ac:dyDescent="0.25">
      <c r="B123" s="74"/>
      <c r="C123" s="74"/>
      <c r="D123" s="74"/>
      <c r="E123" s="74"/>
      <c r="F123" s="74"/>
      <c r="G123" s="74"/>
      <c r="H123" s="74"/>
      <c r="I123" s="96"/>
    </row>
    <row r="124" spans="2:9" x14ac:dyDescent="0.25">
      <c r="B124" s="74"/>
      <c r="C124" s="74"/>
      <c r="D124" s="74"/>
      <c r="E124" s="74"/>
      <c r="F124" s="74"/>
      <c r="G124" s="74"/>
      <c r="H124" s="74"/>
      <c r="I124" s="96"/>
    </row>
    <row r="125" spans="2:9" x14ac:dyDescent="0.25">
      <c r="B125" s="74"/>
      <c r="C125" s="74"/>
      <c r="D125" s="74"/>
      <c r="E125" s="74"/>
      <c r="F125" s="74"/>
      <c r="G125" s="74"/>
      <c r="H125" s="74"/>
      <c r="I125" s="96"/>
    </row>
    <row r="126" spans="2:9" x14ac:dyDescent="0.25">
      <c r="B126" s="74"/>
      <c r="C126" s="74"/>
      <c r="D126" s="74"/>
      <c r="E126" s="74"/>
      <c r="F126" s="74"/>
      <c r="G126" s="74"/>
      <c r="H126" s="74"/>
      <c r="I126" s="96"/>
    </row>
    <row r="127" spans="2:9" x14ac:dyDescent="0.25">
      <c r="B127" s="74"/>
      <c r="C127" s="74"/>
      <c r="D127" s="74"/>
      <c r="E127" s="74"/>
      <c r="F127" s="74"/>
      <c r="G127" s="74"/>
      <c r="H127" s="74"/>
      <c r="I127" s="96"/>
    </row>
    <row r="128" spans="2:9" x14ac:dyDescent="0.25">
      <c r="B128" s="74"/>
      <c r="C128" s="74"/>
      <c r="D128" s="74"/>
      <c r="E128" s="74"/>
      <c r="F128" s="74"/>
      <c r="G128" s="74"/>
      <c r="H128" s="74"/>
      <c r="I128" s="96"/>
    </row>
    <row r="129" spans="2:9" x14ac:dyDescent="0.25">
      <c r="B129" s="74"/>
      <c r="C129" s="74"/>
      <c r="D129" s="74"/>
      <c r="E129" s="74"/>
      <c r="F129" s="74"/>
      <c r="G129" s="74"/>
      <c r="H129" s="74"/>
      <c r="I129" s="96"/>
    </row>
    <row r="130" spans="2:9" x14ac:dyDescent="0.25">
      <c r="B130" s="74"/>
      <c r="C130" s="74"/>
      <c r="D130" s="74"/>
      <c r="E130" s="74"/>
      <c r="F130" s="74"/>
      <c r="G130" s="74"/>
      <c r="H130" s="74"/>
      <c r="I130" s="96"/>
    </row>
    <row r="131" spans="2:9" x14ac:dyDescent="0.25">
      <c r="B131" s="74"/>
      <c r="C131" s="74"/>
      <c r="D131" s="74"/>
      <c r="E131" s="74"/>
      <c r="F131" s="74"/>
      <c r="G131" s="74"/>
      <c r="H131" s="74"/>
      <c r="I131" s="96"/>
    </row>
    <row r="132" spans="2:9" x14ac:dyDescent="0.25">
      <c r="B132" s="74"/>
      <c r="C132" s="74"/>
      <c r="D132" s="74"/>
      <c r="E132" s="74"/>
      <c r="F132" s="74"/>
      <c r="G132" s="74"/>
      <c r="H132" s="74"/>
      <c r="I132" s="96"/>
    </row>
    <row r="133" spans="2:9" x14ac:dyDescent="0.25">
      <c r="B133" s="74"/>
      <c r="C133" s="74"/>
      <c r="D133" s="74"/>
      <c r="E133" s="74"/>
      <c r="F133" s="74"/>
      <c r="G133" s="74"/>
      <c r="H133" s="74"/>
      <c r="I133" s="96"/>
    </row>
    <row r="134" spans="2:9" x14ac:dyDescent="0.25">
      <c r="B134" s="74"/>
      <c r="C134" s="74"/>
      <c r="D134" s="74"/>
      <c r="E134" s="74"/>
      <c r="F134" s="74"/>
      <c r="G134" s="74"/>
      <c r="H134" s="74"/>
      <c r="I134" s="96"/>
    </row>
    <row r="135" spans="2:9" x14ac:dyDescent="0.25">
      <c r="B135" s="74"/>
      <c r="C135" s="74"/>
      <c r="D135" s="74"/>
      <c r="E135" s="74"/>
      <c r="F135" s="74"/>
      <c r="G135" s="74"/>
      <c r="H135" s="74"/>
      <c r="I135" s="96"/>
    </row>
    <row r="136" spans="2:9" x14ac:dyDescent="0.25">
      <c r="B136" s="74"/>
      <c r="C136" s="74"/>
      <c r="D136" s="74"/>
      <c r="E136" s="74"/>
      <c r="F136" s="74"/>
      <c r="G136" s="74"/>
      <c r="H136" s="74"/>
      <c r="I136" s="96"/>
    </row>
    <row r="137" spans="2:9" x14ac:dyDescent="0.25">
      <c r="B137" s="74"/>
      <c r="C137" s="74"/>
      <c r="D137" s="74"/>
      <c r="E137" s="74"/>
      <c r="F137" s="74"/>
      <c r="G137" s="74"/>
      <c r="H137" s="74"/>
      <c r="I137" s="96"/>
    </row>
    <row r="138" spans="2:9" x14ac:dyDescent="0.25">
      <c r="B138" s="74"/>
      <c r="C138" s="74"/>
      <c r="D138" s="74"/>
      <c r="E138" s="74"/>
      <c r="F138" s="74"/>
      <c r="G138" s="74"/>
      <c r="H138" s="74"/>
      <c r="I138" s="96"/>
    </row>
    <row r="139" spans="2:9" x14ac:dyDescent="0.25">
      <c r="B139" s="74"/>
      <c r="C139" s="74"/>
      <c r="D139" s="74"/>
      <c r="E139" s="74"/>
      <c r="F139" s="74"/>
      <c r="G139" s="74"/>
      <c r="H139" s="74"/>
      <c r="I139" s="96"/>
    </row>
    <row r="140" spans="2:9" x14ac:dyDescent="0.25">
      <c r="B140" s="74"/>
      <c r="C140" s="74"/>
      <c r="D140" s="74"/>
      <c r="E140" s="74"/>
      <c r="F140" s="74"/>
      <c r="G140" s="74"/>
      <c r="H140" s="74"/>
      <c r="I140" s="96"/>
    </row>
    <row r="141" spans="2:9" x14ac:dyDescent="0.25">
      <c r="B141" s="74"/>
      <c r="C141" s="74"/>
      <c r="D141" s="74"/>
      <c r="E141" s="74"/>
      <c r="F141" s="74"/>
      <c r="G141" s="74"/>
      <c r="H141" s="74"/>
      <c r="I141" s="96"/>
    </row>
    <row r="142" spans="2:9" x14ac:dyDescent="0.25">
      <c r="B142" s="74"/>
      <c r="C142" s="74"/>
      <c r="D142" s="74"/>
      <c r="E142" s="74"/>
      <c r="F142" s="74"/>
      <c r="G142" s="74"/>
      <c r="H142" s="74"/>
      <c r="I142" s="96"/>
    </row>
    <row r="143" spans="2:9" x14ac:dyDescent="0.25">
      <c r="B143" s="74"/>
      <c r="C143" s="74"/>
      <c r="D143" s="74"/>
      <c r="E143" s="74"/>
      <c r="F143" s="74"/>
      <c r="G143" s="74"/>
      <c r="H143" s="74"/>
      <c r="I143" s="96"/>
    </row>
    <row r="144" spans="2:9" x14ac:dyDescent="0.25">
      <c r="B144" s="74"/>
      <c r="C144" s="74"/>
      <c r="D144" s="74"/>
      <c r="E144" s="74"/>
      <c r="F144" s="74"/>
      <c r="G144" s="74"/>
      <c r="H144" s="74"/>
      <c r="I144" s="96"/>
    </row>
    <row r="145" spans="2:9" x14ac:dyDescent="0.25">
      <c r="B145" s="74"/>
      <c r="C145" s="74"/>
      <c r="D145" s="74"/>
      <c r="E145" s="74"/>
      <c r="F145" s="74"/>
      <c r="G145" s="74"/>
      <c r="H145" s="74"/>
      <c r="I145" s="96"/>
    </row>
    <row r="146" spans="2:9" x14ac:dyDescent="0.25">
      <c r="B146" s="74"/>
      <c r="C146" s="74"/>
      <c r="D146" s="74"/>
      <c r="E146" s="74"/>
      <c r="F146" s="74"/>
      <c r="G146" s="74"/>
      <c r="H146" s="74"/>
      <c r="I146" s="96"/>
    </row>
    <row r="147" spans="2:9" x14ac:dyDescent="0.25">
      <c r="B147" s="74"/>
      <c r="C147" s="74"/>
      <c r="D147" s="74"/>
      <c r="E147" s="74"/>
      <c r="F147" s="74"/>
      <c r="G147" s="74"/>
      <c r="H147" s="74"/>
      <c r="I147" s="96"/>
    </row>
    <row r="148" spans="2:9" x14ac:dyDescent="0.25">
      <c r="B148" s="74"/>
      <c r="C148" s="74"/>
      <c r="D148" s="74"/>
      <c r="E148" s="74"/>
      <c r="F148" s="74"/>
      <c r="G148" s="74"/>
      <c r="H148" s="74"/>
      <c r="I148" s="96"/>
    </row>
    <row r="149" spans="2:9" x14ac:dyDescent="0.25">
      <c r="B149" s="74"/>
      <c r="C149" s="74"/>
      <c r="D149" s="74"/>
      <c r="E149" s="74"/>
      <c r="F149" s="74"/>
      <c r="G149" s="74"/>
      <c r="H149" s="74"/>
      <c r="I149" s="96"/>
    </row>
    <row r="150" spans="2:9" x14ac:dyDescent="0.25">
      <c r="B150" s="74"/>
      <c r="C150" s="74"/>
      <c r="D150" s="74"/>
      <c r="E150" s="74"/>
      <c r="F150" s="74"/>
      <c r="G150" s="74"/>
      <c r="H150" s="74"/>
      <c r="I150" s="96"/>
    </row>
    <row r="151" spans="2:9" x14ac:dyDescent="0.25">
      <c r="B151" s="74"/>
      <c r="C151" s="74"/>
      <c r="D151" s="74"/>
      <c r="E151" s="74"/>
      <c r="F151" s="74"/>
      <c r="G151" s="74"/>
      <c r="H151" s="74"/>
      <c r="I151" s="96"/>
    </row>
    <row r="152" spans="2:9" x14ac:dyDescent="0.25">
      <c r="B152" s="74"/>
      <c r="C152" s="74"/>
      <c r="D152" s="74"/>
      <c r="E152" s="74"/>
      <c r="F152" s="74"/>
      <c r="G152" s="74"/>
      <c r="H152" s="74"/>
      <c r="I152" s="96"/>
    </row>
    <row r="153" spans="2:9" x14ac:dyDescent="0.25">
      <c r="B153" s="74"/>
      <c r="C153" s="74"/>
      <c r="D153" s="74"/>
      <c r="E153" s="74"/>
      <c r="F153" s="74"/>
      <c r="G153" s="74"/>
      <c r="H153" s="74"/>
      <c r="I153" s="96"/>
    </row>
    <row r="154" spans="2:9" x14ac:dyDescent="0.25">
      <c r="B154" s="74"/>
      <c r="C154" s="74"/>
      <c r="D154" s="74"/>
      <c r="E154" s="74"/>
      <c r="F154" s="74"/>
      <c r="G154" s="74"/>
      <c r="H154" s="74"/>
      <c r="I154" s="96"/>
    </row>
    <row r="155" spans="2:9" x14ac:dyDescent="0.25">
      <c r="B155" s="74"/>
      <c r="C155" s="74"/>
      <c r="D155" s="74"/>
      <c r="E155" s="74"/>
      <c r="F155" s="74"/>
      <c r="G155" s="74"/>
      <c r="H155" s="74"/>
      <c r="I155" s="96"/>
    </row>
    <row r="156" spans="2:9" x14ac:dyDescent="0.25">
      <c r="B156" s="74"/>
      <c r="C156" s="74"/>
      <c r="D156" s="74"/>
      <c r="E156" s="74"/>
      <c r="F156" s="74"/>
      <c r="G156" s="74"/>
      <c r="H156" s="74"/>
      <c r="I156" s="96"/>
    </row>
    <row r="157" spans="2:9" x14ac:dyDescent="0.25">
      <c r="B157" s="74"/>
      <c r="C157" s="74"/>
      <c r="D157" s="74"/>
      <c r="E157" s="74"/>
      <c r="F157" s="74"/>
      <c r="G157" s="74"/>
      <c r="H157" s="74"/>
      <c r="I157" s="96"/>
    </row>
    <row r="158" spans="2:9" x14ac:dyDescent="0.25">
      <c r="B158" s="74"/>
      <c r="C158" s="74"/>
      <c r="D158" s="74"/>
      <c r="E158" s="74"/>
      <c r="F158" s="74"/>
      <c r="G158" s="74"/>
      <c r="H158" s="74"/>
      <c r="I158" s="96"/>
    </row>
    <row r="159" spans="2:9" x14ac:dyDescent="0.25">
      <c r="B159" s="74"/>
      <c r="C159" s="74"/>
      <c r="D159" s="74"/>
      <c r="E159" s="74"/>
      <c r="F159" s="74"/>
      <c r="G159" s="74"/>
      <c r="H159" s="74"/>
      <c r="I159" s="96"/>
    </row>
    <row r="160" spans="2:9" x14ac:dyDescent="0.25">
      <c r="B160" s="74"/>
      <c r="C160" s="74"/>
      <c r="D160" s="74"/>
      <c r="E160" s="74"/>
      <c r="F160" s="74"/>
      <c r="G160" s="74"/>
      <c r="H160" s="74"/>
      <c r="I160" s="96"/>
    </row>
    <row r="161" spans="2:9" x14ac:dyDescent="0.25">
      <c r="B161" s="74"/>
      <c r="C161" s="74"/>
      <c r="D161" s="74"/>
      <c r="E161" s="74"/>
      <c r="F161" s="74"/>
      <c r="G161" s="74"/>
      <c r="H161" s="74"/>
      <c r="I161" s="96"/>
    </row>
    <row r="162" spans="2:9" x14ac:dyDescent="0.25">
      <c r="B162" s="74"/>
      <c r="C162" s="74"/>
      <c r="D162" s="74"/>
      <c r="E162" s="74"/>
      <c r="F162" s="74"/>
      <c r="G162" s="74"/>
      <c r="H162" s="74"/>
      <c r="I162" s="96"/>
    </row>
    <row r="163" spans="2:9" x14ac:dyDescent="0.25">
      <c r="B163" s="74"/>
      <c r="C163" s="74"/>
      <c r="D163" s="74"/>
      <c r="E163" s="74"/>
      <c r="F163" s="74"/>
      <c r="G163" s="74"/>
      <c r="H163" s="74"/>
      <c r="I163" s="96"/>
    </row>
    <row r="164" spans="2:9" x14ac:dyDescent="0.25">
      <c r="B164" s="74"/>
      <c r="C164" s="74"/>
      <c r="D164" s="74"/>
      <c r="E164" s="74"/>
      <c r="F164" s="74"/>
      <c r="G164" s="74"/>
      <c r="H164" s="74"/>
      <c r="I164" s="96"/>
    </row>
    <row r="165" spans="2:9" x14ac:dyDescent="0.25">
      <c r="B165" s="74"/>
      <c r="C165" s="74"/>
      <c r="D165" s="74"/>
      <c r="E165" s="74"/>
      <c r="F165" s="74"/>
      <c r="G165" s="74"/>
      <c r="H165" s="74"/>
      <c r="I165" s="96"/>
    </row>
    <row r="166" spans="2:9" x14ac:dyDescent="0.25">
      <c r="B166" s="74"/>
      <c r="C166" s="74"/>
      <c r="D166" s="74"/>
      <c r="E166" s="74"/>
      <c r="F166" s="74"/>
      <c r="G166" s="74"/>
      <c r="H166" s="74"/>
      <c r="I166" s="96"/>
    </row>
    <row r="167" spans="2:9" x14ac:dyDescent="0.25">
      <c r="B167" s="74"/>
      <c r="C167" s="74"/>
      <c r="D167" s="74"/>
      <c r="E167" s="74"/>
      <c r="F167" s="74"/>
      <c r="G167" s="74"/>
      <c r="H167" s="74"/>
      <c r="I167" s="96"/>
    </row>
    <row r="168" spans="2:9" x14ac:dyDescent="0.25">
      <c r="B168" s="74"/>
      <c r="C168" s="74"/>
      <c r="D168" s="74"/>
      <c r="E168" s="74"/>
      <c r="F168" s="74"/>
      <c r="G168" s="74"/>
      <c r="H168" s="74"/>
      <c r="I168" s="96"/>
    </row>
    <row r="169" spans="2:9" x14ac:dyDescent="0.25">
      <c r="B169" s="74"/>
      <c r="C169" s="74"/>
      <c r="D169" s="74"/>
      <c r="E169" s="74"/>
      <c r="F169" s="74"/>
      <c r="G169" s="74"/>
      <c r="H169" s="74"/>
      <c r="I169" s="96"/>
    </row>
    <row r="170" spans="2:9" x14ac:dyDescent="0.25">
      <c r="B170" s="74"/>
      <c r="C170" s="74"/>
      <c r="D170" s="74"/>
      <c r="E170" s="74"/>
      <c r="F170" s="74"/>
      <c r="G170" s="74"/>
      <c r="H170" s="74"/>
      <c r="I170" s="96"/>
    </row>
    <row r="171" spans="2:9" x14ac:dyDescent="0.25">
      <c r="B171" s="74"/>
      <c r="C171" s="74"/>
      <c r="D171" s="74"/>
      <c r="E171" s="74"/>
      <c r="F171" s="74"/>
      <c r="G171" s="74"/>
      <c r="H171" s="74"/>
      <c r="I171" s="96"/>
    </row>
    <row r="172" spans="2:9" x14ac:dyDescent="0.25">
      <c r="B172" s="74"/>
      <c r="C172" s="74"/>
      <c r="D172" s="74"/>
      <c r="E172" s="74"/>
      <c r="F172" s="74"/>
      <c r="G172" s="74"/>
      <c r="H172" s="74"/>
      <c r="I172" s="96"/>
    </row>
    <row r="173" spans="2:9" x14ac:dyDescent="0.25">
      <c r="B173" s="74"/>
      <c r="C173" s="74"/>
      <c r="D173" s="74"/>
      <c r="E173" s="74"/>
      <c r="F173" s="74"/>
      <c r="G173" s="74"/>
      <c r="H173" s="74"/>
      <c r="I173" s="96"/>
    </row>
    <row r="174" spans="2:9" x14ac:dyDescent="0.25">
      <c r="B174" s="74"/>
      <c r="C174" s="74"/>
      <c r="D174" s="74"/>
      <c r="E174" s="74"/>
      <c r="F174" s="74"/>
      <c r="G174" s="74"/>
      <c r="H174" s="74"/>
      <c r="I174" s="96"/>
    </row>
    <row r="175" spans="2:9" x14ac:dyDescent="0.25">
      <c r="B175" s="74"/>
      <c r="C175" s="74"/>
      <c r="D175" s="74"/>
      <c r="E175" s="74"/>
      <c r="F175" s="74"/>
      <c r="G175" s="74"/>
      <c r="H175" s="74"/>
      <c r="I175" s="96"/>
    </row>
    <row r="176" spans="2:9" x14ac:dyDescent="0.25">
      <c r="B176" s="74"/>
      <c r="C176" s="74"/>
      <c r="D176" s="74"/>
      <c r="E176" s="74"/>
      <c r="F176" s="74"/>
      <c r="G176" s="74"/>
      <c r="H176" s="74"/>
      <c r="I176" s="96"/>
    </row>
    <row r="177" spans="2:9" x14ac:dyDescent="0.25">
      <c r="B177" s="74"/>
      <c r="C177" s="74"/>
      <c r="D177" s="74"/>
      <c r="E177" s="74"/>
      <c r="F177" s="74"/>
      <c r="G177" s="74"/>
      <c r="H177" s="74"/>
      <c r="I177" s="96"/>
    </row>
    <row r="178" spans="2:9" x14ac:dyDescent="0.25">
      <c r="B178" s="74"/>
      <c r="C178" s="74"/>
      <c r="D178" s="74"/>
      <c r="E178" s="74"/>
      <c r="F178" s="74"/>
      <c r="G178" s="74"/>
      <c r="H178" s="74"/>
      <c r="I178" s="96"/>
    </row>
    <row r="179" spans="2:9" x14ac:dyDescent="0.25">
      <c r="B179" s="74"/>
      <c r="C179" s="74"/>
      <c r="D179" s="74"/>
      <c r="E179" s="74"/>
      <c r="F179" s="74"/>
      <c r="G179" s="74"/>
      <c r="H179" s="74"/>
      <c r="I179" s="96"/>
    </row>
    <row r="180" spans="2:9" x14ac:dyDescent="0.25">
      <c r="B180" s="74"/>
      <c r="C180" s="74"/>
      <c r="D180" s="74"/>
      <c r="E180" s="74"/>
      <c r="F180" s="74"/>
      <c r="G180" s="74"/>
      <c r="H180" s="74"/>
      <c r="I180" s="96"/>
    </row>
    <row r="181" spans="2:9" x14ac:dyDescent="0.25">
      <c r="B181" s="74"/>
      <c r="C181" s="74"/>
      <c r="D181" s="74"/>
      <c r="E181" s="74"/>
      <c r="F181" s="74"/>
      <c r="G181" s="74"/>
      <c r="H181" s="74"/>
      <c r="I181" s="96"/>
    </row>
    <row r="182" spans="2:9" x14ac:dyDescent="0.25">
      <c r="B182" s="74"/>
      <c r="C182" s="74"/>
      <c r="D182" s="74"/>
      <c r="E182" s="74"/>
      <c r="F182" s="74"/>
      <c r="G182" s="74"/>
      <c r="H182" s="74"/>
      <c r="I182" s="96"/>
    </row>
    <row r="183" spans="2:9" x14ac:dyDescent="0.25">
      <c r="B183" s="74"/>
      <c r="C183" s="74"/>
      <c r="D183" s="74"/>
      <c r="E183" s="74"/>
      <c r="F183" s="74"/>
      <c r="G183" s="74"/>
      <c r="H183" s="74"/>
      <c r="I183" s="96"/>
    </row>
    <row r="184" spans="2:9" x14ac:dyDescent="0.25">
      <c r="B184" s="74"/>
      <c r="C184" s="74"/>
      <c r="D184" s="74"/>
      <c r="E184" s="74"/>
      <c r="F184" s="74"/>
      <c r="G184" s="74"/>
      <c r="H184" s="74"/>
      <c r="I184" s="96"/>
    </row>
    <row r="185" spans="2:9" x14ac:dyDescent="0.25">
      <c r="B185" s="74"/>
      <c r="C185" s="74"/>
      <c r="D185" s="74"/>
      <c r="E185" s="74"/>
      <c r="F185" s="74"/>
      <c r="G185" s="74"/>
      <c r="H185" s="74"/>
      <c r="I185" s="96"/>
    </row>
    <row r="186" spans="2:9" x14ac:dyDescent="0.25">
      <c r="B186" s="74"/>
      <c r="C186" s="74"/>
      <c r="D186" s="74"/>
      <c r="E186" s="74"/>
      <c r="F186" s="74"/>
      <c r="G186" s="74"/>
      <c r="H186" s="74"/>
      <c r="I186" s="96"/>
    </row>
    <row r="187" spans="2:9" x14ac:dyDescent="0.25">
      <c r="B187" s="74"/>
      <c r="C187" s="74"/>
      <c r="D187" s="74"/>
      <c r="E187" s="74"/>
      <c r="F187" s="74"/>
      <c r="G187" s="74"/>
      <c r="H187" s="74"/>
      <c r="I187" s="96"/>
    </row>
    <row r="188" spans="2:9" x14ac:dyDescent="0.25">
      <c r="B188" s="74"/>
      <c r="C188" s="74"/>
      <c r="D188" s="74"/>
      <c r="E188" s="74"/>
      <c r="F188" s="74"/>
      <c r="G188" s="74"/>
      <c r="H188" s="74"/>
      <c r="I188" s="96"/>
    </row>
    <row r="189" spans="2:9" x14ac:dyDescent="0.25">
      <c r="B189" s="74"/>
      <c r="C189" s="74"/>
      <c r="D189" s="74"/>
      <c r="E189" s="74"/>
      <c r="F189" s="74"/>
      <c r="G189" s="74"/>
      <c r="H189" s="74"/>
      <c r="I189" s="96"/>
    </row>
    <row r="190" spans="2:9" x14ac:dyDescent="0.25">
      <c r="B190" s="74"/>
      <c r="C190" s="74"/>
      <c r="D190" s="74"/>
      <c r="E190" s="74"/>
      <c r="F190" s="74"/>
      <c r="G190" s="74"/>
      <c r="H190" s="74"/>
      <c r="I190" s="96"/>
    </row>
    <row r="191" spans="2:9" x14ac:dyDescent="0.25">
      <c r="B191" s="74"/>
      <c r="C191" s="74"/>
      <c r="D191" s="74"/>
      <c r="E191" s="74"/>
      <c r="F191" s="74"/>
      <c r="G191" s="74"/>
      <c r="H191" s="74"/>
      <c r="I191" s="96"/>
    </row>
    <row r="192" spans="2:9" x14ac:dyDescent="0.25">
      <c r="B192" s="74"/>
      <c r="C192" s="74"/>
      <c r="D192" s="74"/>
      <c r="E192" s="74"/>
      <c r="F192" s="74"/>
      <c r="G192" s="74"/>
      <c r="H192" s="74"/>
      <c r="I192" s="96"/>
    </row>
    <row r="193" spans="2:9" x14ac:dyDescent="0.25">
      <c r="B193" s="74"/>
      <c r="C193" s="74"/>
      <c r="D193" s="74"/>
      <c r="E193" s="74"/>
      <c r="F193" s="74"/>
      <c r="G193" s="74"/>
      <c r="H193" s="74"/>
      <c r="I193" s="96"/>
    </row>
    <row r="194" spans="2:9" x14ac:dyDescent="0.25">
      <c r="B194" s="74"/>
      <c r="C194" s="74"/>
      <c r="D194" s="74"/>
      <c r="E194" s="74"/>
      <c r="F194" s="74"/>
      <c r="G194" s="74"/>
      <c r="H194" s="74"/>
      <c r="I194" s="96"/>
    </row>
    <row r="195" spans="2:9" x14ac:dyDescent="0.25">
      <c r="B195" s="74"/>
      <c r="C195" s="74"/>
      <c r="D195" s="74"/>
      <c r="E195" s="74"/>
      <c r="F195" s="74"/>
      <c r="G195" s="74"/>
      <c r="H195" s="74"/>
      <c r="I195" s="96"/>
    </row>
    <row r="196" spans="2:9" x14ac:dyDescent="0.25">
      <c r="B196" s="74"/>
      <c r="C196" s="74"/>
      <c r="D196" s="74"/>
      <c r="E196" s="74"/>
      <c r="F196" s="74"/>
      <c r="G196" s="74"/>
      <c r="H196" s="74"/>
      <c r="I196" s="96"/>
    </row>
    <row r="197" spans="2:9" x14ac:dyDescent="0.25">
      <c r="B197" s="74"/>
      <c r="C197" s="74"/>
      <c r="D197" s="74"/>
      <c r="E197" s="74"/>
      <c r="F197" s="74"/>
      <c r="G197" s="74"/>
      <c r="H197" s="74"/>
      <c r="I197" s="96"/>
    </row>
    <row r="198" spans="2:9" x14ac:dyDescent="0.25">
      <c r="B198" s="74"/>
      <c r="C198" s="74"/>
      <c r="D198" s="74"/>
      <c r="E198" s="74"/>
      <c r="F198" s="74"/>
      <c r="G198" s="74"/>
      <c r="H198" s="74"/>
      <c r="I198" s="96"/>
    </row>
    <row r="199" spans="2:9" x14ac:dyDescent="0.25">
      <c r="B199" s="74"/>
      <c r="C199" s="74"/>
      <c r="D199" s="74"/>
      <c r="E199" s="74"/>
      <c r="F199" s="74"/>
      <c r="G199" s="74"/>
      <c r="H199" s="74"/>
      <c r="I199" s="96"/>
    </row>
    <row r="200" spans="2:9" x14ac:dyDescent="0.25">
      <c r="B200" s="74"/>
      <c r="C200" s="74"/>
      <c r="D200" s="74"/>
      <c r="E200" s="74"/>
      <c r="F200" s="74"/>
      <c r="G200" s="74"/>
      <c r="H200" s="74"/>
      <c r="I200" s="96"/>
    </row>
    <row r="201" spans="2:9" x14ac:dyDescent="0.25">
      <c r="B201" s="74"/>
      <c r="C201" s="74"/>
      <c r="D201" s="74"/>
      <c r="E201" s="74"/>
      <c r="F201" s="74"/>
      <c r="G201" s="74"/>
      <c r="H201" s="74"/>
      <c r="I201" s="96"/>
    </row>
    <row r="202" spans="2:9" x14ac:dyDescent="0.25">
      <c r="B202" s="74"/>
      <c r="C202" s="74"/>
      <c r="D202" s="74"/>
      <c r="E202" s="74"/>
      <c r="F202" s="74"/>
      <c r="G202" s="74"/>
      <c r="H202" s="74"/>
      <c r="I202" s="96"/>
    </row>
    <row r="203" spans="2:9" x14ac:dyDescent="0.25">
      <c r="B203" s="74"/>
      <c r="C203" s="74"/>
      <c r="D203" s="74"/>
      <c r="E203" s="74"/>
      <c r="F203" s="74"/>
      <c r="G203" s="74"/>
      <c r="H203" s="74"/>
      <c r="I203" s="96"/>
    </row>
    <row r="204" spans="2:9" x14ac:dyDescent="0.25">
      <c r="B204" s="74"/>
      <c r="C204" s="74"/>
      <c r="D204" s="74"/>
      <c r="E204" s="74"/>
      <c r="F204" s="74"/>
      <c r="G204" s="74"/>
      <c r="H204" s="74"/>
      <c r="I204" s="96"/>
    </row>
    <row r="205" spans="2:9" x14ac:dyDescent="0.25">
      <c r="B205" s="74"/>
      <c r="C205" s="74"/>
      <c r="D205" s="74"/>
      <c r="E205" s="74"/>
      <c r="F205" s="74"/>
      <c r="G205" s="74"/>
      <c r="H205" s="74"/>
      <c r="I205" s="96"/>
    </row>
    <row r="206" spans="2:9" x14ac:dyDescent="0.25">
      <c r="B206" s="74"/>
      <c r="C206" s="74"/>
      <c r="D206" s="74"/>
      <c r="E206" s="74"/>
      <c r="F206" s="74"/>
      <c r="G206" s="74"/>
      <c r="H206" s="74"/>
      <c r="I206" s="96"/>
    </row>
    <row r="207" spans="2:9" x14ac:dyDescent="0.25">
      <c r="B207" s="74"/>
      <c r="C207" s="74"/>
      <c r="D207" s="74"/>
      <c r="E207" s="74"/>
      <c r="F207" s="74"/>
      <c r="G207" s="74"/>
      <c r="H207" s="74"/>
      <c r="I207" s="96"/>
    </row>
    <row r="208" spans="2:9" x14ac:dyDescent="0.25">
      <c r="B208" s="74"/>
      <c r="C208" s="74"/>
      <c r="D208" s="74"/>
      <c r="E208" s="74"/>
      <c r="F208" s="74"/>
      <c r="G208" s="74"/>
      <c r="H208" s="74"/>
      <c r="I208" s="96"/>
    </row>
    <row r="209" spans="2:9" x14ac:dyDescent="0.25">
      <c r="B209" s="74"/>
      <c r="C209" s="74"/>
      <c r="D209" s="74"/>
      <c r="E209" s="74"/>
      <c r="F209" s="74"/>
      <c r="G209" s="74"/>
      <c r="H209" s="74"/>
      <c r="I209" s="96"/>
    </row>
    <row r="210" spans="2:9" x14ac:dyDescent="0.25">
      <c r="B210" s="74"/>
      <c r="C210" s="74"/>
      <c r="D210" s="74"/>
      <c r="E210" s="74"/>
      <c r="F210" s="74"/>
      <c r="G210" s="74"/>
      <c r="H210" s="74"/>
      <c r="I210" s="96"/>
    </row>
    <row r="211" spans="2:9" x14ac:dyDescent="0.25">
      <c r="B211" s="74"/>
      <c r="C211" s="74"/>
      <c r="D211" s="74"/>
      <c r="E211" s="74"/>
      <c r="F211" s="74"/>
      <c r="G211" s="74"/>
      <c r="H211" s="74"/>
      <c r="I211" s="96"/>
    </row>
    <row r="212" spans="2:9" x14ac:dyDescent="0.25">
      <c r="B212" s="74"/>
      <c r="C212" s="74"/>
      <c r="D212" s="74"/>
      <c r="E212" s="74"/>
      <c r="F212" s="74"/>
      <c r="G212" s="74"/>
      <c r="H212" s="74"/>
      <c r="I212" s="96"/>
    </row>
    <row r="213" spans="2:9" x14ac:dyDescent="0.25">
      <c r="B213" s="74"/>
      <c r="C213" s="74"/>
      <c r="D213" s="74"/>
      <c r="E213" s="74"/>
      <c r="F213" s="74"/>
      <c r="G213" s="74"/>
      <c r="H213" s="74"/>
      <c r="I213" s="96"/>
    </row>
    <row r="214" spans="2:9" x14ac:dyDescent="0.25">
      <c r="B214" s="74"/>
      <c r="C214" s="74"/>
      <c r="D214" s="74"/>
      <c r="E214" s="74"/>
      <c r="F214" s="74"/>
      <c r="G214" s="74"/>
      <c r="H214" s="74"/>
      <c r="I214" s="96"/>
    </row>
    <row r="215" spans="2:9" x14ac:dyDescent="0.25">
      <c r="B215" s="74"/>
      <c r="C215" s="74"/>
      <c r="D215" s="74"/>
      <c r="E215" s="74"/>
      <c r="F215" s="74"/>
      <c r="G215" s="74"/>
      <c r="H215" s="74"/>
      <c r="I215" s="96"/>
    </row>
    <row r="216" spans="2:9" x14ac:dyDescent="0.25">
      <c r="B216" s="74"/>
      <c r="C216" s="74"/>
      <c r="D216" s="74"/>
      <c r="E216" s="74"/>
      <c r="F216" s="74"/>
      <c r="G216" s="74"/>
      <c r="H216" s="74"/>
      <c r="I216" s="96"/>
    </row>
    <row r="217" spans="2:9" x14ac:dyDescent="0.25">
      <c r="B217" s="74"/>
      <c r="C217" s="74"/>
      <c r="D217" s="74"/>
      <c r="E217" s="74"/>
      <c r="F217" s="74"/>
      <c r="G217" s="74"/>
      <c r="H217" s="74"/>
      <c r="I217" s="96"/>
    </row>
    <row r="218" spans="2:9" x14ac:dyDescent="0.25">
      <c r="B218" s="74"/>
      <c r="C218" s="74"/>
      <c r="D218" s="74"/>
      <c r="E218" s="74"/>
      <c r="F218" s="74"/>
      <c r="G218" s="74"/>
      <c r="H218" s="74"/>
      <c r="I218" s="96"/>
    </row>
    <row r="219" spans="2:9" x14ac:dyDescent="0.25">
      <c r="B219" s="74"/>
      <c r="C219" s="74"/>
      <c r="D219" s="74"/>
      <c r="E219" s="74"/>
      <c r="F219" s="74"/>
      <c r="G219" s="74"/>
      <c r="H219" s="74"/>
      <c r="I219" s="96"/>
    </row>
    <row r="220" spans="2:9" x14ac:dyDescent="0.25">
      <c r="B220" s="74"/>
      <c r="C220" s="74"/>
      <c r="D220" s="74"/>
      <c r="E220" s="74"/>
      <c r="F220" s="74"/>
      <c r="G220" s="74"/>
      <c r="H220" s="74"/>
      <c r="I220" s="96"/>
    </row>
    <row r="221" spans="2:9" x14ac:dyDescent="0.25">
      <c r="B221" s="74"/>
      <c r="C221" s="74"/>
      <c r="D221" s="74"/>
      <c r="E221" s="74"/>
      <c r="F221" s="74"/>
      <c r="G221" s="74"/>
      <c r="H221" s="74"/>
      <c r="I221" s="96"/>
    </row>
    <row r="222" spans="2:9" x14ac:dyDescent="0.25">
      <c r="B222" s="74"/>
      <c r="C222" s="74"/>
      <c r="D222" s="74"/>
      <c r="E222" s="74"/>
      <c r="F222" s="74"/>
      <c r="G222" s="74"/>
      <c r="H222" s="74"/>
      <c r="I222" s="96"/>
    </row>
    <row r="223" spans="2:9" x14ac:dyDescent="0.25">
      <c r="B223" s="74"/>
      <c r="C223" s="74"/>
      <c r="D223" s="74"/>
      <c r="E223" s="74"/>
      <c r="F223" s="74"/>
      <c r="G223" s="74"/>
      <c r="H223" s="74"/>
      <c r="I223" s="96"/>
    </row>
    <row r="224" spans="2:9" x14ac:dyDescent="0.25">
      <c r="B224" s="74"/>
      <c r="C224" s="74"/>
      <c r="D224" s="74"/>
      <c r="E224" s="74"/>
      <c r="F224" s="74"/>
      <c r="G224" s="74"/>
      <c r="H224" s="74"/>
      <c r="I224" s="96"/>
    </row>
    <row r="225" spans="2:9" x14ac:dyDescent="0.25">
      <c r="B225" s="74"/>
      <c r="C225" s="74"/>
      <c r="D225" s="74"/>
      <c r="E225" s="74"/>
      <c r="F225" s="74"/>
      <c r="G225" s="74"/>
      <c r="H225" s="74"/>
      <c r="I225" s="96"/>
    </row>
    <row r="226" spans="2:9" x14ac:dyDescent="0.25">
      <c r="B226" s="74"/>
      <c r="C226" s="74"/>
      <c r="D226" s="74"/>
      <c r="E226" s="74"/>
      <c r="F226" s="74"/>
      <c r="G226" s="74"/>
      <c r="H226" s="74"/>
      <c r="I226" s="96"/>
    </row>
    <row r="227" spans="2:9" x14ac:dyDescent="0.25">
      <c r="B227" s="74"/>
      <c r="C227" s="74"/>
      <c r="D227" s="74"/>
      <c r="E227" s="74"/>
      <c r="F227" s="74"/>
      <c r="G227" s="74"/>
      <c r="H227" s="74"/>
      <c r="I227" s="96"/>
    </row>
    <row r="228" spans="2:9" x14ac:dyDescent="0.25">
      <c r="B228" s="74"/>
      <c r="C228" s="74"/>
      <c r="D228" s="74"/>
      <c r="E228" s="74"/>
      <c r="F228" s="74"/>
      <c r="G228" s="74"/>
      <c r="H228" s="74"/>
      <c r="I228" s="96"/>
    </row>
    <row r="229" spans="2:9" x14ac:dyDescent="0.25">
      <c r="B229" s="74"/>
      <c r="C229" s="74"/>
      <c r="D229" s="74"/>
      <c r="E229" s="74"/>
      <c r="F229" s="74"/>
      <c r="G229" s="74"/>
      <c r="H229" s="74"/>
      <c r="I229" s="96"/>
    </row>
    <row r="230" spans="2:9" x14ac:dyDescent="0.25">
      <c r="B230" s="74"/>
      <c r="C230" s="74"/>
      <c r="D230" s="74"/>
      <c r="E230" s="74"/>
      <c r="F230" s="74"/>
      <c r="G230" s="74"/>
      <c r="H230" s="74"/>
      <c r="I230" s="96"/>
    </row>
    <row r="231" spans="2:9" x14ac:dyDescent="0.25">
      <c r="B231" s="74"/>
      <c r="C231" s="74"/>
      <c r="D231" s="74"/>
      <c r="E231" s="74"/>
      <c r="F231" s="74"/>
      <c r="G231" s="74"/>
      <c r="H231" s="74"/>
      <c r="I231" s="96"/>
    </row>
    <row r="232" spans="2:9" x14ac:dyDescent="0.25">
      <c r="B232" s="74"/>
      <c r="C232" s="74"/>
      <c r="D232" s="74"/>
      <c r="E232" s="74"/>
      <c r="F232" s="74"/>
      <c r="G232" s="74"/>
      <c r="H232" s="74"/>
      <c r="I232" s="96"/>
    </row>
    <row r="233" spans="2:9" x14ac:dyDescent="0.25">
      <c r="B233" s="74"/>
      <c r="C233" s="74"/>
      <c r="D233" s="74"/>
      <c r="E233" s="74"/>
      <c r="F233" s="74"/>
      <c r="G233" s="74"/>
      <c r="H233" s="74"/>
      <c r="I233" s="96"/>
    </row>
    <row r="234" spans="2:9" x14ac:dyDescent="0.25">
      <c r="B234" s="74"/>
      <c r="C234" s="74"/>
      <c r="D234" s="74"/>
      <c r="E234" s="74"/>
      <c r="F234" s="74"/>
      <c r="G234" s="74"/>
      <c r="H234" s="74"/>
      <c r="I234" s="96"/>
    </row>
    <row r="235" spans="2:9" x14ac:dyDescent="0.25">
      <c r="B235" s="74"/>
      <c r="C235" s="74"/>
      <c r="D235" s="74"/>
      <c r="E235" s="74"/>
      <c r="F235" s="74"/>
      <c r="G235" s="74"/>
      <c r="H235" s="74"/>
      <c r="I235" s="96"/>
    </row>
    <row r="236" spans="2:9" x14ac:dyDescent="0.25">
      <c r="B236" s="74"/>
      <c r="C236" s="74"/>
      <c r="D236" s="74"/>
      <c r="E236" s="74"/>
      <c r="F236" s="74"/>
      <c r="G236" s="74"/>
      <c r="H236" s="74"/>
      <c r="I236" s="96"/>
    </row>
    <row r="237" spans="2:9" x14ac:dyDescent="0.25">
      <c r="B237" s="74"/>
      <c r="C237" s="74"/>
      <c r="D237" s="74"/>
      <c r="E237" s="74"/>
      <c r="F237" s="74"/>
      <c r="G237" s="74"/>
      <c r="H237" s="74"/>
      <c r="I237" s="96"/>
    </row>
    <row r="238" spans="2:9" x14ac:dyDescent="0.25">
      <c r="B238" s="74"/>
      <c r="C238" s="74"/>
      <c r="D238" s="74"/>
      <c r="E238" s="74"/>
      <c r="F238" s="74"/>
      <c r="G238" s="74"/>
      <c r="H238" s="74"/>
      <c r="I238" s="96"/>
    </row>
    <row r="239" spans="2:9" x14ac:dyDescent="0.25">
      <c r="B239" s="74"/>
      <c r="C239" s="74"/>
      <c r="D239" s="74"/>
      <c r="E239" s="74"/>
      <c r="F239" s="74"/>
      <c r="G239" s="74"/>
      <c r="H239" s="74"/>
      <c r="I239" s="96"/>
    </row>
    <row r="240" spans="2:9" x14ac:dyDescent="0.25">
      <c r="B240" s="74"/>
      <c r="C240" s="74"/>
      <c r="D240" s="74"/>
      <c r="E240" s="74"/>
      <c r="F240" s="74"/>
      <c r="G240" s="74"/>
      <c r="H240" s="74"/>
      <c r="I240" s="96"/>
    </row>
    <row r="241" spans="2:9" x14ac:dyDescent="0.25">
      <c r="B241" s="74"/>
      <c r="C241" s="74"/>
      <c r="D241" s="74"/>
      <c r="E241" s="74"/>
      <c r="F241" s="74"/>
      <c r="G241" s="74"/>
      <c r="H241" s="74"/>
      <c r="I241" s="96"/>
    </row>
    <row r="242" spans="2:9" x14ac:dyDescent="0.25">
      <c r="B242" s="74"/>
      <c r="C242" s="74"/>
      <c r="D242" s="74"/>
      <c r="E242" s="74"/>
      <c r="F242" s="74"/>
      <c r="G242" s="74"/>
      <c r="H242" s="74"/>
      <c r="I242" s="96"/>
    </row>
    <row r="243" spans="2:9" x14ac:dyDescent="0.25">
      <c r="B243" s="74"/>
      <c r="C243" s="74"/>
      <c r="D243" s="74"/>
      <c r="E243" s="74"/>
      <c r="F243" s="74"/>
      <c r="G243" s="74"/>
      <c r="H243" s="74"/>
      <c r="I243" s="96"/>
    </row>
    <row r="244" spans="2:9" x14ac:dyDescent="0.25">
      <c r="B244" s="74"/>
      <c r="C244" s="74"/>
      <c r="D244" s="74"/>
      <c r="E244" s="74"/>
      <c r="F244" s="74"/>
      <c r="G244" s="74"/>
      <c r="H244" s="74"/>
      <c r="I244" s="96"/>
    </row>
    <row r="245" spans="2:9" x14ac:dyDescent="0.25">
      <c r="B245" s="74"/>
      <c r="C245" s="74"/>
      <c r="D245" s="74"/>
      <c r="E245" s="74"/>
      <c r="F245" s="74"/>
      <c r="G245" s="74"/>
      <c r="H245" s="74"/>
      <c r="I245" s="96"/>
    </row>
    <row r="246" spans="2:9" x14ac:dyDescent="0.25">
      <c r="B246" s="74"/>
      <c r="C246" s="74"/>
      <c r="D246" s="74"/>
      <c r="E246" s="74"/>
      <c r="F246" s="74"/>
      <c r="G246" s="74"/>
      <c r="H246" s="74"/>
      <c r="I246" s="96"/>
    </row>
    <row r="247" spans="2:9" x14ac:dyDescent="0.25">
      <c r="B247" s="74"/>
      <c r="C247" s="74"/>
      <c r="D247" s="74"/>
      <c r="E247" s="74"/>
      <c r="F247" s="74"/>
      <c r="G247" s="74"/>
      <c r="H247" s="74"/>
      <c r="I247" s="96"/>
    </row>
    <row r="248" spans="2:9" x14ac:dyDescent="0.25">
      <c r="B248" s="74"/>
      <c r="C248" s="74"/>
      <c r="D248" s="74"/>
      <c r="E248" s="74"/>
      <c r="F248" s="74"/>
      <c r="G248" s="74"/>
      <c r="H248" s="74"/>
      <c r="I248" s="96"/>
    </row>
    <row r="249" spans="2:9" x14ac:dyDescent="0.25">
      <c r="B249" s="74"/>
      <c r="C249" s="74"/>
      <c r="D249" s="74"/>
      <c r="E249" s="74"/>
      <c r="F249" s="74"/>
      <c r="G249" s="74"/>
      <c r="H249" s="74"/>
      <c r="I249" s="96"/>
    </row>
    <row r="250" spans="2:9" x14ac:dyDescent="0.25">
      <c r="B250" s="74"/>
      <c r="C250" s="74"/>
      <c r="D250" s="74"/>
      <c r="E250" s="74"/>
      <c r="F250" s="74"/>
      <c r="G250" s="74"/>
      <c r="H250" s="74"/>
      <c r="I250" s="96"/>
    </row>
    <row r="251" spans="2:9" x14ac:dyDescent="0.25">
      <c r="B251" s="74"/>
      <c r="C251" s="74"/>
      <c r="D251" s="74"/>
      <c r="E251" s="74"/>
      <c r="F251" s="74"/>
      <c r="G251" s="74"/>
      <c r="H251" s="74"/>
      <c r="I251" s="96"/>
    </row>
    <row r="252" spans="2:9" x14ac:dyDescent="0.25">
      <c r="B252" s="74"/>
      <c r="C252" s="74"/>
      <c r="D252" s="74"/>
      <c r="E252" s="74"/>
      <c r="F252" s="74"/>
      <c r="G252" s="74"/>
      <c r="H252" s="74"/>
      <c r="I252" s="96"/>
    </row>
    <row r="253" spans="2:9" x14ac:dyDescent="0.25">
      <c r="B253" s="74"/>
      <c r="C253" s="74"/>
      <c r="D253" s="74"/>
      <c r="E253" s="74"/>
      <c r="F253" s="74"/>
      <c r="G253" s="74"/>
      <c r="H253" s="74"/>
      <c r="I253" s="96"/>
    </row>
    <row r="254" spans="2:9" x14ac:dyDescent="0.25">
      <c r="B254" s="74"/>
      <c r="C254" s="74"/>
      <c r="D254" s="74"/>
      <c r="E254" s="74"/>
      <c r="F254" s="74"/>
      <c r="G254" s="74"/>
      <c r="H254" s="74"/>
      <c r="I254" s="96"/>
    </row>
    <row r="255" spans="2:9" x14ac:dyDescent="0.25">
      <c r="B255" s="74"/>
      <c r="C255" s="74"/>
      <c r="D255" s="74"/>
      <c r="E255" s="74"/>
      <c r="F255" s="74"/>
      <c r="G255" s="74"/>
      <c r="H255" s="74"/>
      <c r="I255" s="96"/>
    </row>
    <row r="256" spans="2:9" x14ac:dyDescent="0.25">
      <c r="B256" s="74"/>
      <c r="C256" s="74"/>
      <c r="D256" s="74"/>
      <c r="E256" s="74"/>
      <c r="F256" s="74"/>
      <c r="G256" s="74"/>
      <c r="H256" s="74"/>
      <c r="I256" s="96"/>
    </row>
    <row r="257" spans="2:9" x14ac:dyDescent="0.25">
      <c r="B257" s="74"/>
      <c r="C257" s="74"/>
      <c r="D257" s="74"/>
      <c r="E257" s="74"/>
      <c r="F257" s="74"/>
      <c r="G257" s="74"/>
      <c r="H257" s="74"/>
      <c r="I257" s="96"/>
    </row>
    <row r="258" spans="2:9" x14ac:dyDescent="0.25">
      <c r="B258" s="74"/>
      <c r="C258" s="74"/>
      <c r="D258" s="74"/>
      <c r="E258" s="74"/>
      <c r="F258" s="74"/>
      <c r="G258" s="74"/>
      <c r="H258" s="74"/>
      <c r="I258" s="96"/>
    </row>
    <row r="259" spans="2:9" x14ac:dyDescent="0.25">
      <c r="B259" s="74"/>
      <c r="C259" s="74"/>
      <c r="D259" s="74"/>
      <c r="E259" s="74"/>
      <c r="F259" s="74"/>
      <c r="G259" s="74"/>
      <c r="H259" s="74"/>
      <c r="I259" s="96"/>
    </row>
    <row r="260" spans="2:9" x14ac:dyDescent="0.25">
      <c r="B260" s="74"/>
      <c r="C260" s="74"/>
      <c r="D260" s="74"/>
      <c r="E260" s="74"/>
      <c r="F260" s="74"/>
      <c r="G260" s="74"/>
      <c r="H260" s="74"/>
      <c r="I260" s="96"/>
    </row>
    <row r="261" spans="2:9" x14ac:dyDescent="0.25">
      <c r="B261" s="74"/>
      <c r="C261" s="74"/>
      <c r="D261" s="74"/>
      <c r="E261" s="74"/>
      <c r="F261" s="74"/>
      <c r="G261" s="74"/>
      <c r="H261" s="74"/>
      <c r="I261" s="96"/>
    </row>
    <row r="262" spans="2:9" x14ac:dyDescent="0.25">
      <c r="B262" s="74"/>
      <c r="C262" s="74"/>
      <c r="D262" s="74"/>
      <c r="E262" s="74"/>
      <c r="F262" s="74"/>
      <c r="G262" s="74"/>
      <c r="H262" s="74"/>
      <c r="I262" s="96"/>
    </row>
    <row r="263" spans="2:9" x14ac:dyDescent="0.25">
      <c r="B263" s="74"/>
      <c r="C263" s="74"/>
      <c r="D263" s="74"/>
      <c r="E263" s="74"/>
      <c r="F263" s="74"/>
      <c r="G263" s="74"/>
      <c r="H263" s="74"/>
      <c r="I263" s="96"/>
    </row>
    <row r="264" spans="2:9" x14ac:dyDescent="0.25">
      <c r="B264" s="74"/>
      <c r="C264" s="74"/>
      <c r="D264" s="74"/>
      <c r="E264" s="74"/>
      <c r="F264" s="74"/>
      <c r="G264" s="74"/>
      <c r="H264" s="74"/>
      <c r="I264" s="96"/>
    </row>
    <row r="265" spans="2:9" x14ac:dyDescent="0.25">
      <c r="B265" s="74"/>
      <c r="C265" s="74"/>
      <c r="D265" s="74"/>
      <c r="E265" s="74"/>
      <c r="F265" s="74"/>
      <c r="G265" s="74"/>
      <c r="H265" s="74"/>
      <c r="I265" s="96"/>
    </row>
    <row r="266" spans="2:9" x14ac:dyDescent="0.25">
      <c r="B266" s="74"/>
      <c r="C266" s="74"/>
      <c r="D266" s="74"/>
      <c r="E266" s="74"/>
      <c r="F266" s="74"/>
      <c r="G266" s="74"/>
      <c r="H266" s="74"/>
      <c r="I266" s="96"/>
    </row>
    <row r="267" spans="2:9" x14ac:dyDescent="0.25">
      <c r="B267" s="74"/>
      <c r="C267" s="74"/>
      <c r="D267" s="74"/>
      <c r="E267" s="74"/>
      <c r="F267" s="74"/>
      <c r="G267" s="74"/>
      <c r="H267" s="74"/>
      <c r="I267" s="96"/>
    </row>
    <row r="268" spans="2:9" x14ac:dyDescent="0.25">
      <c r="B268" s="74"/>
      <c r="C268" s="74"/>
      <c r="D268" s="74"/>
      <c r="E268" s="74"/>
      <c r="F268" s="74"/>
      <c r="G268" s="74"/>
      <c r="H268" s="74"/>
      <c r="I268" s="96"/>
    </row>
    <row r="269" spans="2:9" x14ac:dyDescent="0.25">
      <c r="B269" s="74"/>
      <c r="C269" s="74"/>
      <c r="D269" s="74"/>
      <c r="E269" s="74"/>
      <c r="F269" s="74"/>
      <c r="G269" s="74"/>
      <c r="H269" s="74"/>
      <c r="I269" s="96"/>
    </row>
    <row r="270" spans="2:9" x14ac:dyDescent="0.25">
      <c r="B270" s="74"/>
      <c r="C270" s="74"/>
      <c r="D270" s="74"/>
      <c r="E270" s="74"/>
      <c r="F270" s="74"/>
      <c r="G270" s="74"/>
      <c r="H270" s="74"/>
      <c r="I270" s="96"/>
    </row>
    <row r="271" spans="2:9" x14ac:dyDescent="0.25">
      <c r="B271" s="74"/>
      <c r="C271" s="74"/>
      <c r="D271" s="74"/>
      <c r="E271" s="74"/>
      <c r="F271" s="74"/>
      <c r="G271" s="74"/>
      <c r="H271" s="74"/>
      <c r="I271" s="96"/>
    </row>
    <row r="272" spans="2:9" x14ac:dyDescent="0.25">
      <c r="B272" s="74"/>
      <c r="C272" s="74"/>
      <c r="D272" s="74"/>
      <c r="E272" s="74"/>
      <c r="F272" s="74"/>
      <c r="G272" s="74"/>
      <c r="H272" s="74"/>
      <c r="I272" s="96"/>
    </row>
    <row r="273" spans="2:9" x14ac:dyDescent="0.25">
      <c r="B273" s="74"/>
      <c r="C273" s="74"/>
      <c r="D273" s="74"/>
      <c r="E273" s="74"/>
      <c r="F273" s="74"/>
      <c r="G273" s="74"/>
      <c r="H273" s="74"/>
      <c r="I273" s="96"/>
    </row>
    <row r="274" spans="2:9" x14ac:dyDescent="0.25">
      <c r="B274" s="74"/>
      <c r="C274" s="74"/>
      <c r="D274" s="74"/>
      <c r="E274" s="74"/>
      <c r="F274" s="74"/>
      <c r="G274" s="74"/>
      <c r="H274" s="74"/>
      <c r="I274" s="96"/>
    </row>
    <row r="275" spans="2:9" x14ac:dyDescent="0.25">
      <c r="B275" s="74"/>
      <c r="C275" s="74"/>
      <c r="D275" s="74"/>
      <c r="E275" s="74"/>
      <c r="F275" s="74"/>
      <c r="G275" s="74"/>
      <c r="H275" s="74"/>
      <c r="I275" s="96"/>
    </row>
    <row r="276" spans="2:9" x14ac:dyDescent="0.25">
      <c r="B276" s="74"/>
      <c r="C276" s="74"/>
      <c r="D276" s="74"/>
      <c r="E276" s="74"/>
      <c r="F276" s="74"/>
      <c r="G276" s="74"/>
      <c r="H276" s="74"/>
      <c r="I276" s="96"/>
    </row>
    <row r="277" spans="2:9" x14ac:dyDescent="0.25">
      <c r="B277" s="74"/>
      <c r="C277" s="74"/>
      <c r="D277" s="74"/>
      <c r="E277" s="74"/>
      <c r="F277" s="74"/>
      <c r="G277" s="74"/>
      <c r="H277" s="74"/>
      <c r="I277" s="96"/>
    </row>
    <row r="278" spans="2:9" x14ac:dyDescent="0.25">
      <c r="B278" s="74"/>
      <c r="C278" s="74"/>
      <c r="D278" s="74"/>
      <c r="E278" s="74"/>
      <c r="F278" s="74"/>
      <c r="G278" s="74"/>
      <c r="H278" s="74"/>
      <c r="I278" s="96"/>
    </row>
    <row r="279" spans="2:9" x14ac:dyDescent="0.25">
      <c r="B279" s="74"/>
      <c r="C279" s="74"/>
      <c r="D279" s="74"/>
      <c r="E279" s="74"/>
      <c r="F279" s="74"/>
      <c r="G279" s="74"/>
      <c r="H279" s="74"/>
      <c r="I279" s="96"/>
    </row>
    <row r="280" spans="2:9" x14ac:dyDescent="0.25">
      <c r="B280" s="74"/>
      <c r="C280" s="74"/>
      <c r="D280" s="74"/>
      <c r="E280" s="74"/>
      <c r="F280" s="74"/>
      <c r="G280" s="74"/>
      <c r="H280" s="74"/>
      <c r="I280" s="96"/>
    </row>
    <row r="281" spans="2:9" x14ac:dyDescent="0.25">
      <c r="B281" s="74"/>
      <c r="C281" s="74"/>
      <c r="D281" s="74"/>
      <c r="E281" s="74"/>
      <c r="F281" s="74"/>
      <c r="G281" s="74"/>
      <c r="H281" s="74"/>
      <c r="I281" s="96"/>
    </row>
    <row r="282" spans="2:9" x14ac:dyDescent="0.25">
      <c r="B282" s="74"/>
      <c r="C282" s="74"/>
      <c r="D282" s="74"/>
      <c r="E282" s="74"/>
      <c r="F282" s="74"/>
      <c r="G282" s="74"/>
      <c r="H282" s="74"/>
      <c r="I282" s="96"/>
    </row>
    <row r="283" spans="2:9" x14ac:dyDescent="0.25">
      <c r="B283" s="74"/>
      <c r="C283" s="74"/>
      <c r="D283" s="74"/>
      <c r="E283" s="74"/>
      <c r="F283" s="74"/>
      <c r="G283" s="74"/>
      <c r="H283" s="74"/>
      <c r="I283" s="96"/>
    </row>
    <row r="284" spans="2:9" x14ac:dyDescent="0.25">
      <c r="B284" s="74"/>
      <c r="C284" s="74"/>
      <c r="D284" s="74"/>
      <c r="E284" s="74"/>
      <c r="F284" s="74"/>
      <c r="G284" s="74"/>
      <c r="H284" s="74"/>
      <c r="I284" s="96"/>
    </row>
    <row r="285" spans="2:9" x14ac:dyDescent="0.25">
      <c r="B285" s="74"/>
      <c r="C285" s="74"/>
      <c r="D285" s="74"/>
      <c r="E285" s="74"/>
      <c r="F285" s="74"/>
      <c r="G285" s="74"/>
      <c r="H285" s="74"/>
      <c r="I285" s="96"/>
    </row>
    <row r="286" spans="2:9" x14ac:dyDescent="0.25">
      <c r="B286" s="74"/>
      <c r="C286" s="74"/>
      <c r="D286" s="74"/>
      <c r="E286" s="74"/>
      <c r="F286" s="74"/>
      <c r="G286" s="74"/>
      <c r="H286" s="74"/>
      <c r="I286" s="96"/>
    </row>
    <row r="287" spans="2:9" x14ac:dyDescent="0.25">
      <c r="B287" s="74"/>
      <c r="C287" s="74"/>
      <c r="D287" s="74"/>
      <c r="E287" s="74"/>
      <c r="F287" s="74"/>
      <c r="G287" s="74"/>
      <c r="H287" s="74"/>
      <c r="I287" s="96"/>
    </row>
    <row r="288" spans="2:9" x14ac:dyDescent="0.25">
      <c r="B288" s="74"/>
      <c r="C288" s="74"/>
      <c r="D288" s="74"/>
      <c r="E288" s="74"/>
      <c r="F288" s="74"/>
      <c r="G288" s="74"/>
      <c r="H288" s="74"/>
      <c r="I288" s="96"/>
    </row>
    <row r="289" spans="2:9" x14ac:dyDescent="0.25">
      <c r="B289" s="74"/>
      <c r="C289" s="74"/>
      <c r="D289" s="74"/>
      <c r="E289" s="74"/>
      <c r="F289" s="74"/>
      <c r="G289" s="74"/>
      <c r="H289" s="74"/>
      <c r="I289" s="96"/>
    </row>
    <row r="290" spans="2:9" x14ac:dyDescent="0.25">
      <c r="B290" s="74"/>
      <c r="C290" s="74"/>
      <c r="D290" s="74"/>
      <c r="E290" s="74"/>
      <c r="F290" s="74"/>
      <c r="G290" s="74"/>
      <c r="H290" s="74"/>
      <c r="I290" s="96"/>
    </row>
    <row r="291" spans="2:9" x14ac:dyDescent="0.25">
      <c r="B291" s="74"/>
      <c r="C291" s="74"/>
      <c r="D291" s="74"/>
      <c r="E291" s="74"/>
      <c r="F291" s="74"/>
      <c r="G291" s="74"/>
      <c r="H291" s="74"/>
      <c r="I291" s="96"/>
    </row>
    <row r="292" spans="2:9" x14ac:dyDescent="0.25">
      <c r="B292" s="74"/>
      <c r="C292" s="74"/>
      <c r="D292" s="74"/>
      <c r="E292" s="74"/>
      <c r="F292" s="74"/>
      <c r="G292" s="74"/>
      <c r="H292" s="74"/>
      <c r="I292" s="96"/>
    </row>
    <row r="293" spans="2:9" x14ac:dyDescent="0.25">
      <c r="B293" s="74"/>
      <c r="C293" s="74"/>
      <c r="D293" s="74"/>
      <c r="E293" s="74"/>
      <c r="F293" s="74"/>
      <c r="G293" s="74"/>
      <c r="H293" s="74"/>
      <c r="I293" s="96"/>
    </row>
    <row r="294" spans="2:9" x14ac:dyDescent="0.25">
      <c r="B294" s="74"/>
      <c r="C294" s="74"/>
      <c r="D294" s="74"/>
      <c r="E294" s="74"/>
      <c r="F294" s="74"/>
      <c r="G294" s="74"/>
      <c r="H294" s="74"/>
      <c r="I294" s="96"/>
    </row>
    <row r="295" spans="2:9" x14ac:dyDescent="0.25">
      <c r="B295" s="74"/>
      <c r="C295" s="74"/>
      <c r="D295" s="74"/>
      <c r="E295" s="74"/>
      <c r="F295" s="74"/>
      <c r="G295" s="74"/>
      <c r="H295" s="74"/>
      <c r="I295" s="96"/>
    </row>
    <row r="296" spans="2:9" x14ac:dyDescent="0.25">
      <c r="B296" s="74"/>
      <c r="C296" s="74"/>
      <c r="D296" s="74"/>
      <c r="E296" s="74"/>
      <c r="F296" s="74"/>
      <c r="G296" s="74"/>
      <c r="H296" s="74"/>
      <c r="I296" s="96"/>
    </row>
    <row r="297" spans="2:9" x14ac:dyDescent="0.25">
      <c r="B297" s="74"/>
      <c r="C297" s="74"/>
      <c r="D297" s="74"/>
      <c r="E297" s="74"/>
      <c r="F297" s="74"/>
      <c r="G297" s="74"/>
      <c r="H297" s="74"/>
      <c r="I297" s="96"/>
    </row>
    <row r="298" spans="2:9" x14ac:dyDescent="0.25">
      <c r="B298" s="74"/>
      <c r="C298" s="74"/>
      <c r="D298" s="74"/>
      <c r="E298" s="74"/>
      <c r="F298" s="74"/>
      <c r="G298" s="74"/>
      <c r="H298" s="74"/>
      <c r="I298" s="96"/>
    </row>
    <row r="299" spans="2:9" x14ac:dyDescent="0.25">
      <c r="B299" s="74"/>
      <c r="C299" s="74"/>
      <c r="D299" s="74"/>
      <c r="E299" s="74"/>
      <c r="F299" s="74"/>
      <c r="G299" s="74"/>
      <c r="H299" s="74"/>
      <c r="I299" s="96"/>
    </row>
    <row r="300" spans="2:9" x14ac:dyDescent="0.25">
      <c r="B300" s="74"/>
      <c r="C300" s="74"/>
      <c r="D300" s="74"/>
      <c r="E300" s="74"/>
      <c r="F300" s="74"/>
      <c r="G300" s="74"/>
      <c r="H300" s="74"/>
      <c r="I300" s="96"/>
    </row>
    <row r="301" spans="2:9" x14ac:dyDescent="0.25">
      <c r="B301" s="74"/>
      <c r="C301" s="74"/>
      <c r="D301" s="74"/>
      <c r="E301" s="74"/>
      <c r="F301" s="74"/>
      <c r="G301" s="74"/>
      <c r="H301" s="74"/>
      <c r="I301" s="96"/>
    </row>
    <row r="302" spans="2:9" x14ac:dyDescent="0.25">
      <c r="B302" s="74"/>
      <c r="C302" s="74"/>
      <c r="D302" s="74"/>
      <c r="E302" s="74"/>
      <c r="F302" s="74"/>
      <c r="G302" s="74"/>
      <c r="H302" s="74"/>
      <c r="I302" s="96"/>
    </row>
    <row r="303" spans="2:9" x14ac:dyDescent="0.25">
      <c r="B303" s="74"/>
      <c r="C303" s="74"/>
      <c r="D303" s="74"/>
      <c r="E303" s="74"/>
      <c r="F303" s="74"/>
      <c r="G303" s="74"/>
      <c r="H303" s="74"/>
      <c r="I303" s="96"/>
    </row>
    <row r="304" spans="2:9" x14ac:dyDescent="0.25">
      <c r="B304" s="74"/>
      <c r="C304" s="74"/>
      <c r="D304" s="74"/>
      <c r="E304" s="74"/>
      <c r="F304" s="74"/>
      <c r="G304" s="74"/>
      <c r="H304" s="74"/>
      <c r="I304" s="96"/>
    </row>
    <row r="305" spans="2:9" x14ac:dyDescent="0.25">
      <c r="B305" s="74"/>
      <c r="C305" s="74"/>
      <c r="D305" s="74"/>
      <c r="E305" s="74"/>
      <c r="F305" s="74"/>
      <c r="G305" s="74"/>
      <c r="H305" s="74"/>
      <c r="I305" s="96"/>
    </row>
    <row r="306" spans="2:9" x14ac:dyDescent="0.25">
      <c r="B306" s="74"/>
      <c r="C306" s="74"/>
      <c r="D306" s="74"/>
      <c r="E306" s="74"/>
      <c r="F306" s="74"/>
      <c r="G306" s="74"/>
      <c r="H306" s="74"/>
      <c r="I306" s="96"/>
    </row>
    <row r="307" spans="2:9" x14ac:dyDescent="0.25">
      <c r="B307" s="74"/>
      <c r="C307" s="74"/>
      <c r="D307" s="74"/>
      <c r="E307" s="74"/>
      <c r="F307" s="74"/>
      <c r="G307" s="74"/>
      <c r="H307" s="74"/>
      <c r="I307" s="96"/>
    </row>
    <row r="308" spans="2:9" x14ac:dyDescent="0.25">
      <c r="B308" s="74"/>
      <c r="C308" s="74"/>
      <c r="D308" s="74"/>
      <c r="E308" s="74"/>
      <c r="F308" s="74"/>
      <c r="G308" s="74"/>
      <c r="H308" s="74"/>
      <c r="I308" s="96"/>
    </row>
    <row r="309" spans="2:9" x14ac:dyDescent="0.25">
      <c r="B309" s="74"/>
      <c r="C309" s="74"/>
      <c r="D309" s="74"/>
      <c r="E309" s="74"/>
      <c r="F309" s="74"/>
      <c r="G309" s="74"/>
      <c r="H309" s="74"/>
      <c r="I309" s="96"/>
    </row>
    <row r="310" spans="2:9" x14ac:dyDescent="0.25">
      <c r="B310" s="74"/>
      <c r="C310" s="74"/>
      <c r="D310" s="74"/>
      <c r="E310" s="74"/>
      <c r="F310" s="74"/>
      <c r="G310" s="74"/>
      <c r="H310" s="74"/>
      <c r="I310" s="96"/>
    </row>
    <row r="311" spans="2:9" x14ac:dyDescent="0.25">
      <c r="B311" s="74"/>
      <c r="C311" s="74"/>
      <c r="D311" s="74"/>
      <c r="E311" s="74"/>
      <c r="F311" s="74"/>
      <c r="G311" s="74"/>
      <c r="H311" s="74"/>
      <c r="I311" s="96"/>
    </row>
    <row r="312" spans="2:9" x14ac:dyDescent="0.25">
      <c r="B312" s="74"/>
      <c r="C312" s="74"/>
      <c r="D312" s="74"/>
      <c r="E312" s="74"/>
      <c r="F312" s="74"/>
      <c r="G312" s="74"/>
      <c r="H312" s="74"/>
      <c r="I312" s="96"/>
    </row>
    <row r="313" spans="2:9" x14ac:dyDescent="0.25">
      <c r="B313" s="74"/>
      <c r="C313" s="74"/>
      <c r="D313" s="74"/>
      <c r="E313" s="74"/>
      <c r="F313" s="74"/>
      <c r="G313" s="74"/>
      <c r="H313" s="74"/>
      <c r="I313" s="96"/>
    </row>
    <row r="314" spans="2:9" x14ac:dyDescent="0.25">
      <c r="B314" s="74"/>
      <c r="C314" s="74"/>
      <c r="D314" s="74"/>
      <c r="E314" s="74"/>
      <c r="F314" s="74"/>
      <c r="G314" s="74"/>
      <c r="H314" s="74"/>
      <c r="I314" s="96"/>
    </row>
    <row r="315" spans="2:9" x14ac:dyDescent="0.25">
      <c r="B315" s="74"/>
      <c r="C315" s="74"/>
      <c r="D315" s="74"/>
      <c r="E315" s="74"/>
      <c r="F315" s="74"/>
      <c r="G315" s="74"/>
      <c r="H315" s="74"/>
      <c r="I315" s="96"/>
    </row>
    <row r="316" spans="2:9" x14ac:dyDescent="0.25">
      <c r="B316" s="74"/>
      <c r="C316" s="74"/>
      <c r="D316" s="74"/>
      <c r="E316" s="74"/>
      <c r="F316" s="74"/>
      <c r="G316" s="74"/>
      <c r="H316" s="74"/>
      <c r="I316" s="96"/>
    </row>
    <row r="317" spans="2:9" x14ac:dyDescent="0.25">
      <c r="B317" s="74"/>
      <c r="C317" s="74"/>
      <c r="D317" s="74"/>
      <c r="E317" s="74"/>
      <c r="F317" s="74"/>
      <c r="G317" s="74"/>
      <c r="H317" s="74"/>
      <c r="I317" s="96"/>
    </row>
    <row r="318" spans="2:9" x14ac:dyDescent="0.25">
      <c r="B318" s="74"/>
      <c r="C318" s="74"/>
      <c r="D318" s="74"/>
      <c r="E318" s="74"/>
      <c r="F318" s="74"/>
      <c r="G318" s="74"/>
      <c r="H318" s="74"/>
      <c r="I318" s="96"/>
    </row>
    <row r="319" spans="2:9" x14ac:dyDescent="0.25">
      <c r="B319" s="74"/>
      <c r="C319" s="74"/>
      <c r="D319" s="74"/>
      <c r="E319" s="74"/>
      <c r="F319" s="74"/>
      <c r="G319" s="74"/>
      <c r="H319" s="74"/>
      <c r="I319" s="96"/>
    </row>
    <row r="320" spans="2:9" x14ac:dyDescent="0.25">
      <c r="B320" s="74"/>
      <c r="C320" s="74"/>
      <c r="D320" s="74"/>
      <c r="E320" s="74"/>
      <c r="F320" s="74"/>
      <c r="G320" s="74"/>
      <c r="H320" s="74"/>
      <c r="I320" s="96"/>
    </row>
    <row r="321" spans="2:9" x14ac:dyDescent="0.25">
      <c r="B321" s="74"/>
      <c r="C321" s="74"/>
      <c r="D321" s="74"/>
      <c r="E321" s="74"/>
      <c r="F321" s="74"/>
      <c r="G321" s="74"/>
      <c r="H321" s="74"/>
      <c r="I321" s="96"/>
    </row>
    <row r="322" spans="2:9" x14ac:dyDescent="0.25">
      <c r="B322" s="74"/>
      <c r="C322" s="74"/>
      <c r="D322" s="74"/>
      <c r="E322" s="74"/>
      <c r="F322" s="74"/>
      <c r="G322" s="74"/>
      <c r="H322" s="74"/>
      <c r="I322" s="96"/>
    </row>
    <row r="323" spans="2:9" x14ac:dyDescent="0.25">
      <c r="B323" s="74"/>
      <c r="C323" s="74"/>
      <c r="D323" s="74"/>
      <c r="E323" s="74"/>
      <c r="F323" s="74"/>
      <c r="G323" s="74"/>
      <c r="H323" s="74"/>
      <c r="I323" s="96"/>
    </row>
    <row r="324" spans="2:9" x14ac:dyDescent="0.25">
      <c r="B324" s="74"/>
      <c r="C324" s="74"/>
      <c r="D324" s="74"/>
      <c r="E324" s="74"/>
      <c r="F324" s="74"/>
      <c r="G324" s="74"/>
      <c r="H324" s="74"/>
      <c r="I324" s="96"/>
    </row>
    <row r="325" spans="2:9" x14ac:dyDescent="0.25">
      <c r="B325" s="74"/>
      <c r="C325" s="74"/>
      <c r="D325" s="74"/>
      <c r="E325" s="74"/>
      <c r="F325" s="74"/>
      <c r="G325" s="74"/>
      <c r="H325" s="74"/>
      <c r="I325" s="96"/>
    </row>
    <row r="326" spans="2:9" x14ac:dyDescent="0.25">
      <c r="B326" s="74"/>
      <c r="C326" s="74"/>
      <c r="D326" s="74"/>
      <c r="E326" s="74"/>
      <c r="F326" s="74"/>
      <c r="G326" s="74"/>
      <c r="H326" s="74"/>
      <c r="I326" s="96"/>
    </row>
    <row r="327" spans="2:9" x14ac:dyDescent="0.25">
      <c r="B327" s="74"/>
      <c r="C327" s="74"/>
      <c r="D327" s="74"/>
      <c r="E327" s="74"/>
      <c r="F327" s="74"/>
      <c r="G327" s="74"/>
      <c r="H327" s="74"/>
      <c r="I327" s="96"/>
    </row>
    <row r="328" spans="2:9" x14ac:dyDescent="0.25">
      <c r="B328" s="74"/>
      <c r="C328" s="74"/>
      <c r="D328" s="74"/>
      <c r="E328" s="74"/>
      <c r="F328" s="74"/>
      <c r="G328" s="74"/>
      <c r="H328" s="74"/>
      <c r="I328" s="96"/>
    </row>
    <row r="329" spans="2:9" x14ac:dyDescent="0.25">
      <c r="B329" s="74"/>
      <c r="C329" s="74"/>
      <c r="D329" s="74"/>
      <c r="E329" s="74"/>
      <c r="F329" s="74"/>
      <c r="G329" s="74"/>
      <c r="H329" s="74"/>
      <c r="I329" s="96"/>
    </row>
    <row r="330" spans="2:9" x14ac:dyDescent="0.25">
      <c r="B330" s="74"/>
      <c r="C330" s="74"/>
      <c r="D330" s="74"/>
      <c r="E330" s="74"/>
      <c r="F330" s="74"/>
      <c r="G330" s="74"/>
      <c r="H330" s="74"/>
      <c r="I330" s="96"/>
    </row>
    <row r="331" spans="2:9" x14ac:dyDescent="0.25">
      <c r="B331" s="74"/>
      <c r="C331" s="74"/>
      <c r="D331" s="74"/>
      <c r="E331" s="74"/>
      <c r="F331" s="74"/>
      <c r="G331" s="74"/>
      <c r="H331" s="74"/>
      <c r="I331" s="96"/>
    </row>
    <row r="332" spans="2:9" x14ac:dyDescent="0.25">
      <c r="B332" s="74"/>
      <c r="C332" s="74"/>
      <c r="D332" s="74"/>
      <c r="E332" s="74"/>
      <c r="F332" s="74"/>
      <c r="G332" s="74"/>
      <c r="H332" s="74"/>
      <c r="I332" s="96"/>
    </row>
    <row r="333" spans="2:9" x14ac:dyDescent="0.25">
      <c r="B333" s="74"/>
      <c r="C333" s="74"/>
      <c r="D333" s="74"/>
      <c r="E333" s="74"/>
      <c r="F333" s="74"/>
      <c r="G333" s="74"/>
      <c r="H333" s="74"/>
      <c r="I333" s="96"/>
    </row>
    <row r="334" spans="2:9" x14ac:dyDescent="0.25">
      <c r="B334" s="74"/>
      <c r="C334" s="74"/>
      <c r="D334" s="74"/>
      <c r="E334" s="74"/>
      <c r="F334" s="74"/>
      <c r="G334" s="74"/>
      <c r="H334" s="74"/>
      <c r="I334" s="96"/>
    </row>
    <row r="335" spans="2:9" x14ac:dyDescent="0.25">
      <c r="B335" s="74"/>
      <c r="C335" s="74"/>
      <c r="D335" s="74"/>
      <c r="E335" s="74"/>
      <c r="F335" s="74"/>
      <c r="G335" s="74"/>
      <c r="H335" s="74"/>
      <c r="I335" s="96"/>
    </row>
    <row r="336" spans="2:9" x14ac:dyDescent="0.25">
      <c r="B336" s="74"/>
      <c r="C336" s="74"/>
      <c r="D336" s="74"/>
      <c r="E336" s="74"/>
      <c r="F336" s="74"/>
      <c r="G336" s="74"/>
      <c r="H336" s="74"/>
      <c r="I336" s="96"/>
    </row>
    <row r="337" spans="2:9" x14ac:dyDescent="0.25">
      <c r="B337" s="74"/>
      <c r="C337" s="74"/>
      <c r="D337" s="74"/>
      <c r="E337" s="74"/>
      <c r="F337" s="74"/>
      <c r="G337" s="74"/>
      <c r="H337" s="74"/>
      <c r="I337" s="96"/>
    </row>
    <row r="338" spans="2:9" x14ac:dyDescent="0.25">
      <c r="B338" s="74"/>
      <c r="C338" s="74"/>
      <c r="D338" s="74"/>
      <c r="E338" s="74"/>
      <c r="F338" s="74"/>
      <c r="G338" s="74"/>
      <c r="H338" s="74"/>
      <c r="I338" s="96"/>
    </row>
    <row r="339" spans="2:9" x14ac:dyDescent="0.25">
      <c r="B339" s="74"/>
      <c r="C339" s="74"/>
      <c r="D339" s="74"/>
      <c r="E339" s="74"/>
      <c r="F339" s="74"/>
      <c r="G339" s="74"/>
      <c r="H339" s="74"/>
      <c r="I339" s="96"/>
    </row>
    <row r="340" spans="2:9" x14ac:dyDescent="0.25">
      <c r="B340" s="74"/>
      <c r="C340" s="74"/>
      <c r="D340" s="74"/>
      <c r="E340" s="74"/>
      <c r="F340" s="74"/>
      <c r="G340" s="74"/>
      <c r="H340" s="74"/>
      <c r="I340" s="96"/>
    </row>
    <row r="341" spans="2:9" x14ac:dyDescent="0.25">
      <c r="B341" s="74"/>
      <c r="C341" s="74"/>
      <c r="D341" s="74"/>
      <c r="E341" s="74"/>
      <c r="F341" s="74"/>
      <c r="G341" s="74"/>
      <c r="H341" s="74"/>
      <c r="I341" s="96"/>
    </row>
    <row r="342" spans="2:9" x14ac:dyDescent="0.25">
      <c r="B342" s="74"/>
      <c r="C342" s="74"/>
      <c r="D342" s="74"/>
      <c r="E342" s="74"/>
      <c r="F342" s="74"/>
      <c r="G342" s="74"/>
      <c r="H342" s="74"/>
      <c r="I342" s="96"/>
    </row>
    <row r="343" spans="2:9" x14ac:dyDescent="0.25">
      <c r="B343" s="74"/>
      <c r="C343" s="74"/>
      <c r="D343" s="74"/>
      <c r="E343" s="74"/>
      <c r="F343" s="74"/>
      <c r="G343" s="74"/>
      <c r="H343" s="74"/>
      <c r="I343" s="96"/>
    </row>
    <row r="344" spans="2:9" x14ac:dyDescent="0.25">
      <c r="B344" s="74"/>
      <c r="C344" s="74"/>
      <c r="D344" s="74"/>
      <c r="E344" s="74"/>
      <c r="F344" s="74"/>
      <c r="G344" s="74"/>
      <c r="H344" s="74"/>
      <c r="I344" s="96"/>
    </row>
    <row r="345" spans="2:9" x14ac:dyDescent="0.25">
      <c r="B345" s="74"/>
      <c r="C345" s="74"/>
      <c r="D345" s="74"/>
      <c r="E345" s="74"/>
      <c r="F345" s="74"/>
      <c r="G345" s="74"/>
      <c r="H345" s="74"/>
      <c r="I345" s="96"/>
    </row>
    <row r="346" spans="2:9" x14ac:dyDescent="0.25">
      <c r="B346" s="74"/>
      <c r="C346" s="74"/>
      <c r="D346" s="74"/>
      <c r="E346" s="74"/>
      <c r="F346" s="74"/>
      <c r="G346" s="74"/>
      <c r="H346" s="74"/>
      <c r="I346" s="96"/>
    </row>
    <row r="347" spans="2:9" x14ac:dyDescent="0.25">
      <c r="B347" s="74"/>
      <c r="C347" s="74"/>
      <c r="D347" s="74"/>
      <c r="E347" s="74"/>
      <c r="F347" s="74"/>
      <c r="G347" s="74"/>
      <c r="H347" s="74"/>
      <c r="I347" s="96"/>
    </row>
    <row r="348" spans="2:9" x14ac:dyDescent="0.25">
      <c r="B348" s="74"/>
      <c r="C348" s="74"/>
      <c r="D348" s="74"/>
      <c r="E348" s="74"/>
      <c r="F348" s="74"/>
      <c r="G348" s="74"/>
      <c r="H348" s="74"/>
      <c r="I348" s="96"/>
    </row>
    <row r="349" spans="2:9" x14ac:dyDescent="0.25">
      <c r="B349" s="74"/>
      <c r="C349" s="74"/>
      <c r="D349" s="74"/>
      <c r="E349" s="74"/>
      <c r="F349" s="74"/>
      <c r="G349" s="74"/>
      <c r="H349" s="74"/>
      <c r="I349" s="96"/>
    </row>
    <row r="350" spans="2:9" x14ac:dyDescent="0.25">
      <c r="B350" s="74"/>
      <c r="C350" s="74"/>
      <c r="D350" s="74"/>
      <c r="E350" s="74"/>
      <c r="F350" s="74"/>
      <c r="G350" s="74"/>
      <c r="H350" s="74"/>
      <c r="I350" s="96"/>
    </row>
    <row r="351" spans="2:9" x14ac:dyDescent="0.25">
      <c r="B351" s="74"/>
      <c r="C351" s="74"/>
      <c r="D351" s="74"/>
      <c r="E351" s="74"/>
      <c r="F351" s="74"/>
      <c r="G351" s="74"/>
      <c r="H351" s="74"/>
      <c r="I351" s="96"/>
    </row>
    <row r="352" spans="2:9" x14ac:dyDescent="0.25">
      <c r="B352" s="74"/>
      <c r="C352" s="74"/>
      <c r="D352" s="74"/>
      <c r="E352" s="74"/>
      <c r="F352" s="74"/>
      <c r="G352" s="74"/>
      <c r="H352" s="74"/>
      <c r="I352" s="96"/>
    </row>
    <row r="353" spans="2:9" x14ac:dyDescent="0.25">
      <c r="B353" s="74"/>
      <c r="C353" s="74"/>
      <c r="D353" s="74"/>
      <c r="E353" s="74"/>
      <c r="F353" s="74"/>
      <c r="G353" s="74"/>
      <c r="H353" s="74"/>
      <c r="I353" s="96"/>
    </row>
    <row r="354" spans="2:9" x14ac:dyDescent="0.25">
      <c r="B354" s="74"/>
      <c r="C354" s="74"/>
      <c r="D354" s="74"/>
      <c r="E354" s="74"/>
      <c r="F354" s="74"/>
      <c r="G354" s="74"/>
      <c r="H354" s="74"/>
      <c r="I354" s="96"/>
    </row>
    <row r="355" spans="2:9" x14ac:dyDescent="0.25">
      <c r="B355" s="74"/>
      <c r="C355" s="74"/>
      <c r="D355" s="74"/>
      <c r="E355" s="74"/>
      <c r="F355" s="74"/>
      <c r="G355" s="74"/>
      <c r="H355" s="74"/>
      <c r="I355" s="96"/>
    </row>
    <row r="356" spans="2:9" x14ac:dyDescent="0.25">
      <c r="B356" s="74"/>
      <c r="C356" s="74"/>
      <c r="D356" s="74"/>
      <c r="E356" s="74"/>
      <c r="F356" s="74"/>
      <c r="G356" s="74"/>
      <c r="H356" s="74"/>
      <c r="I356" s="96"/>
    </row>
    <row r="357" spans="2:9" x14ac:dyDescent="0.25">
      <c r="B357" s="74"/>
      <c r="C357" s="74"/>
      <c r="D357" s="74"/>
      <c r="E357" s="74"/>
      <c r="F357" s="74"/>
      <c r="G357" s="74"/>
      <c r="H357" s="74"/>
      <c r="I357" s="96"/>
    </row>
    <row r="358" spans="2:9" x14ac:dyDescent="0.25">
      <c r="B358" s="74"/>
      <c r="C358" s="74"/>
      <c r="D358" s="74"/>
      <c r="E358" s="74"/>
      <c r="F358" s="74"/>
      <c r="G358" s="74"/>
      <c r="H358" s="74"/>
      <c r="I358" s="96"/>
    </row>
    <row r="359" spans="2:9" x14ac:dyDescent="0.25">
      <c r="B359" s="74"/>
      <c r="C359" s="74"/>
      <c r="D359" s="74"/>
      <c r="E359" s="74"/>
      <c r="F359" s="74"/>
      <c r="G359" s="74"/>
      <c r="H359" s="74"/>
      <c r="I359" s="96"/>
    </row>
    <row r="360" spans="2:9" x14ac:dyDescent="0.25">
      <c r="B360" s="74"/>
      <c r="C360" s="74"/>
      <c r="D360" s="74"/>
      <c r="E360" s="74"/>
      <c r="F360" s="74"/>
      <c r="G360" s="74"/>
      <c r="H360" s="74"/>
      <c r="I360" s="96"/>
    </row>
    <row r="361" spans="2:9" x14ac:dyDescent="0.25">
      <c r="B361" s="74"/>
      <c r="C361" s="74"/>
      <c r="D361" s="74"/>
      <c r="E361" s="74"/>
      <c r="F361" s="74"/>
      <c r="G361" s="74"/>
      <c r="H361" s="74"/>
      <c r="I361" s="96"/>
    </row>
    <row r="362" spans="2:9" x14ac:dyDescent="0.25">
      <c r="B362" s="74"/>
      <c r="C362" s="74"/>
      <c r="D362" s="74"/>
      <c r="E362" s="74"/>
      <c r="F362" s="74"/>
      <c r="G362" s="74"/>
      <c r="H362" s="74"/>
      <c r="I362" s="96"/>
    </row>
    <row r="363" spans="2:9" x14ac:dyDescent="0.25">
      <c r="B363" s="74"/>
      <c r="C363" s="74"/>
      <c r="D363" s="74"/>
      <c r="E363" s="74"/>
      <c r="F363" s="74"/>
      <c r="G363" s="74"/>
      <c r="H363" s="74"/>
      <c r="I363" s="96"/>
    </row>
    <row r="364" spans="2:9" x14ac:dyDescent="0.25">
      <c r="B364" s="74"/>
      <c r="C364" s="74"/>
      <c r="D364" s="74"/>
      <c r="E364" s="74"/>
      <c r="F364" s="74"/>
      <c r="G364" s="74"/>
      <c r="H364" s="74"/>
      <c r="I364" s="96"/>
    </row>
    <row r="365" spans="2:9" x14ac:dyDescent="0.25">
      <c r="B365" s="74"/>
      <c r="C365" s="74"/>
      <c r="D365" s="74"/>
      <c r="E365" s="74"/>
      <c r="F365" s="74"/>
      <c r="G365" s="74"/>
      <c r="H365" s="74"/>
      <c r="I365" s="96"/>
    </row>
    <row r="366" spans="2:9" x14ac:dyDescent="0.25">
      <c r="B366" s="74"/>
      <c r="C366" s="74"/>
      <c r="D366" s="74"/>
      <c r="E366" s="74"/>
      <c r="F366" s="74"/>
      <c r="G366" s="74"/>
      <c r="H366" s="74"/>
      <c r="I366" s="96"/>
    </row>
    <row r="367" spans="2:9" x14ac:dyDescent="0.25">
      <c r="B367" s="74"/>
      <c r="C367" s="74"/>
      <c r="D367" s="74"/>
      <c r="E367" s="74"/>
      <c r="F367" s="74"/>
      <c r="G367" s="74"/>
      <c r="H367" s="74"/>
      <c r="I367" s="96"/>
    </row>
    <row r="368" spans="2:9" x14ac:dyDescent="0.25">
      <c r="B368" s="74"/>
      <c r="C368" s="74"/>
      <c r="D368" s="74"/>
      <c r="E368" s="74"/>
      <c r="F368" s="74"/>
      <c r="G368" s="74"/>
      <c r="H368" s="74"/>
      <c r="I368" s="96"/>
    </row>
    <row r="369" spans="2:9" x14ac:dyDescent="0.25">
      <c r="B369" s="74"/>
      <c r="C369" s="74"/>
      <c r="D369" s="74"/>
      <c r="E369" s="74"/>
      <c r="F369" s="74"/>
      <c r="G369" s="74"/>
      <c r="H369" s="74"/>
      <c r="I369" s="96"/>
    </row>
    <row r="370" spans="2:9" x14ac:dyDescent="0.25">
      <c r="B370" s="74"/>
      <c r="C370" s="74"/>
      <c r="D370" s="74"/>
      <c r="E370" s="74"/>
      <c r="F370" s="74"/>
      <c r="G370" s="74"/>
      <c r="H370" s="74"/>
      <c r="I370" s="96"/>
    </row>
    <row r="371" spans="2:9" x14ac:dyDescent="0.25">
      <c r="B371" s="74"/>
      <c r="C371" s="74"/>
      <c r="D371" s="74"/>
      <c r="E371" s="74"/>
      <c r="F371" s="74"/>
      <c r="G371" s="74"/>
      <c r="H371" s="74"/>
      <c r="I371" s="96"/>
    </row>
    <row r="372" spans="2:9" x14ac:dyDescent="0.25">
      <c r="B372" s="74"/>
      <c r="C372" s="74"/>
      <c r="D372" s="74"/>
      <c r="E372" s="74"/>
      <c r="F372" s="74"/>
      <c r="G372" s="74"/>
      <c r="H372" s="74"/>
      <c r="I372" s="96"/>
    </row>
    <row r="373" spans="2:9" x14ac:dyDescent="0.25">
      <c r="B373" s="74"/>
      <c r="C373" s="74"/>
      <c r="D373" s="74"/>
      <c r="E373" s="74"/>
      <c r="F373" s="74"/>
      <c r="G373" s="74"/>
      <c r="H373" s="74"/>
      <c r="I373" s="96"/>
    </row>
    <row r="374" spans="2:9" x14ac:dyDescent="0.25">
      <c r="B374" s="74"/>
      <c r="C374" s="74"/>
      <c r="D374" s="74"/>
      <c r="E374" s="74"/>
      <c r="F374" s="74"/>
      <c r="G374" s="74"/>
      <c r="H374" s="74"/>
      <c r="I374" s="96"/>
    </row>
    <row r="375" spans="2:9" x14ac:dyDescent="0.25">
      <c r="B375" s="74"/>
      <c r="C375" s="74"/>
      <c r="D375" s="74"/>
      <c r="E375" s="74"/>
      <c r="F375" s="74"/>
      <c r="G375" s="74"/>
      <c r="H375" s="74"/>
      <c r="I375" s="96"/>
    </row>
    <row r="376" spans="2:9" x14ac:dyDescent="0.25">
      <c r="B376" s="74"/>
      <c r="C376" s="74"/>
      <c r="D376" s="74"/>
      <c r="E376" s="74"/>
      <c r="F376" s="74"/>
      <c r="G376" s="74"/>
      <c r="H376" s="74"/>
      <c r="I376" s="96"/>
    </row>
    <row r="377" spans="2:9" x14ac:dyDescent="0.25">
      <c r="B377" s="74"/>
      <c r="C377" s="74"/>
      <c r="D377" s="74"/>
      <c r="E377" s="74"/>
      <c r="F377" s="74"/>
      <c r="G377" s="74"/>
      <c r="H377" s="74"/>
      <c r="I377" s="96"/>
    </row>
    <row r="378" spans="2:9" x14ac:dyDescent="0.25">
      <c r="B378" s="74"/>
      <c r="C378" s="74"/>
      <c r="D378" s="74"/>
      <c r="E378" s="74"/>
      <c r="F378" s="74"/>
      <c r="G378" s="74"/>
      <c r="H378" s="74"/>
      <c r="I378" s="96"/>
    </row>
    <row r="379" spans="2:9" x14ac:dyDescent="0.25">
      <c r="B379" s="74"/>
      <c r="C379" s="74"/>
      <c r="D379" s="74"/>
      <c r="E379" s="74"/>
      <c r="F379" s="74"/>
      <c r="G379" s="74"/>
      <c r="H379" s="74"/>
      <c r="I379" s="96"/>
    </row>
    <row r="380" spans="2:9" x14ac:dyDescent="0.25">
      <c r="B380" s="74"/>
      <c r="C380" s="74"/>
      <c r="D380" s="74"/>
      <c r="E380" s="74"/>
      <c r="F380" s="74"/>
      <c r="G380" s="74"/>
      <c r="H380" s="74"/>
      <c r="I380" s="96"/>
    </row>
    <row r="381" spans="2:9" x14ac:dyDescent="0.25">
      <c r="B381" s="74"/>
      <c r="C381" s="74"/>
      <c r="D381" s="74"/>
      <c r="E381" s="74"/>
      <c r="F381" s="74"/>
      <c r="G381" s="74"/>
      <c r="H381" s="74"/>
      <c r="I381" s="96"/>
    </row>
    <row r="382" spans="2:9" x14ac:dyDescent="0.25">
      <c r="B382" s="74"/>
      <c r="C382" s="74"/>
      <c r="D382" s="74"/>
      <c r="E382" s="74"/>
      <c r="F382" s="74"/>
      <c r="G382" s="74"/>
      <c r="H382" s="74"/>
      <c r="I382" s="96"/>
    </row>
    <row r="383" spans="2:9" x14ac:dyDescent="0.25">
      <c r="B383" s="74"/>
      <c r="C383" s="74"/>
      <c r="D383" s="74"/>
      <c r="E383" s="74"/>
      <c r="F383" s="74"/>
      <c r="G383" s="74"/>
      <c r="H383" s="74"/>
      <c r="I383" s="96"/>
    </row>
    <row r="384" spans="2:9" x14ac:dyDescent="0.25">
      <c r="B384" s="74"/>
      <c r="C384" s="74"/>
      <c r="D384" s="74"/>
      <c r="E384" s="74"/>
      <c r="F384" s="74"/>
      <c r="G384" s="74"/>
      <c r="H384" s="74"/>
      <c r="I384" s="96"/>
    </row>
    <row r="385" spans="2:9" x14ac:dyDescent="0.25">
      <c r="B385" s="74"/>
      <c r="C385" s="74"/>
      <c r="D385" s="74"/>
      <c r="E385" s="74"/>
      <c r="F385" s="74"/>
      <c r="G385" s="74"/>
      <c r="H385" s="74"/>
      <c r="I385" s="96"/>
    </row>
    <row r="386" spans="2:9" x14ac:dyDescent="0.25">
      <c r="B386" s="74"/>
      <c r="C386" s="74"/>
      <c r="D386" s="74"/>
      <c r="E386" s="74"/>
      <c r="F386" s="74"/>
      <c r="G386" s="74"/>
      <c r="H386" s="74"/>
      <c r="I386" s="96"/>
    </row>
    <row r="387" spans="2:9" x14ac:dyDescent="0.25">
      <c r="B387" s="74"/>
      <c r="C387" s="74"/>
      <c r="D387" s="74"/>
      <c r="E387" s="74"/>
      <c r="F387" s="74"/>
      <c r="G387" s="74"/>
      <c r="H387" s="74"/>
      <c r="I387" s="96"/>
    </row>
    <row r="388" spans="2:9" x14ac:dyDescent="0.25">
      <c r="B388" s="74"/>
      <c r="C388" s="74"/>
      <c r="D388" s="74"/>
      <c r="E388" s="74"/>
      <c r="F388" s="74"/>
      <c r="G388" s="74"/>
      <c r="H388" s="74"/>
      <c r="I388" s="96"/>
    </row>
    <row r="389" spans="2:9" x14ac:dyDescent="0.25">
      <c r="B389" s="74"/>
      <c r="C389" s="74"/>
      <c r="D389" s="74"/>
      <c r="E389" s="74"/>
      <c r="F389" s="74"/>
      <c r="G389" s="74"/>
      <c r="H389" s="74"/>
      <c r="I389" s="96"/>
    </row>
    <row r="390" spans="2:9" x14ac:dyDescent="0.25">
      <c r="B390" s="74"/>
      <c r="C390" s="74"/>
      <c r="D390" s="74"/>
      <c r="E390" s="74"/>
      <c r="F390" s="74"/>
      <c r="G390" s="74"/>
      <c r="H390" s="74"/>
      <c r="I390" s="96"/>
    </row>
    <row r="391" spans="2:9" x14ac:dyDescent="0.25">
      <c r="B391" s="74"/>
      <c r="C391" s="74"/>
      <c r="D391" s="74"/>
      <c r="E391" s="74"/>
      <c r="F391" s="74"/>
      <c r="G391" s="74"/>
      <c r="H391" s="74"/>
      <c r="I391" s="96"/>
    </row>
    <row r="392" spans="2:9" x14ac:dyDescent="0.25">
      <c r="B392" s="74"/>
      <c r="C392" s="74"/>
      <c r="D392" s="74"/>
      <c r="E392" s="74"/>
      <c r="F392" s="74"/>
      <c r="G392" s="74"/>
      <c r="H392" s="74"/>
      <c r="I392" s="96"/>
    </row>
    <row r="393" spans="2:9" x14ac:dyDescent="0.25">
      <c r="B393" s="74"/>
      <c r="C393" s="74"/>
      <c r="D393" s="74"/>
      <c r="E393" s="74"/>
      <c r="F393" s="74"/>
      <c r="G393" s="74"/>
      <c r="H393" s="74"/>
      <c r="I393" s="96"/>
    </row>
    <row r="394" spans="2:9" x14ac:dyDescent="0.25">
      <c r="B394" s="74"/>
      <c r="C394" s="74"/>
      <c r="D394" s="74"/>
      <c r="E394" s="74"/>
      <c r="F394" s="74"/>
      <c r="G394" s="74"/>
      <c r="H394" s="74"/>
      <c r="I394" s="96"/>
    </row>
    <row r="395" spans="2:9" x14ac:dyDescent="0.25">
      <c r="B395" s="74"/>
      <c r="C395" s="74"/>
      <c r="D395" s="74"/>
      <c r="E395" s="74"/>
      <c r="F395" s="74"/>
      <c r="G395" s="74"/>
      <c r="H395" s="74"/>
      <c r="I395" s="96"/>
    </row>
    <row r="396" spans="2:9" x14ac:dyDescent="0.25">
      <c r="B396" s="74"/>
      <c r="C396" s="74"/>
      <c r="D396" s="74"/>
      <c r="E396" s="74"/>
      <c r="F396" s="74"/>
      <c r="G396" s="74"/>
      <c r="H396" s="74"/>
      <c r="I396" s="96"/>
    </row>
    <row r="397" spans="2:9" x14ac:dyDescent="0.25">
      <c r="B397" s="74"/>
      <c r="C397" s="74"/>
      <c r="D397" s="74"/>
      <c r="E397" s="74"/>
      <c r="F397" s="74"/>
      <c r="G397" s="74"/>
      <c r="H397" s="74"/>
      <c r="I397" s="96"/>
    </row>
    <row r="398" spans="2:9" x14ac:dyDescent="0.25">
      <c r="B398" s="74"/>
      <c r="C398" s="74"/>
      <c r="D398" s="74"/>
      <c r="E398" s="74"/>
      <c r="F398" s="74"/>
      <c r="G398" s="74"/>
      <c r="H398" s="74"/>
      <c r="I398" s="96"/>
    </row>
    <row r="399" spans="2:9" x14ac:dyDescent="0.25">
      <c r="B399" s="74"/>
      <c r="C399" s="74"/>
      <c r="D399" s="74"/>
      <c r="E399" s="74"/>
      <c r="F399" s="74"/>
      <c r="G399" s="74"/>
      <c r="H399" s="74"/>
      <c r="I399" s="96"/>
    </row>
    <row r="400" spans="2:9" x14ac:dyDescent="0.25">
      <c r="B400" s="74"/>
      <c r="C400" s="74"/>
      <c r="D400" s="74"/>
      <c r="E400" s="74"/>
      <c r="F400" s="74"/>
      <c r="G400" s="74"/>
      <c r="H400" s="74"/>
      <c r="I400" s="96"/>
    </row>
    <row r="401" spans="2:9" x14ac:dyDescent="0.25">
      <c r="B401" s="74"/>
      <c r="C401" s="74"/>
      <c r="D401" s="74"/>
      <c r="E401" s="74"/>
      <c r="F401" s="74"/>
      <c r="G401" s="74"/>
      <c r="H401" s="74"/>
      <c r="I401" s="96"/>
    </row>
    <row r="402" spans="2:9" x14ac:dyDescent="0.25">
      <c r="B402" s="74"/>
      <c r="C402" s="74"/>
      <c r="D402" s="74"/>
      <c r="E402" s="74"/>
      <c r="F402" s="74"/>
      <c r="G402" s="74"/>
      <c r="H402" s="74"/>
      <c r="I402" s="96"/>
    </row>
    <row r="403" spans="2:9" x14ac:dyDescent="0.25">
      <c r="B403" s="74"/>
      <c r="C403" s="74"/>
      <c r="D403" s="74"/>
      <c r="E403" s="74"/>
      <c r="F403" s="74"/>
      <c r="G403" s="74"/>
      <c r="H403" s="74"/>
      <c r="I403" s="96"/>
    </row>
    <row r="404" spans="2:9" x14ac:dyDescent="0.25">
      <c r="B404" s="74"/>
      <c r="C404" s="74"/>
      <c r="D404" s="74"/>
      <c r="E404" s="74"/>
      <c r="F404" s="74"/>
      <c r="G404" s="74"/>
      <c r="H404" s="74"/>
      <c r="I404" s="96"/>
    </row>
    <row r="405" spans="2:9" x14ac:dyDescent="0.25">
      <c r="B405" s="74"/>
      <c r="C405" s="74"/>
      <c r="D405" s="74"/>
      <c r="E405" s="74"/>
      <c r="F405" s="74"/>
      <c r="G405" s="74"/>
      <c r="H405" s="74"/>
      <c r="I405" s="96"/>
    </row>
    <row r="406" spans="2:9" x14ac:dyDescent="0.25">
      <c r="B406" s="74"/>
      <c r="C406" s="74"/>
      <c r="D406" s="74"/>
      <c r="E406" s="74"/>
      <c r="F406" s="74"/>
      <c r="G406" s="74"/>
      <c r="H406" s="74"/>
      <c r="I406" s="96"/>
    </row>
    <row r="407" spans="2:9" x14ac:dyDescent="0.25">
      <c r="B407" s="74"/>
      <c r="C407" s="74"/>
      <c r="D407" s="74"/>
      <c r="E407" s="74"/>
      <c r="F407" s="74"/>
      <c r="G407" s="74"/>
      <c r="H407" s="74"/>
      <c r="I407" s="96"/>
    </row>
    <row r="408" spans="2:9" x14ac:dyDescent="0.25">
      <c r="B408" s="74"/>
      <c r="C408" s="74"/>
      <c r="D408" s="74"/>
      <c r="E408" s="74"/>
      <c r="F408" s="74"/>
      <c r="G408" s="74"/>
      <c r="H408" s="74"/>
      <c r="I408" s="96"/>
    </row>
    <row r="409" spans="2:9" x14ac:dyDescent="0.25">
      <c r="B409" s="74"/>
      <c r="C409" s="74"/>
      <c r="D409" s="74"/>
      <c r="E409" s="74"/>
      <c r="F409" s="74"/>
      <c r="G409" s="74"/>
      <c r="H409" s="74"/>
      <c r="I409" s="96"/>
    </row>
    <row r="410" spans="2:9" x14ac:dyDescent="0.25">
      <c r="B410" s="74"/>
      <c r="C410" s="74"/>
      <c r="D410" s="74"/>
      <c r="E410" s="74"/>
      <c r="F410" s="74"/>
      <c r="G410" s="74"/>
      <c r="H410" s="74"/>
      <c r="I410" s="96"/>
    </row>
    <row r="411" spans="2:9" x14ac:dyDescent="0.25">
      <c r="B411" s="74"/>
      <c r="C411" s="74"/>
      <c r="D411" s="74"/>
      <c r="E411" s="74"/>
      <c r="F411" s="74"/>
      <c r="G411" s="74"/>
      <c r="H411" s="74"/>
      <c r="I411" s="96"/>
    </row>
    <row r="412" spans="2:9" x14ac:dyDescent="0.25">
      <c r="B412" s="74"/>
      <c r="C412" s="74"/>
      <c r="D412" s="74"/>
      <c r="E412" s="74"/>
      <c r="F412" s="74"/>
      <c r="G412" s="74"/>
      <c r="H412" s="74"/>
      <c r="I412" s="96"/>
    </row>
    <row r="413" spans="2:9" x14ac:dyDescent="0.25">
      <c r="B413" s="74"/>
      <c r="C413" s="74"/>
      <c r="D413" s="74"/>
      <c r="E413" s="74"/>
      <c r="F413" s="74"/>
      <c r="G413" s="74"/>
      <c r="H413" s="74"/>
      <c r="I413" s="96"/>
    </row>
    <row r="414" spans="2:9" x14ac:dyDescent="0.25">
      <c r="B414" s="74"/>
      <c r="C414" s="74"/>
      <c r="D414" s="74"/>
      <c r="E414" s="74"/>
      <c r="F414" s="74"/>
      <c r="G414" s="74"/>
      <c r="H414" s="74"/>
      <c r="I414" s="96"/>
    </row>
    <row r="415" spans="2:9" x14ac:dyDescent="0.25">
      <c r="B415" s="74"/>
      <c r="C415" s="74"/>
      <c r="D415" s="74"/>
      <c r="E415" s="74"/>
      <c r="F415" s="74"/>
      <c r="G415" s="74"/>
      <c r="H415" s="74"/>
      <c r="I415" s="96"/>
    </row>
    <row r="416" spans="2:9" x14ac:dyDescent="0.25">
      <c r="B416" s="74"/>
      <c r="C416" s="74"/>
      <c r="D416" s="74"/>
      <c r="E416" s="74"/>
      <c r="F416" s="74"/>
      <c r="G416" s="74"/>
      <c r="H416" s="74"/>
      <c r="I416" s="96"/>
    </row>
    <row r="417" spans="2:9" x14ac:dyDescent="0.25">
      <c r="B417" s="74"/>
      <c r="C417" s="74"/>
      <c r="D417" s="74"/>
      <c r="E417" s="74"/>
      <c r="F417" s="74"/>
      <c r="G417" s="74"/>
      <c r="H417" s="74"/>
      <c r="I417" s="96"/>
    </row>
    <row r="418" spans="2:9" x14ac:dyDescent="0.25">
      <c r="B418" s="74"/>
      <c r="C418" s="74"/>
      <c r="D418" s="74"/>
      <c r="E418" s="74"/>
      <c r="F418" s="74"/>
      <c r="G418" s="74"/>
      <c r="H418" s="74"/>
      <c r="I418" s="96"/>
    </row>
    <row r="419" spans="2:9" x14ac:dyDescent="0.25">
      <c r="B419" s="74"/>
      <c r="C419" s="74"/>
      <c r="D419" s="74"/>
      <c r="E419" s="74"/>
      <c r="F419" s="74"/>
      <c r="G419" s="74"/>
      <c r="H419" s="74"/>
      <c r="I419" s="96"/>
    </row>
    <row r="420" spans="2:9" x14ac:dyDescent="0.25">
      <c r="B420" s="74"/>
      <c r="C420" s="74"/>
      <c r="D420" s="74"/>
      <c r="E420" s="74"/>
      <c r="F420" s="74"/>
      <c r="G420" s="74"/>
      <c r="H420" s="74"/>
      <c r="I420" s="96"/>
    </row>
    <row r="421" spans="2:9" x14ac:dyDescent="0.25">
      <c r="B421" s="74"/>
      <c r="C421" s="74"/>
      <c r="D421" s="74"/>
      <c r="E421" s="74"/>
      <c r="F421" s="74"/>
      <c r="G421" s="74"/>
      <c r="H421" s="74"/>
      <c r="I421" s="96"/>
    </row>
    <row r="422" spans="2:9" x14ac:dyDescent="0.25">
      <c r="B422" s="74"/>
      <c r="C422" s="74"/>
      <c r="D422" s="74"/>
      <c r="E422" s="74"/>
      <c r="F422" s="74"/>
      <c r="G422" s="74"/>
      <c r="H422" s="74"/>
      <c r="I422" s="96"/>
    </row>
    <row r="423" spans="2:9" x14ac:dyDescent="0.25">
      <c r="B423" s="74"/>
      <c r="C423" s="74"/>
      <c r="D423" s="74"/>
      <c r="E423" s="74"/>
      <c r="F423" s="74"/>
      <c r="G423" s="74"/>
      <c r="H423" s="74"/>
      <c r="I423" s="96"/>
    </row>
    <row r="424" spans="2:9" x14ac:dyDescent="0.25">
      <c r="B424" s="74"/>
      <c r="C424" s="74"/>
      <c r="D424" s="74"/>
      <c r="E424" s="74"/>
      <c r="F424" s="74"/>
      <c r="G424" s="74"/>
      <c r="H424" s="74"/>
      <c r="I424" s="96"/>
    </row>
    <row r="425" spans="2:9" x14ac:dyDescent="0.25">
      <c r="B425" s="74"/>
      <c r="C425" s="74"/>
      <c r="D425" s="74"/>
      <c r="E425" s="74"/>
      <c r="F425" s="74"/>
      <c r="G425" s="74"/>
      <c r="H425" s="74"/>
      <c r="I425" s="96"/>
    </row>
    <row r="426" spans="2:9" x14ac:dyDescent="0.25">
      <c r="B426" s="74"/>
      <c r="C426" s="74"/>
      <c r="D426" s="74"/>
      <c r="E426" s="74"/>
      <c r="F426" s="74"/>
      <c r="G426" s="74"/>
      <c r="H426" s="74"/>
      <c r="I426" s="96"/>
    </row>
    <row r="427" spans="2:9" x14ac:dyDescent="0.25">
      <c r="B427" s="74"/>
      <c r="C427" s="74"/>
      <c r="D427" s="74"/>
      <c r="E427" s="74"/>
      <c r="F427" s="74"/>
      <c r="G427" s="74"/>
      <c r="H427" s="74"/>
      <c r="I427" s="96"/>
    </row>
    <row r="428" spans="2:9" x14ac:dyDescent="0.25">
      <c r="B428" s="74"/>
      <c r="C428" s="74"/>
      <c r="D428" s="74"/>
      <c r="E428" s="74"/>
      <c r="F428" s="74"/>
      <c r="G428" s="74"/>
      <c r="H428" s="74"/>
      <c r="I428" s="96"/>
    </row>
    <row r="429" spans="2:9" x14ac:dyDescent="0.25">
      <c r="B429" s="74"/>
      <c r="C429" s="74"/>
      <c r="D429" s="74"/>
      <c r="E429" s="74"/>
      <c r="F429" s="74"/>
      <c r="G429" s="74"/>
      <c r="H429" s="74"/>
      <c r="I429" s="96"/>
    </row>
    <row r="430" spans="2:9" x14ac:dyDescent="0.25">
      <c r="B430" s="74"/>
      <c r="C430" s="74"/>
      <c r="D430" s="74"/>
      <c r="E430" s="74"/>
      <c r="F430" s="74"/>
      <c r="G430" s="74"/>
      <c r="H430" s="74"/>
      <c r="I430" s="96"/>
    </row>
    <row r="431" spans="2:9" x14ac:dyDescent="0.25">
      <c r="B431" s="74"/>
      <c r="C431" s="74"/>
      <c r="D431" s="74"/>
      <c r="E431" s="74"/>
      <c r="F431" s="74"/>
      <c r="G431" s="74"/>
      <c r="H431" s="74"/>
      <c r="I431" s="96"/>
    </row>
    <row r="432" spans="2:9" x14ac:dyDescent="0.25">
      <c r="B432" s="74"/>
      <c r="C432" s="74"/>
      <c r="D432" s="74"/>
      <c r="E432" s="74"/>
      <c r="F432" s="74"/>
      <c r="G432" s="74"/>
      <c r="H432" s="74"/>
      <c r="I432" s="96"/>
    </row>
    <row r="433" spans="2:9" x14ac:dyDescent="0.25">
      <c r="B433" s="74"/>
      <c r="C433" s="74"/>
      <c r="D433" s="74"/>
      <c r="E433" s="74"/>
      <c r="F433" s="74"/>
      <c r="G433" s="74"/>
      <c r="H433" s="74"/>
      <c r="I433" s="96"/>
    </row>
    <row r="434" spans="2:9" x14ac:dyDescent="0.25">
      <c r="B434" s="74"/>
      <c r="C434" s="74"/>
      <c r="D434" s="74"/>
      <c r="E434" s="74"/>
      <c r="F434" s="74"/>
      <c r="G434" s="74"/>
      <c r="H434" s="74"/>
      <c r="I434" s="96"/>
    </row>
    <row r="435" spans="2:9" x14ac:dyDescent="0.25">
      <c r="B435" s="74"/>
      <c r="C435" s="74"/>
      <c r="D435" s="74"/>
      <c r="E435" s="74"/>
      <c r="F435" s="74"/>
      <c r="G435" s="74"/>
      <c r="H435" s="74"/>
      <c r="I435" s="96"/>
    </row>
    <row r="436" spans="2:9" x14ac:dyDescent="0.25">
      <c r="B436" s="74"/>
      <c r="C436" s="74"/>
      <c r="D436" s="74"/>
      <c r="E436" s="74"/>
      <c r="F436" s="74"/>
      <c r="G436" s="74"/>
      <c r="H436" s="74"/>
      <c r="I436" s="96"/>
    </row>
    <row r="437" spans="2:9" x14ac:dyDescent="0.25">
      <c r="B437" s="74"/>
      <c r="C437" s="74"/>
      <c r="D437" s="74"/>
      <c r="E437" s="74"/>
      <c r="F437" s="74"/>
      <c r="G437" s="74"/>
      <c r="H437" s="74"/>
      <c r="I437" s="96"/>
    </row>
    <row r="438" spans="2:9" x14ac:dyDescent="0.25">
      <c r="B438" s="74"/>
      <c r="C438" s="74"/>
      <c r="D438" s="74"/>
      <c r="E438" s="74"/>
      <c r="F438" s="74"/>
      <c r="G438" s="74"/>
      <c r="H438" s="74"/>
      <c r="I438" s="96"/>
    </row>
    <row r="439" spans="2:9" x14ac:dyDescent="0.25">
      <c r="B439" s="74"/>
      <c r="C439" s="74"/>
      <c r="D439" s="74"/>
      <c r="E439" s="74"/>
      <c r="F439" s="74"/>
      <c r="G439" s="74"/>
      <c r="H439" s="74"/>
      <c r="I439" s="96"/>
    </row>
    <row r="440" spans="2:9" x14ac:dyDescent="0.25">
      <c r="B440" s="74"/>
      <c r="C440" s="74"/>
      <c r="D440" s="74"/>
      <c r="E440" s="74"/>
      <c r="F440" s="74"/>
      <c r="G440" s="74"/>
      <c r="H440" s="74"/>
      <c r="I440" s="96"/>
    </row>
    <row r="441" spans="2:9" x14ac:dyDescent="0.25">
      <c r="B441" s="74"/>
      <c r="C441" s="74"/>
      <c r="D441" s="74"/>
      <c r="E441" s="74"/>
      <c r="F441" s="74"/>
      <c r="G441" s="74"/>
      <c r="H441" s="74"/>
      <c r="I441" s="96"/>
    </row>
    <row r="442" spans="2:9" x14ac:dyDescent="0.25">
      <c r="B442" s="74"/>
      <c r="C442" s="74"/>
      <c r="D442" s="74"/>
      <c r="E442" s="74"/>
      <c r="F442" s="74"/>
      <c r="G442" s="74"/>
      <c r="H442" s="74"/>
      <c r="I442" s="96"/>
    </row>
    <row r="443" spans="2:9" x14ac:dyDescent="0.25">
      <c r="B443" s="74"/>
      <c r="C443" s="74"/>
      <c r="D443" s="74"/>
      <c r="E443" s="74"/>
      <c r="F443" s="74"/>
      <c r="G443" s="74"/>
      <c r="H443" s="74"/>
      <c r="I443" s="96"/>
    </row>
    <row r="444" spans="2:9" x14ac:dyDescent="0.25">
      <c r="B444" s="74"/>
      <c r="C444" s="74"/>
      <c r="D444" s="74"/>
      <c r="E444" s="74"/>
      <c r="F444" s="74"/>
      <c r="G444" s="74"/>
      <c r="H444" s="74"/>
      <c r="I444" s="96"/>
    </row>
    <row r="445" spans="2:9" x14ac:dyDescent="0.25">
      <c r="B445" s="74"/>
      <c r="C445" s="74"/>
      <c r="D445" s="74"/>
      <c r="E445" s="74"/>
      <c r="F445" s="74"/>
      <c r="G445" s="74"/>
      <c r="H445" s="74"/>
      <c r="I445" s="96"/>
    </row>
    <row r="446" spans="2:9" x14ac:dyDescent="0.25">
      <c r="B446" s="74"/>
      <c r="C446" s="74"/>
      <c r="D446" s="74"/>
      <c r="E446" s="74"/>
      <c r="F446" s="74"/>
      <c r="G446" s="74"/>
      <c r="H446" s="74"/>
      <c r="I446" s="96"/>
    </row>
    <row r="447" spans="2:9" x14ac:dyDescent="0.25">
      <c r="B447" s="74"/>
      <c r="C447" s="74"/>
      <c r="D447" s="74"/>
      <c r="E447" s="74"/>
      <c r="F447" s="74"/>
      <c r="G447" s="74"/>
      <c r="H447" s="74"/>
      <c r="I447" s="96"/>
    </row>
    <row r="448" spans="2:9" x14ac:dyDescent="0.25">
      <c r="B448" s="74"/>
      <c r="C448" s="74"/>
      <c r="D448" s="74"/>
      <c r="E448" s="74"/>
      <c r="F448" s="74"/>
      <c r="G448" s="74"/>
      <c r="H448" s="74"/>
      <c r="I448" s="96"/>
    </row>
    <row r="449" spans="2:9" x14ac:dyDescent="0.25">
      <c r="B449" s="74"/>
      <c r="C449" s="74"/>
      <c r="D449" s="74"/>
      <c r="E449" s="74"/>
      <c r="F449" s="74"/>
      <c r="G449" s="74"/>
      <c r="H449" s="74"/>
      <c r="I449" s="96"/>
    </row>
    <row r="450" spans="2:9" x14ac:dyDescent="0.25">
      <c r="B450" s="74"/>
      <c r="C450" s="74"/>
      <c r="D450" s="74"/>
      <c r="E450" s="74"/>
      <c r="F450" s="74"/>
      <c r="G450" s="74"/>
      <c r="H450" s="74"/>
      <c r="I450" s="96"/>
    </row>
    <row r="451" spans="2:9" x14ac:dyDescent="0.25">
      <c r="B451" s="74"/>
      <c r="C451" s="74"/>
      <c r="D451" s="74"/>
      <c r="E451" s="74"/>
      <c r="F451" s="74"/>
      <c r="G451" s="74"/>
      <c r="H451" s="74"/>
      <c r="I451" s="96"/>
    </row>
    <row r="452" spans="2:9" x14ac:dyDescent="0.25">
      <c r="B452" s="74"/>
      <c r="C452" s="74"/>
      <c r="D452" s="74"/>
      <c r="E452" s="74"/>
      <c r="F452" s="74"/>
      <c r="G452" s="74"/>
      <c r="H452" s="74"/>
      <c r="I452" s="96"/>
    </row>
    <row r="453" spans="2:9" x14ac:dyDescent="0.25">
      <c r="B453" s="74"/>
      <c r="C453" s="74"/>
      <c r="D453" s="74"/>
      <c r="E453" s="74"/>
      <c r="F453" s="74"/>
      <c r="G453" s="74"/>
      <c r="H453" s="74"/>
      <c r="I453" s="96"/>
    </row>
    <row r="454" spans="2:9" x14ac:dyDescent="0.25">
      <c r="B454" s="74"/>
      <c r="C454" s="74"/>
      <c r="D454" s="74"/>
      <c r="E454" s="74"/>
      <c r="F454" s="74"/>
      <c r="G454" s="74"/>
      <c r="H454" s="74"/>
      <c r="I454" s="96"/>
    </row>
    <row r="455" spans="2:9" x14ac:dyDescent="0.25">
      <c r="B455" s="74"/>
      <c r="C455" s="74"/>
      <c r="D455" s="74"/>
      <c r="E455" s="74"/>
      <c r="F455" s="74"/>
      <c r="G455" s="74"/>
      <c r="H455" s="74"/>
      <c r="I455" s="96"/>
    </row>
    <row r="456" spans="2:9" x14ac:dyDescent="0.25">
      <c r="B456" s="74"/>
      <c r="C456" s="74"/>
      <c r="D456" s="74"/>
      <c r="E456" s="74"/>
      <c r="F456" s="74"/>
      <c r="G456" s="74"/>
      <c r="H456" s="74"/>
      <c r="I456" s="96"/>
    </row>
    <row r="457" spans="2:9" x14ac:dyDescent="0.25">
      <c r="B457" s="74"/>
      <c r="C457" s="74"/>
      <c r="D457" s="74"/>
      <c r="E457" s="74"/>
      <c r="F457" s="74"/>
      <c r="G457" s="74"/>
      <c r="H457" s="74"/>
      <c r="I457" s="96"/>
    </row>
    <row r="458" spans="2:9" x14ac:dyDescent="0.25">
      <c r="B458" s="74"/>
      <c r="C458" s="74"/>
      <c r="D458" s="74"/>
      <c r="E458" s="74"/>
      <c r="F458" s="74"/>
      <c r="G458" s="74"/>
      <c r="H458" s="74"/>
      <c r="I458" s="96"/>
    </row>
    <row r="459" spans="2:9" x14ac:dyDescent="0.25">
      <c r="B459" s="74"/>
      <c r="C459" s="74"/>
      <c r="D459" s="74"/>
      <c r="E459" s="74"/>
      <c r="F459" s="74"/>
      <c r="G459" s="74"/>
      <c r="H459" s="74"/>
      <c r="I459" s="96"/>
    </row>
    <row r="460" spans="2:9" x14ac:dyDescent="0.25">
      <c r="B460" s="74"/>
      <c r="C460" s="74"/>
      <c r="D460" s="74"/>
      <c r="E460" s="74"/>
      <c r="F460" s="74"/>
      <c r="G460" s="74"/>
      <c r="H460" s="74"/>
      <c r="I460" s="96"/>
    </row>
    <row r="461" spans="2:9" x14ac:dyDescent="0.25">
      <c r="B461" s="74"/>
      <c r="C461" s="74"/>
      <c r="D461" s="74"/>
      <c r="E461" s="74"/>
      <c r="F461" s="74"/>
      <c r="G461" s="74"/>
      <c r="H461" s="74"/>
      <c r="I461" s="96"/>
    </row>
    <row r="462" spans="2:9" x14ac:dyDescent="0.25">
      <c r="B462" s="74"/>
      <c r="C462" s="74"/>
      <c r="D462" s="74"/>
      <c r="E462" s="74"/>
      <c r="F462" s="74"/>
      <c r="G462" s="74"/>
      <c r="H462" s="74"/>
      <c r="I462" s="96"/>
    </row>
    <row r="463" spans="2:9" x14ac:dyDescent="0.25">
      <c r="B463" s="74"/>
      <c r="C463" s="74"/>
      <c r="D463" s="74"/>
      <c r="E463" s="74"/>
      <c r="F463" s="74"/>
      <c r="G463" s="74"/>
      <c r="H463" s="74"/>
      <c r="I463" s="96"/>
    </row>
    <row r="464" spans="2:9" x14ac:dyDescent="0.25">
      <c r="B464" s="74"/>
      <c r="C464" s="74"/>
      <c r="D464" s="74"/>
      <c r="E464" s="74"/>
      <c r="F464" s="74"/>
      <c r="G464" s="74"/>
      <c r="H464" s="74"/>
      <c r="I464" s="96"/>
    </row>
    <row r="465" spans="2:9" x14ac:dyDescent="0.25">
      <c r="B465" s="74"/>
      <c r="C465" s="74"/>
      <c r="D465" s="74"/>
      <c r="E465" s="74"/>
      <c r="F465" s="74"/>
      <c r="G465" s="74"/>
      <c r="H465" s="74"/>
      <c r="I465" s="96"/>
    </row>
    <row r="466" spans="2:9" x14ac:dyDescent="0.25">
      <c r="B466" s="74"/>
      <c r="C466" s="74"/>
      <c r="D466" s="74"/>
      <c r="E466" s="74"/>
      <c r="F466" s="74"/>
      <c r="G466" s="74"/>
      <c r="H466" s="74"/>
      <c r="I466" s="96"/>
    </row>
    <row r="467" spans="2:9" x14ac:dyDescent="0.25">
      <c r="B467" s="74"/>
      <c r="C467" s="74"/>
      <c r="D467" s="74"/>
      <c r="E467" s="74"/>
      <c r="F467" s="74"/>
      <c r="G467" s="74"/>
      <c r="H467" s="74"/>
      <c r="I467" s="96"/>
    </row>
    <row r="468" spans="2:9" x14ac:dyDescent="0.25">
      <c r="B468" s="74"/>
      <c r="C468" s="74"/>
      <c r="D468" s="74"/>
      <c r="E468" s="74"/>
      <c r="F468" s="74"/>
      <c r="G468" s="74"/>
      <c r="H468" s="74"/>
      <c r="I468" s="96"/>
    </row>
    <row r="469" spans="2:9" x14ac:dyDescent="0.25">
      <c r="B469" s="74"/>
      <c r="C469" s="74"/>
      <c r="D469" s="74"/>
      <c r="E469" s="74"/>
      <c r="F469" s="74"/>
      <c r="G469" s="74"/>
      <c r="H469" s="74"/>
      <c r="I469" s="96"/>
    </row>
    <row r="470" spans="2:9" x14ac:dyDescent="0.25">
      <c r="B470" s="74"/>
      <c r="C470" s="74"/>
      <c r="D470" s="74"/>
      <c r="E470" s="74"/>
      <c r="F470" s="74"/>
      <c r="G470" s="74"/>
      <c r="H470" s="74"/>
      <c r="I470" s="96"/>
    </row>
    <row r="471" spans="2:9" x14ac:dyDescent="0.25">
      <c r="B471" s="74"/>
      <c r="C471" s="74"/>
      <c r="D471" s="74"/>
      <c r="E471" s="74"/>
      <c r="F471" s="74"/>
      <c r="G471" s="74"/>
      <c r="H471" s="74"/>
      <c r="I471" s="96"/>
    </row>
    <row r="472" spans="2:9" x14ac:dyDescent="0.25">
      <c r="B472" s="74"/>
      <c r="C472" s="74"/>
      <c r="D472" s="74"/>
      <c r="E472" s="74"/>
      <c r="F472" s="74"/>
      <c r="G472" s="74"/>
      <c r="H472" s="74"/>
      <c r="I472" s="96"/>
    </row>
    <row r="473" spans="2:9" x14ac:dyDescent="0.25">
      <c r="B473" s="74"/>
      <c r="C473" s="74"/>
      <c r="D473" s="74"/>
      <c r="E473" s="74"/>
      <c r="F473" s="74"/>
      <c r="G473" s="74"/>
      <c r="H473" s="74"/>
      <c r="I473" s="96"/>
    </row>
    <row r="474" spans="2:9" x14ac:dyDescent="0.25">
      <c r="B474" s="74"/>
      <c r="C474" s="74"/>
      <c r="D474" s="74"/>
      <c r="E474" s="74"/>
      <c r="F474" s="74"/>
      <c r="G474" s="74"/>
      <c r="H474" s="74"/>
      <c r="I474" s="96"/>
    </row>
    <row r="475" spans="2:9" x14ac:dyDescent="0.25">
      <c r="B475" s="74"/>
      <c r="C475" s="74"/>
      <c r="D475" s="74"/>
      <c r="E475" s="74"/>
      <c r="F475" s="74"/>
      <c r="G475" s="74"/>
      <c r="H475" s="74"/>
      <c r="I475" s="96"/>
    </row>
    <row r="476" spans="2:9" x14ac:dyDescent="0.25">
      <c r="B476" s="74"/>
      <c r="C476" s="74"/>
      <c r="D476" s="74"/>
      <c r="E476" s="74"/>
      <c r="F476" s="74"/>
      <c r="G476" s="74"/>
      <c r="H476" s="74"/>
      <c r="I476" s="96"/>
    </row>
    <row r="477" spans="2:9" x14ac:dyDescent="0.25">
      <c r="B477" s="74"/>
      <c r="C477" s="74"/>
      <c r="D477" s="74"/>
      <c r="E477" s="74"/>
      <c r="F477" s="74"/>
      <c r="G477" s="74"/>
      <c r="H477" s="74"/>
      <c r="I477" s="96"/>
    </row>
    <row r="478" spans="2:9" x14ac:dyDescent="0.25">
      <c r="B478" s="74"/>
      <c r="C478" s="74"/>
      <c r="D478" s="74"/>
      <c r="E478" s="74"/>
      <c r="F478" s="74"/>
      <c r="G478" s="74"/>
      <c r="H478" s="74"/>
      <c r="I478" s="96"/>
    </row>
    <row r="479" spans="2:9" x14ac:dyDescent="0.25">
      <c r="B479" s="74"/>
      <c r="C479" s="74"/>
      <c r="D479" s="74"/>
      <c r="E479" s="74"/>
      <c r="F479" s="74"/>
      <c r="G479" s="74"/>
      <c r="H479" s="74"/>
      <c r="I479" s="96"/>
    </row>
    <row r="480" spans="2:9" x14ac:dyDescent="0.25">
      <c r="B480" s="74"/>
      <c r="C480" s="74"/>
      <c r="D480" s="74"/>
      <c r="E480" s="74"/>
      <c r="F480" s="74"/>
      <c r="G480" s="74"/>
      <c r="H480" s="74"/>
      <c r="I480" s="96"/>
    </row>
    <row r="481" spans="2:9" x14ac:dyDescent="0.25">
      <c r="B481" s="74"/>
      <c r="C481" s="74"/>
      <c r="D481" s="74"/>
      <c r="E481" s="74"/>
      <c r="F481" s="74"/>
      <c r="G481" s="74"/>
      <c r="H481" s="74"/>
      <c r="I481" s="96"/>
    </row>
    <row r="482" spans="2:9" x14ac:dyDescent="0.25">
      <c r="B482" s="74"/>
      <c r="C482" s="74"/>
      <c r="D482" s="74"/>
      <c r="E482" s="74"/>
      <c r="F482" s="74"/>
      <c r="G482" s="74"/>
      <c r="H482" s="74"/>
      <c r="I482" s="96"/>
    </row>
    <row r="483" spans="2:9" x14ac:dyDescent="0.25">
      <c r="B483" s="74"/>
      <c r="C483" s="74"/>
      <c r="D483" s="74"/>
      <c r="E483" s="74"/>
      <c r="F483" s="74"/>
      <c r="G483" s="74"/>
      <c r="H483" s="74"/>
      <c r="I483" s="96"/>
    </row>
    <row r="484" spans="2:9" x14ac:dyDescent="0.25">
      <c r="B484" s="74"/>
      <c r="C484" s="74"/>
      <c r="D484" s="74"/>
      <c r="E484" s="74"/>
      <c r="F484" s="74"/>
      <c r="G484" s="74"/>
      <c r="H484" s="74"/>
      <c r="I484" s="96"/>
    </row>
    <row r="485" spans="2:9" x14ac:dyDescent="0.25">
      <c r="B485" s="74"/>
      <c r="C485" s="74"/>
      <c r="D485" s="74"/>
      <c r="E485" s="74"/>
      <c r="F485" s="74"/>
      <c r="G485" s="74"/>
      <c r="H485" s="74"/>
      <c r="I485" s="96"/>
    </row>
    <row r="486" spans="2:9" x14ac:dyDescent="0.25">
      <c r="B486" s="74"/>
      <c r="C486" s="74"/>
      <c r="D486" s="74"/>
      <c r="E486" s="74"/>
      <c r="F486" s="74"/>
      <c r="G486" s="74"/>
      <c r="H486" s="74"/>
      <c r="I486" s="96"/>
    </row>
    <row r="487" spans="2:9" x14ac:dyDescent="0.25">
      <c r="B487" s="74"/>
      <c r="C487" s="74"/>
      <c r="D487" s="74"/>
      <c r="E487" s="74"/>
      <c r="F487" s="74"/>
      <c r="G487" s="74"/>
      <c r="H487" s="74"/>
      <c r="I487" s="96"/>
    </row>
    <row r="488" spans="2:9" x14ac:dyDescent="0.25">
      <c r="B488" s="74"/>
      <c r="C488" s="74"/>
      <c r="D488" s="74"/>
      <c r="E488" s="74"/>
      <c r="F488" s="74"/>
      <c r="G488" s="74"/>
      <c r="H488" s="74"/>
      <c r="I488" s="96"/>
    </row>
    <row r="489" spans="2:9" x14ac:dyDescent="0.25">
      <c r="B489" s="74"/>
      <c r="C489" s="74"/>
      <c r="D489" s="74"/>
      <c r="E489" s="74"/>
      <c r="F489" s="74"/>
      <c r="G489" s="74"/>
      <c r="H489" s="74"/>
      <c r="I489" s="96"/>
    </row>
    <row r="490" spans="2:9" x14ac:dyDescent="0.25">
      <c r="B490" s="74"/>
      <c r="C490" s="74"/>
      <c r="D490" s="74"/>
      <c r="E490" s="74"/>
      <c r="F490" s="74"/>
      <c r="G490" s="74"/>
      <c r="H490" s="74"/>
      <c r="I490" s="96"/>
    </row>
    <row r="491" spans="2:9" x14ac:dyDescent="0.25">
      <c r="B491" s="74"/>
      <c r="C491" s="74"/>
      <c r="D491" s="74"/>
      <c r="E491" s="74"/>
      <c r="F491" s="74"/>
      <c r="G491" s="74"/>
      <c r="H491" s="74"/>
      <c r="I491" s="96"/>
    </row>
    <row r="492" spans="2:9" x14ac:dyDescent="0.25">
      <c r="B492" s="74"/>
      <c r="C492" s="74"/>
      <c r="D492" s="74"/>
      <c r="E492" s="74"/>
      <c r="F492" s="74"/>
      <c r="G492" s="74"/>
      <c r="H492" s="74"/>
      <c r="I492" s="96"/>
    </row>
    <row r="493" spans="2:9" x14ac:dyDescent="0.25">
      <c r="B493" s="74"/>
      <c r="C493" s="74"/>
      <c r="D493" s="74"/>
      <c r="E493" s="74"/>
      <c r="F493" s="74"/>
      <c r="G493" s="74"/>
      <c r="H493" s="74"/>
      <c r="I493" s="96"/>
    </row>
    <row r="494" spans="2:9" x14ac:dyDescent="0.25">
      <c r="B494" s="74"/>
      <c r="C494" s="74"/>
      <c r="D494" s="74"/>
      <c r="E494" s="74"/>
      <c r="F494" s="74"/>
      <c r="G494" s="74"/>
      <c r="H494" s="74"/>
      <c r="I494" s="96"/>
    </row>
    <row r="495" spans="2:9" x14ac:dyDescent="0.25">
      <c r="B495" s="74"/>
      <c r="C495" s="74"/>
      <c r="D495" s="74"/>
      <c r="E495" s="74"/>
      <c r="F495" s="74"/>
      <c r="G495" s="74"/>
      <c r="H495" s="74"/>
      <c r="I495" s="96"/>
    </row>
    <row r="496" spans="2:9" x14ac:dyDescent="0.25">
      <c r="B496" s="74"/>
      <c r="C496" s="74"/>
      <c r="D496" s="74"/>
      <c r="E496" s="74"/>
      <c r="F496" s="74"/>
      <c r="G496" s="74"/>
      <c r="H496" s="74"/>
      <c r="I496" s="96"/>
    </row>
    <row r="497" spans="2:9" x14ac:dyDescent="0.25">
      <c r="B497" s="74"/>
      <c r="C497" s="74"/>
      <c r="D497" s="74"/>
      <c r="E497" s="74"/>
      <c r="F497" s="74"/>
      <c r="G497" s="74"/>
      <c r="H497" s="74"/>
      <c r="I497" s="96"/>
    </row>
    <row r="498" spans="2:9" x14ac:dyDescent="0.25">
      <c r="B498" s="74"/>
      <c r="C498" s="74"/>
      <c r="D498" s="74"/>
      <c r="E498" s="74"/>
      <c r="F498" s="74"/>
      <c r="G498" s="74"/>
      <c r="H498" s="74"/>
      <c r="I498" s="96"/>
    </row>
    <row r="499" spans="2:9" x14ac:dyDescent="0.25">
      <c r="B499" s="74"/>
      <c r="C499" s="74"/>
      <c r="D499" s="74"/>
      <c r="E499" s="74"/>
      <c r="F499" s="74"/>
      <c r="G499" s="74"/>
      <c r="H499" s="74"/>
      <c r="I499" s="96"/>
    </row>
    <row r="500" spans="2:9" x14ac:dyDescent="0.25">
      <c r="B500" s="74"/>
      <c r="C500" s="74"/>
      <c r="D500" s="74"/>
      <c r="E500" s="74"/>
      <c r="F500" s="74"/>
      <c r="G500" s="74"/>
      <c r="H500" s="74"/>
      <c r="I500" s="96"/>
    </row>
    <row r="501" spans="2:9" x14ac:dyDescent="0.25">
      <c r="B501" s="74"/>
      <c r="C501" s="74"/>
      <c r="D501" s="74"/>
      <c r="E501" s="74"/>
      <c r="F501" s="74"/>
      <c r="G501" s="74"/>
      <c r="H501" s="74"/>
      <c r="I501" s="96"/>
    </row>
    <row r="502" spans="2:9" x14ac:dyDescent="0.25">
      <c r="B502" s="74"/>
      <c r="C502" s="74"/>
      <c r="D502" s="74"/>
      <c r="E502" s="74"/>
      <c r="F502" s="74"/>
      <c r="G502" s="74"/>
      <c r="H502" s="74"/>
      <c r="I502" s="96"/>
    </row>
    <row r="503" spans="2:9" x14ac:dyDescent="0.25">
      <c r="B503" s="74"/>
      <c r="C503" s="74"/>
      <c r="D503" s="74"/>
      <c r="E503" s="74"/>
      <c r="F503" s="74"/>
      <c r="G503" s="74"/>
      <c r="H503" s="74"/>
      <c r="I503" s="96"/>
    </row>
    <row r="504" spans="2:9" x14ac:dyDescent="0.25">
      <c r="B504" s="74"/>
      <c r="C504" s="74"/>
      <c r="D504" s="74"/>
      <c r="E504" s="74"/>
      <c r="F504" s="74"/>
      <c r="G504" s="74"/>
      <c r="H504" s="74"/>
      <c r="I504" s="96"/>
    </row>
    <row r="505" spans="2:9" x14ac:dyDescent="0.25">
      <c r="B505" s="74"/>
      <c r="C505" s="74"/>
      <c r="D505" s="74"/>
      <c r="E505" s="74"/>
      <c r="F505" s="74"/>
      <c r="G505" s="74"/>
      <c r="H505" s="74"/>
      <c r="I505" s="96"/>
    </row>
    <row r="506" spans="2:9" x14ac:dyDescent="0.25">
      <c r="B506" s="74"/>
      <c r="C506" s="74"/>
      <c r="D506" s="74"/>
      <c r="E506" s="74"/>
      <c r="F506" s="74"/>
      <c r="G506" s="74"/>
      <c r="H506" s="74"/>
      <c r="I506" s="96"/>
    </row>
    <row r="507" spans="2:9" x14ac:dyDescent="0.25">
      <c r="B507" s="74"/>
      <c r="C507" s="74"/>
      <c r="D507" s="74"/>
      <c r="E507" s="74"/>
      <c r="F507" s="74"/>
      <c r="G507" s="74"/>
      <c r="H507" s="74"/>
      <c r="I507" s="96"/>
    </row>
    <row r="508" spans="2:9" x14ac:dyDescent="0.25">
      <c r="B508" s="74"/>
      <c r="C508" s="74"/>
      <c r="D508" s="74"/>
      <c r="E508" s="74"/>
      <c r="F508" s="74"/>
      <c r="G508" s="74"/>
      <c r="H508" s="74"/>
      <c r="I508" s="96"/>
    </row>
    <row r="509" spans="2:9" x14ac:dyDescent="0.25">
      <c r="B509" s="74"/>
      <c r="C509" s="74"/>
      <c r="D509" s="74"/>
      <c r="E509" s="74"/>
      <c r="F509" s="74"/>
      <c r="G509" s="74"/>
      <c r="H509" s="74"/>
      <c r="I509" s="96"/>
    </row>
    <row r="510" spans="2:9" x14ac:dyDescent="0.25">
      <c r="B510" s="74"/>
      <c r="C510" s="74"/>
      <c r="D510" s="74"/>
      <c r="E510" s="74"/>
      <c r="F510" s="74"/>
      <c r="G510" s="74"/>
      <c r="H510" s="74"/>
      <c r="I510" s="96"/>
    </row>
    <row r="511" spans="2:9" x14ac:dyDescent="0.25">
      <c r="B511" s="74"/>
      <c r="C511" s="74"/>
      <c r="D511" s="74"/>
      <c r="E511" s="74"/>
      <c r="F511" s="74"/>
      <c r="G511" s="74"/>
      <c r="H511" s="74"/>
      <c r="I511" s="96"/>
    </row>
    <row r="512" spans="2:9" x14ac:dyDescent="0.25">
      <c r="B512" s="74"/>
      <c r="C512" s="74"/>
      <c r="D512" s="74"/>
      <c r="E512" s="74"/>
      <c r="F512" s="74"/>
      <c r="G512" s="74"/>
      <c r="H512" s="74"/>
      <c r="I512" s="96"/>
    </row>
    <row r="513" spans="2:9" x14ac:dyDescent="0.25">
      <c r="B513" s="74"/>
      <c r="C513" s="74"/>
      <c r="D513" s="74"/>
      <c r="E513" s="74"/>
      <c r="F513" s="74"/>
      <c r="G513" s="74"/>
      <c r="H513" s="74"/>
      <c r="I513" s="96"/>
    </row>
    <row r="514" spans="2:9" x14ac:dyDescent="0.25">
      <c r="B514" s="74"/>
      <c r="C514" s="74"/>
      <c r="D514" s="74"/>
      <c r="E514" s="74"/>
      <c r="F514" s="74"/>
      <c r="G514" s="74"/>
      <c r="H514" s="74"/>
      <c r="I514" s="96"/>
    </row>
    <row r="515" spans="2:9" x14ac:dyDescent="0.25">
      <c r="B515" s="74"/>
      <c r="C515" s="74"/>
      <c r="D515" s="74"/>
      <c r="E515" s="74"/>
      <c r="F515" s="74"/>
      <c r="G515" s="74"/>
      <c r="H515" s="74"/>
      <c r="I515" s="96"/>
    </row>
    <row r="516" spans="2:9" x14ac:dyDescent="0.25">
      <c r="B516" s="74"/>
      <c r="C516" s="74"/>
      <c r="D516" s="74"/>
      <c r="E516" s="74"/>
      <c r="F516" s="74"/>
      <c r="G516" s="74"/>
      <c r="H516" s="74"/>
      <c r="I516" s="96"/>
    </row>
    <row r="517" spans="2:9" x14ac:dyDescent="0.25">
      <c r="B517" s="74"/>
      <c r="C517" s="74"/>
      <c r="D517" s="74"/>
      <c r="E517" s="74"/>
      <c r="F517" s="74"/>
      <c r="G517" s="74"/>
      <c r="H517" s="74"/>
      <c r="I517" s="96"/>
    </row>
    <row r="518" spans="2:9" x14ac:dyDescent="0.25">
      <c r="B518" s="74"/>
      <c r="C518" s="74"/>
      <c r="D518" s="74"/>
      <c r="E518" s="74"/>
      <c r="F518" s="74"/>
      <c r="G518" s="74"/>
      <c r="H518" s="74"/>
      <c r="I518" s="96"/>
    </row>
    <row r="519" spans="2:9" x14ac:dyDescent="0.25">
      <c r="B519" s="74"/>
      <c r="C519" s="74"/>
      <c r="D519" s="74"/>
      <c r="E519" s="74"/>
      <c r="F519" s="74"/>
      <c r="G519" s="74"/>
      <c r="H519" s="74"/>
      <c r="I519" s="96"/>
    </row>
    <row r="520" spans="2:9" x14ac:dyDescent="0.25">
      <c r="B520" s="74"/>
      <c r="C520" s="74"/>
      <c r="D520" s="74"/>
      <c r="E520" s="74"/>
      <c r="F520" s="74"/>
      <c r="G520" s="74"/>
      <c r="H520" s="74"/>
      <c r="I520" s="96"/>
    </row>
    <row r="521" spans="2:9" x14ac:dyDescent="0.25">
      <c r="B521" s="74"/>
      <c r="C521" s="74"/>
      <c r="D521" s="74"/>
      <c r="E521" s="74"/>
      <c r="F521" s="74"/>
      <c r="G521" s="74"/>
      <c r="H521" s="74"/>
      <c r="I521" s="96"/>
    </row>
    <row r="522" spans="2:9" x14ac:dyDescent="0.25">
      <c r="B522" s="74"/>
      <c r="C522" s="74"/>
      <c r="D522" s="74"/>
      <c r="E522" s="74"/>
      <c r="F522" s="74"/>
      <c r="G522" s="74"/>
      <c r="H522" s="74"/>
      <c r="I522" s="96"/>
    </row>
    <row r="523" spans="2:9" x14ac:dyDescent="0.25">
      <c r="B523" s="74"/>
      <c r="C523" s="74"/>
      <c r="D523" s="74"/>
      <c r="E523" s="74"/>
      <c r="F523" s="74"/>
      <c r="G523" s="74"/>
      <c r="H523" s="74"/>
      <c r="I523" s="96"/>
    </row>
    <row r="524" spans="2:9" x14ac:dyDescent="0.25">
      <c r="B524" s="74"/>
      <c r="C524" s="74"/>
      <c r="D524" s="74"/>
      <c r="E524" s="74"/>
      <c r="F524" s="74"/>
      <c r="G524" s="74"/>
      <c r="H524" s="74"/>
      <c r="I524" s="96"/>
    </row>
    <row r="525" spans="2:9" x14ac:dyDescent="0.25">
      <c r="B525" s="74"/>
      <c r="C525" s="74"/>
      <c r="D525" s="74"/>
      <c r="E525" s="74"/>
      <c r="F525" s="74"/>
      <c r="G525" s="74"/>
      <c r="H525" s="74"/>
      <c r="I525" s="96"/>
    </row>
    <row r="526" spans="2:9" x14ac:dyDescent="0.25">
      <c r="B526" s="74"/>
      <c r="C526" s="74"/>
      <c r="D526" s="74"/>
      <c r="E526" s="74"/>
      <c r="F526" s="74"/>
      <c r="G526" s="74"/>
      <c r="H526" s="74"/>
      <c r="I526" s="96"/>
    </row>
    <row r="527" spans="2:9" x14ac:dyDescent="0.25">
      <c r="B527" s="74"/>
      <c r="C527" s="74"/>
      <c r="D527" s="74"/>
      <c r="E527" s="74"/>
      <c r="F527" s="74"/>
      <c r="G527" s="74"/>
      <c r="H527" s="74"/>
      <c r="I527" s="96"/>
    </row>
    <row r="528" spans="2:9" x14ac:dyDescent="0.25">
      <c r="B528" s="74"/>
      <c r="C528" s="74"/>
      <c r="D528" s="74"/>
      <c r="E528" s="74"/>
      <c r="F528" s="74"/>
      <c r="G528" s="74"/>
      <c r="H528" s="74"/>
      <c r="I528" s="96"/>
    </row>
    <row r="529" spans="2:9" x14ac:dyDescent="0.25">
      <c r="B529" s="74"/>
      <c r="C529" s="74"/>
      <c r="D529" s="74"/>
      <c r="E529" s="74"/>
      <c r="F529" s="74"/>
      <c r="G529" s="74"/>
      <c r="H529" s="74"/>
      <c r="I529" s="96"/>
    </row>
    <row r="530" spans="2:9" x14ac:dyDescent="0.25">
      <c r="B530" s="74"/>
      <c r="C530" s="74"/>
      <c r="D530" s="74"/>
      <c r="E530" s="74"/>
      <c r="F530" s="74"/>
      <c r="G530" s="74"/>
      <c r="H530" s="74"/>
      <c r="I530" s="96"/>
    </row>
    <row r="531" spans="2:9" x14ac:dyDescent="0.25">
      <c r="B531" s="74"/>
      <c r="C531" s="74"/>
      <c r="D531" s="74"/>
      <c r="E531" s="74"/>
      <c r="F531" s="74"/>
      <c r="G531" s="74"/>
      <c r="H531" s="74"/>
      <c r="I531" s="96"/>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G162"/>
  <sheetViews>
    <sheetView topLeftCell="A29" zoomScaleNormal="100" workbookViewId="0">
      <selection activeCell="A56" sqref="A56:XFD56"/>
    </sheetView>
  </sheetViews>
  <sheetFormatPr defaultColWidth="8.6640625" defaultRowHeight="13.2" x14ac:dyDescent="0.25"/>
  <cols>
    <col min="1" max="1" width="3.109375" style="44" customWidth="1"/>
    <col min="2" max="2" width="27.44140625" style="44" customWidth="1"/>
    <col min="3" max="3" width="4" style="44" customWidth="1"/>
    <col min="4" max="4" width="12.44140625" style="43" customWidth="1"/>
    <col min="5" max="5" width="2.33203125" style="44" customWidth="1"/>
    <col min="6" max="6" width="10.6640625" style="45" customWidth="1"/>
    <col min="7" max="7" width="2.33203125" style="44" customWidth="1"/>
    <col min="8" max="8" width="10.6640625" style="43" customWidth="1"/>
    <col min="9" max="9" width="8.6640625" style="44" customWidth="1"/>
    <col min="10" max="10" width="23.6640625" style="109" customWidth="1"/>
    <col min="11" max="11" width="3.33203125" style="44" hidden="1" customWidth="1"/>
    <col min="12" max="33" width="8.6640625" style="48" customWidth="1"/>
    <col min="34" max="16384" width="8.6640625" style="44"/>
  </cols>
  <sheetData>
    <row r="1" spans="1:33" s="293" customFormat="1" x14ac:dyDescent="0.25">
      <c r="D1" s="294"/>
      <c r="F1" s="295"/>
      <c r="H1" s="294"/>
    </row>
    <row r="2" spans="1:33" s="293" customFormat="1" ht="18" customHeight="1" x14ac:dyDescent="0.25">
      <c r="B2" s="523" t="s">
        <v>274</v>
      </c>
      <c r="C2" s="524"/>
      <c r="D2" s="524"/>
      <c r="E2" s="524"/>
      <c r="F2" s="524"/>
      <c r="G2" s="524"/>
      <c r="H2" s="524"/>
      <c r="I2" s="524"/>
      <c r="J2" s="49"/>
      <c r="K2" s="335"/>
    </row>
    <row r="3" spans="1:33" s="48" customFormat="1" x14ac:dyDescent="0.25">
      <c r="B3" s="525" t="s">
        <v>334</v>
      </c>
      <c r="C3" s="525"/>
      <c r="D3" s="525"/>
      <c r="E3" s="525"/>
      <c r="F3" s="525"/>
      <c r="G3" s="525"/>
      <c r="H3" s="525"/>
      <c r="I3" s="525"/>
      <c r="J3" s="49"/>
      <c r="K3" s="335"/>
    </row>
    <row r="4" spans="1:33" s="48" customFormat="1" x14ac:dyDescent="0.25">
      <c r="B4" s="526" t="s">
        <v>335</v>
      </c>
      <c r="C4" s="520"/>
      <c r="D4" s="520"/>
      <c r="E4" s="520"/>
      <c r="F4" s="520"/>
      <c r="G4" s="520"/>
      <c r="H4" s="520"/>
      <c r="I4" s="520"/>
      <c r="J4" s="49"/>
      <c r="K4" s="335"/>
    </row>
    <row r="5" spans="1:33" s="48" customFormat="1" x14ac:dyDescent="0.25">
      <c r="B5" s="527" t="s">
        <v>336</v>
      </c>
      <c r="C5" s="527"/>
      <c r="D5" s="527"/>
      <c r="E5" s="527"/>
      <c r="F5" s="527"/>
      <c r="G5" s="527"/>
      <c r="H5" s="527"/>
      <c r="I5" s="527"/>
      <c r="J5" s="49"/>
      <c r="K5" s="335"/>
    </row>
    <row r="6" spans="1:33" s="48" customFormat="1" x14ac:dyDescent="0.25">
      <c r="B6" s="528" t="s">
        <v>337</v>
      </c>
      <c r="C6" s="529"/>
      <c r="D6" s="529"/>
      <c r="E6" s="529"/>
      <c r="F6" s="529"/>
      <c r="G6" s="529"/>
      <c r="H6" s="529"/>
      <c r="I6" s="529"/>
      <c r="J6" s="49"/>
      <c r="K6" s="335"/>
    </row>
    <row r="7" spans="1:33" ht="12.75" customHeight="1" x14ac:dyDescent="0.25">
      <c r="A7" s="48"/>
      <c r="B7" s="48"/>
      <c r="C7" s="48"/>
      <c r="D7" s="49"/>
      <c r="E7" s="48"/>
      <c r="F7" s="50"/>
      <c r="G7" s="48"/>
      <c r="H7" s="49"/>
      <c r="I7" s="48"/>
      <c r="J7" s="48"/>
    </row>
    <row r="8" spans="1:33" s="52" customFormat="1" ht="31.5" customHeight="1" x14ac:dyDescent="0.3">
      <c r="A8" s="51"/>
      <c r="B8" s="547" t="s">
        <v>339</v>
      </c>
      <c r="C8" s="548"/>
      <c r="D8" s="548"/>
      <c r="E8" s="548"/>
      <c r="F8" s="548"/>
      <c r="G8" s="548"/>
      <c r="H8" s="548"/>
      <c r="I8" s="548"/>
      <c r="J8" s="548"/>
      <c r="K8" s="35"/>
      <c r="L8" s="51"/>
      <c r="M8" s="51"/>
      <c r="N8" s="51"/>
      <c r="O8" s="51"/>
      <c r="P8" s="51"/>
      <c r="Q8" s="51"/>
      <c r="R8" s="51"/>
      <c r="S8" s="51"/>
      <c r="T8" s="51"/>
      <c r="U8" s="51"/>
      <c r="V8" s="51"/>
      <c r="W8" s="51"/>
      <c r="X8" s="51"/>
      <c r="Y8" s="51"/>
      <c r="Z8" s="51"/>
      <c r="AA8" s="51"/>
      <c r="AB8" s="51"/>
      <c r="AC8" s="51"/>
      <c r="AD8" s="51"/>
      <c r="AE8" s="51"/>
      <c r="AF8" s="51"/>
      <c r="AG8" s="51"/>
    </row>
    <row r="9" spans="1:33" s="54" customFormat="1" ht="3" customHeight="1" x14ac:dyDescent="0.25">
      <c r="A9" s="53"/>
      <c r="B9" s="119"/>
      <c r="C9" s="119"/>
      <c r="D9" s="165"/>
      <c r="E9" s="119"/>
      <c r="F9" s="166"/>
      <c r="G9" s="119"/>
      <c r="H9" s="165"/>
      <c r="I9" s="119"/>
      <c r="J9" s="119"/>
      <c r="K9" s="119"/>
      <c r="L9" s="53"/>
      <c r="M9" s="53"/>
      <c r="N9" s="53"/>
      <c r="O9" s="53"/>
      <c r="P9" s="53"/>
      <c r="Q9" s="53"/>
      <c r="R9" s="53"/>
      <c r="S9" s="53"/>
      <c r="T9" s="53"/>
      <c r="U9" s="53"/>
      <c r="V9" s="53"/>
      <c r="W9" s="53"/>
      <c r="X9" s="53"/>
      <c r="Y9" s="53"/>
      <c r="Z9" s="53"/>
      <c r="AA9" s="53"/>
      <c r="AB9" s="53"/>
      <c r="AC9" s="53"/>
      <c r="AD9" s="53"/>
      <c r="AE9" s="53"/>
      <c r="AF9" s="53"/>
      <c r="AG9" s="53"/>
    </row>
    <row r="10" spans="1:33" s="59" customFormat="1" ht="13.8" x14ac:dyDescent="0.25">
      <c r="A10" s="53"/>
      <c r="B10" s="55"/>
      <c r="C10" s="55"/>
      <c r="D10" s="56" t="s">
        <v>171</v>
      </c>
      <c r="E10" s="56"/>
      <c r="F10" s="57"/>
      <c r="G10" s="56"/>
      <c r="H10" s="56" t="s">
        <v>172</v>
      </c>
      <c r="I10" s="56"/>
      <c r="J10" s="58" t="s">
        <v>173</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3.8" x14ac:dyDescent="0.25">
      <c r="A11" s="53"/>
      <c r="B11" s="60" t="s">
        <v>174</v>
      </c>
      <c r="C11" s="55"/>
      <c r="D11" s="56" t="s">
        <v>175</v>
      </c>
      <c r="E11" s="56"/>
      <c r="F11" s="57" t="s">
        <v>176</v>
      </c>
      <c r="G11" s="56"/>
      <c r="H11" s="56" t="s">
        <v>282</v>
      </c>
      <c r="I11" s="56"/>
      <c r="J11" s="58" t="s">
        <v>177</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5">
      <c r="A12" s="48"/>
      <c r="B12" s="61"/>
      <c r="C12" s="62"/>
      <c r="D12" s="61"/>
      <c r="E12" s="62"/>
      <c r="F12" s="63"/>
      <c r="G12" s="62"/>
      <c r="H12" s="61"/>
      <c r="I12" s="62"/>
      <c r="J12" s="64"/>
      <c r="K12" s="65"/>
    </row>
    <row r="13" spans="1:33" x14ac:dyDescent="0.25">
      <c r="A13" s="48"/>
      <c r="B13" s="5" t="s">
        <v>178</v>
      </c>
      <c r="C13" s="66"/>
      <c r="D13" s="67"/>
      <c r="E13" s="66"/>
      <c r="F13" s="68"/>
      <c r="G13" s="66"/>
      <c r="H13" s="67"/>
      <c r="I13" s="66"/>
      <c r="J13" s="69"/>
    </row>
    <row r="14" spans="1:33" x14ac:dyDescent="0.25">
      <c r="A14" s="48"/>
      <c r="B14" s="70" t="s">
        <v>332</v>
      </c>
      <c r="C14" s="71"/>
      <c r="D14" s="355">
        <f>Summary!D19</f>
        <v>60</v>
      </c>
      <c r="E14" s="71"/>
      <c r="F14" s="72" t="s">
        <v>167</v>
      </c>
      <c r="G14" s="71"/>
      <c r="H14" s="356">
        <f>Summary!E19</f>
        <v>6.4349999999999996</v>
      </c>
      <c r="I14" s="71"/>
      <c r="J14" s="73">
        <f>D14*H14</f>
        <v>386.09999999999997</v>
      </c>
      <c r="K14" s="74"/>
      <c r="M14" s="75"/>
      <c r="N14" s="75"/>
      <c r="O14" s="75"/>
      <c r="P14" s="75"/>
      <c r="Q14" s="75"/>
    </row>
    <row r="15" spans="1:33" ht="17.25" customHeight="1" x14ac:dyDescent="0.25">
      <c r="A15" s="48"/>
      <c r="B15" s="5" t="s">
        <v>160</v>
      </c>
      <c r="C15" s="66"/>
      <c r="D15" s="67"/>
      <c r="E15" s="66"/>
      <c r="F15" s="68"/>
      <c r="G15" s="66"/>
      <c r="H15" s="79"/>
      <c r="I15" s="66"/>
      <c r="J15" s="80"/>
    </row>
    <row r="16" spans="1:33" ht="5.0999999999999996" customHeight="1" x14ac:dyDescent="0.25">
      <c r="A16" s="48"/>
      <c r="B16" s="66"/>
      <c r="C16" s="66"/>
      <c r="D16" s="67"/>
      <c r="E16" s="66"/>
      <c r="F16" s="68"/>
      <c r="G16" s="66"/>
      <c r="H16" s="79"/>
      <c r="I16" s="66"/>
      <c r="J16" s="80"/>
    </row>
    <row r="17" spans="1:13" ht="15.6" x14ac:dyDescent="0.3">
      <c r="A17" s="48"/>
      <c r="B17" s="66" t="s">
        <v>179</v>
      </c>
      <c r="C17" s="66"/>
      <c r="D17" s="81"/>
      <c r="E17" s="66"/>
      <c r="F17" s="68"/>
      <c r="G17" s="66"/>
      <c r="H17" s="79"/>
      <c r="I17" s="66"/>
      <c r="J17" s="82">
        <f>SUM(J18:J18)</f>
        <v>30</v>
      </c>
    </row>
    <row r="18" spans="1:13" x14ac:dyDescent="0.25">
      <c r="A18" s="48"/>
      <c r="B18" s="39" t="s">
        <v>340</v>
      </c>
      <c r="C18" s="66"/>
      <c r="D18" s="365">
        <v>100</v>
      </c>
      <c r="E18" s="66"/>
      <c r="F18" s="84" t="s">
        <v>72</v>
      </c>
      <c r="G18" s="66"/>
      <c r="H18" s="357">
        <f>DNS</f>
        <v>0.3</v>
      </c>
      <c r="I18" s="66"/>
      <c r="J18" s="80">
        <f>D18*H18</f>
        <v>30</v>
      </c>
    </row>
    <row r="19" spans="1:13" ht="5.0999999999999996" customHeight="1" x14ac:dyDescent="0.25">
      <c r="A19" s="48"/>
      <c r="B19" s="66"/>
      <c r="C19" s="66"/>
      <c r="D19" s="67"/>
      <c r="E19" s="66"/>
      <c r="F19" s="68"/>
      <c r="G19" s="66"/>
      <c r="H19" s="371"/>
      <c r="I19" s="66"/>
      <c r="J19" s="80"/>
    </row>
    <row r="20" spans="1:13" x14ac:dyDescent="0.25">
      <c r="A20" s="48"/>
      <c r="B20" s="66" t="s">
        <v>180</v>
      </c>
      <c r="C20" s="66"/>
      <c r="D20" s="67"/>
      <c r="E20" s="66"/>
      <c r="F20" s="68"/>
      <c r="G20" s="66"/>
      <c r="H20" s="371"/>
      <c r="I20" s="66"/>
      <c r="J20" s="82">
        <f>SUM(J21:J25)</f>
        <v>59.8</v>
      </c>
      <c r="M20" s="86"/>
    </row>
    <row r="21" spans="1:13" x14ac:dyDescent="0.25">
      <c r="A21" s="48"/>
      <c r="B21" s="39" t="s">
        <v>79</v>
      </c>
      <c r="C21" s="66"/>
      <c r="D21" s="365">
        <v>130</v>
      </c>
      <c r="E21" s="66"/>
      <c r="F21" s="84" t="s">
        <v>72</v>
      </c>
      <c r="G21" s="66"/>
      <c r="H21" s="357">
        <f>Nitrogen</f>
        <v>0.36</v>
      </c>
      <c r="I21" s="66"/>
      <c r="J21" s="87">
        <f>D21*H21</f>
        <v>46.8</v>
      </c>
    </row>
    <row r="22" spans="1:13" x14ac:dyDescent="0.25">
      <c r="A22" s="48"/>
      <c r="B22" s="39" t="s">
        <v>80</v>
      </c>
      <c r="C22" s="66"/>
      <c r="D22" s="365">
        <v>5</v>
      </c>
      <c r="E22" s="66"/>
      <c r="F22" s="84" t="s">
        <v>72</v>
      </c>
      <c r="G22" s="66"/>
      <c r="H22" s="357">
        <f>Phosphorous</f>
        <v>0.6</v>
      </c>
      <c r="I22" s="66"/>
      <c r="J22" s="80">
        <f>D22*H22</f>
        <v>3</v>
      </c>
    </row>
    <row r="23" spans="1:13" x14ac:dyDescent="0.25">
      <c r="A23" s="48"/>
      <c r="B23" s="39" t="s">
        <v>149</v>
      </c>
      <c r="C23" s="66"/>
      <c r="D23" s="365">
        <v>0</v>
      </c>
      <c r="E23" s="66"/>
      <c r="F23" s="84" t="s">
        <v>72</v>
      </c>
      <c r="G23" s="66"/>
      <c r="H23" s="357">
        <f>Potassium</f>
        <v>0.56000000000000005</v>
      </c>
      <c r="I23" s="66"/>
      <c r="J23" s="80">
        <f>D23*H23</f>
        <v>0</v>
      </c>
    </row>
    <row r="24" spans="1:13" x14ac:dyDescent="0.25">
      <c r="A24" s="48"/>
      <c r="B24" s="39" t="s">
        <v>198</v>
      </c>
      <c r="C24" s="66"/>
      <c r="D24" s="365">
        <v>25</v>
      </c>
      <c r="E24" s="66"/>
      <c r="F24" s="84" t="s">
        <v>72</v>
      </c>
      <c r="G24" s="66"/>
      <c r="H24" s="357">
        <f>Sulfur</f>
        <v>0.4</v>
      </c>
      <c r="I24" s="66"/>
      <c r="J24" s="87">
        <f>D24*H24</f>
        <v>10</v>
      </c>
    </row>
    <row r="25" spans="1:13" x14ac:dyDescent="0.25">
      <c r="A25" s="48"/>
      <c r="B25" s="39"/>
      <c r="C25" s="66"/>
      <c r="D25" s="365"/>
      <c r="E25" s="66"/>
      <c r="F25" s="84"/>
      <c r="G25" s="66"/>
      <c r="H25" s="357"/>
      <c r="I25" s="66"/>
      <c r="J25" s="87">
        <f>D25*H25</f>
        <v>0</v>
      </c>
    </row>
    <row r="26" spans="1:13" ht="5.0999999999999996" customHeight="1" x14ac:dyDescent="0.25">
      <c r="A26" s="48"/>
      <c r="B26" s="66"/>
      <c r="C26" s="66"/>
      <c r="D26" s="91"/>
      <c r="E26" s="66"/>
      <c r="F26" s="68"/>
      <c r="G26" s="66"/>
      <c r="H26" s="371"/>
      <c r="I26" s="66"/>
      <c r="J26" s="87"/>
    </row>
    <row r="27" spans="1:13" x14ac:dyDescent="0.25">
      <c r="A27" s="48"/>
      <c r="B27" s="66" t="s">
        <v>181</v>
      </c>
      <c r="C27" s="66"/>
      <c r="D27" s="91"/>
      <c r="E27" s="66"/>
      <c r="F27" s="68"/>
      <c r="G27" s="66"/>
      <c r="H27" s="371"/>
      <c r="I27" s="66"/>
      <c r="J27" s="88">
        <f>SUM(J28:J35)</f>
        <v>36.743078124999997</v>
      </c>
    </row>
    <row r="28" spans="1:13" x14ac:dyDescent="0.25">
      <c r="A28" s="48"/>
      <c r="B28" s="39" t="s">
        <v>102</v>
      </c>
      <c r="C28" s="66"/>
      <c r="D28" s="365">
        <v>36</v>
      </c>
      <c r="E28" s="66"/>
      <c r="F28" s="84" t="s">
        <v>74</v>
      </c>
      <c r="G28" s="66"/>
      <c r="H28" s="357">
        <f>Roundup</f>
        <v>0.13062499999999999</v>
      </c>
      <c r="I28" s="66"/>
      <c r="J28" s="87">
        <f t="shared" ref="J28:J35" si="0">D28*H28</f>
        <v>4.7024999999999997</v>
      </c>
    </row>
    <row r="29" spans="1:13" x14ac:dyDescent="0.25">
      <c r="A29" s="48"/>
      <c r="B29" s="39" t="s">
        <v>170</v>
      </c>
      <c r="C29" s="66"/>
      <c r="D29" s="366">
        <v>3</v>
      </c>
      <c r="E29" s="66"/>
      <c r="F29" s="84" t="s">
        <v>74</v>
      </c>
      <c r="G29" s="66"/>
      <c r="H29" s="357">
        <f>M</f>
        <v>0.22226562499999999</v>
      </c>
      <c r="I29" s="66"/>
      <c r="J29" s="87">
        <f t="shared" si="0"/>
        <v>0.66679687499999996</v>
      </c>
    </row>
    <row r="30" spans="1:13" x14ac:dyDescent="0.25">
      <c r="A30" s="48"/>
      <c r="B30" s="39" t="s">
        <v>84</v>
      </c>
      <c r="C30" s="66"/>
      <c r="D30" s="365">
        <v>1.7</v>
      </c>
      <c r="E30" s="66"/>
      <c r="F30" s="84" t="s">
        <v>72</v>
      </c>
      <c r="G30" s="66"/>
      <c r="H30" s="357">
        <f>AmSulf</f>
        <v>0.44</v>
      </c>
      <c r="I30" s="66"/>
      <c r="J30" s="87">
        <f t="shared" si="0"/>
        <v>0.748</v>
      </c>
    </row>
    <row r="31" spans="1:13" x14ac:dyDescent="0.25">
      <c r="A31" s="48"/>
      <c r="B31" s="39" t="s">
        <v>469</v>
      </c>
      <c r="C31" s="66"/>
      <c r="D31" s="350">
        <v>0.75</v>
      </c>
      <c r="E31" s="66"/>
      <c r="F31" s="84" t="s">
        <v>74</v>
      </c>
      <c r="G31" s="66"/>
      <c r="H31" s="357">
        <f>Affinity</f>
        <v>7.8</v>
      </c>
      <c r="I31" s="66"/>
      <c r="J31" s="87">
        <f t="shared" si="0"/>
        <v>5.85</v>
      </c>
    </row>
    <row r="32" spans="1:13" x14ac:dyDescent="0.25">
      <c r="A32" s="48"/>
      <c r="B32" s="39" t="s">
        <v>413</v>
      </c>
      <c r="C32" s="66"/>
      <c r="D32" s="350">
        <v>13.7</v>
      </c>
      <c r="E32" s="66"/>
      <c r="F32" s="84" t="s">
        <v>74</v>
      </c>
      <c r="G32" s="66"/>
      <c r="H32" s="357">
        <f>Huskie</f>
        <v>0.7734375</v>
      </c>
      <c r="I32" s="66"/>
      <c r="J32" s="87">
        <f t="shared" si="0"/>
        <v>10.59609375</v>
      </c>
    </row>
    <row r="33" spans="1:10" x14ac:dyDescent="0.25">
      <c r="A33" s="48"/>
      <c r="B33" s="39" t="s">
        <v>466</v>
      </c>
      <c r="C33" s="66"/>
      <c r="D33" s="350">
        <v>15</v>
      </c>
      <c r="E33" s="66"/>
      <c r="F33" s="84" t="s">
        <v>74</v>
      </c>
      <c r="G33" s="66"/>
      <c r="H33" s="357">
        <f>Axial</f>
        <v>0.9453125</v>
      </c>
      <c r="I33" s="66"/>
      <c r="J33" s="87">
        <f t="shared" si="0"/>
        <v>14.1796875</v>
      </c>
    </row>
    <row r="34" spans="1:10" x14ac:dyDescent="0.25">
      <c r="A34" s="48"/>
      <c r="B34" s="39"/>
      <c r="C34" s="66"/>
      <c r="D34" s="350"/>
      <c r="E34" s="66"/>
      <c r="F34" s="84"/>
      <c r="G34" s="66"/>
      <c r="H34" s="357"/>
      <c r="I34" s="66"/>
      <c r="J34" s="87">
        <f t="shared" si="0"/>
        <v>0</v>
      </c>
    </row>
    <row r="35" spans="1:10" x14ac:dyDescent="0.25">
      <c r="A35" s="48"/>
      <c r="B35" s="39"/>
      <c r="C35" s="66"/>
      <c r="D35" s="350"/>
      <c r="E35" s="66"/>
      <c r="F35" s="84"/>
      <c r="G35" s="66"/>
      <c r="H35" s="357"/>
      <c r="I35" s="66"/>
      <c r="J35" s="87">
        <f t="shared" si="0"/>
        <v>0</v>
      </c>
    </row>
    <row r="36" spans="1:10" ht="5.0999999999999996" customHeight="1" x14ac:dyDescent="0.25">
      <c r="A36" s="48"/>
      <c r="B36" s="66"/>
      <c r="C36" s="66"/>
      <c r="D36" s="91"/>
      <c r="E36" s="66"/>
      <c r="F36" s="68"/>
      <c r="G36" s="66"/>
      <c r="H36" s="371"/>
      <c r="I36" s="66"/>
      <c r="J36" s="87"/>
    </row>
    <row r="37" spans="1:10" x14ac:dyDescent="0.25">
      <c r="A37" s="48"/>
      <c r="B37" s="66" t="s">
        <v>150</v>
      </c>
      <c r="C37" s="66"/>
      <c r="D37" s="91"/>
      <c r="E37" s="66"/>
      <c r="F37" s="68"/>
      <c r="G37" s="66"/>
      <c r="H37" s="371"/>
      <c r="I37" s="66"/>
      <c r="J37" s="88">
        <f>SUM(J38:J39)</f>
        <v>3.08</v>
      </c>
    </row>
    <row r="38" spans="1:10" x14ac:dyDescent="0.25">
      <c r="A38" s="48"/>
      <c r="B38" s="39" t="s">
        <v>416</v>
      </c>
      <c r="C38" s="66"/>
      <c r="D38" s="365">
        <v>4</v>
      </c>
      <c r="E38" s="66"/>
      <c r="F38" s="84" t="s">
        <v>74</v>
      </c>
      <c r="G38" s="66"/>
      <c r="H38" s="357">
        <f>Tilt</f>
        <v>0.77</v>
      </c>
      <c r="I38" s="66"/>
      <c r="J38" s="87">
        <f>D38*H38</f>
        <v>3.08</v>
      </c>
    </row>
    <row r="39" spans="1:10" x14ac:dyDescent="0.25">
      <c r="A39" s="48"/>
      <c r="B39" s="39"/>
      <c r="C39" s="66"/>
      <c r="D39" s="365"/>
      <c r="E39" s="66"/>
      <c r="F39" s="84"/>
      <c r="G39" s="66"/>
      <c r="H39" s="357"/>
      <c r="I39" s="66"/>
      <c r="J39" s="87"/>
    </row>
    <row r="40" spans="1:10" ht="5.25" customHeight="1" x14ac:dyDescent="0.25">
      <c r="A40" s="48"/>
      <c r="B40" s="66"/>
      <c r="C40" s="66"/>
      <c r="D40" s="89"/>
      <c r="E40" s="66"/>
      <c r="F40" s="68"/>
      <c r="G40" s="66"/>
      <c r="H40" s="79"/>
      <c r="I40" s="66"/>
      <c r="J40" s="87"/>
    </row>
    <row r="41" spans="1:10" x14ac:dyDescent="0.25">
      <c r="A41" s="48"/>
      <c r="B41" s="66" t="s">
        <v>281</v>
      </c>
      <c r="C41" s="66"/>
      <c r="D41" s="90"/>
      <c r="E41" s="66"/>
      <c r="F41" s="68"/>
      <c r="G41" s="66"/>
      <c r="H41" s="79"/>
      <c r="I41" s="66"/>
      <c r="J41" s="88">
        <f>SUM(J42:J46)</f>
        <v>39.769774647887317</v>
      </c>
    </row>
    <row r="42" spans="1:10" x14ac:dyDescent="0.25">
      <c r="A42" s="48"/>
      <c r="B42" s="39" t="s">
        <v>147</v>
      </c>
      <c r="C42" s="66"/>
      <c r="D42" s="362">
        <f>'Machinery Costs'!$M$98</f>
        <v>4.2148135874067938</v>
      </c>
      <c r="E42" s="66"/>
      <c r="F42" s="84" t="s">
        <v>137</v>
      </c>
      <c r="G42" s="66"/>
      <c r="H42" s="357">
        <f>Diesel</f>
        <v>2.5499999999999998</v>
      </c>
      <c r="I42" s="66"/>
      <c r="J42" s="87">
        <f>D42*H42</f>
        <v>10.747774647887324</v>
      </c>
    </row>
    <row r="43" spans="1:10" ht="12.75" customHeight="1" x14ac:dyDescent="0.25">
      <c r="A43" s="48"/>
      <c r="B43" s="109" t="s">
        <v>136</v>
      </c>
      <c r="C43" s="66"/>
      <c r="D43" s="286">
        <v>1</v>
      </c>
      <c r="E43" s="66"/>
      <c r="F43" s="287" t="s">
        <v>73</v>
      </c>
      <c r="G43" s="66"/>
      <c r="H43" s="372">
        <f>'Machinery Costs'!$I$98</f>
        <v>1.6450000000000002</v>
      </c>
      <c r="I43" s="66"/>
      <c r="J43" s="87">
        <f>D43*H43</f>
        <v>1.6450000000000002</v>
      </c>
    </row>
    <row r="44" spans="1:10" x14ac:dyDescent="0.25">
      <c r="A44" s="48"/>
      <c r="B44" s="109" t="s">
        <v>81</v>
      </c>
      <c r="C44" s="66"/>
      <c r="D44" s="288">
        <v>1</v>
      </c>
      <c r="E44" s="66"/>
      <c r="F44" s="84" t="s">
        <v>73</v>
      </c>
      <c r="G44" s="66"/>
      <c r="H44" s="373">
        <f>'Machinery Costs'!$G$98</f>
        <v>10.827</v>
      </c>
      <c r="I44" s="66"/>
      <c r="J44" s="87">
        <f>D44*H44</f>
        <v>10.827</v>
      </c>
    </row>
    <row r="45" spans="1:10" x14ac:dyDescent="0.25">
      <c r="A45" s="48"/>
      <c r="B45" s="109" t="s">
        <v>191</v>
      </c>
      <c r="C45" s="66"/>
      <c r="D45" s="362">
        <f>'Machinery Costs'!$L$98</f>
        <v>0.8274999999999999</v>
      </c>
      <c r="E45" s="66"/>
      <c r="F45" s="84" t="s">
        <v>354</v>
      </c>
      <c r="G45" s="66"/>
      <c r="H45" s="357">
        <f>Labor</f>
        <v>20</v>
      </c>
      <c r="I45" s="66"/>
      <c r="J45" s="87">
        <f>D45*H45</f>
        <v>16.549999999999997</v>
      </c>
    </row>
    <row r="46" spans="1:10" x14ac:dyDescent="0.25">
      <c r="A46" s="48"/>
      <c r="B46" s="109"/>
      <c r="C46" s="66"/>
      <c r="D46" s="83"/>
      <c r="E46" s="66"/>
      <c r="F46" s="84"/>
      <c r="G46" s="66"/>
      <c r="H46" s="85"/>
      <c r="I46" s="66"/>
      <c r="J46" s="87">
        <f>D46*H46</f>
        <v>0</v>
      </c>
    </row>
    <row r="47" spans="1:10" ht="5.0999999999999996" customHeight="1" x14ac:dyDescent="0.25">
      <c r="A47" s="48"/>
      <c r="B47" s="66"/>
      <c r="C47" s="66"/>
      <c r="D47" s="67"/>
      <c r="E47" s="66"/>
      <c r="F47" s="68"/>
      <c r="G47" s="66"/>
      <c r="H47" s="79"/>
      <c r="I47" s="66"/>
      <c r="J47" s="87"/>
    </row>
    <row r="48" spans="1:10" x14ac:dyDescent="0.25">
      <c r="A48" s="48"/>
      <c r="B48" s="66" t="s">
        <v>182</v>
      </c>
      <c r="C48" s="66"/>
      <c r="D48" s="90"/>
      <c r="E48" s="66"/>
      <c r="F48" s="68"/>
      <c r="G48" s="66"/>
      <c r="H48" s="79"/>
      <c r="I48" s="66"/>
      <c r="J48" s="88">
        <f>SUM(J49:J51)</f>
        <v>8</v>
      </c>
    </row>
    <row r="49" spans="1:33" x14ac:dyDescent="0.25">
      <c r="A49" s="48"/>
      <c r="B49" s="39" t="s">
        <v>151</v>
      </c>
      <c r="C49" s="66"/>
      <c r="D49" s="365">
        <v>0</v>
      </c>
      <c r="E49" s="66"/>
      <c r="F49" s="84" t="s">
        <v>73</v>
      </c>
      <c r="G49" s="66"/>
      <c r="H49" s="357">
        <f>Sprayer</f>
        <v>2</v>
      </c>
      <c r="I49" s="66"/>
      <c r="J49" s="87">
        <f>D49*H49</f>
        <v>0</v>
      </c>
    </row>
    <row r="50" spans="1:33" x14ac:dyDescent="0.25">
      <c r="A50" s="48"/>
      <c r="B50" s="39" t="s">
        <v>473</v>
      </c>
      <c r="C50" s="66"/>
      <c r="D50" s="365">
        <v>1</v>
      </c>
      <c r="E50" s="66"/>
      <c r="F50" s="84" t="s">
        <v>73</v>
      </c>
      <c r="G50" s="66"/>
      <c r="H50" s="357">
        <f>customspray</f>
        <v>8</v>
      </c>
      <c r="I50" s="66"/>
      <c r="J50" s="87">
        <f>D50*H50</f>
        <v>8</v>
      </c>
    </row>
    <row r="51" spans="1:33" x14ac:dyDescent="0.25">
      <c r="A51" s="48"/>
      <c r="B51" s="39"/>
      <c r="C51" s="66"/>
      <c r="D51" s="364"/>
      <c r="E51" s="66"/>
      <c r="F51" s="84"/>
      <c r="G51" s="66"/>
      <c r="H51" s="351"/>
      <c r="I51" s="66"/>
      <c r="J51" s="87">
        <f>D51*H51</f>
        <v>0</v>
      </c>
    </row>
    <row r="52" spans="1:33" ht="5.25" customHeight="1" x14ac:dyDescent="0.25">
      <c r="A52" s="48"/>
      <c r="B52" s="66"/>
      <c r="C52" s="66"/>
      <c r="D52" s="67"/>
      <c r="E52" s="66"/>
      <c r="F52" s="68"/>
      <c r="G52" s="66"/>
      <c r="H52" s="79"/>
      <c r="I52" s="66"/>
      <c r="J52" s="87"/>
    </row>
    <row r="53" spans="1:33" x14ac:dyDescent="0.25">
      <c r="A53" s="48"/>
      <c r="B53" s="66" t="s">
        <v>183</v>
      </c>
      <c r="C53" s="66"/>
      <c r="D53" s="67"/>
      <c r="E53" s="66"/>
      <c r="F53" s="68"/>
      <c r="G53" s="66"/>
      <c r="H53" s="79"/>
      <c r="I53" s="66"/>
      <c r="J53" s="88">
        <f>SUM(J54:J56)</f>
        <v>17</v>
      </c>
    </row>
    <row r="54" spans="1:33" x14ac:dyDescent="0.25">
      <c r="A54" s="48"/>
      <c r="B54" s="39" t="s">
        <v>244</v>
      </c>
      <c r="C54" s="66"/>
      <c r="D54" s="83">
        <v>1</v>
      </c>
      <c r="E54" s="66"/>
      <c r="F54" s="84" t="s">
        <v>73</v>
      </c>
      <c r="G54" s="66"/>
      <c r="H54" s="382">
        <f>DarkNorthern</f>
        <v>17</v>
      </c>
      <c r="I54" s="66"/>
      <c r="J54" s="87">
        <f>D54*H54</f>
        <v>17</v>
      </c>
    </row>
    <row r="55" spans="1:33" x14ac:dyDescent="0.25">
      <c r="A55" s="48"/>
      <c r="B55" s="39" t="s">
        <v>190</v>
      </c>
      <c r="C55" s="66"/>
      <c r="D55" s="301"/>
      <c r="E55" s="66"/>
      <c r="F55" s="84"/>
      <c r="G55" s="66"/>
      <c r="H55" s="302"/>
      <c r="I55" s="66"/>
      <c r="J55" s="87">
        <f>D55*H55</f>
        <v>0</v>
      </c>
    </row>
    <row r="56" spans="1:33" ht="12.75" customHeight="1" x14ac:dyDescent="0.25">
      <c r="A56" s="48"/>
      <c r="B56" s="109" t="s">
        <v>492</v>
      </c>
      <c r="C56" s="66"/>
      <c r="D56" s="286"/>
      <c r="E56" s="66"/>
      <c r="F56" s="287" t="s">
        <v>167</v>
      </c>
      <c r="G56" s="66"/>
      <c r="H56" s="304"/>
      <c r="I56" s="66"/>
      <c r="J56" s="87">
        <f>D56*H56</f>
        <v>0</v>
      </c>
    </row>
    <row r="57" spans="1:33" ht="5.0999999999999996" customHeight="1" x14ac:dyDescent="0.25">
      <c r="A57" s="48"/>
      <c r="B57" s="66"/>
      <c r="C57" s="66"/>
      <c r="D57" s="67"/>
      <c r="E57" s="66"/>
      <c r="F57" s="68"/>
      <c r="G57" s="66"/>
      <c r="H57" s="67"/>
      <c r="I57" s="66"/>
      <c r="J57" s="87"/>
    </row>
    <row r="58" spans="1:33" x14ac:dyDescent="0.25">
      <c r="B58" s="67"/>
      <c r="C58" s="67"/>
      <c r="D58" s="67"/>
      <c r="E58" s="67"/>
      <c r="F58" s="67"/>
      <c r="G58" s="67"/>
      <c r="H58" s="67"/>
      <c r="I58" s="67"/>
      <c r="J58" s="87"/>
    </row>
    <row r="59" spans="1:33" ht="15.6" x14ac:dyDescent="0.25">
      <c r="A59" s="48"/>
      <c r="B59" s="66" t="s">
        <v>351</v>
      </c>
      <c r="C59" s="66"/>
      <c r="D59" s="67"/>
      <c r="E59" s="66"/>
      <c r="F59" s="68"/>
      <c r="G59" s="66"/>
      <c r="H59" s="67"/>
      <c r="I59" s="66"/>
      <c r="J59" s="80">
        <f>+(J17+J20+J27+J37+J41+J48+J53)*operloan*0.5</f>
        <v>4.8598213193221831</v>
      </c>
    </row>
    <row r="60" spans="1:33" ht="5.25" customHeight="1" x14ac:dyDescent="0.25">
      <c r="A60" s="48"/>
      <c r="B60" s="66"/>
      <c r="C60" s="66"/>
      <c r="D60" s="67"/>
      <c r="E60" s="66"/>
      <c r="F60" s="68"/>
      <c r="G60" s="66"/>
      <c r="H60" s="67"/>
      <c r="I60" s="66"/>
      <c r="J60" s="87"/>
    </row>
    <row r="61" spans="1:33" x14ac:dyDescent="0.25">
      <c r="A61" s="48"/>
      <c r="B61" s="40" t="s">
        <v>161</v>
      </c>
      <c r="C61" s="40"/>
      <c r="D61" s="91"/>
      <c r="E61" s="40"/>
      <c r="F61" s="41"/>
      <c r="G61" s="40"/>
      <c r="H61" s="91"/>
      <c r="I61" s="40"/>
      <c r="J61" s="42">
        <f>SUM(J17:J59)-(J17+J20+J27+J37+J41+J48+J53)</f>
        <v>199.25267409220933</v>
      </c>
    </row>
    <row r="62" spans="1:33" x14ac:dyDescent="0.25">
      <c r="A62" s="48"/>
      <c r="B62" s="66" t="s">
        <v>162</v>
      </c>
      <c r="C62" s="66"/>
      <c r="D62" s="67"/>
      <c r="E62" s="66"/>
      <c r="F62" s="68"/>
      <c r="G62" s="66"/>
      <c r="H62" s="67"/>
      <c r="I62" s="66"/>
      <c r="J62" s="87">
        <f>J61/D14</f>
        <v>3.3208779015368224</v>
      </c>
    </row>
    <row r="63" spans="1:33" ht="5.25" customHeight="1" x14ac:dyDescent="0.25">
      <c r="A63" s="48"/>
      <c r="B63" s="66"/>
      <c r="C63" s="66"/>
      <c r="D63" s="67"/>
      <c r="E63" s="66"/>
      <c r="F63" s="68"/>
      <c r="G63" s="66"/>
      <c r="H63" s="67"/>
      <c r="I63" s="66"/>
      <c r="J63" s="87"/>
    </row>
    <row r="64" spans="1:33" s="33" customFormat="1" x14ac:dyDescent="0.25">
      <c r="A64" s="32"/>
      <c r="B64" s="36" t="s">
        <v>95</v>
      </c>
      <c r="C64" s="36"/>
      <c r="D64" s="92"/>
      <c r="E64" s="36"/>
      <c r="F64" s="37"/>
      <c r="G64" s="36"/>
      <c r="H64" s="92"/>
      <c r="I64" s="36"/>
      <c r="J64" s="38">
        <f>J14-J61</f>
        <v>186.84732590779063</v>
      </c>
      <c r="L64" s="32"/>
      <c r="M64" s="32"/>
      <c r="N64" s="32"/>
      <c r="O64" s="32"/>
      <c r="P64" s="32"/>
      <c r="Q64" s="32"/>
      <c r="R64" s="32"/>
      <c r="S64" s="32"/>
      <c r="T64" s="32"/>
      <c r="U64" s="32"/>
      <c r="V64" s="32"/>
      <c r="W64" s="32"/>
      <c r="X64" s="32"/>
      <c r="Y64" s="32"/>
      <c r="Z64" s="32"/>
      <c r="AA64" s="32"/>
      <c r="AB64" s="32"/>
      <c r="AC64" s="32"/>
      <c r="AD64" s="32"/>
      <c r="AE64" s="32"/>
      <c r="AF64" s="32"/>
      <c r="AG64" s="32"/>
    </row>
    <row r="65" spans="1:33" ht="24.75" customHeight="1" x14ac:dyDescent="0.25">
      <c r="A65" s="48"/>
      <c r="B65" s="5" t="s">
        <v>98</v>
      </c>
      <c r="C65" s="66"/>
      <c r="D65" s="67"/>
      <c r="E65" s="66"/>
      <c r="F65" s="68"/>
      <c r="G65" s="66"/>
      <c r="H65" s="67"/>
      <c r="I65" s="66"/>
      <c r="J65" s="87"/>
    </row>
    <row r="66" spans="1:33" x14ac:dyDescent="0.25">
      <c r="A66" s="48"/>
      <c r="B66" s="120" t="s">
        <v>245</v>
      </c>
      <c r="C66" s="122"/>
      <c r="D66" s="89"/>
      <c r="E66" s="66"/>
      <c r="F66" s="68"/>
      <c r="G66" s="66"/>
      <c r="H66" s="373">
        <f>'Machinery Costs'!$C$98</f>
        <v>19.561999999999998</v>
      </c>
      <c r="I66" s="66"/>
      <c r="J66" s="87">
        <f>'Machinery Costs'!$C$98</f>
        <v>19.561999999999998</v>
      </c>
    </row>
    <row r="67" spans="1:33" x14ac:dyDescent="0.25">
      <c r="A67" s="48"/>
      <c r="B67" s="39" t="s">
        <v>246</v>
      </c>
      <c r="C67" s="121"/>
      <c r="D67" s="89"/>
      <c r="E67" s="66"/>
      <c r="F67" s="68"/>
      <c r="G67" s="66"/>
      <c r="H67" s="373">
        <f>'Machinery Costs'!$D$98</f>
        <v>14.227</v>
      </c>
      <c r="I67" s="66"/>
      <c r="J67" s="87">
        <f>'Machinery Costs'!$D$98</f>
        <v>14.227</v>
      </c>
    </row>
    <row r="68" spans="1:33" x14ac:dyDescent="0.25">
      <c r="A68" s="48"/>
      <c r="B68" s="39" t="s">
        <v>27</v>
      </c>
      <c r="C68" s="39"/>
      <c r="D68" s="83"/>
      <c r="E68" s="66"/>
      <c r="F68" s="68"/>
      <c r="G68" s="66"/>
      <c r="H68" s="373">
        <f>'Machinery Costs'!$E$98</f>
        <v>7.1280000000000001</v>
      </c>
      <c r="I68" s="66"/>
      <c r="J68" s="87">
        <f>'Machinery Costs'!$E$98</f>
        <v>7.1280000000000001</v>
      </c>
      <c r="L68" s="86"/>
    </row>
    <row r="69" spans="1:33" x14ac:dyDescent="0.25">
      <c r="A69" s="48"/>
      <c r="B69" s="39" t="s">
        <v>108</v>
      </c>
      <c r="C69" s="66"/>
      <c r="D69" s="83">
        <v>1</v>
      </c>
      <c r="E69" s="66"/>
      <c r="F69" s="84" t="s">
        <v>73</v>
      </c>
      <c r="G69" s="66"/>
      <c r="H69" s="85">
        <f>+(D14*H14)*D71-(J20+J37+H54)*D71-J77</f>
        <v>95.552599999999998</v>
      </c>
      <c r="I69" s="66"/>
      <c r="J69" s="87">
        <f>H69</f>
        <v>95.552599999999998</v>
      </c>
    </row>
    <row r="70" spans="1:33" ht="12.75" customHeight="1" x14ac:dyDescent="0.25">
      <c r="A70" s="48"/>
      <c r="B70" s="66" t="s">
        <v>99</v>
      </c>
      <c r="C70" s="66"/>
      <c r="D70" s="67"/>
      <c r="E70" s="66"/>
      <c r="F70" s="68"/>
      <c r="G70" s="66"/>
      <c r="H70" s="127"/>
      <c r="I70" s="66"/>
      <c r="J70" s="87"/>
    </row>
    <row r="71" spans="1:33" ht="12.75" customHeight="1" x14ac:dyDescent="0.25">
      <c r="A71" s="48"/>
      <c r="B71" s="66" t="s">
        <v>100</v>
      </c>
      <c r="C71" s="66"/>
      <c r="D71" s="375">
        <f>+ownershare</f>
        <v>0.33</v>
      </c>
      <c r="E71" s="66"/>
      <c r="F71" s="68"/>
      <c r="G71" s="66"/>
      <c r="H71" s="79"/>
      <c r="I71" s="66"/>
      <c r="J71" s="87"/>
    </row>
    <row r="72" spans="1:33" ht="12.75" customHeight="1" x14ac:dyDescent="0.25">
      <c r="A72" s="48"/>
      <c r="B72" s="66" t="s">
        <v>101</v>
      </c>
      <c r="C72" s="66"/>
      <c r="D72" s="375">
        <f>opershare</f>
        <v>0.67</v>
      </c>
      <c r="E72" s="66"/>
      <c r="F72" s="68"/>
      <c r="G72" s="66"/>
      <c r="H72" s="79"/>
      <c r="I72" s="66"/>
      <c r="J72" s="87"/>
    </row>
    <row r="73" spans="1:33" ht="12.75" customHeight="1" x14ac:dyDescent="0.25">
      <c r="A73" s="335"/>
      <c r="B73" s="66"/>
      <c r="C73" s="66"/>
      <c r="D73" s="375"/>
      <c r="E73" s="66"/>
      <c r="F73" s="68"/>
      <c r="G73" s="66"/>
      <c r="H73" s="79"/>
      <c r="I73" s="66"/>
      <c r="J73" s="87"/>
      <c r="L73" s="335"/>
      <c r="M73" s="335"/>
      <c r="N73" s="335"/>
      <c r="O73" s="335"/>
      <c r="P73" s="335"/>
      <c r="Q73" s="335"/>
      <c r="R73" s="335"/>
      <c r="S73" s="335"/>
      <c r="T73" s="335"/>
      <c r="U73" s="335"/>
      <c r="V73" s="335"/>
      <c r="W73" s="335"/>
      <c r="X73" s="335"/>
      <c r="Y73" s="335"/>
      <c r="Z73" s="335"/>
      <c r="AA73" s="335"/>
      <c r="AB73" s="335"/>
      <c r="AC73" s="335"/>
      <c r="AD73" s="335"/>
      <c r="AE73" s="335"/>
      <c r="AF73" s="335"/>
      <c r="AG73" s="335"/>
    </row>
    <row r="74" spans="1:33" ht="15.6" x14ac:dyDescent="0.25">
      <c r="A74" s="48"/>
      <c r="B74" s="386" t="s">
        <v>350</v>
      </c>
      <c r="C74" s="66"/>
      <c r="D74" s="67"/>
      <c r="E74" s="66"/>
      <c r="F74" s="68"/>
      <c r="G74" s="66"/>
      <c r="H74" s="67"/>
      <c r="I74" s="66"/>
      <c r="J74" s="87">
        <f>((J17+J20+J27+J37+J41+J48+J53)*OH)</f>
        <v>9.7196426386443662</v>
      </c>
    </row>
    <row r="75" spans="1:33" ht="15.6" x14ac:dyDescent="0.25">
      <c r="A75" s="48"/>
      <c r="B75" s="411" t="s">
        <v>361</v>
      </c>
      <c r="C75" s="66"/>
      <c r="D75" s="67"/>
      <c r="E75" s="66"/>
      <c r="F75" s="68"/>
      <c r="G75" s="66"/>
      <c r="H75" s="67"/>
      <c r="I75" s="66"/>
      <c r="J75" s="87">
        <v>23</v>
      </c>
    </row>
    <row r="76" spans="1:33" customFormat="1" ht="12.75" customHeight="1" x14ac:dyDescent="0.25">
      <c r="A76" s="27"/>
      <c r="B76" s="290" t="s">
        <v>263</v>
      </c>
      <c r="C76" s="93"/>
      <c r="D76" s="93"/>
      <c r="E76" s="93"/>
      <c r="F76" s="93"/>
      <c r="G76" s="6"/>
      <c r="H76" s="31"/>
      <c r="I76" s="6"/>
      <c r="J76" s="87">
        <f>cashrent</f>
        <v>0</v>
      </c>
      <c r="K76" s="27"/>
      <c r="L76" s="27"/>
      <c r="M76" s="27"/>
      <c r="N76" s="27"/>
      <c r="O76" s="27"/>
      <c r="P76" s="27"/>
      <c r="Q76" s="27"/>
      <c r="R76" s="27"/>
      <c r="S76" s="27"/>
      <c r="T76" s="27"/>
      <c r="U76" s="27"/>
      <c r="V76" s="27"/>
      <c r="W76" s="27"/>
      <c r="X76" s="27"/>
      <c r="Y76" s="27"/>
      <c r="Z76" s="27"/>
      <c r="AA76" s="27"/>
      <c r="AB76" s="27"/>
      <c r="AC76" s="27"/>
      <c r="AD76" s="27"/>
      <c r="AE76" s="27"/>
      <c r="AF76" s="27"/>
    </row>
    <row r="77" spans="1:33" x14ac:dyDescent="0.25">
      <c r="A77" s="48"/>
      <c r="B77" s="291" t="s">
        <v>135</v>
      </c>
      <c r="C77" s="121"/>
      <c r="D77" s="89"/>
      <c r="E77" s="66"/>
      <c r="F77" s="68"/>
      <c r="G77" s="66"/>
      <c r="H77" s="67"/>
      <c r="I77" s="66"/>
      <c r="J77" s="87">
        <f>landtax</f>
        <v>5.5</v>
      </c>
    </row>
    <row r="78" spans="1:33" ht="5.25" customHeight="1" x14ac:dyDescent="0.25">
      <c r="A78" s="48"/>
      <c r="B78" s="66"/>
      <c r="C78" s="66"/>
      <c r="D78" s="67"/>
      <c r="E78" s="66"/>
      <c r="F78" s="68"/>
      <c r="G78" s="66"/>
      <c r="H78" s="67"/>
      <c r="I78" s="66"/>
      <c r="J78" s="87"/>
    </row>
    <row r="79" spans="1:33" x14ac:dyDescent="0.25">
      <c r="A79" s="48"/>
      <c r="B79" s="40" t="s">
        <v>96</v>
      </c>
      <c r="C79" s="40"/>
      <c r="D79" s="91"/>
      <c r="E79" s="40"/>
      <c r="F79" s="41"/>
      <c r="G79" s="40"/>
      <c r="H79" s="91"/>
      <c r="I79" s="40"/>
      <c r="J79" s="42">
        <f>SUM(J65:J77)</f>
        <v>174.68924263864437</v>
      </c>
    </row>
    <row r="80" spans="1:33" x14ac:dyDescent="0.25">
      <c r="A80" s="48"/>
      <c r="B80" s="66" t="s">
        <v>97</v>
      </c>
      <c r="C80" s="66"/>
      <c r="D80" s="67"/>
      <c r="E80" s="66"/>
      <c r="F80" s="68"/>
      <c r="G80" s="66"/>
      <c r="H80" s="67"/>
      <c r="I80" s="66"/>
      <c r="J80" s="87">
        <f>J79/D14</f>
        <v>2.9114873773107397</v>
      </c>
    </row>
    <row r="81" spans="1:33" x14ac:dyDescent="0.25">
      <c r="A81" s="48"/>
      <c r="B81" s="66"/>
      <c r="C81" s="66"/>
      <c r="D81" s="67"/>
      <c r="E81" s="66"/>
      <c r="F81" s="68"/>
      <c r="G81" s="66"/>
      <c r="H81" s="67"/>
      <c r="I81" s="66"/>
      <c r="J81" s="87"/>
    </row>
    <row r="82" spans="1:33" x14ac:dyDescent="0.25">
      <c r="A82" s="48"/>
      <c r="B82" s="40" t="s">
        <v>109</v>
      </c>
      <c r="C82" s="40"/>
      <c r="D82" s="91"/>
      <c r="E82" s="40"/>
      <c r="F82" s="41"/>
      <c r="G82" s="40"/>
      <c r="H82" s="91"/>
      <c r="I82" s="40"/>
      <c r="J82" s="42">
        <f>J61+J79</f>
        <v>373.94191673085368</v>
      </c>
    </row>
    <row r="83" spans="1:33" x14ac:dyDescent="0.25">
      <c r="A83" s="48"/>
      <c r="B83" s="66" t="s">
        <v>155</v>
      </c>
      <c r="C83" s="66"/>
      <c r="D83" s="67"/>
      <c r="E83" s="66"/>
      <c r="F83" s="68"/>
      <c r="G83" s="66"/>
      <c r="H83" s="67"/>
      <c r="I83" s="66"/>
      <c r="J83" s="87">
        <f>J82/D14</f>
        <v>6.2323652788475616</v>
      </c>
    </row>
    <row r="84" spans="1:33" x14ac:dyDescent="0.25">
      <c r="A84" s="48"/>
      <c r="B84" s="66"/>
      <c r="C84" s="66"/>
      <c r="D84" s="67"/>
      <c r="E84" s="66"/>
      <c r="F84" s="68"/>
      <c r="G84" s="66"/>
      <c r="H84" s="67"/>
      <c r="I84" s="66"/>
      <c r="J84" s="87"/>
    </row>
    <row r="85" spans="1:33" s="33" customFormat="1" x14ac:dyDescent="0.25">
      <c r="A85" s="32"/>
      <c r="B85" s="40" t="s">
        <v>63</v>
      </c>
      <c r="C85" s="40"/>
      <c r="D85" s="91"/>
      <c r="E85" s="40"/>
      <c r="F85" s="41"/>
      <c r="G85" s="40"/>
      <c r="H85" s="91"/>
      <c r="I85" s="40"/>
      <c r="J85" s="42">
        <f>J14-J82</f>
        <v>12.158083269146289</v>
      </c>
      <c r="L85" s="32"/>
      <c r="M85" s="32"/>
      <c r="N85" s="32"/>
      <c r="O85" s="32"/>
      <c r="P85" s="32"/>
      <c r="Q85" s="32"/>
      <c r="R85" s="32"/>
      <c r="S85" s="32"/>
      <c r="T85" s="32"/>
      <c r="U85" s="32"/>
      <c r="V85" s="32"/>
      <c r="W85" s="32"/>
      <c r="X85" s="32"/>
      <c r="Y85" s="32"/>
      <c r="Z85" s="32"/>
      <c r="AA85" s="32"/>
      <c r="AB85" s="32"/>
      <c r="AC85" s="32"/>
      <c r="AD85" s="32"/>
      <c r="AE85" s="32"/>
      <c r="AF85" s="32"/>
      <c r="AG85" s="32"/>
    </row>
    <row r="86" spans="1:33" x14ac:dyDescent="0.25">
      <c r="A86" s="48"/>
      <c r="B86" s="62"/>
      <c r="C86" s="62"/>
      <c r="D86" s="61"/>
      <c r="E86" s="62"/>
      <c r="F86" s="63"/>
      <c r="G86" s="62"/>
      <c r="H86" s="61"/>
      <c r="I86" s="62"/>
      <c r="J86" s="64"/>
      <c r="K86" s="65"/>
    </row>
    <row r="87" spans="1:33" x14ac:dyDescent="0.25">
      <c r="A87" s="48"/>
      <c r="B87" s="96" t="s">
        <v>64</v>
      </c>
      <c r="C87" s="96"/>
      <c r="D87" s="97"/>
      <c r="E87" s="96"/>
      <c r="F87" s="98"/>
      <c r="G87" s="96"/>
      <c r="H87" s="97"/>
      <c r="I87" s="96"/>
      <c r="J87" s="96"/>
      <c r="K87" s="74"/>
    </row>
    <row r="88" spans="1:33" ht="15.6" x14ac:dyDescent="0.25">
      <c r="A88" s="48"/>
      <c r="B88" s="303" t="s">
        <v>352</v>
      </c>
      <c r="C88" s="96"/>
      <c r="D88" s="97"/>
      <c r="E88" s="96"/>
      <c r="F88" s="98"/>
      <c r="G88" s="96"/>
      <c r="H88" s="97"/>
      <c r="I88" s="96"/>
      <c r="J88" s="96"/>
      <c r="K88" s="74"/>
    </row>
    <row r="89" spans="1:33" ht="15.6" x14ac:dyDescent="0.25">
      <c r="A89" s="48"/>
      <c r="B89" s="303" t="s">
        <v>349</v>
      </c>
      <c r="C89" s="96"/>
      <c r="D89" s="97"/>
      <c r="E89" s="96"/>
      <c r="F89" s="98"/>
      <c r="G89" s="96"/>
      <c r="H89" s="97"/>
      <c r="I89" s="96"/>
      <c r="J89" s="96"/>
      <c r="K89" s="74"/>
    </row>
    <row r="90" spans="1:33" x14ac:dyDescent="0.25">
      <c r="A90" s="48"/>
      <c r="B90" s="549" t="s">
        <v>260</v>
      </c>
      <c r="C90" s="550"/>
      <c r="D90" s="550"/>
      <c r="E90" s="550"/>
      <c r="F90" s="550"/>
      <c r="G90" s="550"/>
      <c r="H90" s="550"/>
      <c r="I90" s="550"/>
      <c r="J90" s="550"/>
    </row>
    <row r="91" spans="1:33" ht="12.75" customHeight="1" x14ac:dyDescent="0.25">
      <c r="A91" s="48"/>
      <c r="B91" s="543" t="s">
        <v>362</v>
      </c>
      <c r="C91" s="544"/>
      <c r="D91" s="544"/>
      <c r="E91" s="544"/>
      <c r="F91" s="544"/>
      <c r="G91" s="544"/>
      <c r="H91" s="544"/>
      <c r="I91" s="544"/>
      <c r="J91" s="544"/>
    </row>
    <row r="92" spans="1:33" x14ac:dyDescent="0.25">
      <c r="A92" s="48"/>
      <c r="B92" s="551" t="s">
        <v>273</v>
      </c>
      <c r="C92" s="552"/>
      <c r="D92" s="552"/>
      <c r="E92" s="552"/>
      <c r="F92" s="552"/>
      <c r="G92" s="552"/>
      <c r="H92" s="552"/>
      <c r="I92" s="552"/>
      <c r="J92" s="552"/>
    </row>
    <row r="93" spans="1:33" x14ac:dyDescent="0.25">
      <c r="A93" s="48"/>
      <c r="B93" s="66"/>
      <c r="C93" s="66"/>
      <c r="D93" s="67"/>
      <c r="E93" s="66"/>
      <c r="F93" s="68"/>
      <c r="G93" s="66"/>
      <c r="H93" s="67"/>
      <c r="I93" s="66"/>
      <c r="J93" s="66"/>
    </row>
    <row r="94" spans="1:33" x14ac:dyDescent="0.25">
      <c r="A94" s="48"/>
      <c r="B94" s="15" t="s">
        <v>65</v>
      </c>
      <c r="C94" s="66"/>
      <c r="D94" s="99" t="s">
        <v>66</v>
      </c>
      <c r="E94" s="66"/>
      <c r="F94" s="68" t="s">
        <v>67</v>
      </c>
      <c r="G94" s="66"/>
      <c r="H94" s="99" t="s">
        <v>68</v>
      </c>
      <c r="I94" s="66"/>
      <c r="J94" s="66"/>
    </row>
    <row r="95" spans="1:33" x14ac:dyDescent="0.25">
      <c r="A95" s="48"/>
      <c r="B95" s="66"/>
      <c r="C95" s="66"/>
      <c r="D95" s="100">
        <v>0.1</v>
      </c>
      <c r="E95" s="66"/>
      <c r="F95" s="68"/>
      <c r="G95" s="66"/>
      <c r="H95" s="100">
        <v>0.1</v>
      </c>
      <c r="I95" s="66"/>
      <c r="J95" s="66"/>
    </row>
    <row r="96" spans="1:33" x14ac:dyDescent="0.25">
      <c r="A96" s="48"/>
      <c r="B96" s="66"/>
      <c r="C96" s="66"/>
      <c r="D96" s="101"/>
      <c r="E96" s="62"/>
      <c r="F96" s="61" t="s">
        <v>69</v>
      </c>
      <c r="G96" s="62"/>
      <c r="H96" s="101"/>
      <c r="I96" s="66"/>
      <c r="J96" s="66"/>
    </row>
    <row r="97" spans="1:10" x14ac:dyDescent="0.25">
      <c r="A97" s="48"/>
      <c r="B97" s="19" t="s">
        <v>70</v>
      </c>
      <c r="C97" s="66"/>
      <c r="D97" s="292">
        <f>F97*(1-D95)</f>
        <v>54</v>
      </c>
      <c r="E97" s="102"/>
      <c r="F97" s="103">
        <f>D14</f>
        <v>60</v>
      </c>
      <c r="G97" s="102"/>
      <c r="H97" s="292">
        <f>F97*(1+H95)</f>
        <v>66</v>
      </c>
      <c r="I97" s="66"/>
      <c r="J97" s="66"/>
    </row>
    <row r="98" spans="1:10" ht="4.5" customHeight="1" x14ac:dyDescent="0.25">
      <c r="A98" s="48"/>
      <c r="B98" s="66"/>
      <c r="C98" s="66"/>
      <c r="D98" s="67"/>
      <c r="E98" s="66"/>
      <c r="F98" s="68"/>
      <c r="G98" s="66"/>
      <c r="H98" s="67"/>
      <c r="I98" s="66"/>
      <c r="J98" s="66"/>
    </row>
    <row r="99" spans="1:10" x14ac:dyDescent="0.25">
      <c r="A99" s="48"/>
      <c r="B99" s="66" t="s">
        <v>242</v>
      </c>
      <c r="C99" s="66"/>
      <c r="D99" s="105">
        <f>$J$61/D97</f>
        <v>3.6898643350409137</v>
      </c>
      <c r="E99" s="66"/>
      <c r="F99" s="105">
        <f>$J$61/F97</f>
        <v>3.3208779015368224</v>
      </c>
      <c r="G99" s="66"/>
      <c r="H99" s="105">
        <f>$J$61/H97</f>
        <v>3.0189799104880204</v>
      </c>
      <c r="I99" s="66"/>
      <c r="J99" s="66"/>
    </row>
    <row r="100" spans="1:10" ht="4.5" customHeight="1" x14ac:dyDescent="0.25">
      <c r="A100" s="48"/>
      <c r="B100" s="66"/>
      <c r="C100" s="66"/>
      <c r="D100" s="67"/>
      <c r="E100" s="66"/>
      <c r="F100" s="68"/>
      <c r="G100" s="66"/>
      <c r="H100" s="67"/>
      <c r="I100" s="66"/>
      <c r="J100" s="66"/>
    </row>
    <row r="101" spans="1:10" x14ac:dyDescent="0.25">
      <c r="A101" s="48"/>
      <c r="B101" s="66" t="s">
        <v>243</v>
      </c>
      <c r="C101" s="66"/>
      <c r="D101" s="105">
        <f>$J$79/D97</f>
        <v>3.2349859747897107</v>
      </c>
      <c r="E101" s="66"/>
      <c r="F101" s="105">
        <f>$J$79/F97</f>
        <v>2.9114873773107397</v>
      </c>
      <c r="G101" s="66"/>
      <c r="H101" s="105">
        <f>$J$79/H97</f>
        <v>2.6468067066461267</v>
      </c>
      <c r="I101" s="66"/>
      <c r="J101" s="66"/>
    </row>
    <row r="102" spans="1:10" ht="3.75" customHeight="1" x14ac:dyDescent="0.25">
      <c r="A102" s="48"/>
      <c r="B102" s="66"/>
      <c r="C102" s="66"/>
      <c r="D102" s="67"/>
      <c r="E102" s="66"/>
      <c r="F102" s="68"/>
      <c r="G102" s="66"/>
      <c r="H102" s="67"/>
      <c r="I102" s="66"/>
      <c r="J102" s="66"/>
    </row>
    <row r="103" spans="1:10" x14ac:dyDescent="0.25">
      <c r="A103" s="48"/>
      <c r="B103" s="66" t="s">
        <v>71</v>
      </c>
      <c r="C103" s="66"/>
      <c r="D103" s="105">
        <f>$J$82/D97</f>
        <v>6.9248503098306236</v>
      </c>
      <c r="E103" s="66"/>
      <c r="F103" s="105">
        <f>$J$82/F97</f>
        <v>6.2323652788475616</v>
      </c>
      <c r="G103" s="66"/>
      <c r="H103" s="105">
        <f>$J$82/H97</f>
        <v>5.6657866171341462</v>
      </c>
      <c r="I103" s="66"/>
      <c r="J103" s="66"/>
    </row>
    <row r="104" spans="1:10" ht="5.25" customHeight="1" x14ac:dyDescent="0.25">
      <c r="A104" s="48"/>
      <c r="B104" s="71"/>
      <c r="C104" s="71"/>
      <c r="D104" s="76"/>
      <c r="E104" s="71"/>
      <c r="F104" s="77"/>
      <c r="G104" s="71"/>
      <c r="H104" s="76"/>
      <c r="I104" s="71"/>
      <c r="J104" s="71"/>
    </row>
    <row r="105" spans="1:10" x14ac:dyDescent="0.25">
      <c r="A105" s="48"/>
      <c r="B105" s="66"/>
      <c r="C105" s="66"/>
      <c r="D105" s="67"/>
      <c r="E105" s="66"/>
      <c r="F105" s="68"/>
      <c r="G105" s="66"/>
      <c r="H105" s="67"/>
      <c r="I105" s="66"/>
      <c r="J105" s="66"/>
    </row>
    <row r="106" spans="1:10" x14ac:dyDescent="0.25">
      <c r="A106" s="48"/>
      <c r="B106" s="66"/>
      <c r="C106" s="66"/>
      <c r="D106" s="61"/>
      <c r="E106" s="62"/>
      <c r="F106" s="63" t="s">
        <v>70</v>
      </c>
      <c r="G106" s="62"/>
      <c r="H106" s="61"/>
      <c r="I106" s="66"/>
      <c r="J106" s="66"/>
    </row>
    <row r="107" spans="1:10" x14ac:dyDescent="0.25">
      <c r="A107" s="48"/>
      <c r="B107" s="19" t="s">
        <v>69</v>
      </c>
      <c r="C107" s="66"/>
      <c r="D107" s="106">
        <f>F107*(1-D95)</f>
        <v>5.7915000000000001</v>
      </c>
      <c r="E107" s="102"/>
      <c r="F107" s="107">
        <f>H14</f>
        <v>6.4349999999999996</v>
      </c>
      <c r="G107" s="102"/>
      <c r="H107" s="106">
        <f>F107*(1+H95)</f>
        <v>7.0785</v>
      </c>
      <c r="I107" s="66"/>
      <c r="J107" s="66"/>
    </row>
    <row r="108" spans="1:10" ht="4.5" customHeight="1" x14ac:dyDescent="0.25">
      <c r="A108" s="48"/>
      <c r="B108" s="66"/>
      <c r="C108" s="66"/>
      <c r="D108" s="67"/>
      <c r="E108" s="66"/>
      <c r="F108" s="68"/>
      <c r="G108" s="66"/>
      <c r="H108" s="67"/>
      <c r="I108" s="66"/>
      <c r="J108" s="66"/>
    </row>
    <row r="109" spans="1:10" x14ac:dyDescent="0.25">
      <c r="A109" s="48"/>
      <c r="B109" s="66" t="s">
        <v>242</v>
      </c>
      <c r="C109" s="66"/>
      <c r="D109" s="108">
        <f>$J$61/D107</f>
        <v>34.404329464250942</v>
      </c>
      <c r="E109" s="66"/>
      <c r="F109" s="108">
        <f>$J$61/F107</f>
        <v>30.963896517825852</v>
      </c>
      <c r="G109" s="66"/>
      <c r="H109" s="108">
        <f>$J$61/H107</f>
        <v>28.148996834387134</v>
      </c>
      <c r="I109" s="66"/>
      <c r="J109" s="66"/>
    </row>
    <row r="110" spans="1:10" ht="3" customHeight="1" x14ac:dyDescent="0.25">
      <c r="A110" s="48"/>
      <c r="B110" s="66"/>
      <c r="C110" s="66"/>
      <c r="D110" s="67"/>
      <c r="E110" s="66"/>
      <c r="F110" s="68"/>
      <c r="G110" s="66"/>
      <c r="H110" s="67"/>
      <c r="I110" s="66"/>
      <c r="J110" s="66"/>
    </row>
    <row r="111" spans="1:10" x14ac:dyDescent="0.25">
      <c r="A111" s="48"/>
      <c r="B111" s="66" t="s">
        <v>243</v>
      </c>
      <c r="C111" s="66"/>
      <c r="D111" s="108">
        <f>$J$79/D107</f>
        <v>30.163039391978653</v>
      </c>
      <c r="E111" s="66"/>
      <c r="F111" s="108">
        <f>$J$79/F107</f>
        <v>27.146735452780788</v>
      </c>
      <c r="G111" s="66"/>
      <c r="H111" s="108">
        <f>$J$79/H107</f>
        <v>24.6788504116189</v>
      </c>
      <c r="I111" s="66"/>
      <c r="J111" s="66"/>
    </row>
    <row r="112" spans="1:10" ht="3.75" customHeight="1" x14ac:dyDescent="0.25">
      <c r="A112" s="48"/>
      <c r="B112" s="66"/>
      <c r="C112" s="66"/>
      <c r="D112" s="67"/>
      <c r="E112" s="66"/>
      <c r="F112" s="68"/>
      <c r="G112" s="66"/>
      <c r="H112" s="67"/>
      <c r="I112" s="66"/>
      <c r="J112" s="66"/>
    </row>
    <row r="113" spans="1:10" x14ac:dyDescent="0.25">
      <c r="A113" s="48"/>
      <c r="B113" s="66" t="s">
        <v>71</v>
      </c>
      <c r="C113" s="66"/>
      <c r="D113" s="108">
        <f>$J$82/D107</f>
        <v>64.567368856229592</v>
      </c>
      <c r="E113" s="66"/>
      <c r="F113" s="108">
        <f>$J$82/F107</f>
        <v>58.110631970606633</v>
      </c>
      <c r="G113" s="66"/>
      <c r="H113" s="108">
        <f>$J$82/H107</f>
        <v>52.82784724600603</v>
      </c>
      <c r="I113" s="66"/>
      <c r="J113" s="66"/>
    </row>
    <row r="114" spans="1:10" ht="5.25" customHeight="1" x14ac:dyDescent="0.25">
      <c r="A114" s="48"/>
      <c r="B114" s="66"/>
      <c r="C114" s="66"/>
      <c r="D114" s="67"/>
      <c r="E114" s="66"/>
      <c r="F114" s="68"/>
      <c r="G114" s="66"/>
      <c r="H114" s="67"/>
      <c r="I114" s="66"/>
      <c r="J114" s="66"/>
    </row>
    <row r="115" spans="1:10" x14ac:dyDescent="0.25">
      <c r="A115" s="48"/>
      <c r="B115" s="62"/>
      <c r="C115" s="62"/>
      <c r="D115" s="61"/>
      <c r="E115" s="62"/>
      <c r="F115" s="63"/>
      <c r="G115" s="62"/>
      <c r="H115" s="61"/>
      <c r="I115" s="62"/>
      <c r="J115" s="62"/>
    </row>
    <row r="116" spans="1:10" s="48" customFormat="1" x14ac:dyDescent="0.25">
      <c r="D116" s="49"/>
      <c r="F116" s="50"/>
      <c r="H116" s="49"/>
    </row>
    <row r="117" spans="1:10" s="48" customFormat="1" x14ac:dyDescent="0.25">
      <c r="D117" s="49"/>
      <c r="F117" s="50"/>
      <c r="H117" s="49"/>
    </row>
    <row r="118" spans="1:10" s="48" customFormat="1" x14ac:dyDescent="0.25">
      <c r="D118" s="49"/>
      <c r="F118" s="50"/>
      <c r="H118" s="49"/>
    </row>
    <row r="119" spans="1:10" s="48" customFormat="1" x14ac:dyDescent="0.25">
      <c r="D119" s="49"/>
      <c r="F119" s="50"/>
      <c r="H119" s="49"/>
    </row>
    <row r="120" spans="1:10" s="48" customFormat="1" x14ac:dyDescent="0.25">
      <c r="D120" s="49"/>
      <c r="F120" s="50"/>
      <c r="H120" s="49"/>
    </row>
    <row r="121" spans="1:10" s="48" customFormat="1" x14ac:dyDescent="0.25">
      <c r="D121" s="49"/>
      <c r="F121" s="50"/>
      <c r="H121" s="49"/>
    </row>
    <row r="122" spans="1:10" s="48" customFormat="1" x14ac:dyDescent="0.25">
      <c r="D122" s="49"/>
      <c r="F122" s="50"/>
      <c r="H122" s="49"/>
    </row>
    <row r="123" spans="1:10" s="48" customFormat="1" x14ac:dyDescent="0.25">
      <c r="D123" s="49"/>
      <c r="F123" s="50"/>
      <c r="H123" s="49"/>
    </row>
    <row r="124" spans="1:10" s="48" customFormat="1" x14ac:dyDescent="0.25">
      <c r="D124" s="49"/>
      <c r="F124" s="50"/>
      <c r="H124" s="49"/>
    </row>
    <row r="125" spans="1:10" s="48" customFormat="1" x14ac:dyDescent="0.25">
      <c r="D125" s="49"/>
      <c r="F125" s="50"/>
      <c r="H125" s="49"/>
    </row>
    <row r="126" spans="1:10" s="48" customFormat="1" x14ac:dyDescent="0.25">
      <c r="D126" s="49"/>
      <c r="F126" s="50"/>
      <c r="H126" s="49"/>
    </row>
    <row r="127" spans="1:10" s="48" customFormat="1" x14ac:dyDescent="0.25">
      <c r="D127" s="49"/>
      <c r="F127" s="50"/>
      <c r="H127" s="49"/>
    </row>
    <row r="128" spans="1:10" s="48" customFormat="1" x14ac:dyDescent="0.25">
      <c r="D128" s="49"/>
      <c r="F128" s="50"/>
      <c r="H128" s="49"/>
    </row>
    <row r="129" spans="4:8" s="48" customFormat="1" x14ac:dyDescent="0.25">
      <c r="D129" s="49"/>
      <c r="F129" s="50"/>
      <c r="H129" s="49"/>
    </row>
    <row r="130" spans="4:8" s="48" customFormat="1" x14ac:dyDescent="0.25">
      <c r="D130" s="49"/>
      <c r="F130" s="50"/>
      <c r="H130" s="49"/>
    </row>
    <row r="131" spans="4:8" s="48" customFormat="1" x14ac:dyDescent="0.25">
      <c r="D131" s="49"/>
      <c r="F131" s="50"/>
      <c r="H131" s="49"/>
    </row>
    <row r="132" spans="4:8" s="48" customFormat="1" x14ac:dyDescent="0.25">
      <c r="D132" s="49"/>
      <c r="F132" s="50"/>
      <c r="H132" s="49"/>
    </row>
    <row r="133" spans="4:8" s="48" customFormat="1" x14ac:dyDescent="0.25">
      <c r="D133" s="49"/>
      <c r="F133" s="50"/>
      <c r="H133" s="49"/>
    </row>
    <row r="134" spans="4:8" s="48" customFormat="1" x14ac:dyDescent="0.25">
      <c r="D134" s="49"/>
      <c r="F134" s="50"/>
      <c r="H134" s="49"/>
    </row>
    <row r="135" spans="4:8" s="48" customFormat="1" x14ac:dyDescent="0.25">
      <c r="D135" s="49"/>
      <c r="F135" s="50"/>
      <c r="H135" s="49"/>
    </row>
    <row r="136" spans="4:8" s="48" customFormat="1" x14ac:dyDescent="0.25">
      <c r="D136" s="49"/>
      <c r="F136" s="50"/>
      <c r="H136" s="49"/>
    </row>
    <row r="137" spans="4:8" s="48" customFormat="1" x14ac:dyDescent="0.25">
      <c r="D137" s="49"/>
      <c r="F137" s="50"/>
      <c r="H137" s="49"/>
    </row>
    <row r="138" spans="4:8" s="48" customFormat="1" x14ac:dyDescent="0.25">
      <c r="D138" s="49"/>
      <c r="F138" s="50"/>
      <c r="H138" s="49"/>
    </row>
    <row r="139" spans="4:8" s="48" customFormat="1" x14ac:dyDescent="0.25">
      <c r="D139" s="49"/>
      <c r="F139" s="50"/>
      <c r="H139" s="49"/>
    </row>
    <row r="140" spans="4:8" s="48" customFormat="1" x14ac:dyDescent="0.25">
      <c r="D140" s="49"/>
      <c r="F140" s="50"/>
      <c r="H140" s="49"/>
    </row>
    <row r="141" spans="4:8" s="48" customFormat="1" x14ac:dyDescent="0.25">
      <c r="D141" s="49"/>
      <c r="F141" s="50"/>
      <c r="H141" s="49"/>
    </row>
    <row r="142" spans="4:8" s="48" customFormat="1" x14ac:dyDescent="0.25">
      <c r="D142" s="49"/>
      <c r="F142" s="50"/>
      <c r="H142" s="49"/>
    </row>
    <row r="143" spans="4:8" s="48" customFormat="1" x14ac:dyDescent="0.25">
      <c r="D143" s="49"/>
      <c r="F143" s="50"/>
      <c r="H143" s="49"/>
    </row>
    <row r="144" spans="4:8" s="48" customFormat="1" x14ac:dyDescent="0.25">
      <c r="D144" s="49"/>
      <c r="F144" s="50"/>
      <c r="H144" s="49"/>
    </row>
    <row r="145" spans="4:8" s="48" customFormat="1" x14ac:dyDescent="0.25">
      <c r="D145" s="49"/>
      <c r="F145" s="50"/>
      <c r="H145" s="49"/>
    </row>
    <row r="146" spans="4:8" s="48" customFormat="1" x14ac:dyDescent="0.25">
      <c r="D146" s="49"/>
      <c r="F146" s="50"/>
      <c r="H146" s="49"/>
    </row>
    <row r="147" spans="4:8" s="48" customFormat="1" x14ac:dyDescent="0.25">
      <c r="D147" s="49"/>
      <c r="F147" s="50"/>
      <c r="H147" s="49"/>
    </row>
    <row r="148" spans="4:8" s="48" customFormat="1" x14ac:dyDescent="0.25">
      <c r="D148" s="49"/>
      <c r="F148" s="50"/>
      <c r="H148" s="49"/>
    </row>
    <row r="149" spans="4:8" s="48" customFormat="1" x14ac:dyDescent="0.25">
      <c r="D149" s="49"/>
      <c r="F149" s="50"/>
      <c r="H149" s="49"/>
    </row>
    <row r="150" spans="4:8" s="48" customFormat="1" x14ac:dyDescent="0.25">
      <c r="D150" s="49"/>
      <c r="F150" s="50"/>
      <c r="H150" s="49"/>
    </row>
    <row r="151" spans="4:8" s="48" customFormat="1" x14ac:dyDescent="0.25">
      <c r="D151" s="49"/>
      <c r="F151" s="50"/>
      <c r="H151" s="49"/>
    </row>
    <row r="152" spans="4:8" s="48" customFormat="1" x14ac:dyDescent="0.25">
      <c r="D152" s="49"/>
      <c r="F152" s="50"/>
      <c r="H152" s="49"/>
    </row>
    <row r="153" spans="4:8" s="48" customFormat="1" x14ac:dyDescent="0.25">
      <c r="D153" s="49"/>
      <c r="F153" s="50"/>
      <c r="H153" s="49"/>
    </row>
    <row r="154" spans="4:8" s="48" customFormat="1" x14ac:dyDescent="0.25">
      <c r="D154" s="49"/>
      <c r="F154" s="50"/>
      <c r="H154" s="49"/>
    </row>
    <row r="155" spans="4:8" s="48" customFormat="1" x14ac:dyDescent="0.25">
      <c r="D155" s="49"/>
      <c r="F155" s="50"/>
      <c r="H155" s="49"/>
    </row>
    <row r="156" spans="4:8" s="48" customFormat="1" x14ac:dyDescent="0.25">
      <c r="D156" s="49"/>
      <c r="F156" s="50"/>
      <c r="H156" s="49"/>
    </row>
    <row r="157" spans="4:8" s="48" customFormat="1" x14ac:dyDescent="0.25">
      <c r="D157" s="49"/>
      <c r="F157" s="50"/>
      <c r="H157" s="49"/>
    </row>
    <row r="158" spans="4:8" s="48" customFormat="1" x14ac:dyDescent="0.25">
      <c r="D158" s="49"/>
      <c r="F158" s="50"/>
      <c r="H158" s="49"/>
    </row>
    <row r="159" spans="4:8" s="48" customFormat="1" x14ac:dyDescent="0.25">
      <c r="D159" s="49"/>
      <c r="F159" s="50"/>
      <c r="H159" s="49"/>
    </row>
    <row r="160" spans="4:8" s="48" customFormat="1" x14ac:dyDescent="0.25">
      <c r="D160" s="49"/>
      <c r="F160" s="50"/>
      <c r="H160" s="49"/>
    </row>
    <row r="161" spans="4:8" s="48" customFormat="1" x14ac:dyDescent="0.25">
      <c r="D161" s="49"/>
      <c r="F161" s="50"/>
      <c r="H161" s="49"/>
    </row>
    <row r="162" spans="4:8" s="48" customFormat="1" x14ac:dyDescent="0.25">
      <c r="D162" s="49"/>
      <c r="F162" s="50"/>
      <c r="H162" s="49"/>
    </row>
  </sheetData>
  <customSheetViews>
    <customSheetView guid="{5519EDA0-AC19-11DC-BDFC-0017F2D6B148}" showPageBreaks="1" view="pageLayout">
      <selection activeCell="H27" sqref="H27"/>
      <pageMargins left="0.7" right="0.7" top="0.75" bottom="0.75" header="0.3" footer="0.3"/>
      <pageSetup paperSize="0" orientation="portrait" horizontalDpi="4294967292" verticalDpi="4294967292"/>
      <headerFooter alignWithMargins="0"/>
    </customSheetView>
  </customSheetViews>
  <mergeCells count="9">
    <mergeCell ref="B8:J8"/>
    <mergeCell ref="B90:J90"/>
    <mergeCell ref="B92:J92"/>
    <mergeCell ref="B2:I2"/>
    <mergeCell ref="B3:I3"/>
    <mergeCell ref="B4:I4"/>
    <mergeCell ref="B5:I5"/>
    <mergeCell ref="B6:I6"/>
    <mergeCell ref="B91:J91"/>
  </mergeCells>
  <phoneticPr fontId="8"/>
  <hyperlinks>
    <hyperlink ref="B92:J92" location="RSWMC" display="Hard Red Spring Wheat Machinery Costs table." xr:uid="{00000000-0004-0000-0B00-000000000000}"/>
  </hyperlinks>
  <printOptions horizontalCentered="1"/>
  <pageMargins left="0.75" right="0.75" top="1" bottom="1" header="0" footer="0.5"/>
  <pageSetup scale="82" fitToHeight="2" orientation="portrait" r:id="rId1"/>
  <headerFooter alignWithMargins="0">
    <oddFooter>&amp;L&amp;A&amp;C                    &amp;F&amp;R&amp;D</oddFooter>
  </headerFooter>
  <rowBreaks count="1" manualBreakCount="1">
    <brk id="64" min="1" max="9" man="1"/>
  </rowBreaks>
  <ignoredErrors>
    <ignoredError sqref="J25 J46 J51 J55:J56 J79"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O65"/>
  <sheetViews>
    <sheetView workbookViewId="0">
      <selection activeCell="C14" sqref="C14"/>
    </sheetView>
  </sheetViews>
  <sheetFormatPr defaultColWidth="10.6640625" defaultRowHeight="13.2" x14ac:dyDescent="0.25"/>
  <cols>
    <col min="1" max="1" width="3.109375" style="48" customWidth="1"/>
    <col min="2" max="2" width="12.6640625" style="44" customWidth="1"/>
    <col min="3" max="3" width="23.33203125" style="44" customWidth="1"/>
    <col min="4" max="4" width="31.33203125" style="44" customWidth="1"/>
    <col min="5" max="5" width="42.6640625" style="44" customWidth="1"/>
    <col min="6" max="8" width="10.6640625" style="44" customWidth="1"/>
    <col min="9" max="10" width="10.6640625" style="48" customWidth="1"/>
    <col min="11" max="16384" width="10.6640625" style="44"/>
  </cols>
  <sheetData>
    <row r="1" spans="2:15" ht="15" customHeight="1" x14ac:dyDescent="0.25">
      <c r="B1" s="48"/>
      <c r="C1" s="48"/>
      <c r="D1" s="48"/>
      <c r="E1" s="48"/>
      <c r="F1" s="48"/>
      <c r="G1" s="48"/>
      <c r="H1" s="48"/>
    </row>
    <row r="2" spans="2:15" ht="19.5" customHeight="1" x14ac:dyDescent="0.3">
      <c r="B2" s="545" t="s">
        <v>338</v>
      </c>
      <c r="C2" s="546"/>
      <c r="D2" s="546"/>
      <c r="E2" s="546"/>
      <c r="F2" s="48"/>
      <c r="G2" s="48"/>
      <c r="H2" s="48"/>
    </row>
    <row r="3" spans="2:15" ht="33" customHeight="1" x14ac:dyDescent="0.25">
      <c r="B3" s="170" t="s">
        <v>138</v>
      </c>
      <c r="C3" s="170" t="s">
        <v>140</v>
      </c>
      <c r="D3" s="170" t="s">
        <v>142</v>
      </c>
      <c r="E3" s="170" t="s">
        <v>143</v>
      </c>
      <c r="F3" s="48"/>
      <c r="G3" s="48"/>
      <c r="H3" s="48"/>
      <c r="K3" s="48"/>
      <c r="L3" s="48"/>
      <c r="M3" s="48"/>
      <c r="N3" s="48"/>
      <c r="O3" s="48"/>
    </row>
    <row r="4" spans="2:15" x14ac:dyDescent="0.25">
      <c r="B4" s="508"/>
      <c r="C4" s="508"/>
      <c r="D4" s="508"/>
      <c r="E4" s="508" t="s">
        <v>353</v>
      </c>
      <c r="F4" s="48"/>
      <c r="G4" s="48"/>
      <c r="H4" s="48"/>
      <c r="K4" s="48"/>
      <c r="L4" s="48"/>
      <c r="M4" s="48"/>
      <c r="N4" s="48"/>
      <c r="O4" s="48"/>
    </row>
    <row r="5" spans="2:15" x14ac:dyDescent="0.25">
      <c r="B5" s="509" t="s">
        <v>141</v>
      </c>
      <c r="C5" s="509" t="s">
        <v>158</v>
      </c>
      <c r="D5" s="512" t="s">
        <v>310</v>
      </c>
      <c r="E5" s="509" t="s">
        <v>360</v>
      </c>
      <c r="F5" s="48"/>
      <c r="G5" s="48"/>
      <c r="H5" s="48"/>
      <c r="K5" s="48"/>
      <c r="L5" s="48"/>
      <c r="M5" s="48"/>
      <c r="N5" s="48"/>
      <c r="O5" s="48"/>
    </row>
    <row r="6" spans="2:15" x14ac:dyDescent="0.25">
      <c r="B6" s="510"/>
      <c r="C6" s="510"/>
      <c r="D6" s="510" t="s">
        <v>381</v>
      </c>
      <c r="E6" s="510"/>
      <c r="F6" s="48"/>
      <c r="G6" s="48"/>
      <c r="H6" s="48"/>
      <c r="K6" s="48"/>
      <c r="L6" s="48"/>
      <c r="M6" s="48"/>
      <c r="N6" s="48"/>
      <c r="O6" s="48"/>
    </row>
    <row r="7" spans="2:15" x14ac:dyDescent="0.25">
      <c r="B7" s="510" t="s">
        <v>164</v>
      </c>
      <c r="C7" s="510" t="s">
        <v>106</v>
      </c>
      <c r="D7" s="510" t="s">
        <v>311</v>
      </c>
      <c r="E7" s="510" t="s">
        <v>314</v>
      </c>
      <c r="F7" s="48"/>
      <c r="G7" s="48"/>
      <c r="H7" s="48"/>
      <c r="K7" s="48"/>
      <c r="L7" s="48"/>
      <c r="M7" s="48"/>
      <c r="N7" s="48"/>
      <c r="O7" s="48"/>
    </row>
    <row r="8" spans="2:15" x14ac:dyDescent="0.25">
      <c r="B8" s="508"/>
      <c r="C8" s="508"/>
      <c r="D8" s="508"/>
      <c r="E8" s="508"/>
      <c r="F8" s="48"/>
      <c r="G8" s="48"/>
      <c r="H8" s="48"/>
      <c r="K8" s="48"/>
      <c r="L8" s="48"/>
      <c r="M8" s="48"/>
      <c r="N8" s="48"/>
      <c r="O8" s="48"/>
    </row>
    <row r="9" spans="2:15" x14ac:dyDescent="0.25">
      <c r="B9" s="509" t="s">
        <v>186</v>
      </c>
      <c r="C9" s="509" t="s">
        <v>165</v>
      </c>
      <c r="D9" s="509"/>
      <c r="E9" s="509"/>
      <c r="F9" s="48"/>
      <c r="G9" s="48"/>
      <c r="H9" s="48"/>
      <c r="K9" s="48"/>
      <c r="L9" s="48"/>
      <c r="M9" s="48"/>
      <c r="N9" s="48"/>
      <c r="O9" s="48"/>
    </row>
    <row r="10" spans="2:15" x14ac:dyDescent="0.25">
      <c r="B10" s="508"/>
      <c r="C10" s="508"/>
      <c r="D10" s="508"/>
      <c r="E10" s="510" t="s">
        <v>468</v>
      </c>
      <c r="F10" s="48"/>
      <c r="G10" s="48"/>
      <c r="H10" s="48"/>
      <c r="K10" s="48"/>
      <c r="L10" s="48"/>
      <c r="M10" s="48"/>
      <c r="N10" s="48"/>
      <c r="O10" s="48"/>
    </row>
    <row r="11" spans="2:15" x14ac:dyDescent="0.25">
      <c r="B11" s="509" t="s">
        <v>186</v>
      </c>
      <c r="C11" s="509" t="s">
        <v>158</v>
      </c>
      <c r="D11" s="509" t="s">
        <v>310</v>
      </c>
      <c r="E11" s="509" t="s">
        <v>467</v>
      </c>
      <c r="F11" s="48"/>
      <c r="G11" s="48"/>
      <c r="H11" s="48"/>
      <c r="K11" s="48"/>
      <c r="L11" s="48"/>
      <c r="M11" s="48"/>
      <c r="N11" s="48"/>
      <c r="O11" s="48"/>
    </row>
    <row r="12" spans="2:15" x14ac:dyDescent="0.25">
      <c r="B12" s="508"/>
      <c r="C12" s="508"/>
      <c r="D12" s="508"/>
      <c r="E12" s="511"/>
      <c r="F12" s="48"/>
      <c r="G12" s="48"/>
      <c r="H12" s="48"/>
      <c r="K12" s="48"/>
      <c r="L12" s="48"/>
      <c r="M12" s="48"/>
      <c r="N12" s="48"/>
      <c r="O12" s="48"/>
    </row>
    <row r="13" spans="2:15" x14ac:dyDescent="0.25">
      <c r="B13" s="509" t="s">
        <v>153</v>
      </c>
      <c r="C13" s="509" t="s">
        <v>470</v>
      </c>
      <c r="D13" s="509" t="s">
        <v>471</v>
      </c>
      <c r="E13" s="509" t="s">
        <v>472</v>
      </c>
      <c r="F13" s="48"/>
      <c r="G13" s="48"/>
      <c r="H13" s="48"/>
      <c r="K13" s="48"/>
      <c r="L13" s="48"/>
      <c r="M13" s="48"/>
      <c r="N13" s="48"/>
      <c r="O13" s="48"/>
    </row>
    <row r="14" spans="2:15" x14ac:dyDescent="0.25">
      <c r="B14" s="510"/>
      <c r="C14" s="510"/>
      <c r="D14" s="510"/>
      <c r="E14" s="510"/>
      <c r="F14" s="48"/>
      <c r="G14" s="48"/>
      <c r="H14" s="48"/>
      <c r="K14" s="48"/>
      <c r="L14" s="48"/>
      <c r="M14" s="48"/>
      <c r="N14" s="48"/>
      <c r="O14" s="48"/>
    </row>
    <row r="15" spans="2:15" x14ac:dyDescent="0.25">
      <c r="B15" s="510" t="s">
        <v>139</v>
      </c>
      <c r="C15" s="510" t="s">
        <v>144</v>
      </c>
      <c r="D15" s="510" t="s">
        <v>297</v>
      </c>
      <c r="E15" s="510"/>
      <c r="F15" s="48"/>
      <c r="G15" s="48"/>
      <c r="H15" s="48"/>
      <c r="K15" s="48"/>
      <c r="L15" s="48"/>
      <c r="M15" s="48"/>
      <c r="N15" s="48"/>
      <c r="O15" s="48"/>
    </row>
    <row r="16" spans="2:15" x14ac:dyDescent="0.25">
      <c r="B16" s="508"/>
      <c r="C16" s="508"/>
      <c r="D16" s="508"/>
      <c r="E16" s="508" t="s">
        <v>353</v>
      </c>
      <c r="F16" s="48"/>
      <c r="G16" s="48"/>
      <c r="H16" s="48"/>
      <c r="K16" s="48"/>
      <c r="L16" s="48"/>
      <c r="M16" s="48"/>
      <c r="N16" s="48"/>
      <c r="O16" s="48"/>
    </row>
    <row r="17" spans="2:15" x14ac:dyDescent="0.25">
      <c r="B17" s="509" t="s">
        <v>157</v>
      </c>
      <c r="C17" s="509" t="s">
        <v>158</v>
      </c>
      <c r="D17" s="509" t="s">
        <v>310</v>
      </c>
      <c r="E17" s="509" t="s">
        <v>360</v>
      </c>
      <c r="F17" s="48"/>
      <c r="G17" s="48"/>
      <c r="H17" s="48"/>
      <c r="K17" s="48"/>
      <c r="L17" s="48"/>
      <c r="M17" s="48"/>
      <c r="N17" s="48"/>
      <c r="O17" s="48"/>
    </row>
    <row r="18" spans="2:15" x14ac:dyDescent="0.25">
      <c r="B18" s="48"/>
      <c r="C18" s="48"/>
      <c r="D18" s="48"/>
      <c r="E18" s="48"/>
      <c r="F18" s="48"/>
      <c r="G18" s="48"/>
      <c r="H18" s="48"/>
      <c r="K18" s="48"/>
      <c r="L18" s="48"/>
      <c r="M18" s="48"/>
      <c r="N18" s="48"/>
      <c r="O18" s="48"/>
    </row>
    <row r="19" spans="2:15" x14ac:dyDescent="0.25">
      <c r="B19" s="48"/>
      <c r="C19" s="48"/>
      <c r="D19" s="48"/>
      <c r="E19" s="48"/>
      <c r="F19" s="48"/>
      <c r="G19" s="48"/>
      <c r="H19" s="48"/>
    </row>
    <row r="20" spans="2:15" x14ac:dyDescent="0.25">
      <c r="B20" s="48"/>
      <c r="C20" s="48"/>
      <c r="D20" s="48"/>
      <c r="E20" s="48"/>
      <c r="F20" s="48"/>
      <c r="G20" s="48"/>
      <c r="H20" s="48"/>
    </row>
    <row r="21" spans="2:15" x14ac:dyDescent="0.25">
      <c r="B21" s="48"/>
      <c r="C21" s="48"/>
      <c r="D21" s="48"/>
      <c r="E21" s="48"/>
      <c r="F21" s="48"/>
      <c r="G21" s="48"/>
      <c r="H21" s="48"/>
    </row>
    <row r="22" spans="2:15" x14ac:dyDescent="0.25">
      <c r="B22" s="48"/>
      <c r="C22" s="48"/>
      <c r="D22" s="48"/>
      <c r="E22" s="48"/>
      <c r="F22" s="48"/>
      <c r="G22" s="48"/>
      <c r="H22" s="48"/>
    </row>
    <row r="23" spans="2:15" x14ac:dyDescent="0.25">
      <c r="B23" s="48"/>
      <c r="C23" s="48"/>
      <c r="D23" s="48"/>
      <c r="E23" s="48"/>
      <c r="F23" s="48"/>
      <c r="G23" s="48"/>
      <c r="H23" s="48"/>
    </row>
    <row r="24" spans="2:15" x14ac:dyDescent="0.25">
      <c r="B24" s="48"/>
      <c r="C24" s="48"/>
      <c r="D24" s="48"/>
      <c r="E24" s="48"/>
      <c r="F24" s="48"/>
      <c r="G24" s="48"/>
      <c r="H24" s="48"/>
    </row>
    <row r="25" spans="2:15" x14ac:dyDescent="0.25">
      <c r="B25" s="48"/>
      <c r="C25" s="48"/>
      <c r="D25" s="48"/>
      <c r="E25" s="48"/>
      <c r="F25" s="48"/>
      <c r="G25" s="48"/>
      <c r="H25" s="48"/>
    </row>
    <row r="26" spans="2:15" x14ac:dyDescent="0.25">
      <c r="B26" s="48"/>
      <c r="C26" s="48"/>
      <c r="D26" s="48"/>
      <c r="E26" s="48"/>
      <c r="F26" s="48"/>
      <c r="G26" s="48"/>
      <c r="H26" s="48"/>
    </row>
    <row r="27" spans="2:15" x14ac:dyDescent="0.25">
      <c r="B27" s="48"/>
      <c r="C27" s="48"/>
      <c r="D27" s="48"/>
      <c r="E27" s="48"/>
      <c r="F27" s="48"/>
      <c r="G27" s="48"/>
      <c r="H27" s="48"/>
    </row>
    <row r="28" spans="2:15" x14ac:dyDescent="0.25">
      <c r="B28" s="48"/>
      <c r="C28" s="48"/>
      <c r="D28" s="48"/>
      <c r="E28" s="48"/>
      <c r="F28" s="48"/>
      <c r="G28" s="48"/>
      <c r="H28" s="48"/>
    </row>
    <row r="29" spans="2:15" x14ac:dyDescent="0.25">
      <c r="B29" s="48"/>
      <c r="C29" s="48"/>
      <c r="D29" s="48"/>
      <c r="E29" s="48"/>
      <c r="F29" s="48"/>
      <c r="G29" s="48"/>
      <c r="H29" s="48"/>
    </row>
    <row r="30" spans="2:15" x14ac:dyDescent="0.25">
      <c r="B30" s="48"/>
      <c r="C30" s="48"/>
      <c r="D30" s="48"/>
      <c r="E30" s="48"/>
      <c r="F30" s="48"/>
      <c r="G30" s="48"/>
      <c r="H30" s="48"/>
    </row>
    <row r="31" spans="2:15" x14ac:dyDescent="0.25">
      <c r="B31" s="48"/>
      <c r="C31" s="48"/>
      <c r="D31" s="48"/>
      <c r="E31" s="48"/>
      <c r="F31" s="48"/>
      <c r="G31" s="48"/>
      <c r="H31" s="48"/>
    </row>
    <row r="32" spans="2:15" x14ac:dyDescent="0.25">
      <c r="B32" s="48"/>
      <c r="C32" s="48"/>
      <c r="D32" s="48"/>
      <c r="E32" s="48"/>
      <c r="F32" s="48"/>
      <c r="G32" s="48"/>
      <c r="H32" s="48"/>
    </row>
    <row r="33" spans="2:8" x14ac:dyDescent="0.25">
      <c r="B33" s="48"/>
      <c r="C33" s="48"/>
      <c r="D33" s="48"/>
      <c r="E33" s="48"/>
      <c r="F33" s="48"/>
      <c r="G33" s="48"/>
      <c r="H33" s="48"/>
    </row>
    <row r="34" spans="2:8" x14ac:dyDescent="0.25">
      <c r="B34" s="48"/>
      <c r="C34" s="48"/>
      <c r="D34" s="48"/>
      <c r="E34" s="48"/>
      <c r="F34" s="48"/>
      <c r="G34" s="48"/>
      <c r="H34" s="48"/>
    </row>
    <row r="35" spans="2:8" x14ac:dyDescent="0.25">
      <c r="B35" s="48"/>
      <c r="C35" s="48"/>
      <c r="D35" s="48"/>
      <c r="E35" s="48"/>
      <c r="F35" s="48"/>
      <c r="G35" s="48"/>
      <c r="H35" s="48"/>
    </row>
    <row r="36" spans="2:8" x14ac:dyDescent="0.25">
      <c r="B36" s="48"/>
      <c r="C36" s="48"/>
      <c r="D36" s="48"/>
      <c r="E36" s="48"/>
      <c r="F36" s="48"/>
      <c r="G36" s="48"/>
      <c r="H36" s="48"/>
    </row>
    <row r="37" spans="2:8" x14ac:dyDescent="0.25">
      <c r="B37" s="48"/>
      <c r="C37" s="48"/>
      <c r="D37" s="48"/>
      <c r="E37" s="48"/>
      <c r="F37" s="48"/>
      <c r="G37" s="48"/>
      <c r="H37" s="48"/>
    </row>
    <row r="38" spans="2:8" x14ac:dyDescent="0.25">
      <c r="B38" s="48"/>
      <c r="C38" s="48"/>
      <c r="D38" s="48"/>
      <c r="E38" s="48"/>
      <c r="F38" s="48"/>
      <c r="G38" s="48"/>
      <c r="H38" s="48"/>
    </row>
    <row r="39" spans="2:8" x14ac:dyDescent="0.25">
      <c r="B39" s="48"/>
      <c r="C39" s="48"/>
      <c r="D39" s="48"/>
      <c r="E39" s="48"/>
      <c r="F39" s="48"/>
      <c r="G39" s="48"/>
      <c r="H39" s="48"/>
    </row>
    <row r="40" spans="2:8" x14ac:dyDescent="0.25">
      <c r="B40" s="48"/>
      <c r="C40" s="48"/>
      <c r="D40" s="48"/>
      <c r="E40" s="48"/>
      <c r="F40" s="48"/>
      <c r="G40" s="48"/>
      <c r="H40" s="48"/>
    </row>
    <row r="41" spans="2:8" x14ac:dyDescent="0.25">
      <c r="B41" s="48"/>
      <c r="C41" s="48"/>
      <c r="D41" s="48"/>
      <c r="E41" s="48"/>
      <c r="F41" s="48"/>
      <c r="G41" s="48"/>
      <c r="H41" s="48"/>
    </row>
    <row r="42" spans="2:8" x14ac:dyDescent="0.25">
      <c r="B42" s="48"/>
      <c r="C42" s="48"/>
      <c r="D42" s="48"/>
      <c r="E42" s="48"/>
      <c r="F42" s="48"/>
      <c r="G42" s="48"/>
      <c r="H42" s="48"/>
    </row>
    <row r="43" spans="2:8" x14ac:dyDescent="0.25">
      <c r="B43" s="48"/>
      <c r="C43" s="48"/>
      <c r="D43" s="48"/>
      <c r="E43" s="48"/>
      <c r="F43" s="48"/>
      <c r="G43" s="48"/>
      <c r="H43" s="48"/>
    </row>
    <row r="44" spans="2:8" x14ac:dyDescent="0.25">
      <c r="B44" s="48"/>
      <c r="C44" s="48"/>
      <c r="D44" s="48"/>
      <c r="E44" s="48"/>
      <c r="F44" s="48"/>
      <c r="G44" s="48"/>
      <c r="H44" s="48"/>
    </row>
    <row r="45" spans="2:8" x14ac:dyDescent="0.25">
      <c r="B45" s="48"/>
      <c r="C45" s="48"/>
      <c r="D45" s="48"/>
      <c r="E45" s="48"/>
      <c r="F45" s="48"/>
      <c r="G45" s="48"/>
      <c r="H45" s="48"/>
    </row>
    <row r="46" spans="2:8" x14ac:dyDescent="0.25">
      <c r="B46" s="48"/>
      <c r="C46" s="48"/>
      <c r="D46" s="48"/>
      <c r="E46" s="48"/>
      <c r="F46" s="48"/>
      <c r="G46" s="48"/>
      <c r="H46" s="48"/>
    </row>
    <row r="47" spans="2:8" x14ac:dyDescent="0.25">
      <c r="B47" s="48"/>
      <c r="C47" s="48"/>
      <c r="D47" s="48"/>
      <c r="E47" s="48"/>
      <c r="F47" s="48"/>
      <c r="G47" s="48"/>
      <c r="H47" s="48"/>
    </row>
    <row r="48" spans="2:8" x14ac:dyDescent="0.25">
      <c r="B48" s="48"/>
      <c r="C48" s="48"/>
      <c r="D48" s="48"/>
      <c r="E48" s="48"/>
      <c r="F48" s="48"/>
      <c r="G48" s="48"/>
      <c r="H48" s="48"/>
    </row>
    <row r="49" spans="2:8" x14ac:dyDescent="0.25">
      <c r="B49" s="48"/>
      <c r="C49" s="48"/>
      <c r="D49" s="48"/>
      <c r="E49" s="48"/>
      <c r="F49" s="48"/>
      <c r="G49" s="48"/>
      <c r="H49" s="48"/>
    </row>
    <row r="50" spans="2:8" x14ac:dyDescent="0.25">
      <c r="B50" s="48"/>
      <c r="C50" s="48"/>
      <c r="D50" s="48"/>
      <c r="E50" s="48"/>
      <c r="F50" s="48"/>
      <c r="G50" s="48"/>
      <c r="H50" s="48"/>
    </row>
    <row r="51" spans="2:8" x14ac:dyDescent="0.25">
      <c r="B51" s="48"/>
      <c r="C51" s="48"/>
      <c r="D51" s="48"/>
      <c r="E51" s="48"/>
      <c r="F51" s="48"/>
      <c r="G51" s="48"/>
      <c r="H51" s="48"/>
    </row>
    <row r="52" spans="2:8" x14ac:dyDescent="0.25">
      <c r="B52" s="48"/>
      <c r="C52" s="48"/>
      <c r="D52" s="48"/>
      <c r="E52" s="48"/>
      <c r="F52" s="48"/>
      <c r="G52" s="48"/>
      <c r="H52" s="48"/>
    </row>
    <row r="53" spans="2:8" x14ac:dyDescent="0.25">
      <c r="B53" s="48"/>
      <c r="C53" s="48"/>
      <c r="D53" s="48"/>
      <c r="E53" s="48"/>
      <c r="F53" s="48"/>
      <c r="G53" s="48"/>
      <c r="H53" s="48"/>
    </row>
    <row r="54" spans="2:8" x14ac:dyDescent="0.25">
      <c r="B54" s="48"/>
      <c r="C54" s="48"/>
      <c r="D54" s="48"/>
      <c r="E54" s="48"/>
      <c r="F54" s="48"/>
      <c r="G54" s="48"/>
      <c r="H54" s="48"/>
    </row>
    <row r="55" spans="2:8" x14ac:dyDescent="0.25">
      <c r="B55" s="48"/>
      <c r="C55" s="48"/>
      <c r="D55" s="48"/>
      <c r="E55" s="48"/>
      <c r="F55" s="48"/>
      <c r="G55" s="48"/>
      <c r="H55" s="48"/>
    </row>
    <row r="56" spans="2:8" x14ac:dyDescent="0.25">
      <c r="B56" s="48"/>
      <c r="C56" s="48"/>
      <c r="D56" s="48"/>
      <c r="E56" s="48"/>
      <c r="F56" s="48"/>
      <c r="G56" s="48"/>
      <c r="H56" s="48"/>
    </row>
    <row r="57" spans="2:8" x14ac:dyDescent="0.25">
      <c r="B57" s="48"/>
      <c r="C57" s="48"/>
      <c r="D57" s="48"/>
      <c r="E57" s="48"/>
      <c r="F57" s="48"/>
      <c r="G57" s="48"/>
      <c r="H57" s="48"/>
    </row>
    <row r="58" spans="2:8" x14ac:dyDescent="0.25">
      <c r="B58" s="48"/>
      <c r="C58" s="48"/>
      <c r="D58" s="48"/>
      <c r="E58" s="48"/>
    </row>
    <row r="59" spans="2:8" x14ac:dyDescent="0.25">
      <c r="B59" s="48"/>
      <c r="C59" s="48"/>
      <c r="D59" s="48"/>
      <c r="E59" s="48"/>
    </row>
    <row r="60" spans="2:8" x14ac:dyDescent="0.25">
      <c r="B60" s="48"/>
      <c r="C60" s="48"/>
      <c r="D60" s="48"/>
      <c r="E60" s="48"/>
    </row>
    <row r="61" spans="2:8" x14ac:dyDescent="0.25">
      <c r="B61" s="48"/>
      <c r="C61" s="48"/>
      <c r="D61" s="48"/>
      <c r="E61" s="48"/>
    </row>
    <row r="62" spans="2:8" x14ac:dyDescent="0.25">
      <c r="B62" s="48"/>
      <c r="C62" s="48"/>
      <c r="D62" s="48"/>
      <c r="E62" s="48"/>
    </row>
    <row r="63" spans="2:8" x14ac:dyDescent="0.25">
      <c r="B63" s="48"/>
      <c r="C63" s="48"/>
      <c r="D63" s="48"/>
      <c r="E63" s="48"/>
    </row>
    <row r="64" spans="2:8" x14ac:dyDescent="0.25">
      <c r="B64" s="48"/>
      <c r="C64" s="48"/>
      <c r="D64" s="48"/>
      <c r="E64" s="48"/>
    </row>
    <row r="65" spans="2:5" x14ac:dyDescent="0.25">
      <c r="B65" s="48"/>
      <c r="C65" s="48"/>
      <c r="D65" s="48"/>
      <c r="E65" s="48"/>
    </row>
  </sheetData>
  <mergeCells count="1">
    <mergeCell ref="B2:E2"/>
  </mergeCells>
  <phoneticPr fontId="5" type="noConversion"/>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G161"/>
  <sheetViews>
    <sheetView topLeftCell="A25" zoomScaleNormal="100" workbookViewId="0">
      <selection activeCell="B54" sqref="B54"/>
    </sheetView>
  </sheetViews>
  <sheetFormatPr defaultColWidth="11.44140625" defaultRowHeight="13.2" x14ac:dyDescent="0.25"/>
  <cols>
    <col min="1" max="1" width="3.109375" style="27" customWidth="1"/>
    <col min="2" max="2" width="27.109375" customWidth="1"/>
    <col min="3" max="3" width="3.6640625" customWidth="1"/>
    <col min="4" max="4" width="12.44140625" customWidth="1"/>
    <col min="5" max="5" width="2.33203125" customWidth="1"/>
    <col min="6" max="6" width="10.6640625" style="14" customWidth="1"/>
    <col min="7" max="7" width="2.33203125" customWidth="1"/>
    <col min="8" max="8" width="11.44140625" customWidth="1"/>
    <col min="9" max="9" width="2.33203125" customWidth="1"/>
    <col min="10" max="10" width="23.6640625" style="26" customWidth="1"/>
    <col min="11" max="11" width="10.6640625" style="27" hidden="1" customWidth="1"/>
    <col min="12" max="32" width="10.6640625" style="27" customWidth="1"/>
  </cols>
  <sheetData>
    <row r="1" spans="1:32" s="27" customFormat="1" x14ac:dyDescent="0.25">
      <c r="F1" s="28"/>
    </row>
    <row r="2" spans="1:32" s="27" customFormat="1" ht="18" customHeight="1" x14ac:dyDescent="0.25">
      <c r="B2" s="523" t="s">
        <v>274</v>
      </c>
      <c r="C2" s="524"/>
      <c r="D2" s="524"/>
      <c r="E2" s="524"/>
      <c r="F2" s="524"/>
      <c r="G2" s="524"/>
      <c r="H2" s="524"/>
      <c r="I2" s="524"/>
      <c r="J2" s="49"/>
      <c r="K2" s="335"/>
    </row>
    <row r="3" spans="1:32" s="48" customFormat="1" x14ac:dyDescent="0.25">
      <c r="B3" s="525" t="s">
        <v>334</v>
      </c>
      <c r="C3" s="525"/>
      <c r="D3" s="525"/>
      <c r="E3" s="525"/>
      <c r="F3" s="525"/>
      <c r="G3" s="525"/>
      <c r="H3" s="525"/>
      <c r="I3" s="525"/>
      <c r="J3" s="49"/>
      <c r="K3" s="335"/>
    </row>
    <row r="4" spans="1:32" s="48" customFormat="1" x14ac:dyDescent="0.25">
      <c r="B4" s="526" t="s">
        <v>335</v>
      </c>
      <c r="C4" s="520"/>
      <c r="D4" s="520"/>
      <c r="E4" s="520"/>
      <c r="F4" s="520"/>
      <c r="G4" s="520"/>
      <c r="H4" s="520"/>
      <c r="I4" s="520"/>
      <c r="J4" s="49"/>
      <c r="K4" s="335"/>
    </row>
    <row r="5" spans="1:32" s="48" customFormat="1" x14ac:dyDescent="0.25">
      <c r="B5" s="527" t="s">
        <v>336</v>
      </c>
      <c r="C5" s="527"/>
      <c r="D5" s="527"/>
      <c r="E5" s="527"/>
      <c r="F5" s="527"/>
      <c r="G5" s="527"/>
      <c r="H5" s="527"/>
      <c r="I5" s="527"/>
      <c r="J5" s="49"/>
      <c r="K5" s="335"/>
    </row>
    <row r="6" spans="1:32" s="48" customFormat="1" x14ac:dyDescent="0.25">
      <c r="B6" s="528" t="s">
        <v>337</v>
      </c>
      <c r="C6" s="529"/>
      <c r="D6" s="529"/>
      <c r="E6" s="529"/>
      <c r="F6" s="529"/>
      <c r="G6" s="529"/>
      <c r="H6" s="529"/>
      <c r="I6" s="529"/>
      <c r="J6" s="49"/>
      <c r="K6" s="335"/>
    </row>
    <row r="7" spans="1:32" ht="18" customHeight="1" x14ac:dyDescent="0.25">
      <c r="B7" s="27"/>
      <c r="C7" s="27"/>
      <c r="D7" s="113"/>
      <c r="E7" s="27"/>
      <c r="F7" s="28"/>
      <c r="G7" s="27"/>
      <c r="H7" s="113"/>
      <c r="I7" s="27"/>
      <c r="J7" s="27"/>
    </row>
    <row r="8" spans="1:32" ht="30.75" customHeight="1" x14ac:dyDescent="0.3">
      <c r="A8" s="51"/>
      <c r="B8" s="554" t="s">
        <v>320</v>
      </c>
      <c r="C8" s="554"/>
      <c r="D8" s="554"/>
      <c r="E8" s="554"/>
      <c r="F8" s="554"/>
      <c r="G8" s="554"/>
      <c r="H8" s="554"/>
      <c r="I8" s="554"/>
      <c r="J8" s="554"/>
      <c r="K8" s="51"/>
      <c r="L8" s="51"/>
      <c r="M8" s="51"/>
      <c r="N8" s="51"/>
      <c r="O8" s="51"/>
      <c r="P8" s="51"/>
      <c r="Q8" s="51"/>
      <c r="R8" s="51"/>
      <c r="S8" s="51"/>
      <c r="T8" s="51"/>
      <c r="U8" s="51"/>
      <c r="V8" s="51"/>
      <c r="W8" s="51"/>
      <c r="X8" s="51"/>
      <c r="Y8" s="51"/>
      <c r="Z8" s="51"/>
      <c r="AA8" s="51"/>
      <c r="AB8" s="51"/>
      <c r="AC8" s="51"/>
      <c r="AD8" s="51"/>
      <c r="AE8" s="51"/>
      <c r="AF8" s="51"/>
    </row>
    <row r="9" spans="1:32" ht="3" customHeight="1" x14ac:dyDescent="0.25">
      <c r="A9" s="53"/>
      <c r="B9" s="119"/>
      <c r="C9" s="119"/>
      <c r="D9" s="165"/>
      <c r="E9" s="119"/>
      <c r="F9" s="166"/>
      <c r="G9" s="119"/>
      <c r="H9" s="165"/>
      <c r="I9" s="119"/>
      <c r="J9" s="119"/>
      <c r="K9" s="53"/>
      <c r="L9" s="53"/>
      <c r="M9" s="53"/>
      <c r="N9" s="53"/>
      <c r="O9" s="53"/>
      <c r="P9" s="53"/>
      <c r="Q9" s="53"/>
      <c r="R9" s="53"/>
      <c r="S9" s="53"/>
      <c r="T9" s="53"/>
      <c r="U9" s="53"/>
      <c r="V9" s="53"/>
      <c r="W9" s="53"/>
      <c r="X9" s="53"/>
      <c r="Y9" s="53"/>
      <c r="Z9" s="53"/>
      <c r="AA9" s="53"/>
      <c r="AB9" s="53"/>
      <c r="AC9" s="53"/>
      <c r="AD9" s="53"/>
      <c r="AE9" s="53"/>
      <c r="AF9" s="53"/>
    </row>
    <row r="10" spans="1:32" ht="13.8" x14ac:dyDescent="0.25">
      <c r="A10" s="53"/>
      <c r="B10" s="55"/>
      <c r="C10" s="55"/>
      <c r="D10" s="56" t="s">
        <v>171</v>
      </c>
      <c r="E10" s="56"/>
      <c r="F10" s="57"/>
      <c r="G10" s="56"/>
      <c r="H10" s="56" t="s">
        <v>172</v>
      </c>
      <c r="I10" s="56"/>
      <c r="J10" s="58" t="s">
        <v>173</v>
      </c>
      <c r="K10" s="53"/>
      <c r="L10" s="53"/>
      <c r="M10" s="53"/>
      <c r="N10" s="53"/>
      <c r="O10" s="53"/>
      <c r="P10" s="53"/>
      <c r="Q10" s="53"/>
      <c r="R10" s="53"/>
      <c r="S10" s="53"/>
      <c r="T10" s="53"/>
      <c r="U10" s="53"/>
      <c r="V10" s="53"/>
      <c r="W10" s="53"/>
      <c r="X10" s="53"/>
      <c r="Y10" s="53"/>
      <c r="Z10" s="53"/>
      <c r="AA10" s="53"/>
      <c r="AB10" s="53"/>
      <c r="AC10" s="53"/>
      <c r="AD10" s="53"/>
      <c r="AE10" s="53"/>
      <c r="AF10" s="53"/>
    </row>
    <row r="11" spans="1:32" ht="13.8" x14ac:dyDescent="0.25">
      <c r="A11" s="53"/>
      <c r="B11" s="56" t="s">
        <v>174</v>
      </c>
      <c r="C11" s="55"/>
      <c r="D11" s="56" t="s">
        <v>175</v>
      </c>
      <c r="E11" s="56"/>
      <c r="F11" s="57" t="s">
        <v>176</v>
      </c>
      <c r="G11" s="56"/>
      <c r="H11" s="56" t="s">
        <v>282</v>
      </c>
      <c r="I11" s="56"/>
      <c r="J11" s="58" t="s">
        <v>177</v>
      </c>
      <c r="K11" s="53"/>
      <c r="L11" s="53"/>
      <c r="M11" s="53"/>
      <c r="N11" s="53"/>
      <c r="O11" s="53"/>
      <c r="P11" s="53"/>
      <c r="Q11" s="53"/>
      <c r="R11" s="53"/>
      <c r="S11" s="53"/>
      <c r="T11" s="53"/>
      <c r="U11" s="53"/>
      <c r="V11" s="53"/>
      <c r="W11" s="53"/>
      <c r="X11" s="53"/>
      <c r="Y11" s="53"/>
      <c r="Z11" s="53"/>
      <c r="AA11" s="53"/>
      <c r="AB11" s="53"/>
      <c r="AC11" s="53"/>
      <c r="AD11" s="53"/>
      <c r="AE11" s="53"/>
      <c r="AF11" s="53"/>
    </row>
    <row r="12" spans="1:32" ht="5.0999999999999996" customHeight="1" x14ac:dyDescent="0.25">
      <c r="B12" s="1"/>
      <c r="C12" s="2"/>
      <c r="D12" s="1"/>
      <c r="E12" s="2"/>
      <c r="F12" s="3"/>
      <c r="G12" s="2"/>
      <c r="H12" s="1"/>
      <c r="I12" s="2"/>
      <c r="J12" s="4"/>
    </row>
    <row r="13" spans="1:32" x14ac:dyDescent="0.25">
      <c r="B13" s="15" t="s">
        <v>178</v>
      </c>
      <c r="C13" s="6"/>
      <c r="D13" s="31"/>
      <c r="E13" s="6"/>
      <c r="F13" s="7"/>
      <c r="G13" s="6"/>
      <c r="H13" s="31"/>
      <c r="I13" s="6"/>
      <c r="J13" s="8"/>
    </row>
    <row r="14" spans="1:32" x14ac:dyDescent="0.25">
      <c r="B14" s="9" t="s">
        <v>217</v>
      </c>
      <c r="C14" s="6"/>
      <c r="D14" s="387">
        <f>Summary!D20</f>
        <v>2</v>
      </c>
      <c r="E14" s="6"/>
      <c r="F14" s="10" t="s">
        <v>218</v>
      </c>
      <c r="G14" s="6"/>
      <c r="H14" s="376">
        <f>Summary!E20</f>
        <v>140.97</v>
      </c>
      <c r="I14" s="6"/>
      <c r="J14" s="11">
        <f>D14*H14</f>
        <v>281.94</v>
      </c>
    </row>
    <row r="15" spans="1:32" x14ac:dyDescent="0.25">
      <c r="B15" s="6"/>
      <c r="C15" s="6"/>
      <c r="D15" s="31"/>
      <c r="E15" s="6"/>
      <c r="F15" s="7"/>
      <c r="G15" s="6"/>
      <c r="H15" s="115"/>
      <c r="I15" s="6"/>
      <c r="J15" s="11"/>
    </row>
    <row r="16" spans="1:32" x14ac:dyDescent="0.25">
      <c r="B16" s="15" t="s">
        <v>160</v>
      </c>
      <c r="C16" s="6"/>
      <c r="D16" s="31"/>
      <c r="E16" s="6"/>
      <c r="F16" s="7"/>
      <c r="G16" s="6"/>
      <c r="H16" s="115"/>
      <c r="I16" s="6"/>
      <c r="J16" s="11"/>
    </row>
    <row r="17" spans="1:33" ht="5.0999999999999996" customHeight="1" x14ac:dyDescent="0.25">
      <c r="B17" s="6"/>
      <c r="C17" s="6"/>
      <c r="D17" s="31"/>
      <c r="E17" s="6"/>
      <c r="F17" s="7"/>
      <c r="G17" s="6"/>
      <c r="H17" s="115"/>
      <c r="I17" s="6"/>
      <c r="J17" s="11"/>
    </row>
    <row r="18" spans="1:33" ht="15.6" x14ac:dyDescent="0.3">
      <c r="B18" s="6" t="s">
        <v>179</v>
      </c>
      <c r="C18" s="6"/>
      <c r="D18" s="81"/>
      <c r="E18" s="6"/>
      <c r="F18" s="7"/>
      <c r="G18" s="6"/>
      <c r="H18" s="115"/>
      <c r="I18" s="6"/>
      <c r="J18" s="12">
        <f>SUM(J19:J19)</f>
        <v>19</v>
      </c>
    </row>
    <row r="19" spans="1:33" x14ac:dyDescent="0.25">
      <c r="B19" s="9" t="s">
        <v>219</v>
      </c>
      <c r="C19" s="6"/>
      <c r="D19" s="365">
        <v>80</v>
      </c>
      <c r="E19" s="6"/>
      <c r="F19" s="10" t="s">
        <v>72</v>
      </c>
      <c r="G19" s="6"/>
      <c r="H19" s="358">
        <f>Barley</f>
        <v>0.23749999999999999</v>
      </c>
      <c r="I19" s="6"/>
      <c r="J19" s="11">
        <f>D19*H19</f>
        <v>19</v>
      </c>
    </row>
    <row r="20" spans="1:33" ht="5.0999999999999996" customHeight="1" x14ac:dyDescent="0.25">
      <c r="B20" s="6"/>
      <c r="C20" s="6"/>
      <c r="D20" s="31"/>
      <c r="E20" s="6"/>
      <c r="F20" s="7"/>
      <c r="G20" s="6"/>
      <c r="H20" s="115"/>
      <c r="I20" s="6"/>
      <c r="J20" s="11"/>
    </row>
    <row r="21" spans="1:33" x14ac:dyDescent="0.25">
      <c r="B21" s="6" t="s">
        <v>180</v>
      </c>
      <c r="C21" s="6"/>
      <c r="D21" s="31"/>
      <c r="E21" s="6"/>
      <c r="F21" s="7"/>
      <c r="G21" s="6"/>
      <c r="H21" s="115"/>
      <c r="I21" s="6"/>
      <c r="J21" s="12">
        <f>SUM(J22:J25)</f>
        <v>37.799999999999997</v>
      </c>
      <c r="L21" s="29"/>
    </row>
    <row r="22" spans="1:33" x14ac:dyDescent="0.25">
      <c r="B22" s="9" t="s">
        <v>79</v>
      </c>
      <c r="C22" s="6"/>
      <c r="D22" s="365">
        <v>80</v>
      </c>
      <c r="E22" s="6"/>
      <c r="F22" s="10" t="s">
        <v>72</v>
      </c>
      <c r="G22" s="6"/>
      <c r="H22" s="358">
        <f>Nitrogen</f>
        <v>0.36</v>
      </c>
      <c r="I22" s="6"/>
      <c r="J22" s="11">
        <f>D22*H22</f>
        <v>28.799999999999997</v>
      </c>
    </row>
    <row r="23" spans="1:33" x14ac:dyDescent="0.25">
      <c r="B23" s="9" t="s">
        <v>80</v>
      </c>
      <c r="C23" s="6"/>
      <c r="D23" s="365">
        <v>5</v>
      </c>
      <c r="E23" s="6"/>
      <c r="F23" s="10" t="s">
        <v>72</v>
      </c>
      <c r="G23" s="6"/>
      <c r="H23" s="358">
        <f>Phosphorous</f>
        <v>0.6</v>
      </c>
      <c r="I23" s="6"/>
      <c r="J23" s="11">
        <f>D23*H23</f>
        <v>3</v>
      </c>
    </row>
    <row r="24" spans="1:33" x14ac:dyDescent="0.25">
      <c r="B24" s="9" t="s">
        <v>198</v>
      </c>
      <c r="C24" s="6"/>
      <c r="D24" s="365">
        <v>15</v>
      </c>
      <c r="E24" s="6"/>
      <c r="F24" s="10" t="s">
        <v>72</v>
      </c>
      <c r="G24" s="6"/>
      <c r="H24" s="358">
        <f>Sulfur</f>
        <v>0.4</v>
      </c>
      <c r="I24" s="6"/>
      <c r="J24" s="11">
        <f>D24*H24</f>
        <v>6</v>
      </c>
    </row>
    <row r="25" spans="1:33" x14ac:dyDescent="0.25">
      <c r="B25" s="9"/>
      <c r="C25" s="6"/>
      <c r="D25" s="365"/>
      <c r="E25" s="6"/>
      <c r="F25" s="10"/>
      <c r="G25" s="6"/>
      <c r="H25" s="358"/>
      <c r="I25" s="6"/>
      <c r="J25" s="11">
        <f>D25*H25</f>
        <v>0</v>
      </c>
    </row>
    <row r="26" spans="1:33" ht="5.0999999999999996" customHeight="1" x14ac:dyDescent="0.25">
      <c r="B26" s="6"/>
      <c r="C26" s="6"/>
      <c r="D26" s="31"/>
      <c r="E26" s="6"/>
      <c r="F26" s="7"/>
      <c r="G26" s="6"/>
      <c r="H26" s="115"/>
      <c r="I26" s="6"/>
      <c r="J26" s="11"/>
    </row>
    <row r="27" spans="1:33" x14ac:dyDescent="0.25">
      <c r="B27" s="6" t="s">
        <v>181</v>
      </c>
      <c r="C27" s="6"/>
      <c r="D27" s="31"/>
      <c r="E27" s="6"/>
      <c r="F27" s="7"/>
      <c r="G27" s="6"/>
      <c r="H27" s="115"/>
      <c r="I27" s="6"/>
      <c r="J27" s="12">
        <f>SUM(J28:J35)</f>
        <v>37.461289062500001</v>
      </c>
    </row>
    <row r="28" spans="1:33" x14ac:dyDescent="0.25">
      <c r="B28" s="9" t="s">
        <v>102</v>
      </c>
      <c r="C28" s="6"/>
      <c r="D28" s="365">
        <v>36</v>
      </c>
      <c r="E28" s="6"/>
      <c r="F28" s="10" t="s">
        <v>74</v>
      </c>
      <c r="G28" s="6"/>
      <c r="H28" s="358">
        <f>Roundup</f>
        <v>0.13062499999999999</v>
      </c>
      <c r="I28" s="6"/>
      <c r="J28" s="11">
        <f t="shared" ref="J28:J35" si="0">D28*H28</f>
        <v>4.7024999999999997</v>
      </c>
    </row>
    <row r="29" spans="1:33" x14ac:dyDescent="0.25">
      <c r="B29" s="9" t="s">
        <v>84</v>
      </c>
      <c r="C29" s="6"/>
      <c r="D29" s="365">
        <v>100</v>
      </c>
      <c r="E29" s="66"/>
      <c r="F29" s="84" t="s">
        <v>74</v>
      </c>
      <c r="G29" s="6"/>
      <c r="H29" s="358">
        <f>AmmSulfLiq</f>
        <v>1.1328125E-2</v>
      </c>
      <c r="I29" s="6"/>
      <c r="J29" s="11">
        <f t="shared" si="0"/>
        <v>1.1328125</v>
      </c>
    </row>
    <row r="30" spans="1:33" x14ac:dyDescent="0.25">
      <c r="B30" s="9" t="s">
        <v>170</v>
      </c>
      <c r="C30" s="6"/>
      <c r="D30" s="365">
        <v>4.5</v>
      </c>
      <c r="E30" s="6"/>
      <c r="F30" s="10" t="s">
        <v>74</v>
      </c>
      <c r="G30" s="6"/>
      <c r="H30" s="358">
        <f>M</f>
        <v>0.22226562499999999</v>
      </c>
      <c r="I30" s="6"/>
      <c r="J30" s="11">
        <f t="shared" si="0"/>
        <v>1.0001953125</v>
      </c>
    </row>
    <row r="31" spans="1:33" s="44" customFormat="1" x14ac:dyDescent="0.25">
      <c r="A31" s="48"/>
      <c r="B31" s="39" t="s">
        <v>469</v>
      </c>
      <c r="C31" s="66"/>
      <c r="D31" s="350">
        <v>0.75</v>
      </c>
      <c r="E31" s="66"/>
      <c r="F31" s="84" t="s">
        <v>74</v>
      </c>
      <c r="G31" s="66"/>
      <c r="H31" s="357">
        <f>Affinity</f>
        <v>7.8</v>
      </c>
      <c r="I31" s="66"/>
      <c r="J31" s="87">
        <f t="shared" si="0"/>
        <v>5.85</v>
      </c>
      <c r="L31" s="48"/>
      <c r="M31" s="48"/>
      <c r="N31" s="48"/>
      <c r="O31" s="48"/>
      <c r="P31" s="48"/>
      <c r="Q31" s="48"/>
      <c r="R31" s="48"/>
      <c r="S31" s="48"/>
      <c r="T31" s="48"/>
      <c r="U31" s="48"/>
      <c r="V31" s="48"/>
      <c r="W31" s="48"/>
      <c r="X31" s="48"/>
      <c r="Y31" s="48"/>
      <c r="Z31" s="48"/>
      <c r="AA31" s="48"/>
      <c r="AB31" s="48"/>
      <c r="AC31" s="48"/>
      <c r="AD31" s="48"/>
      <c r="AE31" s="48"/>
      <c r="AF31" s="48"/>
      <c r="AG31" s="48"/>
    </row>
    <row r="32" spans="1:33" s="44" customFormat="1" x14ac:dyDescent="0.25">
      <c r="A32" s="48"/>
      <c r="B32" s="39" t="s">
        <v>413</v>
      </c>
      <c r="C32" s="66"/>
      <c r="D32" s="350">
        <v>13.7</v>
      </c>
      <c r="E32" s="66"/>
      <c r="F32" s="84" t="s">
        <v>74</v>
      </c>
      <c r="G32" s="66"/>
      <c r="H32" s="357">
        <f>Huskie</f>
        <v>0.7734375</v>
      </c>
      <c r="I32" s="66"/>
      <c r="J32" s="87">
        <f t="shared" si="0"/>
        <v>10.59609375</v>
      </c>
      <c r="L32" s="48"/>
      <c r="M32" s="48"/>
      <c r="N32" s="48"/>
      <c r="O32" s="48"/>
      <c r="P32" s="48"/>
      <c r="Q32" s="48"/>
      <c r="R32" s="48"/>
      <c r="S32" s="48"/>
      <c r="T32" s="48"/>
      <c r="U32" s="48"/>
      <c r="V32" s="48"/>
      <c r="W32" s="48"/>
      <c r="X32" s="48"/>
      <c r="Y32" s="48"/>
      <c r="Z32" s="48"/>
      <c r="AA32" s="48"/>
      <c r="AB32" s="48"/>
      <c r="AC32" s="48"/>
      <c r="AD32" s="48"/>
      <c r="AE32" s="48"/>
      <c r="AF32" s="48"/>
      <c r="AG32" s="48"/>
    </row>
    <row r="33" spans="1:33" s="44" customFormat="1" x14ac:dyDescent="0.25">
      <c r="A33" s="48"/>
      <c r="B33" s="39" t="s">
        <v>466</v>
      </c>
      <c r="C33" s="66"/>
      <c r="D33" s="350">
        <v>15</v>
      </c>
      <c r="E33" s="66"/>
      <c r="F33" s="84" t="s">
        <v>74</v>
      </c>
      <c r="G33" s="66"/>
      <c r="H33" s="357">
        <f>Axial</f>
        <v>0.9453125</v>
      </c>
      <c r="I33" s="66"/>
      <c r="J33" s="87">
        <f t="shared" si="0"/>
        <v>14.1796875</v>
      </c>
      <c r="L33" s="48"/>
      <c r="M33" s="48"/>
      <c r="N33" s="48"/>
      <c r="O33" s="48"/>
      <c r="P33" s="48"/>
      <c r="Q33" s="48"/>
      <c r="R33" s="48"/>
      <c r="S33" s="48"/>
      <c r="T33" s="48"/>
      <c r="U33" s="48"/>
      <c r="V33" s="48"/>
      <c r="W33" s="48"/>
      <c r="X33" s="48"/>
      <c r="Y33" s="48"/>
      <c r="Z33" s="48"/>
      <c r="AA33" s="48"/>
      <c r="AB33" s="48"/>
      <c r="AC33" s="48"/>
      <c r="AD33" s="48"/>
      <c r="AE33" s="48"/>
      <c r="AF33" s="48"/>
      <c r="AG33" s="48"/>
    </row>
    <row r="34" spans="1:33" s="44" customFormat="1" x14ac:dyDescent="0.25">
      <c r="A34" s="48"/>
      <c r="B34" s="39"/>
      <c r="C34" s="66"/>
      <c r="D34" s="350"/>
      <c r="E34" s="66"/>
      <c r="F34" s="84"/>
      <c r="G34" s="66"/>
      <c r="H34" s="357"/>
      <c r="I34" s="66"/>
      <c r="J34" s="87">
        <f t="shared" si="0"/>
        <v>0</v>
      </c>
      <c r="L34" s="48"/>
      <c r="M34" s="48"/>
      <c r="N34" s="48"/>
      <c r="O34" s="48"/>
      <c r="P34" s="48"/>
      <c r="Q34" s="48"/>
      <c r="R34" s="48"/>
      <c r="S34" s="48"/>
      <c r="T34" s="48"/>
      <c r="U34" s="48"/>
      <c r="V34" s="48"/>
      <c r="W34" s="48"/>
      <c r="X34" s="48"/>
      <c r="Y34" s="48"/>
      <c r="Z34" s="48"/>
      <c r="AA34" s="48"/>
      <c r="AB34" s="48"/>
      <c r="AC34" s="48"/>
      <c r="AD34" s="48"/>
      <c r="AE34" s="48"/>
      <c r="AF34" s="48"/>
      <c r="AG34" s="48"/>
    </row>
    <row r="35" spans="1:33" s="44" customFormat="1" x14ac:dyDescent="0.25">
      <c r="A35" s="48"/>
      <c r="B35" s="39"/>
      <c r="C35" s="66"/>
      <c r="D35" s="350"/>
      <c r="E35" s="66"/>
      <c r="F35" s="84"/>
      <c r="G35" s="66"/>
      <c r="H35" s="357"/>
      <c r="I35" s="66"/>
      <c r="J35" s="87">
        <f t="shared" si="0"/>
        <v>0</v>
      </c>
      <c r="L35" s="48"/>
      <c r="M35" s="48"/>
      <c r="N35" s="48"/>
      <c r="O35" s="48"/>
      <c r="P35" s="48"/>
      <c r="Q35" s="48"/>
      <c r="R35" s="48"/>
      <c r="S35" s="48"/>
      <c r="T35" s="48"/>
      <c r="U35" s="48"/>
      <c r="V35" s="48"/>
      <c r="W35" s="48"/>
      <c r="X35" s="48"/>
      <c r="Y35" s="48"/>
      <c r="Z35" s="48"/>
      <c r="AA35" s="48"/>
      <c r="AB35" s="48"/>
      <c r="AC35" s="48"/>
      <c r="AD35" s="48"/>
      <c r="AE35" s="48"/>
      <c r="AF35" s="48"/>
      <c r="AG35" s="48"/>
    </row>
    <row r="36" spans="1:33" ht="5.0999999999999996" customHeight="1" x14ac:dyDescent="0.25">
      <c r="B36" s="6"/>
      <c r="C36" s="6"/>
      <c r="D36" s="116"/>
      <c r="E36" s="6"/>
      <c r="F36" s="7"/>
      <c r="G36" s="6"/>
      <c r="H36" s="115"/>
      <c r="I36" s="6"/>
      <c r="J36" s="11"/>
    </row>
    <row r="37" spans="1:33" s="44" customFormat="1" x14ac:dyDescent="0.25">
      <c r="A37" s="48"/>
      <c r="B37" s="66" t="s">
        <v>150</v>
      </c>
      <c r="C37" s="66"/>
      <c r="D37" s="91"/>
      <c r="E37" s="66"/>
      <c r="F37" s="68"/>
      <c r="G37" s="66"/>
      <c r="H37" s="371"/>
      <c r="I37" s="66"/>
      <c r="J37" s="88">
        <f>SUM(J38:J39)</f>
        <v>3.08</v>
      </c>
      <c r="L37" s="48"/>
      <c r="M37" s="48"/>
      <c r="N37" s="48"/>
      <c r="O37" s="48"/>
      <c r="P37" s="48"/>
      <c r="Q37" s="48"/>
      <c r="R37" s="48"/>
      <c r="S37" s="48"/>
      <c r="T37" s="48"/>
      <c r="U37" s="48"/>
      <c r="V37" s="48"/>
      <c r="W37" s="48"/>
      <c r="X37" s="48"/>
      <c r="Y37" s="48"/>
      <c r="Z37" s="48"/>
      <c r="AA37" s="48"/>
      <c r="AB37" s="48"/>
      <c r="AC37" s="48"/>
      <c r="AD37" s="48"/>
      <c r="AE37" s="48"/>
      <c r="AF37" s="48"/>
      <c r="AG37" s="48"/>
    </row>
    <row r="38" spans="1:33" s="44" customFormat="1" x14ac:dyDescent="0.25">
      <c r="A38" s="48"/>
      <c r="B38" s="39" t="s">
        <v>416</v>
      </c>
      <c r="C38" s="66"/>
      <c r="D38" s="365">
        <v>4</v>
      </c>
      <c r="E38" s="66"/>
      <c r="F38" s="84" t="s">
        <v>74</v>
      </c>
      <c r="G38" s="66"/>
      <c r="H38" s="357">
        <f>Tilt</f>
        <v>0.77</v>
      </c>
      <c r="I38" s="66"/>
      <c r="J38" s="87">
        <f>D38*H38</f>
        <v>3.08</v>
      </c>
      <c r="L38" s="48"/>
      <c r="M38" s="48"/>
      <c r="N38" s="48"/>
      <c r="O38" s="48"/>
      <c r="P38" s="48"/>
      <c r="Q38" s="48"/>
      <c r="R38" s="48"/>
      <c r="S38" s="48"/>
      <c r="T38" s="48"/>
      <c r="U38" s="48"/>
      <c r="V38" s="48"/>
      <c r="W38" s="48"/>
      <c r="X38" s="48"/>
      <c r="Y38" s="48"/>
      <c r="Z38" s="48"/>
      <c r="AA38" s="48"/>
      <c r="AB38" s="48"/>
      <c r="AC38" s="48"/>
      <c r="AD38" s="48"/>
      <c r="AE38" s="48"/>
      <c r="AF38" s="48"/>
      <c r="AG38" s="48"/>
    </row>
    <row r="39" spans="1:33" s="44" customFormat="1" x14ac:dyDescent="0.25">
      <c r="A39" s="48"/>
      <c r="B39" s="39"/>
      <c r="C39" s="66"/>
      <c r="D39" s="365"/>
      <c r="E39" s="66"/>
      <c r="F39" s="84"/>
      <c r="G39" s="66"/>
      <c r="H39" s="357"/>
      <c r="I39" s="66"/>
      <c r="J39" s="87"/>
      <c r="L39" s="48"/>
      <c r="M39" s="48"/>
      <c r="N39" s="48"/>
      <c r="O39" s="48"/>
      <c r="P39" s="48"/>
      <c r="Q39" s="48"/>
      <c r="R39" s="48"/>
      <c r="S39" s="48"/>
      <c r="T39" s="48"/>
      <c r="U39" s="48"/>
      <c r="V39" s="48"/>
      <c r="W39" s="48"/>
      <c r="X39" s="48"/>
      <c r="Y39" s="48"/>
      <c r="Z39" s="48"/>
      <c r="AA39" s="48"/>
      <c r="AB39" s="48"/>
      <c r="AC39" s="48"/>
      <c r="AD39" s="48"/>
      <c r="AE39" s="48"/>
      <c r="AF39" s="48"/>
      <c r="AG39" s="48"/>
    </row>
    <row r="40" spans="1:33" x14ac:dyDescent="0.25">
      <c r="B40" s="6" t="s">
        <v>281</v>
      </c>
      <c r="C40" s="6"/>
      <c r="D40" s="117"/>
      <c r="E40" s="6"/>
      <c r="F40" s="7"/>
      <c r="G40" s="6"/>
      <c r="H40" s="115"/>
      <c r="I40" s="6"/>
      <c r="J40" s="12">
        <f>SUM(J41:J45)</f>
        <v>39.769774647887317</v>
      </c>
    </row>
    <row r="41" spans="1:33" x14ac:dyDescent="0.25">
      <c r="B41" s="9" t="s">
        <v>147</v>
      </c>
      <c r="C41" s="6"/>
      <c r="D41" s="368">
        <f>'Machinery Costs'!$M$121</f>
        <v>4.2148135874067938</v>
      </c>
      <c r="E41" s="6"/>
      <c r="F41" s="10" t="s">
        <v>137</v>
      </c>
      <c r="G41" s="6"/>
      <c r="H41" s="358">
        <f>Diesel</f>
        <v>2.5499999999999998</v>
      </c>
      <c r="I41" s="6"/>
      <c r="J41" s="11">
        <f>D41*H41</f>
        <v>10.747774647887324</v>
      </c>
    </row>
    <row r="42" spans="1:33" x14ac:dyDescent="0.25">
      <c r="B42" s="26" t="s">
        <v>136</v>
      </c>
      <c r="C42" s="6"/>
      <c r="D42" s="296">
        <v>1</v>
      </c>
      <c r="E42" s="6"/>
      <c r="F42" s="297" t="s">
        <v>73</v>
      </c>
      <c r="G42" s="6"/>
      <c r="H42" s="372">
        <f>'Machinery Costs'!$I$121</f>
        <v>1.6450000000000002</v>
      </c>
      <c r="I42" s="6"/>
      <c r="J42" s="11">
        <f>D42*H42</f>
        <v>1.6450000000000002</v>
      </c>
    </row>
    <row r="43" spans="1:33" x14ac:dyDescent="0.25">
      <c r="B43" s="26" t="s">
        <v>184</v>
      </c>
      <c r="C43" s="6"/>
      <c r="D43" s="298">
        <v>1</v>
      </c>
      <c r="E43" s="6"/>
      <c r="F43" s="10" t="s">
        <v>73</v>
      </c>
      <c r="G43" s="6"/>
      <c r="H43" s="372">
        <f>'Machinery Costs'!$G$121</f>
        <v>10.827</v>
      </c>
      <c r="I43" s="6"/>
      <c r="J43" s="11">
        <f>D43*H43</f>
        <v>10.827</v>
      </c>
      <c r="L43" s="48"/>
    </row>
    <row r="44" spans="1:33" x14ac:dyDescent="0.25">
      <c r="B44" s="26" t="s">
        <v>191</v>
      </c>
      <c r="C44" s="6"/>
      <c r="D44" s="368">
        <f>'Machinery Costs'!$L$121</f>
        <v>0.8274999999999999</v>
      </c>
      <c r="E44" s="6"/>
      <c r="F44" s="10" t="s">
        <v>354</v>
      </c>
      <c r="G44" s="6"/>
      <c r="H44" s="358">
        <f>Labor</f>
        <v>20</v>
      </c>
      <c r="I44" s="6"/>
      <c r="J44" s="11">
        <f>D44*H44</f>
        <v>16.549999999999997</v>
      </c>
      <c r="L44" s="48"/>
    </row>
    <row r="45" spans="1:33" x14ac:dyDescent="0.25">
      <c r="B45" s="26"/>
      <c r="C45" s="6"/>
      <c r="D45" s="30"/>
      <c r="E45" s="6"/>
      <c r="F45" s="10"/>
      <c r="G45" s="6"/>
      <c r="H45" s="114"/>
      <c r="I45" s="6"/>
      <c r="J45" s="11">
        <f>D45*H45</f>
        <v>0</v>
      </c>
    </row>
    <row r="46" spans="1:33" ht="5.0999999999999996" customHeight="1" x14ac:dyDescent="0.25">
      <c r="B46" s="6"/>
      <c r="C46" s="6"/>
      <c r="D46" s="31"/>
      <c r="E46" s="6"/>
      <c r="F46" s="7"/>
      <c r="G46" s="6"/>
      <c r="H46" s="115"/>
      <c r="I46" s="6"/>
      <c r="J46" s="11"/>
    </row>
    <row r="47" spans="1:33" x14ac:dyDescent="0.25">
      <c r="B47" s="6" t="s">
        <v>182</v>
      </c>
      <c r="C47" s="6"/>
      <c r="D47" s="117"/>
      <c r="E47" s="6"/>
      <c r="F47" s="7"/>
      <c r="G47" s="6"/>
      <c r="H47" s="115"/>
      <c r="I47" s="6"/>
      <c r="J47" s="12">
        <f>SUM(J48:J49)</f>
        <v>8</v>
      </c>
    </row>
    <row r="48" spans="1:33" s="44" customFormat="1" x14ac:dyDescent="0.25">
      <c r="A48" s="48"/>
      <c r="B48" s="39" t="s">
        <v>473</v>
      </c>
      <c r="C48" s="66"/>
      <c r="D48" s="365">
        <v>1</v>
      </c>
      <c r="E48" s="66"/>
      <c r="F48" s="84" t="s">
        <v>73</v>
      </c>
      <c r="G48" s="66"/>
      <c r="H48" s="357">
        <f>customspray</f>
        <v>8</v>
      </c>
      <c r="I48" s="66"/>
      <c r="J48" s="87">
        <f>D48*H48</f>
        <v>8</v>
      </c>
      <c r="L48" s="48"/>
      <c r="M48" s="48"/>
      <c r="N48" s="48"/>
      <c r="O48" s="48"/>
      <c r="P48" s="48"/>
      <c r="Q48" s="48"/>
      <c r="R48" s="48"/>
      <c r="S48" s="48"/>
      <c r="T48" s="48"/>
      <c r="U48" s="48"/>
      <c r="V48" s="48"/>
      <c r="W48" s="48"/>
      <c r="X48" s="48"/>
      <c r="Y48" s="48"/>
      <c r="Z48" s="48"/>
      <c r="AA48" s="48"/>
      <c r="AB48" s="48"/>
      <c r="AC48" s="48"/>
      <c r="AD48" s="48"/>
      <c r="AE48" s="48"/>
      <c r="AF48" s="48"/>
      <c r="AG48" s="48"/>
    </row>
    <row r="49" spans="1:32" x14ac:dyDescent="0.25">
      <c r="B49" s="9"/>
      <c r="C49" s="6"/>
      <c r="D49" s="365"/>
      <c r="E49" s="6"/>
      <c r="F49" s="10"/>
      <c r="G49" s="6"/>
      <c r="H49" s="358"/>
      <c r="I49" s="6"/>
      <c r="J49" s="11">
        <f>D49*H49</f>
        <v>0</v>
      </c>
    </row>
    <row r="50" spans="1:32" ht="5.0999999999999996" customHeight="1" x14ac:dyDescent="0.25">
      <c r="B50" s="6"/>
      <c r="C50" s="6"/>
      <c r="D50" s="31"/>
      <c r="E50" s="6"/>
      <c r="F50" s="7"/>
      <c r="G50" s="6"/>
      <c r="H50" s="115"/>
      <c r="I50" s="6"/>
      <c r="J50" s="11"/>
    </row>
    <row r="51" spans="1:32" x14ac:dyDescent="0.25">
      <c r="B51" s="6" t="s">
        <v>183</v>
      </c>
      <c r="C51" s="6"/>
      <c r="D51" s="31"/>
      <c r="E51" s="6"/>
      <c r="F51" s="7"/>
      <c r="G51" s="6"/>
      <c r="H51" s="115"/>
      <c r="I51" s="6"/>
      <c r="J51" s="12">
        <f>SUM(J52:J54)</f>
        <v>22</v>
      </c>
    </row>
    <row r="52" spans="1:32" x14ac:dyDescent="0.25">
      <c r="B52" s="9" t="s">
        <v>244</v>
      </c>
      <c r="C52" s="6"/>
      <c r="D52" s="30">
        <v>1</v>
      </c>
      <c r="E52" s="6"/>
      <c r="F52" s="10" t="s">
        <v>73</v>
      </c>
      <c r="G52" s="6"/>
      <c r="H52" s="382">
        <f>SpringPeas</f>
        <v>22</v>
      </c>
      <c r="I52" s="6"/>
      <c r="J52" s="11">
        <f>D52*H52</f>
        <v>22</v>
      </c>
    </row>
    <row r="53" spans="1:32" x14ac:dyDescent="0.25">
      <c r="B53" s="9" t="s">
        <v>190</v>
      </c>
      <c r="C53" s="6"/>
      <c r="D53" s="305"/>
      <c r="E53" s="6"/>
      <c r="F53" s="10"/>
      <c r="G53" s="6"/>
      <c r="H53" s="306"/>
      <c r="I53" s="6"/>
      <c r="J53" s="11">
        <f>D53*H53</f>
        <v>0</v>
      </c>
    </row>
    <row r="54" spans="1:32" x14ac:dyDescent="0.25">
      <c r="B54" s="109" t="s">
        <v>492</v>
      </c>
      <c r="C54" s="6"/>
      <c r="D54" s="296"/>
      <c r="E54" s="6"/>
      <c r="F54" s="287" t="s">
        <v>218</v>
      </c>
      <c r="G54" s="6"/>
      <c r="H54" s="306"/>
      <c r="I54" s="6"/>
      <c r="J54" s="11">
        <f>D54*H54</f>
        <v>0</v>
      </c>
    </row>
    <row r="55" spans="1:32" ht="5.0999999999999996" customHeight="1" x14ac:dyDescent="0.25">
      <c r="B55" s="6"/>
      <c r="C55" s="6"/>
      <c r="D55" s="31"/>
      <c r="E55" s="6"/>
      <c r="F55" s="7"/>
      <c r="G55" s="6"/>
      <c r="H55" s="31"/>
      <c r="I55" s="6"/>
      <c r="J55" s="11"/>
    </row>
    <row r="56" spans="1:32" x14ac:dyDescent="0.25">
      <c r="B56" s="31"/>
      <c r="C56" s="31"/>
      <c r="D56" s="31"/>
      <c r="E56" s="31"/>
      <c r="F56" s="31"/>
      <c r="G56" s="31"/>
      <c r="H56" s="31"/>
      <c r="I56" s="31"/>
      <c r="J56" s="42"/>
    </row>
    <row r="57" spans="1:32" ht="15.6" x14ac:dyDescent="0.25">
      <c r="B57" s="66" t="s">
        <v>351</v>
      </c>
      <c r="C57" s="6"/>
      <c r="D57" s="31"/>
      <c r="E57" s="6"/>
      <c r="F57" s="7"/>
      <c r="G57" s="6"/>
      <c r="H57" s="31"/>
      <c r="I57" s="6"/>
      <c r="J57" s="11">
        <f>(J18+J21+J27+J40+J47+J51)*operloan*0.5</f>
        <v>4.1007765927596829</v>
      </c>
    </row>
    <row r="58" spans="1:32" ht="5.0999999999999996" customHeight="1" x14ac:dyDescent="0.25">
      <c r="B58" s="6"/>
      <c r="C58" s="6"/>
      <c r="D58" s="31"/>
      <c r="E58" s="6"/>
      <c r="F58" s="7"/>
      <c r="G58" s="6"/>
      <c r="H58" s="31"/>
      <c r="I58" s="6"/>
      <c r="J58" s="11"/>
    </row>
    <row r="59" spans="1:32" x14ac:dyDescent="0.25">
      <c r="B59" s="40" t="s">
        <v>161</v>
      </c>
      <c r="C59" s="40"/>
      <c r="D59" s="91"/>
      <c r="E59" s="40"/>
      <c r="F59" s="41"/>
      <c r="G59" s="40"/>
      <c r="H59" s="91"/>
      <c r="I59" s="40"/>
      <c r="J59" s="42">
        <f>SUM(J18:J57)-(J18+J21+J27+J37+J40+J47+J51)</f>
        <v>171.21184030314708</v>
      </c>
    </row>
    <row r="60" spans="1:32" x14ac:dyDescent="0.25">
      <c r="B60" s="6" t="s">
        <v>162</v>
      </c>
      <c r="C60" s="6"/>
      <c r="D60" s="31"/>
      <c r="E60" s="6"/>
      <c r="F60" s="7"/>
      <c r="G60" s="6"/>
      <c r="H60" s="31"/>
      <c r="I60" s="6"/>
      <c r="J60" s="11">
        <f>J59/D14</f>
        <v>85.605920151573542</v>
      </c>
    </row>
    <row r="61" spans="1:32" ht="5.0999999999999996" customHeight="1" x14ac:dyDescent="0.25">
      <c r="B61" s="6"/>
      <c r="C61" s="6"/>
      <c r="D61" s="31"/>
      <c r="E61" s="6"/>
      <c r="F61" s="7"/>
      <c r="G61" s="6"/>
      <c r="H61" s="31"/>
      <c r="I61" s="6"/>
      <c r="J61" s="11"/>
    </row>
    <row r="62" spans="1:32" x14ac:dyDescent="0.25">
      <c r="A62" s="32"/>
      <c r="B62" s="555" t="s">
        <v>95</v>
      </c>
      <c r="C62" s="555"/>
      <c r="D62" s="555"/>
      <c r="E62" s="36"/>
      <c r="F62" s="37"/>
      <c r="G62" s="36"/>
      <c r="H62" s="92"/>
      <c r="I62" s="36"/>
      <c r="J62" s="38">
        <f>J14-J59</f>
        <v>110.72815969685291</v>
      </c>
      <c r="K62" s="32"/>
      <c r="L62" s="32"/>
      <c r="M62" s="32"/>
      <c r="N62" s="32"/>
      <c r="O62" s="32"/>
      <c r="P62" s="32"/>
      <c r="Q62" s="32"/>
      <c r="R62" s="32"/>
      <c r="S62" s="32"/>
      <c r="T62" s="32"/>
      <c r="U62" s="32"/>
      <c r="V62" s="32"/>
      <c r="W62" s="32"/>
      <c r="X62" s="32"/>
      <c r="Y62" s="32"/>
      <c r="Z62" s="32"/>
      <c r="AA62" s="32"/>
      <c r="AB62" s="32"/>
      <c r="AC62" s="32"/>
      <c r="AD62" s="32"/>
      <c r="AE62" s="32"/>
      <c r="AF62" s="32"/>
    </row>
    <row r="63" spans="1:32" ht="24.75" customHeight="1" x14ac:dyDescent="0.25">
      <c r="B63" s="15" t="s">
        <v>98</v>
      </c>
      <c r="C63" s="6"/>
      <c r="D63" s="31"/>
      <c r="E63" s="6"/>
      <c r="F63" s="7"/>
      <c r="G63" s="6"/>
      <c r="H63" s="31"/>
      <c r="I63" s="6"/>
      <c r="J63" s="11"/>
    </row>
    <row r="64" spans="1:32" x14ac:dyDescent="0.25">
      <c r="B64" s="9" t="s">
        <v>245</v>
      </c>
      <c r="C64" s="13"/>
      <c r="D64" s="116"/>
      <c r="E64" s="6"/>
      <c r="F64" s="7"/>
      <c r="G64" s="6"/>
      <c r="H64" s="372">
        <f>'Machinery Costs'!$C$121</f>
        <v>19.561999999999998</v>
      </c>
      <c r="I64" s="6"/>
      <c r="J64" s="11">
        <f>'Machinery Costs'!$C$121</f>
        <v>19.561999999999998</v>
      </c>
    </row>
    <row r="65" spans="2:12" x14ac:dyDescent="0.25">
      <c r="B65" s="9" t="s">
        <v>246</v>
      </c>
      <c r="C65" s="13"/>
      <c r="D65" s="116"/>
      <c r="E65" s="6"/>
      <c r="F65" s="7"/>
      <c r="G65" s="6"/>
      <c r="H65" s="372">
        <f>'Machinery Costs'!$D$121</f>
        <v>14.227</v>
      </c>
      <c r="I65" s="6"/>
      <c r="J65" s="11">
        <f>'Machinery Costs'!$D$121</f>
        <v>14.227</v>
      </c>
    </row>
    <row r="66" spans="2:12" x14ac:dyDescent="0.25">
      <c r="B66" s="556" t="s">
        <v>27</v>
      </c>
      <c r="C66" s="556"/>
      <c r="D66" s="556"/>
      <c r="E66" s="6"/>
      <c r="F66" s="7"/>
      <c r="G66" s="6"/>
      <c r="H66" s="372">
        <f>'Machinery Costs'!$E$121</f>
        <v>7.1280000000000001</v>
      </c>
      <c r="I66" s="6"/>
      <c r="J66" s="11">
        <f>'Machinery Costs'!$E$121</f>
        <v>7.1280000000000001</v>
      </c>
      <c r="L66" s="29">
        <f>SUM(J64:J66)</f>
        <v>40.917000000000002</v>
      </c>
    </row>
    <row r="67" spans="2:12" x14ac:dyDescent="0.25">
      <c r="B67" s="9" t="s">
        <v>108</v>
      </c>
      <c r="C67" s="6"/>
      <c r="D67" s="30">
        <v>1</v>
      </c>
      <c r="E67" s="6"/>
      <c r="F67" s="10" t="s">
        <v>73</v>
      </c>
      <c r="G67" s="6"/>
      <c r="H67" s="114">
        <f>236*D69-(J21+H52)*D69-J75</f>
        <v>52.646000000000008</v>
      </c>
      <c r="I67" s="6"/>
      <c r="J67" s="11">
        <f>H67</f>
        <v>52.646000000000008</v>
      </c>
    </row>
    <row r="68" spans="2:12" x14ac:dyDescent="0.25">
      <c r="B68" s="557" t="s">
        <v>99</v>
      </c>
      <c r="C68" s="557"/>
      <c r="D68" s="31"/>
      <c r="E68" s="6"/>
      <c r="F68" s="7"/>
      <c r="G68" s="6"/>
      <c r="H68" s="128"/>
      <c r="I68" s="6"/>
      <c r="J68" s="11"/>
    </row>
    <row r="69" spans="2:12" x14ac:dyDescent="0.25">
      <c r="B69" s="6" t="s">
        <v>100</v>
      </c>
      <c r="C69" s="6"/>
      <c r="D69" s="375">
        <f>+ownershare</f>
        <v>0.33</v>
      </c>
      <c r="E69" s="6"/>
      <c r="F69" s="7"/>
      <c r="G69" s="6"/>
      <c r="H69" s="115"/>
      <c r="I69" s="6"/>
      <c r="J69" s="11"/>
    </row>
    <row r="70" spans="2:12" x14ac:dyDescent="0.25">
      <c r="B70" s="6" t="s">
        <v>101</v>
      </c>
      <c r="C70" s="6"/>
      <c r="D70" s="375">
        <f>opershare</f>
        <v>0.67</v>
      </c>
      <c r="E70" s="6"/>
      <c r="F70" s="7"/>
      <c r="G70" s="6"/>
      <c r="H70" s="115"/>
      <c r="I70" s="6"/>
      <c r="J70" s="11"/>
    </row>
    <row r="71" spans="2:12" x14ac:dyDescent="0.25">
      <c r="B71" s="118"/>
      <c r="C71" s="118"/>
      <c r="D71" s="94"/>
      <c r="E71" s="118"/>
      <c r="F71" s="94"/>
      <c r="G71" s="6"/>
      <c r="H71" s="31"/>
      <c r="I71" s="6"/>
      <c r="J71" s="11"/>
    </row>
    <row r="72" spans="2:12" ht="15.6" x14ac:dyDescent="0.25">
      <c r="B72" s="386" t="s">
        <v>350</v>
      </c>
      <c r="C72" s="6"/>
      <c r="D72" s="31"/>
      <c r="E72" s="6"/>
      <c r="F72" s="7"/>
      <c r="G72" s="6"/>
      <c r="H72" s="31"/>
      <c r="I72" s="6"/>
      <c r="J72" s="11">
        <f>((J18+J21+J27+J40+J47+J51)*OH)</f>
        <v>8.2015531855193657</v>
      </c>
    </row>
    <row r="73" spans="2:12" ht="15.6" x14ac:dyDescent="0.25">
      <c r="B73" s="411" t="s">
        <v>361</v>
      </c>
      <c r="C73" s="6"/>
      <c r="D73" s="31"/>
      <c r="E73" s="6"/>
      <c r="F73" s="7"/>
      <c r="G73" s="6"/>
      <c r="H73" s="31"/>
      <c r="I73" s="6"/>
      <c r="J73" s="11">
        <v>14</v>
      </c>
    </row>
    <row r="74" spans="2:12" ht="12.75" customHeight="1" x14ac:dyDescent="0.25">
      <c r="B74" s="290" t="s">
        <v>263</v>
      </c>
      <c r="C74" s="93"/>
      <c r="D74" s="93"/>
      <c r="E74" s="93"/>
      <c r="F74" s="93"/>
      <c r="G74" s="6"/>
      <c r="H74" s="31"/>
      <c r="I74" s="6"/>
      <c r="J74" s="11">
        <f>cashrent</f>
        <v>0</v>
      </c>
    </row>
    <row r="75" spans="2:12" x14ac:dyDescent="0.25">
      <c r="B75" s="300" t="s">
        <v>135</v>
      </c>
      <c r="C75" s="13"/>
      <c r="D75" s="116"/>
      <c r="E75" s="6"/>
      <c r="F75" s="7"/>
      <c r="G75" s="6"/>
      <c r="H75" s="31"/>
      <c r="I75" s="6"/>
      <c r="J75" s="11">
        <f>landtax</f>
        <v>5.5</v>
      </c>
    </row>
    <row r="76" spans="2:12" x14ac:dyDescent="0.25">
      <c r="B76" s="6"/>
      <c r="C76" s="6"/>
      <c r="D76" s="31"/>
      <c r="E76" s="6"/>
      <c r="F76" s="7"/>
      <c r="G76" s="6"/>
      <c r="H76" s="31"/>
      <c r="I76" s="6"/>
      <c r="J76" s="11"/>
    </row>
    <row r="77" spans="2:12" x14ac:dyDescent="0.25">
      <c r="B77" s="6"/>
      <c r="C77" s="6"/>
      <c r="D77" s="31"/>
      <c r="E77" s="6"/>
      <c r="F77" s="7"/>
      <c r="G77" s="6"/>
      <c r="H77" s="31"/>
      <c r="I77" s="6"/>
      <c r="J77" s="11"/>
    </row>
    <row r="78" spans="2:12" x14ac:dyDescent="0.25">
      <c r="B78" s="40" t="s">
        <v>96</v>
      </c>
      <c r="C78" s="40"/>
      <c r="D78" s="91"/>
      <c r="E78" s="40"/>
      <c r="F78" s="41"/>
      <c r="G78" s="40"/>
      <c r="H78" s="91"/>
      <c r="I78" s="40"/>
      <c r="J78" s="42">
        <f>SUM(J63:J75)</f>
        <v>121.26455318551939</v>
      </c>
    </row>
    <row r="79" spans="2:12" x14ac:dyDescent="0.25">
      <c r="B79" s="6" t="s">
        <v>97</v>
      </c>
      <c r="C79" s="6"/>
      <c r="D79" s="31"/>
      <c r="E79" s="6"/>
      <c r="F79" s="7"/>
      <c r="G79" s="6"/>
      <c r="H79" s="31"/>
      <c r="I79" s="6"/>
      <c r="J79" s="11">
        <f>J78/D14</f>
        <v>60.632276592759695</v>
      </c>
    </row>
    <row r="80" spans="2:12" x14ac:dyDescent="0.25">
      <c r="B80" s="6"/>
      <c r="C80" s="6"/>
      <c r="D80" s="31"/>
      <c r="E80" s="6"/>
      <c r="F80" s="7"/>
      <c r="G80" s="6"/>
      <c r="H80" s="31"/>
      <c r="I80" s="6"/>
      <c r="J80" s="11"/>
    </row>
    <row r="81" spans="1:32" x14ac:dyDescent="0.25">
      <c r="B81" s="40" t="s">
        <v>109</v>
      </c>
      <c r="C81" s="40"/>
      <c r="D81" s="91"/>
      <c r="E81" s="40"/>
      <c r="F81" s="41"/>
      <c r="G81" s="40"/>
      <c r="H81" s="91"/>
      <c r="I81" s="40"/>
      <c r="J81" s="42">
        <f>J59+J78</f>
        <v>292.47639348866647</v>
      </c>
    </row>
    <row r="82" spans="1:32" x14ac:dyDescent="0.25">
      <c r="B82" s="6" t="s">
        <v>155</v>
      </c>
      <c r="C82" s="6"/>
      <c r="D82" s="31"/>
      <c r="E82" s="6"/>
      <c r="F82" s="7"/>
      <c r="G82" s="6"/>
      <c r="H82" s="31"/>
      <c r="I82" s="6"/>
      <c r="J82" s="11">
        <f>J81/D14</f>
        <v>146.23819674433324</v>
      </c>
    </row>
    <row r="83" spans="1:32" x14ac:dyDescent="0.25">
      <c r="B83" s="6"/>
      <c r="C83" s="6"/>
      <c r="D83" s="31"/>
      <c r="E83" s="6"/>
      <c r="F83" s="7"/>
      <c r="G83" s="6"/>
      <c r="H83" s="31"/>
      <c r="I83" s="6"/>
      <c r="J83" s="11"/>
    </row>
    <row r="84" spans="1:32" x14ac:dyDescent="0.25">
      <c r="A84" s="32"/>
      <c r="B84" s="40" t="s">
        <v>63</v>
      </c>
      <c r="C84" s="40"/>
      <c r="D84" s="91"/>
      <c r="E84" s="40"/>
      <c r="F84" s="41"/>
      <c r="G84" s="40"/>
      <c r="H84" s="91"/>
      <c r="I84" s="40"/>
      <c r="J84" s="42">
        <f>J14-J81</f>
        <v>-10.536393488666477</v>
      </c>
      <c r="K84" s="32"/>
      <c r="L84" s="32"/>
      <c r="M84" s="32"/>
      <c r="N84" s="32"/>
      <c r="O84" s="32"/>
      <c r="P84" s="32"/>
      <c r="Q84" s="32"/>
      <c r="R84" s="32"/>
      <c r="S84" s="32"/>
      <c r="T84" s="32"/>
      <c r="U84" s="32"/>
      <c r="V84" s="32"/>
      <c r="W84" s="32"/>
      <c r="X84" s="32"/>
      <c r="Y84" s="32"/>
      <c r="Z84" s="32"/>
      <c r="AA84" s="32"/>
      <c r="AB84" s="32"/>
      <c r="AC84" s="32"/>
      <c r="AD84" s="32"/>
      <c r="AE84" s="32"/>
      <c r="AF84" s="32"/>
    </row>
    <row r="85" spans="1:32" x14ac:dyDescent="0.25">
      <c r="B85" s="2"/>
      <c r="C85" s="2"/>
      <c r="D85" s="1"/>
      <c r="E85" s="2"/>
      <c r="F85" s="3"/>
      <c r="G85" s="2"/>
      <c r="H85" s="1"/>
      <c r="I85" s="2"/>
      <c r="J85" s="4"/>
    </row>
    <row r="86" spans="1:32" x14ac:dyDescent="0.25">
      <c r="B86" s="27" t="s">
        <v>64</v>
      </c>
      <c r="C86" s="27"/>
      <c r="D86" s="113"/>
      <c r="E86" s="27"/>
      <c r="F86" s="28"/>
      <c r="G86" s="27"/>
      <c r="H86" s="113"/>
      <c r="I86" s="27"/>
      <c r="J86" s="27"/>
    </row>
    <row r="87" spans="1:32" ht="15.6" x14ac:dyDescent="0.25">
      <c r="B87" s="303" t="s">
        <v>352</v>
      </c>
      <c r="C87" s="96"/>
      <c r="D87" s="97"/>
      <c r="E87" s="96"/>
      <c r="F87" s="98"/>
      <c r="G87" s="96"/>
      <c r="H87" s="97"/>
      <c r="I87" s="96"/>
      <c r="J87" s="96"/>
    </row>
    <row r="88" spans="1:32" ht="15.6" x14ac:dyDescent="0.25">
      <c r="B88" s="303" t="s">
        <v>349</v>
      </c>
      <c r="C88" s="96"/>
      <c r="D88" s="97"/>
      <c r="E88" s="96"/>
      <c r="F88" s="98"/>
      <c r="G88" s="96"/>
      <c r="H88" s="97"/>
      <c r="I88" s="96"/>
      <c r="J88" s="96"/>
    </row>
    <row r="89" spans="1:32" x14ac:dyDescent="0.25">
      <c r="B89" s="553" t="s">
        <v>260</v>
      </c>
      <c r="C89" s="550"/>
      <c r="D89" s="550"/>
      <c r="E89" s="550"/>
      <c r="F89" s="550"/>
      <c r="G89" s="550"/>
      <c r="H89" s="550"/>
      <c r="I89" s="550"/>
      <c r="J89" s="550"/>
    </row>
    <row r="90" spans="1:32" ht="12.75" customHeight="1" x14ac:dyDescent="0.25">
      <c r="B90" s="543" t="s">
        <v>362</v>
      </c>
      <c r="C90" s="544"/>
      <c r="D90" s="544"/>
      <c r="E90" s="544"/>
      <c r="F90" s="544"/>
      <c r="G90" s="544"/>
      <c r="H90" s="544"/>
      <c r="I90" s="544"/>
      <c r="J90" s="544"/>
    </row>
    <row r="91" spans="1:32" x14ac:dyDescent="0.25">
      <c r="B91" s="551" t="s">
        <v>275</v>
      </c>
      <c r="C91" s="552"/>
      <c r="D91" s="552"/>
      <c r="E91" s="552"/>
      <c r="F91" s="552"/>
      <c r="G91" s="552"/>
      <c r="H91" s="552"/>
      <c r="I91" s="552"/>
      <c r="J91" s="552"/>
    </row>
    <row r="92" spans="1:32" x14ac:dyDescent="0.25">
      <c r="B92" s="6"/>
      <c r="C92" s="6"/>
      <c r="D92" s="31"/>
      <c r="E92" s="6"/>
      <c r="F92" s="7"/>
      <c r="G92" s="6"/>
      <c r="H92" s="31"/>
      <c r="I92" s="6"/>
      <c r="J92" s="6"/>
    </row>
    <row r="93" spans="1:32" x14ac:dyDescent="0.25">
      <c r="B93" s="15" t="s">
        <v>65</v>
      </c>
      <c r="C93" s="6"/>
      <c r="D93" s="16" t="s">
        <v>66</v>
      </c>
      <c r="E93" s="6"/>
      <c r="F93" s="7" t="s">
        <v>67</v>
      </c>
      <c r="G93" s="6"/>
      <c r="H93" s="16" t="s">
        <v>68</v>
      </c>
      <c r="I93" s="6"/>
      <c r="J93" s="6"/>
    </row>
    <row r="94" spans="1:32" x14ac:dyDescent="0.25">
      <c r="B94" s="6"/>
      <c r="C94" s="6"/>
      <c r="D94" s="17">
        <v>0.1</v>
      </c>
      <c r="E94" s="6"/>
      <c r="F94" s="7"/>
      <c r="G94" s="6"/>
      <c r="H94" s="17">
        <v>0.1</v>
      </c>
      <c r="I94" s="6"/>
      <c r="J94" s="6"/>
    </row>
    <row r="95" spans="1:32" x14ac:dyDescent="0.25">
      <c r="B95" s="6"/>
      <c r="C95" s="6"/>
      <c r="D95" s="18"/>
      <c r="E95" s="2"/>
      <c r="F95" s="1" t="s">
        <v>69</v>
      </c>
      <c r="G95" s="2"/>
      <c r="H95" s="18"/>
      <c r="I95" s="6"/>
      <c r="J95" s="6"/>
    </row>
    <row r="96" spans="1:32" x14ac:dyDescent="0.25">
      <c r="B96" s="19" t="s">
        <v>70</v>
      </c>
      <c r="C96" s="6"/>
      <c r="D96" s="299">
        <f>F96*(1-D94)</f>
        <v>1.8</v>
      </c>
      <c r="E96" s="20"/>
      <c r="F96" s="21">
        <v>2</v>
      </c>
      <c r="G96" s="20"/>
      <c r="H96" s="299">
        <f>F96*(1+H94)</f>
        <v>2.2000000000000002</v>
      </c>
      <c r="I96" s="6"/>
      <c r="J96" s="6"/>
    </row>
    <row r="97" spans="2:10" ht="3.9" customHeight="1" x14ac:dyDescent="0.25">
      <c r="B97" s="6"/>
      <c r="C97" s="6"/>
      <c r="D97" s="31"/>
      <c r="E97" s="6"/>
      <c r="F97" s="7"/>
      <c r="G97" s="6"/>
      <c r="H97" s="31"/>
      <c r="I97" s="6"/>
      <c r="J97" s="6"/>
    </row>
    <row r="98" spans="2:10" x14ac:dyDescent="0.25">
      <c r="B98" s="6" t="s">
        <v>242</v>
      </c>
      <c r="C98" s="6"/>
      <c r="D98" s="22">
        <v>92.605957596371837</v>
      </c>
      <c r="E98" s="6"/>
      <c r="F98" s="22">
        <v>83.345361836734639</v>
      </c>
      <c r="G98" s="6"/>
      <c r="H98" s="22">
        <v>79.376535082604434</v>
      </c>
      <c r="I98" s="6"/>
      <c r="J98" s="6"/>
    </row>
    <row r="99" spans="2:10" ht="3.9" customHeight="1" x14ac:dyDescent="0.25">
      <c r="B99" s="6"/>
      <c r="C99" s="6"/>
      <c r="D99" s="31"/>
      <c r="E99" s="6"/>
      <c r="F99" s="7"/>
      <c r="G99" s="6"/>
      <c r="H99" s="31"/>
      <c r="I99" s="6"/>
      <c r="J99" s="6"/>
    </row>
    <row r="100" spans="2:10" x14ac:dyDescent="0.25">
      <c r="B100" s="6" t="s">
        <v>243</v>
      </c>
      <c r="C100" s="6"/>
      <c r="D100" s="22">
        <v>79.007214285714312</v>
      </c>
      <c r="E100" s="6"/>
      <c r="F100" s="22">
        <v>71.10649285714284</v>
      </c>
      <c r="G100" s="6"/>
      <c r="H100" s="22">
        <v>67.720469387755102</v>
      </c>
      <c r="I100" s="6"/>
      <c r="J100" s="6"/>
    </row>
    <row r="101" spans="2:10" ht="3.9" customHeight="1" x14ac:dyDescent="0.25">
      <c r="B101" s="6"/>
      <c r="C101" s="6"/>
      <c r="D101" s="31"/>
      <c r="E101" s="6"/>
      <c r="F101" s="7"/>
      <c r="G101" s="6"/>
      <c r="H101" s="31"/>
      <c r="I101" s="6"/>
      <c r="J101" s="6"/>
    </row>
    <row r="102" spans="2:10" x14ac:dyDescent="0.25">
      <c r="B102" s="6" t="s">
        <v>71</v>
      </c>
      <c r="C102" s="6"/>
      <c r="D102" s="22">
        <v>171.61317188208611</v>
      </c>
      <c r="E102" s="6"/>
      <c r="F102" s="22">
        <v>154.45185469387746</v>
      </c>
      <c r="G102" s="6"/>
      <c r="H102" s="22">
        <v>147.09700447035951</v>
      </c>
      <c r="I102" s="6"/>
      <c r="J102" s="6"/>
    </row>
    <row r="103" spans="2:10" ht="3.9" customHeight="1" x14ac:dyDescent="0.25">
      <c r="B103" s="6"/>
      <c r="C103" s="6"/>
      <c r="D103" s="22"/>
      <c r="E103" s="6"/>
      <c r="F103" s="22"/>
      <c r="G103" s="6"/>
      <c r="H103" s="22"/>
      <c r="I103" s="6"/>
      <c r="J103" s="6"/>
    </row>
    <row r="104" spans="2:10" x14ac:dyDescent="0.25">
      <c r="B104" s="6"/>
      <c r="C104" s="6"/>
      <c r="D104" s="31"/>
      <c r="E104" s="6"/>
      <c r="F104" s="7"/>
      <c r="G104" s="6"/>
      <c r="H104" s="31"/>
      <c r="I104" s="6"/>
      <c r="J104" s="6"/>
    </row>
    <row r="105" spans="2:10" x14ac:dyDescent="0.25">
      <c r="B105" s="6"/>
      <c r="C105" s="6"/>
      <c r="D105" s="1"/>
      <c r="E105" s="2"/>
      <c r="F105" s="3" t="s">
        <v>70</v>
      </c>
      <c r="G105" s="2"/>
      <c r="H105" s="1"/>
      <c r="I105" s="6"/>
      <c r="J105" s="6"/>
    </row>
    <row r="106" spans="2:10" x14ac:dyDescent="0.25">
      <c r="B106" s="19" t="s">
        <v>69</v>
      </c>
      <c r="C106" s="6"/>
      <c r="D106" s="23">
        <f>F106*(1-D94)</f>
        <v>202.5</v>
      </c>
      <c r="E106" s="20"/>
      <c r="F106" s="24">
        <v>225</v>
      </c>
      <c r="G106" s="20"/>
      <c r="H106" s="23">
        <f>F106*(1+H94)</f>
        <v>247.50000000000003</v>
      </c>
      <c r="I106" s="6"/>
      <c r="J106" s="6"/>
    </row>
    <row r="107" spans="2:10" ht="3.9" customHeight="1" x14ac:dyDescent="0.25">
      <c r="B107" s="6"/>
      <c r="C107" s="6"/>
      <c r="D107" s="31"/>
      <c r="E107" s="6"/>
      <c r="F107" s="7"/>
      <c r="G107" s="6"/>
      <c r="H107" s="31"/>
      <c r="I107" s="6"/>
      <c r="J107" s="6"/>
    </row>
    <row r="108" spans="2:10" x14ac:dyDescent="0.25">
      <c r="B108" s="6" t="s">
        <v>242</v>
      </c>
      <c r="C108" s="6"/>
      <c r="D108" s="25">
        <v>0.82316406752330495</v>
      </c>
      <c r="E108" s="6"/>
      <c r="F108" s="25">
        <v>0.74084766077097497</v>
      </c>
      <c r="G108" s="6"/>
      <c r="H108" s="25">
        <v>0.67349787342815903</v>
      </c>
      <c r="I108" s="6"/>
      <c r="J108" s="6"/>
    </row>
    <row r="109" spans="2:10" ht="3.9" customHeight="1" x14ac:dyDescent="0.25">
      <c r="B109" s="6"/>
      <c r="C109" s="6"/>
      <c r="D109" s="31"/>
      <c r="E109" s="6"/>
      <c r="F109" s="7"/>
      <c r="G109" s="6"/>
      <c r="H109" s="31"/>
      <c r="I109" s="6"/>
      <c r="J109" s="6"/>
    </row>
    <row r="110" spans="2:10" x14ac:dyDescent="0.25">
      <c r="B110" s="6" t="s">
        <v>243</v>
      </c>
      <c r="C110" s="6"/>
      <c r="D110" s="25">
        <v>0.70228634920634903</v>
      </c>
      <c r="E110" s="6"/>
      <c r="F110" s="25">
        <v>0.632057714285714</v>
      </c>
      <c r="G110" s="6"/>
      <c r="H110" s="25">
        <v>0.57459792207792204</v>
      </c>
      <c r="I110" s="6"/>
      <c r="J110" s="6"/>
    </row>
    <row r="111" spans="2:10" ht="3.9" customHeight="1" x14ac:dyDescent="0.25">
      <c r="B111" s="6"/>
      <c r="C111" s="6"/>
      <c r="D111" s="31"/>
      <c r="E111" s="6"/>
      <c r="F111" s="7"/>
      <c r="G111" s="6"/>
      <c r="H111" s="31"/>
      <c r="I111" s="6"/>
      <c r="J111" s="6"/>
    </row>
    <row r="112" spans="2:10" x14ac:dyDescent="0.25">
      <c r="B112" s="6" t="s">
        <v>71</v>
      </c>
      <c r="C112" s="6"/>
      <c r="D112" s="25">
        <v>1.525450416729655</v>
      </c>
      <c r="E112" s="6"/>
      <c r="F112" s="25">
        <v>1.3729053750566891</v>
      </c>
      <c r="G112" s="6"/>
      <c r="H112" s="25">
        <v>1.248095795506081</v>
      </c>
      <c r="I112" s="6"/>
      <c r="J112" s="6"/>
    </row>
    <row r="113" spans="2:10" ht="3.9" customHeight="1" x14ac:dyDescent="0.25">
      <c r="B113" s="6"/>
      <c r="C113" s="6"/>
      <c r="D113" s="31"/>
      <c r="E113" s="6"/>
      <c r="F113" s="7"/>
      <c r="G113" s="6"/>
      <c r="H113" s="31"/>
      <c r="I113" s="6"/>
      <c r="J113" s="6"/>
    </row>
    <row r="114" spans="2:10" x14ac:dyDescent="0.25">
      <c r="B114" s="2"/>
      <c r="C114" s="2"/>
      <c r="D114" s="1"/>
      <c r="E114" s="2"/>
      <c r="F114" s="3"/>
      <c r="G114" s="2"/>
      <c r="H114" s="1"/>
      <c r="I114" s="2"/>
      <c r="J114" s="2"/>
    </row>
    <row r="115" spans="2:10" x14ac:dyDescent="0.25">
      <c r="B115" s="27"/>
      <c r="C115" s="27"/>
      <c r="D115" s="113"/>
      <c r="E115" s="27"/>
      <c r="F115" s="28"/>
      <c r="G115" s="27"/>
      <c r="H115" s="113"/>
      <c r="I115" s="27"/>
      <c r="J115" s="27"/>
    </row>
    <row r="116" spans="2:10" x14ac:dyDescent="0.25">
      <c r="B116" s="27"/>
      <c r="C116" s="27"/>
      <c r="D116" s="113"/>
      <c r="E116" s="27"/>
      <c r="F116" s="28"/>
      <c r="G116" s="27"/>
      <c r="H116" s="113"/>
      <c r="I116" s="27"/>
      <c r="J116" s="27"/>
    </row>
    <row r="117" spans="2:10" x14ac:dyDescent="0.25">
      <c r="B117" s="27"/>
      <c r="C117" s="27"/>
      <c r="D117" s="113"/>
      <c r="E117" s="27"/>
      <c r="F117" s="28"/>
      <c r="G117" s="27"/>
      <c r="H117" s="113"/>
      <c r="I117" s="27"/>
      <c r="J117" s="27"/>
    </row>
    <row r="118" spans="2:10" x14ac:dyDescent="0.25">
      <c r="B118" s="27"/>
      <c r="C118" s="27"/>
      <c r="D118" s="113"/>
      <c r="E118" s="27"/>
      <c r="F118" s="28"/>
      <c r="G118" s="27"/>
      <c r="H118" s="113"/>
      <c r="I118" s="27"/>
      <c r="J118" s="27"/>
    </row>
    <row r="119" spans="2:10" x14ac:dyDescent="0.25">
      <c r="B119" s="27"/>
      <c r="C119" s="27"/>
      <c r="D119" s="113"/>
      <c r="E119" s="27"/>
      <c r="F119" s="28"/>
      <c r="G119" s="27"/>
      <c r="H119" s="113"/>
      <c r="I119" s="27"/>
      <c r="J119" s="27"/>
    </row>
    <row r="120" spans="2:10" x14ac:dyDescent="0.25">
      <c r="B120" s="27"/>
      <c r="C120" s="27"/>
      <c r="D120" s="113"/>
      <c r="E120" s="27"/>
      <c r="F120" s="28"/>
      <c r="G120" s="27"/>
      <c r="H120" s="113"/>
      <c r="I120" s="27"/>
      <c r="J120" s="27"/>
    </row>
    <row r="121" spans="2:10" x14ac:dyDescent="0.25">
      <c r="B121" s="27"/>
      <c r="C121" s="27"/>
      <c r="D121" s="113"/>
      <c r="E121" s="27"/>
      <c r="F121" s="28"/>
      <c r="G121" s="27"/>
      <c r="H121" s="113"/>
      <c r="I121" s="27"/>
      <c r="J121" s="27"/>
    </row>
    <row r="122" spans="2:10" x14ac:dyDescent="0.25">
      <c r="B122" s="27"/>
      <c r="C122" s="27"/>
      <c r="D122" s="113"/>
      <c r="E122" s="27"/>
      <c r="F122" s="28"/>
      <c r="G122" s="27"/>
      <c r="H122" s="113"/>
      <c r="I122" s="27"/>
      <c r="J122" s="27"/>
    </row>
    <row r="123" spans="2:10" x14ac:dyDescent="0.25">
      <c r="B123" s="27"/>
      <c r="C123" s="27"/>
      <c r="D123" s="113"/>
      <c r="E123" s="27"/>
      <c r="F123" s="28"/>
      <c r="G123" s="27"/>
      <c r="H123" s="113"/>
      <c r="I123" s="27"/>
      <c r="J123" s="27"/>
    </row>
    <row r="124" spans="2:10" x14ac:dyDescent="0.25">
      <c r="B124" s="27"/>
      <c r="C124" s="27"/>
      <c r="D124" s="113"/>
      <c r="E124" s="27"/>
      <c r="F124" s="28"/>
      <c r="G124" s="27"/>
      <c r="H124" s="113"/>
      <c r="I124" s="27"/>
      <c r="J124" s="27"/>
    </row>
    <row r="125" spans="2:10" x14ac:dyDescent="0.25">
      <c r="B125" s="27"/>
      <c r="C125" s="27"/>
      <c r="D125" s="113"/>
      <c r="E125" s="27"/>
      <c r="F125" s="28"/>
      <c r="G125" s="27"/>
      <c r="H125" s="113"/>
      <c r="I125" s="27"/>
      <c r="J125" s="27"/>
    </row>
    <row r="126" spans="2:10" x14ac:dyDescent="0.25">
      <c r="B126" s="27"/>
      <c r="C126" s="27"/>
      <c r="D126" s="113"/>
      <c r="E126" s="27"/>
      <c r="F126" s="28"/>
      <c r="G126" s="27"/>
      <c r="H126" s="113"/>
      <c r="I126" s="27"/>
      <c r="J126" s="27"/>
    </row>
    <row r="127" spans="2:10" x14ac:dyDescent="0.25">
      <c r="B127" s="27"/>
      <c r="C127" s="27"/>
      <c r="D127" s="113"/>
      <c r="E127" s="27"/>
      <c r="F127" s="28"/>
      <c r="G127" s="27"/>
      <c r="H127" s="113"/>
      <c r="I127" s="27"/>
      <c r="J127" s="27"/>
    </row>
    <row r="128" spans="2:10" x14ac:dyDescent="0.25">
      <c r="B128" s="27"/>
      <c r="C128" s="27"/>
      <c r="D128" s="113"/>
      <c r="E128" s="27"/>
      <c r="F128" s="28"/>
      <c r="G128" s="27"/>
      <c r="H128" s="113"/>
      <c r="I128" s="27"/>
      <c r="J128" s="27"/>
    </row>
    <row r="129" spans="2:10" x14ac:dyDescent="0.25">
      <c r="B129" s="27"/>
      <c r="C129" s="27"/>
      <c r="D129" s="113"/>
      <c r="E129" s="27"/>
      <c r="F129" s="28"/>
      <c r="G129" s="27"/>
      <c r="H129" s="113"/>
      <c r="I129" s="27"/>
      <c r="J129" s="27"/>
    </row>
    <row r="130" spans="2:10" x14ac:dyDescent="0.25">
      <c r="B130" s="27"/>
      <c r="C130" s="27"/>
      <c r="D130" s="113"/>
      <c r="E130" s="27"/>
      <c r="F130" s="28"/>
      <c r="G130" s="27"/>
      <c r="H130" s="113"/>
      <c r="I130" s="27"/>
      <c r="J130" s="27"/>
    </row>
    <row r="131" spans="2:10" x14ac:dyDescent="0.25">
      <c r="B131" s="27"/>
      <c r="C131" s="27"/>
      <c r="D131" s="113"/>
      <c r="E131" s="27"/>
      <c r="F131" s="28"/>
      <c r="G131" s="27"/>
      <c r="H131" s="113"/>
      <c r="I131" s="27"/>
      <c r="J131" s="27"/>
    </row>
    <row r="132" spans="2:10" x14ac:dyDescent="0.25">
      <c r="B132" s="27"/>
      <c r="C132" s="27"/>
      <c r="D132" s="113"/>
      <c r="E132" s="27"/>
      <c r="F132" s="28"/>
      <c r="G132" s="27"/>
      <c r="H132" s="113"/>
      <c r="I132" s="27"/>
      <c r="J132" s="27"/>
    </row>
    <row r="133" spans="2:10" x14ac:dyDescent="0.25">
      <c r="B133" s="27"/>
      <c r="C133" s="27"/>
      <c r="D133" s="113"/>
      <c r="E133" s="27"/>
      <c r="F133" s="28"/>
      <c r="G133" s="27"/>
      <c r="H133" s="113"/>
      <c r="I133" s="27"/>
      <c r="J133" s="27"/>
    </row>
    <row r="134" spans="2:10" x14ac:dyDescent="0.25">
      <c r="B134" s="27"/>
      <c r="C134" s="27"/>
      <c r="D134" s="113"/>
      <c r="E134" s="27"/>
      <c r="F134" s="28"/>
      <c r="G134" s="27"/>
      <c r="H134" s="113"/>
      <c r="I134" s="27"/>
      <c r="J134" s="27"/>
    </row>
    <row r="135" spans="2:10" x14ac:dyDescent="0.25">
      <c r="B135" s="27"/>
      <c r="C135" s="27"/>
      <c r="D135" s="113"/>
      <c r="E135" s="27"/>
      <c r="F135" s="28"/>
      <c r="G135" s="27"/>
      <c r="H135" s="113"/>
      <c r="I135" s="27"/>
      <c r="J135" s="27"/>
    </row>
    <row r="136" spans="2:10" x14ac:dyDescent="0.25">
      <c r="B136" s="27"/>
      <c r="C136" s="27"/>
      <c r="D136" s="113"/>
      <c r="E136" s="27"/>
      <c r="F136" s="28"/>
      <c r="G136" s="27"/>
      <c r="H136" s="113"/>
      <c r="I136" s="27"/>
      <c r="J136" s="27"/>
    </row>
    <row r="137" spans="2:10" x14ac:dyDescent="0.25">
      <c r="B137" s="27"/>
      <c r="C137" s="27"/>
      <c r="D137" s="113"/>
      <c r="E137" s="27"/>
      <c r="F137" s="28"/>
      <c r="G137" s="27"/>
      <c r="H137" s="113"/>
      <c r="I137" s="27"/>
      <c r="J137" s="27"/>
    </row>
    <row r="138" spans="2:10" x14ac:dyDescent="0.25">
      <c r="B138" s="27"/>
      <c r="C138" s="27"/>
      <c r="D138" s="113"/>
      <c r="E138" s="27"/>
      <c r="F138" s="28"/>
      <c r="G138" s="27"/>
      <c r="H138" s="113"/>
      <c r="I138" s="27"/>
      <c r="J138" s="27"/>
    </row>
    <row r="139" spans="2:10" x14ac:dyDescent="0.25">
      <c r="B139" s="27"/>
      <c r="C139" s="27"/>
      <c r="D139" s="113"/>
      <c r="E139" s="27"/>
      <c r="F139" s="28"/>
      <c r="G139" s="27"/>
      <c r="H139" s="113"/>
      <c r="I139" s="27"/>
      <c r="J139" s="27"/>
    </row>
    <row r="140" spans="2:10" x14ac:dyDescent="0.25">
      <c r="B140" s="27"/>
      <c r="C140" s="27"/>
      <c r="D140" s="113"/>
      <c r="E140" s="27"/>
      <c r="F140" s="28"/>
      <c r="G140" s="27"/>
      <c r="H140" s="113"/>
      <c r="I140" s="27"/>
      <c r="J140" s="27"/>
    </row>
    <row r="141" spans="2:10" x14ac:dyDescent="0.25">
      <c r="B141" s="27"/>
      <c r="C141" s="27"/>
      <c r="D141" s="113"/>
      <c r="E141" s="27"/>
      <c r="F141" s="28"/>
      <c r="G141" s="27"/>
      <c r="H141" s="113"/>
      <c r="I141" s="27"/>
      <c r="J141" s="27"/>
    </row>
    <row r="142" spans="2:10" x14ac:dyDescent="0.25">
      <c r="B142" s="27"/>
      <c r="C142" s="27"/>
      <c r="D142" s="113"/>
      <c r="E142" s="27"/>
      <c r="F142" s="28"/>
      <c r="G142" s="27"/>
      <c r="H142" s="113"/>
      <c r="I142" s="27"/>
      <c r="J142" s="27"/>
    </row>
    <row r="143" spans="2:10" x14ac:dyDescent="0.25">
      <c r="B143" s="27"/>
      <c r="C143" s="27"/>
      <c r="D143" s="113"/>
      <c r="E143" s="27"/>
      <c r="F143" s="28"/>
      <c r="G143" s="27"/>
      <c r="H143" s="113"/>
      <c r="I143" s="27"/>
      <c r="J143" s="27"/>
    </row>
    <row r="144" spans="2:10" x14ac:dyDescent="0.25">
      <c r="B144" s="27"/>
      <c r="C144" s="27"/>
      <c r="D144" s="113"/>
      <c r="E144" s="27"/>
      <c r="F144" s="28"/>
      <c r="G144" s="27"/>
      <c r="H144" s="113"/>
      <c r="I144" s="27"/>
      <c r="J144" s="27"/>
    </row>
    <row r="145" spans="2:10" x14ac:dyDescent="0.25">
      <c r="B145" s="27"/>
      <c r="C145" s="27"/>
      <c r="D145" s="113"/>
      <c r="E145" s="27"/>
      <c r="F145" s="28"/>
      <c r="G145" s="27"/>
      <c r="H145" s="113"/>
      <c r="I145" s="27"/>
      <c r="J145" s="27"/>
    </row>
    <row r="146" spans="2:10" x14ac:dyDescent="0.25">
      <c r="B146" s="27"/>
      <c r="C146" s="27"/>
      <c r="D146" s="113"/>
      <c r="E146" s="27"/>
      <c r="F146" s="28"/>
      <c r="G146" s="27"/>
      <c r="H146" s="113"/>
      <c r="I146" s="27"/>
      <c r="J146" s="27"/>
    </row>
    <row r="147" spans="2:10" x14ac:dyDescent="0.25">
      <c r="B147" s="27"/>
      <c r="C147" s="27"/>
      <c r="D147" s="113"/>
      <c r="E147" s="27"/>
      <c r="F147" s="28"/>
      <c r="G147" s="27"/>
      <c r="H147" s="113"/>
      <c r="I147" s="27"/>
      <c r="J147" s="27"/>
    </row>
    <row r="148" spans="2:10" x14ac:dyDescent="0.25">
      <c r="B148" s="27"/>
      <c r="C148" s="27"/>
      <c r="D148" s="113"/>
      <c r="E148" s="27"/>
      <c r="F148" s="28"/>
      <c r="G148" s="27"/>
      <c r="H148" s="113"/>
      <c r="I148" s="27"/>
      <c r="J148" s="27"/>
    </row>
    <row r="149" spans="2:10" x14ac:dyDescent="0.25">
      <c r="B149" s="27"/>
      <c r="C149" s="27"/>
      <c r="D149" s="113"/>
      <c r="E149" s="27"/>
      <c r="F149" s="28"/>
      <c r="G149" s="27"/>
      <c r="H149" s="113"/>
      <c r="I149" s="27"/>
      <c r="J149" s="27"/>
    </row>
    <row r="150" spans="2:10" x14ac:dyDescent="0.25">
      <c r="B150" s="27"/>
      <c r="C150" s="27"/>
      <c r="D150" s="113"/>
      <c r="E150" s="27"/>
      <c r="F150" s="28"/>
      <c r="G150" s="27"/>
      <c r="H150" s="113"/>
      <c r="I150" s="27"/>
      <c r="J150" s="27"/>
    </row>
    <row r="151" spans="2:10" x14ac:dyDescent="0.25">
      <c r="B151" s="27"/>
      <c r="C151" s="27"/>
      <c r="D151" s="113"/>
      <c r="E151" s="27"/>
      <c r="F151" s="28"/>
      <c r="G151" s="27"/>
      <c r="H151" s="113"/>
      <c r="I151" s="27"/>
      <c r="J151" s="27"/>
    </row>
    <row r="152" spans="2:10" x14ac:dyDescent="0.25">
      <c r="B152" s="27"/>
      <c r="C152" s="27"/>
      <c r="D152" s="113"/>
      <c r="E152" s="27"/>
      <c r="F152" s="28"/>
      <c r="G152" s="27"/>
      <c r="H152" s="113"/>
      <c r="I152" s="27"/>
      <c r="J152" s="27"/>
    </row>
    <row r="153" spans="2:10" x14ac:dyDescent="0.25">
      <c r="B153" s="27"/>
      <c r="C153" s="27"/>
      <c r="D153" s="113"/>
      <c r="E153" s="27"/>
      <c r="F153" s="28"/>
      <c r="G153" s="27"/>
      <c r="H153" s="113"/>
      <c r="I153" s="27"/>
      <c r="J153" s="27"/>
    </row>
    <row r="154" spans="2:10" x14ac:dyDescent="0.25">
      <c r="B154" s="27"/>
      <c r="C154" s="27"/>
      <c r="D154" s="113"/>
      <c r="E154" s="27"/>
      <c r="F154" s="28"/>
      <c r="G154" s="27"/>
      <c r="H154" s="113"/>
      <c r="I154" s="27"/>
      <c r="J154" s="27"/>
    </row>
    <row r="155" spans="2:10" x14ac:dyDescent="0.25">
      <c r="B155" s="27"/>
      <c r="C155" s="27"/>
      <c r="D155" s="113"/>
      <c r="E155" s="27"/>
      <c r="F155" s="28"/>
      <c r="G155" s="27"/>
      <c r="H155" s="113"/>
      <c r="I155" s="27"/>
      <c r="J155" s="27"/>
    </row>
    <row r="156" spans="2:10" x14ac:dyDescent="0.25">
      <c r="B156" s="27"/>
      <c r="C156" s="27"/>
      <c r="D156" s="113"/>
      <c r="E156" s="27"/>
      <c r="F156" s="28"/>
      <c r="G156" s="27"/>
      <c r="H156" s="113"/>
      <c r="I156" s="27"/>
      <c r="J156" s="27"/>
    </row>
    <row r="157" spans="2:10" x14ac:dyDescent="0.25">
      <c r="B157" s="27"/>
      <c r="C157" s="27"/>
      <c r="D157" s="113"/>
      <c r="E157" s="27"/>
      <c r="F157" s="28"/>
      <c r="G157" s="27"/>
      <c r="H157" s="113"/>
      <c r="I157" s="27"/>
      <c r="J157" s="27"/>
    </row>
    <row r="158" spans="2:10" x14ac:dyDescent="0.25">
      <c r="B158" s="27"/>
      <c r="C158" s="27"/>
      <c r="D158" s="113"/>
      <c r="E158" s="27"/>
      <c r="F158" s="28"/>
      <c r="G158" s="27"/>
      <c r="H158" s="113"/>
      <c r="I158" s="27"/>
      <c r="J158" s="27"/>
    </row>
    <row r="159" spans="2:10" x14ac:dyDescent="0.25">
      <c r="B159" s="27"/>
      <c r="C159" s="27"/>
      <c r="D159" s="113"/>
      <c r="E159" s="27"/>
      <c r="F159" s="28"/>
      <c r="G159" s="27"/>
      <c r="H159" s="113"/>
      <c r="I159" s="27"/>
      <c r="J159" s="27"/>
    </row>
    <row r="160" spans="2:10" x14ac:dyDescent="0.25">
      <c r="B160" s="27"/>
      <c r="C160" s="27"/>
      <c r="D160" s="113"/>
      <c r="E160" s="27"/>
      <c r="F160" s="28"/>
      <c r="G160" s="27"/>
      <c r="H160" s="113"/>
      <c r="I160" s="27"/>
      <c r="J160" s="27"/>
    </row>
    <row r="161" spans="2:10" x14ac:dyDescent="0.25">
      <c r="B161" s="27"/>
      <c r="C161" s="27"/>
      <c r="D161" s="113"/>
      <c r="E161" s="27"/>
      <c r="F161" s="28"/>
      <c r="G161" s="27"/>
      <c r="H161" s="113"/>
      <c r="I161" s="27"/>
      <c r="J161" s="27"/>
    </row>
  </sheetData>
  <mergeCells count="12">
    <mergeCell ref="B89:J89"/>
    <mergeCell ref="B90:J90"/>
    <mergeCell ref="B91:J91"/>
    <mergeCell ref="B8:J8"/>
    <mergeCell ref="B62:D62"/>
    <mergeCell ref="B66:D66"/>
    <mergeCell ref="B68:C68"/>
    <mergeCell ref="B2:I2"/>
    <mergeCell ref="B3:I3"/>
    <mergeCell ref="B4:I4"/>
    <mergeCell ref="B5:I5"/>
    <mergeCell ref="B6:I6"/>
  </mergeCells>
  <phoneticPr fontId="5" type="noConversion"/>
  <hyperlinks>
    <hyperlink ref="B91:J91" location="SBMC" display="Spring Barley Machinery Costs table." xr:uid="{00000000-0004-0000-0D00-000000000000}"/>
  </hyperlinks>
  <printOptions horizontalCentered="1"/>
  <pageMargins left="0.75" right="0.75" top="1" bottom="1" header="0" footer="0.5"/>
  <pageSetup scale="86" fitToHeight="2" orientation="portrait" r:id="rId1"/>
  <headerFooter alignWithMargins="0">
    <oddFooter>&amp;L&amp;A&amp;C&amp;F&amp;R&amp;D</oddFooter>
  </headerFooter>
  <rowBreaks count="1" manualBreakCount="1">
    <brk id="62" min="1" max="9" man="1"/>
  </rowBreaks>
  <ignoredErrors>
    <ignoredError sqref="J25 J45 J49 J53:J54 J78"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Z67"/>
  <sheetViews>
    <sheetView topLeftCell="A4" workbookViewId="0">
      <selection activeCell="D13" sqref="D13"/>
    </sheetView>
  </sheetViews>
  <sheetFormatPr defaultColWidth="10.6640625" defaultRowHeight="13.2" x14ac:dyDescent="0.25"/>
  <cols>
    <col min="1" max="1" width="3.109375" style="48" customWidth="1"/>
    <col min="2" max="2" width="12.6640625" style="44" customWidth="1"/>
    <col min="3" max="3" width="23.33203125" style="44" customWidth="1"/>
    <col min="4" max="4" width="31.33203125" style="44" customWidth="1"/>
    <col min="5" max="5" width="42.6640625" style="44" customWidth="1"/>
    <col min="6" max="8" width="10.6640625" style="44" customWidth="1"/>
    <col min="9" max="10" width="10.6640625" style="48" customWidth="1"/>
    <col min="11" max="16384" width="10.6640625" style="44"/>
  </cols>
  <sheetData>
    <row r="1" spans="1:26" ht="15" customHeight="1" x14ac:dyDescent="0.25">
      <c r="B1" s="48"/>
      <c r="C1" s="48"/>
      <c r="D1" s="48"/>
      <c r="E1" s="48"/>
      <c r="F1" s="48"/>
      <c r="G1" s="48"/>
      <c r="H1" s="48"/>
    </row>
    <row r="2" spans="1:26" ht="19.5" customHeight="1" x14ac:dyDescent="0.3">
      <c r="B2" s="545" t="s">
        <v>315</v>
      </c>
      <c r="C2" s="546"/>
      <c r="D2" s="546"/>
      <c r="E2" s="546"/>
      <c r="F2" s="48"/>
      <c r="G2" s="48"/>
      <c r="H2" s="48"/>
    </row>
    <row r="3" spans="1:26" ht="33" customHeight="1" x14ac:dyDescent="0.25">
      <c r="B3" s="169" t="s">
        <v>138</v>
      </c>
      <c r="C3" s="169" t="s">
        <v>140</v>
      </c>
      <c r="D3" s="169" t="s">
        <v>142</v>
      </c>
      <c r="E3" s="169" t="s">
        <v>143</v>
      </c>
      <c r="F3" s="48"/>
      <c r="G3" s="48"/>
      <c r="H3" s="48"/>
    </row>
    <row r="4" spans="1:26" x14ac:dyDescent="0.25">
      <c r="B4" s="508"/>
      <c r="C4" s="508"/>
      <c r="D4" s="508"/>
      <c r="E4" s="508" t="s">
        <v>353</v>
      </c>
      <c r="F4" s="48"/>
      <c r="G4" s="48"/>
      <c r="H4" s="48"/>
    </row>
    <row r="5" spans="1:26" x14ac:dyDescent="0.25">
      <c r="B5" s="509" t="s">
        <v>164</v>
      </c>
      <c r="C5" s="509" t="s">
        <v>158</v>
      </c>
      <c r="D5" s="512" t="s">
        <v>310</v>
      </c>
      <c r="E5" s="509" t="s">
        <v>360</v>
      </c>
      <c r="F5" s="48"/>
      <c r="G5" s="48"/>
      <c r="H5" s="48"/>
    </row>
    <row r="6" spans="1:26" x14ac:dyDescent="0.25">
      <c r="B6" s="510"/>
      <c r="C6" s="510"/>
      <c r="D6" s="510" t="s">
        <v>381</v>
      </c>
      <c r="E6" s="510"/>
      <c r="F6" s="48"/>
      <c r="G6" s="48"/>
      <c r="H6" s="48"/>
    </row>
    <row r="7" spans="1:26" x14ac:dyDescent="0.25">
      <c r="B7" s="510" t="s">
        <v>164</v>
      </c>
      <c r="C7" s="510" t="s">
        <v>106</v>
      </c>
      <c r="D7" s="510" t="s">
        <v>311</v>
      </c>
      <c r="E7" s="510" t="s">
        <v>148</v>
      </c>
      <c r="F7" s="48"/>
      <c r="G7" s="48"/>
      <c r="H7" s="48"/>
    </row>
    <row r="8" spans="1:26" x14ac:dyDescent="0.25">
      <c r="B8" s="508"/>
      <c r="C8" s="508"/>
      <c r="D8" s="508"/>
      <c r="E8" s="508"/>
      <c r="F8" s="48"/>
      <c r="G8" s="48"/>
      <c r="H8" s="48"/>
    </row>
    <row r="9" spans="1:26" x14ac:dyDescent="0.25">
      <c r="B9" s="509" t="s">
        <v>186</v>
      </c>
      <c r="C9" s="509" t="s">
        <v>165</v>
      </c>
      <c r="D9" s="509"/>
      <c r="E9" s="509"/>
      <c r="F9" s="48"/>
      <c r="G9" s="48"/>
      <c r="H9" s="48"/>
    </row>
    <row r="10" spans="1:26" x14ac:dyDescent="0.25">
      <c r="B10" s="508"/>
      <c r="C10" s="508"/>
      <c r="D10" s="508"/>
      <c r="E10" s="510" t="s">
        <v>468</v>
      </c>
      <c r="F10" s="48"/>
      <c r="G10" s="48"/>
      <c r="H10" s="48"/>
    </row>
    <row r="11" spans="1:26" x14ac:dyDescent="0.25">
      <c r="B11" s="509" t="s">
        <v>186</v>
      </c>
      <c r="C11" s="509" t="s">
        <v>158</v>
      </c>
      <c r="D11" s="509" t="s">
        <v>310</v>
      </c>
      <c r="E11" s="509" t="s">
        <v>467</v>
      </c>
      <c r="F11" s="48"/>
      <c r="G11" s="48"/>
      <c r="H11" s="48"/>
    </row>
    <row r="12" spans="1:26" x14ac:dyDescent="0.25">
      <c r="B12" s="508"/>
      <c r="C12" s="508"/>
      <c r="D12" s="508"/>
      <c r="E12" s="511"/>
      <c r="F12" s="48"/>
      <c r="G12" s="48"/>
      <c r="H12" s="48"/>
      <c r="K12" s="48"/>
      <c r="L12" s="48"/>
      <c r="M12" s="48"/>
      <c r="N12" s="48"/>
      <c r="O12" s="48"/>
    </row>
    <row r="13" spans="1:26" x14ac:dyDescent="0.25">
      <c r="B13" s="509" t="s">
        <v>153</v>
      </c>
      <c r="C13" s="509" t="s">
        <v>470</v>
      </c>
      <c r="D13" s="509" t="s">
        <v>471</v>
      </c>
      <c r="E13" s="509" t="s">
        <v>472</v>
      </c>
      <c r="F13" s="48"/>
      <c r="G13" s="48"/>
      <c r="H13" s="48"/>
      <c r="K13" s="48"/>
      <c r="L13" s="48"/>
      <c r="M13" s="48"/>
      <c r="N13" s="48"/>
      <c r="O13" s="48"/>
      <c r="P13" s="48"/>
      <c r="Q13" s="48"/>
      <c r="R13" s="48"/>
      <c r="S13" s="48"/>
      <c r="T13" s="48"/>
      <c r="U13" s="48"/>
      <c r="V13" s="48"/>
      <c r="W13" s="48"/>
      <c r="X13" s="48"/>
      <c r="Y13" s="48"/>
      <c r="Z13" s="48"/>
    </row>
    <row r="14" spans="1:26" x14ac:dyDescent="0.25">
      <c r="B14" s="508"/>
      <c r="C14" s="508"/>
      <c r="D14" s="508"/>
      <c r="E14" s="508"/>
      <c r="F14" s="48"/>
      <c r="G14" s="48"/>
      <c r="H14" s="48"/>
    </row>
    <row r="15" spans="1:26" x14ac:dyDescent="0.25">
      <c r="B15" s="509" t="s">
        <v>139</v>
      </c>
      <c r="C15" s="509" t="s">
        <v>144</v>
      </c>
      <c r="D15" s="509" t="s">
        <v>297</v>
      </c>
      <c r="E15" s="509"/>
      <c r="F15" s="48"/>
      <c r="G15" s="48"/>
      <c r="H15" s="48"/>
    </row>
    <row r="16" spans="1:26" x14ac:dyDescent="0.25">
      <c r="A16" s="335"/>
      <c r="B16" s="510"/>
      <c r="C16" s="510"/>
      <c r="D16" s="510"/>
      <c r="E16" s="510" t="s">
        <v>353</v>
      </c>
      <c r="F16" s="335"/>
      <c r="G16" s="335"/>
      <c r="H16" s="335"/>
      <c r="I16" s="335"/>
      <c r="J16" s="335"/>
      <c r="K16" s="335"/>
      <c r="L16" s="335"/>
      <c r="M16" s="335"/>
      <c r="N16" s="335"/>
      <c r="O16" s="335"/>
    </row>
    <row r="17" spans="1:15" x14ac:dyDescent="0.25">
      <c r="A17" s="335"/>
      <c r="B17" s="509" t="s">
        <v>157</v>
      </c>
      <c r="C17" s="509" t="s">
        <v>158</v>
      </c>
      <c r="D17" s="509" t="s">
        <v>310</v>
      </c>
      <c r="E17" s="509" t="s">
        <v>360</v>
      </c>
      <c r="F17" s="335"/>
      <c r="G17" s="335"/>
      <c r="H17" s="335"/>
      <c r="I17" s="335"/>
      <c r="J17" s="335"/>
      <c r="K17" s="335"/>
      <c r="L17" s="335"/>
      <c r="M17" s="335"/>
      <c r="N17" s="335"/>
      <c r="O17" s="335"/>
    </row>
    <row r="18" spans="1:15" x14ac:dyDescent="0.25">
      <c r="B18" s="48"/>
      <c r="C18" s="48"/>
      <c r="D18" s="48"/>
      <c r="E18" s="48"/>
      <c r="F18" s="48"/>
      <c r="G18" s="48"/>
      <c r="H18" s="48"/>
    </row>
    <row r="19" spans="1:15" x14ac:dyDescent="0.25">
      <c r="B19" s="48"/>
      <c r="C19" s="48"/>
      <c r="D19" s="48"/>
      <c r="E19" s="48"/>
      <c r="F19" s="48"/>
      <c r="G19" s="48"/>
      <c r="H19" s="48"/>
    </row>
    <row r="20" spans="1:15" x14ac:dyDescent="0.25">
      <c r="B20" s="48"/>
      <c r="C20" s="48"/>
      <c r="D20" s="48"/>
      <c r="E20" s="48"/>
      <c r="F20" s="48"/>
      <c r="G20" s="48"/>
      <c r="H20" s="48"/>
    </row>
    <row r="21" spans="1:15" x14ac:dyDescent="0.25">
      <c r="B21" s="48"/>
      <c r="C21" s="48"/>
      <c r="D21" s="48"/>
      <c r="E21" s="48"/>
      <c r="F21" s="48"/>
      <c r="G21" s="48"/>
      <c r="H21" s="48"/>
    </row>
    <row r="22" spans="1:15" x14ac:dyDescent="0.25">
      <c r="B22" s="48"/>
      <c r="C22" s="48"/>
      <c r="D22" s="48"/>
      <c r="E22" s="48"/>
      <c r="F22" s="48"/>
      <c r="G22" s="48"/>
      <c r="H22" s="48"/>
    </row>
    <row r="23" spans="1:15" x14ac:dyDescent="0.25">
      <c r="B23" s="48"/>
      <c r="C23" s="48"/>
      <c r="D23" s="48"/>
      <c r="E23" s="48"/>
      <c r="F23" s="48"/>
      <c r="G23" s="48"/>
      <c r="H23" s="48"/>
    </row>
    <row r="24" spans="1:15" x14ac:dyDescent="0.25">
      <c r="B24" s="48"/>
      <c r="C24" s="48"/>
      <c r="D24" s="48"/>
      <c r="E24" s="48"/>
      <c r="F24" s="48"/>
      <c r="G24" s="48"/>
      <c r="H24" s="48"/>
    </row>
    <row r="25" spans="1:15" x14ac:dyDescent="0.25">
      <c r="B25" s="48"/>
      <c r="C25" s="48"/>
      <c r="D25" s="48"/>
      <c r="E25" s="48"/>
      <c r="F25" s="48"/>
      <c r="G25" s="48"/>
      <c r="H25" s="48"/>
    </row>
    <row r="26" spans="1:15" x14ac:dyDescent="0.25">
      <c r="B26" s="48"/>
      <c r="C26" s="48"/>
      <c r="D26" s="48"/>
      <c r="E26" s="48"/>
      <c r="F26" s="48"/>
      <c r="G26" s="48"/>
      <c r="H26" s="48"/>
    </row>
    <row r="27" spans="1:15" x14ac:dyDescent="0.25">
      <c r="B27" s="48"/>
      <c r="C27" s="48"/>
      <c r="D27" s="48"/>
      <c r="E27" s="48"/>
      <c r="F27" s="48"/>
      <c r="G27" s="48"/>
      <c r="H27" s="48"/>
    </row>
    <row r="28" spans="1:15" x14ac:dyDescent="0.25">
      <c r="B28" s="48"/>
      <c r="C28" s="48"/>
      <c r="D28" s="48"/>
      <c r="E28" s="48"/>
      <c r="F28" s="48"/>
      <c r="G28" s="48"/>
      <c r="H28" s="48"/>
    </row>
    <row r="29" spans="1:15" x14ac:dyDescent="0.25">
      <c r="B29" s="48"/>
      <c r="C29" s="48"/>
      <c r="D29" s="48"/>
      <c r="E29" s="48"/>
      <c r="F29" s="48"/>
      <c r="G29" s="48"/>
      <c r="H29" s="48"/>
    </row>
    <row r="30" spans="1:15" x14ac:dyDescent="0.25">
      <c r="B30" s="48"/>
      <c r="C30" s="48"/>
      <c r="D30" s="48"/>
      <c r="E30" s="48"/>
      <c r="F30" s="48"/>
      <c r="G30" s="48"/>
      <c r="H30" s="48"/>
    </row>
    <row r="31" spans="1:15" x14ac:dyDescent="0.25">
      <c r="B31" s="48"/>
      <c r="C31" s="48"/>
      <c r="D31" s="48"/>
      <c r="E31" s="48"/>
      <c r="F31" s="48"/>
      <c r="G31" s="48"/>
      <c r="H31" s="48"/>
    </row>
    <row r="32" spans="1:15" x14ac:dyDescent="0.25">
      <c r="B32" s="48"/>
      <c r="C32" s="48"/>
      <c r="D32" s="48"/>
      <c r="E32" s="48"/>
      <c r="F32" s="48"/>
      <c r="G32" s="48"/>
      <c r="H32" s="48"/>
    </row>
    <row r="33" spans="2:8" x14ac:dyDescent="0.25">
      <c r="B33" s="48"/>
      <c r="C33" s="48"/>
      <c r="D33" s="48"/>
      <c r="E33" s="48"/>
      <c r="F33" s="48"/>
      <c r="G33" s="48"/>
      <c r="H33" s="48"/>
    </row>
    <row r="34" spans="2:8" x14ac:dyDescent="0.25">
      <c r="B34" s="48"/>
      <c r="C34" s="48"/>
      <c r="D34" s="48"/>
      <c r="E34" s="48"/>
      <c r="F34" s="48"/>
      <c r="G34" s="48"/>
      <c r="H34" s="48"/>
    </row>
    <row r="35" spans="2:8" x14ac:dyDescent="0.25">
      <c r="B35" s="48"/>
      <c r="C35" s="48"/>
      <c r="D35" s="48"/>
      <c r="E35" s="48"/>
      <c r="F35" s="48"/>
      <c r="G35" s="48"/>
      <c r="H35" s="48"/>
    </row>
    <row r="36" spans="2:8" x14ac:dyDescent="0.25">
      <c r="B36" s="48"/>
      <c r="C36" s="48"/>
      <c r="D36" s="48"/>
      <c r="E36" s="48"/>
      <c r="F36" s="48"/>
      <c r="G36" s="48"/>
      <c r="H36" s="48"/>
    </row>
    <row r="37" spans="2:8" x14ac:dyDescent="0.25">
      <c r="B37" s="48"/>
      <c r="C37" s="48"/>
      <c r="D37" s="48"/>
      <c r="E37" s="48"/>
      <c r="F37" s="48"/>
      <c r="G37" s="48"/>
      <c r="H37" s="48"/>
    </row>
    <row r="38" spans="2:8" x14ac:dyDescent="0.25">
      <c r="B38" s="48"/>
      <c r="C38" s="48"/>
      <c r="D38" s="48"/>
      <c r="E38" s="48"/>
      <c r="F38" s="48"/>
      <c r="G38" s="48"/>
      <c r="H38" s="48"/>
    </row>
    <row r="39" spans="2:8" x14ac:dyDescent="0.25">
      <c r="B39" s="48"/>
      <c r="C39" s="48"/>
      <c r="D39" s="48"/>
      <c r="E39" s="48"/>
      <c r="F39" s="48"/>
      <c r="G39" s="48"/>
      <c r="H39" s="48"/>
    </row>
    <row r="40" spans="2:8" x14ac:dyDescent="0.25">
      <c r="B40" s="48"/>
      <c r="C40" s="48"/>
      <c r="D40" s="48"/>
      <c r="E40" s="48"/>
      <c r="F40" s="48"/>
      <c r="G40" s="48"/>
      <c r="H40" s="48"/>
    </row>
    <row r="41" spans="2:8" x14ac:dyDescent="0.25">
      <c r="B41" s="48"/>
      <c r="C41" s="48"/>
      <c r="D41" s="48"/>
      <c r="E41" s="48"/>
      <c r="F41" s="48"/>
      <c r="G41" s="48"/>
      <c r="H41" s="48"/>
    </row>
    <row r="42" spans="2:8" x14ac:dyDescent="0.25">
      <c r="B42" s="48"/>
      <c r="C42" s="48"/>
      <c r="D42" s="48"/>
      <c r="E42" s="48"/>
      <c r="F42" s="48"/>
      <c r="G42" s="48"/>
      <c r="H42" s="48"/>
    </row>
    <row r="43" spans="2:8" x14ac:dyDescent="0.25">
      <c r="B43" s="48"/>
      <c r="C43" s="48"/>
      <c r="D43" s="48"/>
      <c r="E43" s="48"/>
      <c r="F43" s="48"/>
      <c r="G43" s="48"/>
      <c r="H43" s="48"/>
    </row>
    <row r="44" spans="2:8" x14ac:dyDescent="0.25">
      <c r="B44" s="48"/>
      <c r="C44" s="48"/>
      <c r="D44" s="48"/>
      <c r="E44" s="48"/>
      <c r="F44" s="48"/>
      <c r="G44" s="48"/>
      <c r="H44" s="48"/>
    </row>
    <row r="45" spans="2:8" x14ac:dyDescent="0.25">
      <c r="B45" s="48"/>
      <c r="C45" s="48"/>
      <c r="D45" s="48"/>
      <c r="E45" s="48"/>
      <c r="F45" s="48"/>
      <c r="G45" s="48"/>
      <c r="H45" s="48"/>
    </row>
    <row r="46" spans="2:8" x14ac:dyDescent="0.25">
      <c r="B46" s="48"/>
      <c r="C46" s="48"/>
      <c r="D46" s="48"/>
      <c r="E46" s="48"/>
      <c r="F46" s="48"/>
      <c r="G46" s="48"/>
      <c r="H46" s="48"/>
    </row>
    <row r="47" spans="2:8" x14ac:dyDescent="0.25">
      <c r="B47" s="48"/>
      <c r="C47" s="48"/>
      <c r="D47" s="48"/>
      <c r="E47" s="48"/>
      <c r="F47" s="48"/>
      <c r="G47" s="48"/>
      <c r="H47" s="48"/>
    </row>
    <row r="48" spans="2:8" x14ac:dyDescent="0.25">
      <c r="B48" s="48"/>
      <c r="C48" s="48"/>
      <c r="D48" s="48"/>
      <c r="E48" s="48"/>
      <c r="F48" s="48"/>
      <c r="G48" s="48"/>
      <c r="H48" s="48"/>
    </row>
    <row r="49" spans="2:8" x14ac:dyDescent="0.25">
      <c r="B49" s="48"/>
      <c r="C49" s="48"/>
      <c r="D49" s="48"/>
      <c r="E49" s="48"/>
      <c r="F49" s="48"/>
      <c r="G49" s="48"/>
      <c r="H49" s="48"/>
    </row>
    <row r="50" spans="2:8" x14ac:dyDescent="0.25">
      <c r="B50" s="48"/>
      <c r="C50" s="48"/>
      <c r="D50" s="48"/>
      <c r="E50" s="48"/>
      <c r="F50" s="48"/>
      <c r="G50" s="48"/>
      <c r="H50" s="48"/>
    </row>
    <row r="51" spans="2:8" x14ac:dyDescent="0.25">
      <c r="B51" s="48"/>
      <c r="C51" s="48"/>
      <c r="D51" s="48"/>
      <c r="E51" s="48"/>
      <c r="F51" s="48"/>
      <c r="G51" s="48"/>
      <c r="H51" s="48"/>
    </row>
    <row r="52" spans="2:8" x14ac:dyDescent="0.25">
      <c r="B52" s="48"/>
      <c r="C52" s="48"/>
      <c r="D52" s="48"/>
      <c r="E52" s="48"/>
      <c r="F52" s="48"/>
      <c r="G52" s="48"/>
      <c r="H52" s="48"/>
    </row>
    <row r="53" spans="2:8" x14ac:dyDescent="0.25">
      <c r="B53" s="48"/>
      <c r="C53" s="48"/>
      <c r="D53" s="48"/>
      <c r="E53" s="48"/>
      <c r="F53" s="48"/>
      <c r="G53" s="48"/>
      <c r="H53" s="48"/>
    </row>
    <row r="54" spans="2:8" x14ac:dyDescent="0.25">
      <c r="B54" s="48"/>
      <c r="C54" s="48"/>
      <c r="D54" s="48"/>
      <c r="E54" s="48"/>
      <c r="F54" s="48"/>
      <c r="G54" s="48"/>
      <c r="H54" s="48"/>
    </row>
    <row r="55" spans="2:8" x14ac:dyDescent="0.25">
      <c r="B55" s="48"/>
      <c r="C55" s="48"/>
      <c r="D55" s="48"/>
      <c r="E55" s="48"/>
      <c r="F55" s="48"/>
      <c r="G55" s="48"/>
      <c r="H55" s="48"/>
    </row>
    <row r="56" spans="2:8" x14ac:dyDescent="0.25">
      <c r="B56" s="48"/>
      <c r="C56" s="48"/>
      <c r="D56" s="48"/>
      <c r="E56" s="48"/>
      <c r="F56" s="48"/>
      <c r="G56" s="48"/>
      <c r="H56" s="48"/>
    </row>
    <row r="57" spans="2:8" x14ac:dyDescent="0.25">
      <c r="B57" s="48"/>
      <c r="C57" s="48"/>
      <c r="D57" s="48"/>
      <c r="E57" s="48"/>
      <c r="F57" s="48"/>
      <c r="G57" s="48"/>
      <c r="H57" s="48"/>
    </row>
    <row r="58" spans="2:8" x14ac:dyDescent="0.25">
      <c r="B58" s="48"/>
      <c r="C58" s="48"/>
      <c r="D58" s="48"/>
      <c r="E58" s="48"/>
      <c r="F58" s="48"/>
      <c r="G58" s="48"/>
      <c r="H58" s="48"/>
    </row>
    <row r="59" spans="2:8" x14ac:dyDescent="0.25">
      <c r="B59" s="48"/>
      <c r="C59" s="48"/>
      <c r="D59" s="48"/>
      <c r="E59" s="48"/>
      <c r="F59" s="48"/>
      <c r="G59" s="48"/>
      <c r="H59" s="48"/>
    </row>
    <row r="60" spans="2:8" x14ac:dyDescent="0.25">
      <c r="B60" s="48"/>
      <c r="C60" s="48"/>
      <c r="D60" s="48"/>
      <c r="E60" s="48"/>
      <c r="F60" s="48"/>
      <c r="G60" s="48"/>
      <c r="H60" s="48"/>
    </row>
    <row r="61" spans="2:8" x14ac:dyDescent="0.25">
      <c r="B61" s="48"/>
      <c r="C61" s="48"/>
      <c r="D61" s="48"/>
      <c r="E61" s="48"/>
      <c r="F61" s="48"/>
      <c r="G61" s="48"/>
      <c r="H61" s="48"/>
    </row>
    <row r="62" spans="2:8" x14ac:dyDescent="0.25">
      <c r="B62" s="48"/>
      <c r="C62" s="48"/>
      <c r="D62" s="48"/>
      <c r="E62" s="48"/>
    </row>
    <row r="63" spans="2:8" x14ac:dyDescent="0.25">
      <c r="B63" s="48"/>
      <c r="C63" s="48"/>
      <c r="D63" s="48"/>
      <c r="E63" s="48"/>
    </row>
    <row r="64" spans="2:8" x14ac:dyDescent="0.25">
      <c r="B64" s="48"/>
      <c r="C64" s="48"/>
      <c r="D64" s="48"/>
      <c r="E64" s="48"/>
    </row>
    <row r="65" spans="2:5" x14ac:dyDescent="0.25">
      <c r="B65" s="48"/>
      <c r="C65" s="48"/>
      <c r="D65" s="48"/>
      <c r="E65" s="48"/>
    </row>
    <row r="66" spans="2:5" x14ac:dyDescent="0.25">
      <c r="B66" s="48"/>
      <c r="C66" s="48"/>
      <c r="D66" s="48"/>
      <c r="E66" s="48"/>
    </row>
    <row r="67" spans="2:5" x14ac:dyDescent="0.25">
      <c r="B67" s="48"/>
      <c r="C67" s="48"/>
      <c r="D67" s="48"/>
      <c r="E67" s="48"/>
    </row>
  </sheetData>
  <mergeCells count="1">
    <mergeCell ref="B2:E2"/>
  </mergeCells>
  <phoneticPr fontId="5" type="noConversion"/>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G155"/>
  <sheetViews>
    <sheetView workbookViewId="0"/>
  </sheetViews>
  <sheetFormatPr defaultColWidth="8.6640625" defaultRowHeight="13.2" x14ac:dyDescent="0.25"/>
  <cols>
    <col min="1" max="1" width="3.109375" customWidth="1"/>
    <col min="2" max="2" width="27" customWidth="1"/>
    <col min="3" max="3" width="4.6640625" customWidth="1"/>
    <col min="4" max="4" width="11.44140625" style="46" customWidth="1"/>
    <col min="5" max="5" width="2.33203125" customWidth="1"/>
    <col min="6" max="6" width="10.6640625" style="14" customWidth="1"/>
    <col min="7" max="7" width="2.33203125" customWidth="1"/>
    <col min="8" max="8" width="10.6640625" style="46" customWidth="1"/>
    <col min="9" max="9" width="2.33203125" customWidth="1"/>
    <col min="10" max="10" width="23.6640625" style="26" customWidth="1"/>
    <col min="11" max="11" width="3.33203125" hidden="1" customWidth="1"/>
    <col min="12" max="33" width="8.6640625" style="27" customWidth="1"/>
  </cols>
  <sheetData>
    <row r="1" spans="1:33" s="27" customFormat="1" x14ac:dyDescent="0.25">
      <c r="D1" s="113"/>
      <c r="F1" s="28"/>
      <c r="H1" s="113"/>
    </row>
    <row r="2" spans="1:33" s="27" customFormat="1" ht="18" customHeight="1" x14ac:dyDescent="0.25">
      <c r="B2" s="523" t="s">
        <v>274</v>
      </c>
      <c r="C2" s="524"/>
      <c r="D2" s="524"/>
      <c r="E2" s="524"/>
      <c r="F2" s="524"/>
      <c r="G2" s="524"/>
      <c r="H2" s="524"/>
      <c r="I2" s="524"/>
      <c r="J2" s="49"/>
      <c r="K2" s="335"/>
    </row>
    <row r="3" spans="1:33" s="48" customFormat="1" x14ac:dyDescent="0.25">
      <c r="B3" s="525" t="s">
        <v>334</v>
      </c>
      <c r="C3" s="525"/>
      <c r="D3" s="525"/>
      <c r="E3" s="525"/>
      <c r="F3" s="525"/>
      <c r="G3" s="525"/>
      <c r="H3" s="525"/>
      <c r="I3" s="525"/>
      <c r="J3" s="49"/>
      <c r="K3" s="335"/>
    </row>
    <row r="4" spans="1:33" s="48" customFormat="1" x14ac:dyDescent="0.25">
      <c r="B4" s="526" t="s">
        <v>335</v>
      </c>
      <c r="C4" s="520"/>
      <c r="D4" s="520"/>
      <c r="E4" s="520"/>
      <c r="F4" s="520"/>
      <c r="G4" s="520"/>
      <c r="H4" s="520"/>
      <c r="I4" s="520"/>
      <c r="J4" s="49"/>
      <c r="K4" s="335"/>
    </row>
    <row r="5" spans="1:33" s="48" customFormat="1" x14ac:dyDescent="0.25">
      <c r="B5" s="527" t="s">
        <v>336</v>
      </c>
      <c r="C5" s="527"/>
      <c r="D5" s="527"/>
      <c r="E5" s="527"/>
      <c r="F5" s="527"/>
      <c r="G5" s="527"/>
      <c r="H5" s="527"/>
      <c r="I5" s="527"/>
      <c r="J5" s="49"/>
      <c r="K5" s="335"/>
    </row>
    <row r="6" spans="1:33" s="48" customFormat="1" x14ac:dyDescent="0.25">
      <c r="B6" s="528" t="s">
        <v>337</v>
      </c>
      <c r="C6" s="529"/>
      <c r="D6" s="529"/>
      <c r="E6" s="529"/>
      <c r="F6" s="529"/>
      <c r="G6" s="529"/>
      <c r="H6" s="529"/>
      <c r="I6" s="529"/>
      <c r="J6" s="49"/>
      <c r="K6" s="335"/>
    </row>
    <row r="7" spans="1:33" ht="18" customHeight="1" x14ac:dyDescent="0.25">
      <c r="A7" s="27"/>
      <c r="B7" s="27"/>
      <c r="C7" s="27"/>
      <c r="D7" s="113"/>
      <c r="E7" s="27"/>
      <c r="F7" s="28"/>
      <c r="G7" s="27"/>
      <c r="H7" s="113"/>
      <c r="I7" s="27"/>
      <c r="J7" s="27"/>
    </row>
    <row r="8" spans="1:33" s="52" customFormat="1" ht="31.5" customHeight="1" x14ac:dyDescent="0.3">
      <c r="A8" s="51"/>
      <c r="B8" s="558" t="s">
        <v>321</v>
      </c>
      <c r="C8" s="519"/>
      <c r="D8" s="519"/>
      <c r="E8" s="519"/>
      <c r="F8" s="519"/>
      <c r="G8" s="519"/>
      <c r="H8" s="519"/>
      <c r="I8" s="519"/>
      <c r="J8" s="519"/>
      <c r="K8" s="35"/>
      <c r="L8" s="51"/>
      <c r="M8" s="51"/>
      <c r="N8" s="51"/>
      <c r="O8" s="51"/>
      <c r="P8" s="51"/>
      <c r="Q8" s="51"/>
      <c r="R8" s="51"/>
      <c r="S8" s="51"/>
      <c r="T8" s="51"/>
      <c r="U8" s="51"/>
      <c r="V8" s="51"/>
      <c r="W8" s="51"/>
      <c r="X8" s="51"/>
      <c r="Y8" s="51"/>
      <c r="Z8" s="51"/>
      <c r="AA8" s="51"/>
      <c r="AB8" s="51"/>
      <c r="AC8" s="51"/>
      <c r="AD8" s="51"/>
      <c r="AE8" s="51"/>
      <c r="AF8" s="51"/>
      <c r="AG8" s="51"/>
    </row>
    <row r="9" spans="1:33" s="54" customFormat="1" ht="3.75" customHeight="1" x14ac:dyDescent="0.25">
      <c r="A9" s="53"/>
      <c r="B9" s="119"/>
      <c r="C9" s="119"/>
      <c r="D9" s="165"/>
      <c r="E9" s="119"/>
      <c r="F9" s="166"/>
      <c r="G9" s="119"/>
      <c r="H9" s="165"/>
      <c r="I9" s="119"/>
      <c r="J9" s="119"/>
      <c r="K9" s="119"/>
      <c r="L9" s="53"/>
      <c r="M9" s="53"/>
      <c r="N9" s="53"/>
      <c r="O9" s="53"/>
      <c r="P9" s="53"/>
      <c r="Q9" s="53"/>
      <c r="R9" s="53"/>
      <c r="S9" s="53"/>
      <c r="T9" s="53"/>
      <c r="U9" s="53"/>
      <c r="V9" s="53"/>
      <c r="W9" s="53"/>
      <c r="X9" s="53"/>
      <c r="Y9" s="53"/>
      <c r="Z9" s="53"/>
      <c r="AA9" s="53"/>
      <c r="AB9" s="53"/>
      <c r="AC9" s="53"/>
      <c r="AD9" s="53"/>
      <c r="AE9" s="53"/>
      <c r="AF9" s="53"/>
      <c r="AG9" s="53"/>
    </row>
    <row r="10" spans="1:33" s="59" customFormat="1" ht="13.8" x14ac:dyDescent="0.25">
      <c r="A10" s="53"/>
      <c r="B10" s="55"/>
      <c r="C10" s="55"/>
      <c r="D10" s="56" t="s">
        <v>171</v>
      </c>
      <c r="E10" s="56"/>
      <c r="F10" s="57"/>
      <c r="G10" s="56"/>
      <c r="H10" s="56" t="s">
        <v>172</v>
      </c>
      <c r="I10" s="56"/>
      <c r="J10" s="58" t="s">
        <v>173</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3.8" x14ac:dyDescent="0.25">
      <c r="A11" s="53"/>
      <c r="B11" s="60" t="s">
        <v>174</v>
      </c>
      <c r="C11" s="55"/>
      <c r="D11" s="56" t="s">
        <v>175</v>
      </c>
      <c r="E11" s="56"/>
      <c r="F11" s="57" t="s">
        <v>176</v>
      </c>
      <c r="G11" s="56"/>
      <c r="H11" s="56" t="s">
        <v>282</v>
      </c>
      <c r="I11" s="56"/>
      <c r="J11" s="58" t="s">
        <v>177</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5">
      <c r="A12" s="27"/>
      <c r="B12" s="61"/>
      <c r="C12" s="62"/>
      <c r="D12" s="61"/>
      <c r="E12" s="62"/>
      <c r="F12" s="63"/>
      <c r="G12" s="62"/>
      <c r="H12" s="61"/>
      <c r="I12" s="62"/>
      <c r="J12" s="64"/>
      <c r="K12" s="123"/>
    </row>
    <row r="13" spans="1:33" x14ac:dyDescent="0.25">
      <c r="A13" s="27"/>
      <c r="B13" s="5" t="s">
        <v>178</v>
      </c>
      <c r="C13" s="66"/>
      <c r="D13" s="67"/>
      <c r="E13" s="66"/>
      <c r="F13" s="68"/>
      <c r="G13" s="66"/>
      <c r="H13" s="67"/>
      <c r="I13" s="66"/>
      <c r="J13" s="69"/>
    </row>
    <row r="14" spans="1:33" x14ac:dyDescent="0.25">
      <c r="A14" s="27"/>
      <c r="B14" s="70" t="s">
        <v>116</v>
      </c>
      <c r="C14" s="71"/>
      <c r="D14" s="355" t="e">
        <f>Summary!#REF!</f>
        <v>#REF!</v>
      </c>
      <c r="E14" s="71"/>
      <c r="F14" s="72" t="s">
        <v>72</v>
      </c>
      <c r="G14" s="71"/>
      <c r="H14" s="356" t="e">
        <f>Summary!#REF!</f>
        <v>#REF!</v>
      </c>
      <c r="I14" s="71"/>
      <c r="J14" s="73" t="e">
        <f>D14*H14</f>
        <v>#REF!</v>
      </c>
      <c r="K14" s="124"/>
      <c r="M14" s="34"/>
      <c r="N14" s="34"/>
      <c r="O14" s="34"/>
      <c r="P14" s="34"/>
      <c r="Q14" s="34"/>
    </row>
    <row r="15" spans="1:33" x14ac:dyDescent="0.25">
      <c r="A15" s="27"/>
      <c r="B15" s="71"/>
      <c r="C15" s="71"/>
      <c r="D15" s="76"/>
      <c r="E15" s="71"/>
      <c r="F15" s="77"/>
      <c r="G15" s="71"/>
      <c r="H15" s="78"/>
      <c r="I15" s="71"/>
      <c r="J15" s="73"/>
      <c r="K15" s="124"/>
    </row>
    <row r="16" spans="1:33" x14ac:dyDescent="0.25">
      <c r="A16" s="27"/>
      <c r="B16" s="5" t="s">
        <v>160</v>
      </c>
      <c r="C16" s="66"/>
      <c r="D16" s="67"/>
      <c r="E16" s="66"/>
      <c r="F16" s="68"/>
      <c r="G16" s="66"/>
      <c r="H16" s="79"/>
      <c r="I16" s="66"/>
      <c r="J16" s="80"/>
    </row>
    <row r="17" spans="1:13" ht="5.0999999999999996" customHeight="1" x14ac:dyDescent="0.25">
      <c r="A17" s="27"/>
      <c r="B17" s="66"/>
      <c r="C17" s="66"/>
      <c r="D17" s="67"/>
      <c r="E17" s="66"/>
      <c r="F17" s="68"/>
      <c r="G17" s="66"/>
      <c r="H17" s="79"/>
      <c r="I17" s="66"/>
      <c r="J17" s="80"/>
    </row>
    <row r="18" spans="1:13" ht="15.6" x14ac:dyDescent="0.3">
      <c r="A18" s="27"/>
      <c r="B18" s="66" t="s">
        <v>179</v>
      </c>
      <c r="C18" s="66"/>
      <c r="D18" s="81"/>
      <c r="E18" s="66"/>
      <c r="F18" s="68"/>
      <c r="G18" s="66"/>
      <c r="H18" s="79"/>
      <c r="I18" s="66"/>
      <c r="J18" s="82">
        <f>SUM(J19:J19)</f>
        <v>68</v>
      </c>
    </row>
    <row r="19" spans="1:13" x14ac:dyDescent="0.25">
      <c r="A19" s="27"/>
      <c r="B19" s="39" t="s">
        <v>120</v>
      </c>
      <c r="C19" s="66"/>
      <c r="D19" s="365">
        <v>200</v>
      </c>
      <c r="E19" s="66"/>
      <c r="F19" s="84" t="s">
        <v>72</v>
      </c>
      <c r="G19" s="66"/>
      <c r="H19" s="357">
        <f>Pea</f>
        <v>0.34</v>
      </c>
      <c r="I19" s="66"/>
      <c r="J19" s="80">
        <f>D19*H19</f>
        <v>68</v>
      </c>
    </row>
    <row r="20" spans="1:13" ht="5.0999999999999996" customHeight="1" x14ac:dyDescent="0.25">
      <c r="A20" s="27"/>
      <c r="B20" s="66"/>
      <c r="C20" s="66"/>
      <c r="D20" s="67"/>
      <c r="E20" s="66"/>
      <c r="F20" s="68"/>
      <c r="G20" s="66"/>
      <c r="H20" s="79"/>
      <c r="I20" s="66"/>
      <c r="J20" s="80"/>
    </row>
    <row r="21" spans="1:13" x14ac:dyDescent="0.25">
      <c r="A21" s="27"/>
      <c r="B21" s="66" t="s">
        <v>180</v>
      </c>
      <c r="C21" s="66"/>
      <c r="D21" s="67"/>
      <c r="E21" s="66"/>
      <c r="F21" s="68"/>
      <c r="G21" s="66"/>
      <c r="H21" s="79"/>
      <c r="I21" s="66"/>
      <c r="J21" s="82">
        <f>SUM(J22:J23)</f>
        <v>0</v>
      </c>
      <c r="M21" s="29"/>
    </row>
    <row r="22" spans="1:13" x14ac:dyDescent="0.25">
      <c r="A22" s="27"/>
      <c r="B22" s="39"/>
      <c r="C22" s="66"/>
      <c r="D22" s="365"/>
      <c r="E22" s="66"/>
      <c r="F22" s="84"/>
      <c r="G22" s="66"/>
      <c r="H22" s="357"/>
      <c r="I22" s="66"/>
      <c r="J22" s="87">
        <f>D22*H22</f>
        <v>0</v>
      </c>
    </row>
    <row r="23" spans="1:13" x14ac:dyDescent="0.25">
      <c r="A23" s="27"/>
      <c r="B23" s="39"/>
      <c r="C23" s="66"/>
      <c r="D23" s="365"/>
      <c r="E23" s="66"/>
      <c r="F23" s="84"/>
      <c r="G23" s="66"/>
      <c r="H23" s="357"/>
      <c r="I23" s="66"/>
      <c r="J23" s="87">
        <f>D23*H23</f>
        <v>0</v>
      </c>
    </row>
    <row r="24" spans="1:13" ht="5.0999999999999996" customHeight="1" x14ac:dyDescent="0.25">
      <c r="A24" s="27"/>
      <c r="B24" s="66"/>
      <c r="C24" s="66"/>
      <c r="D24" s="377"/>
      <c r="E24" s="66"/>
      <c r="F24" s="68"/>
      <c r="G24" s="66"/>
      <c r="H24" s="79"/>
      <c r="I24" s="66"/>
      <c r="J24" s="87"/>
    </row>
    <row r="25" spans="1:13" x14ac:dyDescent="0.25">
      <c r="A25" s="27"/>
      <c r="B25" s="66" t="s">
        <v>181</v>
      </c>
      <c r="C25" s="66"/>
      <c r="D25" s="67"/>
      <c r="E25" s="66"/>
      <c r="F25" s="68"/>
      <c r="G25" s="66"/>
      <c r="H25" s="79"/>
      <c r="I25" s="66"/>
      <c r="J25" s="88">
        <f>SUM(J26:J33)</f>
        <v>40.632675781250001</v>
      </c>
    </row>
    <row r="26" spans="1:13" x14ac:dyDescent="0.25">
      <c r="A26" s="27"/>
      <c r="B26" s="39" t="s">
        <v>102</v>
      </c>
      <c r="C26" s="66"/>
      <c r="D26" s="365">
        <v>36</v>
      </c>
      <c r="E26" s="66"/>
      <c r="F26" s="84" t="s">
        <v>74</v>
      </c>
      <c r="G26" s="66"/>
      <c r="H26" s="357">
        <f>Roundup</f>
        <v>0.13062499999999999</v>
      </c>
      <c r="I26" s="66"/>
      <c r="J26" s="87">
        <f t="shared" ref="J26:J33" si="0">D26*H26</f>
        <v>4.7024999999999997</v>
      </c>
    </row>
    <row r="27" spans="1:13" x14ac:dyDescent="0.25">
      <c r="A27" s="27"/>
      <c r="B27" s="39" t="s">
        <v>86</v>
      </c>
      <c r="C27" s="66"/>
      <c r="D27" s="365">
        <v>3</v>
      </c>
      <c r="E27" s="66"/>
      <c r="F27" s="84" t="s">
        <v>74</v>
      </c>
      <c r="G27" s="66"/>
      <c r="H27" s="357">
        <f>Pursuit</f>
        <v>2.9283593749999999</v>
      </c>
      <c r="I27" s="66"/>
      <c r="J27" s="87">
        <f t="shared" si="0"/>
        <v>8.7850781250000001</v>
      </c>
    </row>
    <row r="28" spans="1:13" x14ac:dyDescent="0.25">
      <c r="A28" s="27"/>
      <c r="B28" s="39" t="s">
        <v>117</v>
      </c>
      <c r="C28" s="66"/>
      <c r="D28" s="366">
        <v>24</v>
      </c>
      <c r="E28" s="66"/>
      <c r="F28" s="84" t="s">
        <v>74</v>
      </c>
      <c r="G28" s="66"/>
      <c r="H28" s="357">
        <f>Prowl</f>
        <v>0.395625</v>
      </c>
      <c r="I28" s="66"/>
      <c r="J28" s="87">
        <f t="shared" si="0"/>
        <v>9.495000000000001</v>
      </c>
    </row>
    <row r="29" spans="1:13" x14ac:dyDescent="0.25">
      <c r="A29" s="27"/>
      <c r="B29" s="39" t="s">
        <v>84</v>
      </c>
      <c r="C29" s="66"/>
      <c r="D29" s="365">
        <v>6.25</v>
      </c>
      <c r="E29" s="66"/>
      <c r="F29" s="84" t="s">
        <v>169</v>
      </c>
      <c r="G29" s="66"/>
      <c r="H29" s="357">
        <f>AmmSulfLiq</f>
        <v>1.1328125E-2</v>
      </c>
      <c r="I29" s="66"/>
      <c r="J29" s="87">
        <f t="shared" si="0"/>
        <v>7.080078125E-2</v>
      </c>
    </row>
    <row r="30" spans="1:13" x14ac:dyDescent="0.25">
      <c r="A30" s="27"/>
      <c r="B30" s="39" t="s">
        <v>170</v>
      </c>
      <c r="C30" s="66"/>
      <c r="D30" s="365">
        <v>3</v>
      </c>
      <c r="E30" s="66"/>
      <c r="F30" s="84" t="s">
        <v>74</v>
      </c>
      <c r="G30" s="66"/>
      <c r="H30" s="357">
        <f>M</f>
        <v>0.22226562499999999</v>
      </c>
      <c r="I30" s="66"/>
      <c r="J30" s="87">
        <f t="shared" si="0"/>
        <v>0.66679687499999996</v>
      </c>
    </row>
    <row r="31" spans="1:13" x14ac:dyDescent="0.25">
      <c r="A31" s="27"/>
      <c r="B31" s="39" t="s">
        <v>87</v>
      </c>
      <c r="C31" s="66"/>
      <c r="D31" s="365">
        <v>1</v>
      </c>
      <c r="E31" s="66"/>
      <c r="F31" s="84" t="s">
        <v>72</v>
      </c>
      <c r="G31" s="66"/>
      <c r="H31" s="357">
        <f>Imidan</f>
        <v>14.85</v>
      </c>
      <c r="I31" s="66"/>
      <c r="J31" s="87">
        <f t="shared" si="0"/>
        <v>14.85</v>
      </c>
    </row>
    <row r="32" spans="1:13" x14ac:dyDescent="0.25">
      <c r="A32" s="27"/>
      <c r="B32" s="39" t="s">
        <v>83</v>
      </c>
      <c r="C32" s="66"/>
      <c r="D32" s="365">
        <v>0.33</v>
      </c>
      <c r="E32" s="66"/>
      <c r="F32" s="84" t="s">
        <v>169</v>
      </c>
      <c r="G32" s="66"/>
      <c r="H32" s="357">
        <f>Dimethoate</f>
        <v>6.25</v>
      </c>
      <c r="I32" s="66"/>
      <c r="J32" s="87">
        <f t="shared" si="0"/>
        <v>2.0625</v>
      </c>
    </row>
    <row r="33" spans="1:12" x14ac:dyDescent="0.25">
      <c r="A33" s="27"/>
      <c r="B33" s="39"/>
      <c r="C33" s="66"/>
      <c r="D33" s="365"/>
      <c r="E33" s="66"/>
      <c r="F33" s="84"/>
      <c r="G33" s="66"/>
      <c r="H33" s="357"/>
      <c r="I33" s="66"/>
      <c r="J33" s="87">
        <f t="shared" si="0"/>
        <v>0</v>
      </c>
    </row>
    <row r="34" spans="1:12" ht="5.0999999999999996" customHeight="1" x14ac:dyDescent="0.25">
      <c r="A34" s="27"/>
      <c r="B34" s="66"/>
      <c r="C34" s="66"/>
      <c r="D34" s="89"/>
      <c r="E34" s="66"/>
      <c r="F34" s="68"/>
      <c r="G34" s="66"/>
      <c r="H34" s="79"/>
      <c r="I34" s="66"/>
      <c r="J34" s="87"/>
    </row>
    <row r="35" spans="1:12" x14ac:dyDescent="0.25">
      <c r="A35" s="27"/>
      <c r="B35" s="66" t="s">
        <v>281</v>
      </c>
      <c r="C35" s="66"/>
      <c r="D35" s="90"/>
      <c r="E35" s="66"/>
      <c r="F35" s="68"/>
      <c r="G35" s="66"/>
      <c r="H35" s="79"/>
      <c r="I35" s="66"/>
      <c r="J35" s="88">
        <f>SUM(J36:J40)</f>
        <v>40.319774647887328</v>
      </c>
    </row>
    <row r="36" spans="1:12" x14ac:dyDescent="0.25">
      <c r="A36" s="27"/>
      <c r="B36" s="39" t="s">
        <v>147</v>
      </c>
      <c r="C36" s="66"/>
      <c r="D36" s="368">
        <f>'Machinery Costs'!$M$182</f>
        <v>4.293244959955814</v>
      </c>
      <c r="E36" s="66"/>
      <c r="F36" s="84" t="s">
        <v>137</v>
      </c>
      <c r="G36" s="66"/>
      <c r="H36" s="357">
        <f>Diesel</f>
        <v>2.5499999999999998</v>
      </c>
      <c r="I36" s="66"/>
      <c r="J36" s="87">
        <f>D36*H36</f>
        <v>10.947774647887325</v>
      </c>
    </row>
    <row r="37" spans="1:12" ht="12.75" customHeight="1" x14ac:dyDescent="0.25">
      <c r="A37" s="27"/>
      <c r="B37" s="109" t="s">
        <v>136</v>
      </c>
      <c r="C37" s="66"/>
      <c r="D37" s="286">
        <v>1</v>
      </c>
      <c r="E37" s="66"/>
      <c r="F37" s="287" t="s">
        <v>73</v>
      </c>
      <c r="G37" s="66"/>
      <c r="H37" s="372">
        <f>'Machinery Costs'!$I$182</f>
        <v>1.675</v>
      </c>
      <c r="I37" s="66"/>
      <c r="J37" s="87">
        <f>D37*H37</f>
        <v>1.675</v>
      </c>
    </row>
    <row r="38" spans="1:12" x14ac:dyDescent="0.25">
      <c r="A38" s="27"/>
      <c r="B38" s="109" t="s">
        <v>81</v>
      </c>
      <c r="C38" s="66"/>
      <c r="D38" s="288">
        <v>1</v>
      </c>
      <c r="E38" s="66"/>
      <c r="F38" s="84" t="s">
        <v>73</v>
      </c>
      <c r="G38" s="66"/>
      <c r="H38" s="373">
        <f>'Machinery Costs'!$G$182</f>
        <v>11.094500000000002</v>
      </c>
      <c r="I38" s="66"/>
      <c r="J38" s="87">
        <f>D38*H38</f>
        <v>11.094500000000002</v>
      </c>
      <c r="L38" s="48"/>
    </row>
    <row r="39" spans="1:12" x14ac:dyDescent="0.25">
      <c r="A39" s="27"/>
      <c r="B39" s="109" t="s">
        <v>191</v>
      </c>
      <c r="C39" s="66"/>
      <c r="D39" s="368">
        <f>'Machinery Costs'!$L$182</f>
        <v>0.83012499999999989</v>
      </c>
      <c r="E39" s="66"/>
      <c r="F39" s="84" t="s">
        <v>354</v>
      </c>
      <c r="G39" s="66"/>
      <c r="H39" s="357">
        <f>Labor</f>
        <v>20</v>
      </c>
      <c r="I39" s="66"/>
      <c r="J39" s="87">
        <f>D39*H39</f>
        <v>16.602499999999999</v>
      </c>
      <c r="L39" s="48"/>
    </row>
    <row r="40" spans="1:12" x14ac:dyDescent="0.25">
      <c r="A40" s="27"/>
      <c r="B40" s="109"/>
      <c r="C40" s="66"/>
      <c r="D40" s="83"/>
      <c r="E40" s="66"/>
      <c r="F40" s="84"/>
      <c r="G40" s="66"/>
      <c r="H40" s="85"/>
      <c r="I40" s="66"/>
      <c r="J40" s="87">
        <f>D40*H40</f>
        <v>0</v>
      </c>
    </row>
    <row r="41" spans="1:12" ht="5.25" customHeight="1" x14ac:dyDescent="0.25">
      <c r="A41" s="27"/>
      <c r="B41" s="66"/>
      <c r="C41" s="66"/>
      <c r="D41" s="67"/>
      <c r="E41" s="66"/>
      <c r="F41" s="68"/>
      <c r="G41" s="66"/>
      <c r="H41" s="67"/>
      <c r="I41" s="66"/>
      <c r="J41" s="87"/>
    </row>
    <row r="42" spans="1:12" x14ac:dyDescent="0.25">
      <c r="A42" s="27"/>
      <c r="B42" s="66" t="s">
        <v>182</v>
      </c>
      <c r="C42" s="66"/>
      <c r="D42" s="90"/>
      <c r="E42" s="66"/>
      <c r="F42" s="68"/>
      <c r="G42" s="66"/>
      <c r="H42" s="79"/>
      <c r="I42" s="66"/>
      <c r="J42" s="88">
        <f>SUM(J43:J45)</f>
        <v>8.9499999999999993</v>
      </c>
    </row>
    <row r="43" spans="1:12" x14ac:dyDescent="0.25">
      <c r="A43" s="27"/>
      <c r="B43" s="39" t="s">
        <v>187</v>
      </c>
      <c r="C43" s="66"/>
      <c r="D43" s="365">
        <v>0</v>
      </c>
      <c r="E43" s="66"/>
      <c r="F43" s="84" t="s">
        <v>73</v>
      </c>
      <c r="G43" s="66"/>
      <c r="H43" s="357">
        <f>Sprayer</f>
        <v>2</v>
      </c>
      <c r="I43" s="66"/>
      <c r="J43" s="87">
        <f>D43*H43</f>
        <v>0</v>
      </c>
    </row>
    <row r="44" spans="1:12" x14ac:dyDescent="0.25">
      <c r="A44" s="27"/>
      <c r="B44" s="39" t="s">
        <v>152</v>
      </c>
      <c r="C44" s="66"/>
      <c r="D44" s="365">
        <v>1</v>
      </c>
      <c r="E44" s="66"/>
      <c r="F44" s="84" t="s">
        <v>73</v>
      </c>
      <c r="G44" s="66"/>
      <c r="H44" s="357">
        <f>Aerial</f>
        <v>8.9499999999999993</v>
      </c>
      <c r="I44" s="66"/>
      <c r="J44" s="87">
        <f>D44*H44</f>
        <v>8.9499999999999993</v>
      </c>
    </row>
    <row r="45" spans="1:12" x14ac:dyDescent="0.25">
      <c r="A45" s="27"/>
      <c r="B45" s="39"/>
      <c r="C45" s="66"/>
      <c r="D45" s="365"/>
      <c r="E45" s="66"/>
      <c r="F45" s="84"/>
      <c r="G45" s="66"/>
      <c r="H45" s="357"/>
      <c r="I45" s="66"/>
      <c r="J45" s="87">
        <f>D45*H45</f>
        <v>0</v>
      </c>
    </row>
    <row r="46" spans="1:12" ht="5.0999999999999996" customHeight="1" x14ac:dyDescent="0.25">
      <c r="A46" s="27"/>
      <c r="B46" s="66"/>
      <c r="C46" s="66"/>
      <c r="D46" s="67"/>
      <c r="E46" s="66"/>
      <c r="F46" s="68"/>
      <c r="G46" s="66"/>
      <c r="H46" s="79"/>
      <c r="I46" s="66"/>
      <c r="J46" s="87"/>
    </row>
    <row r="47" spans="1:12" x14ac:dyDescent="0.25">
      <c r="A47" s="27"/>
      <c r="B47" s="66" t="s">
        <v>183</v>
      </c>
      <c r="C47" s="66"/>
      <c r="D47" s="67"/>
      <c r="E47" s="66"/>
      <c r="F47" s="68"/>
      <c r="G47" s="66"/>
      <c r="H47" s="79"/>
      <c r="I47" s="66"/>
      <c r="J47" s="88">
        <f>SUM(J48:J50)</f>
        <v>22</v>
      </c>
    </row>
    <row r="48" spans="1:12" x14ac:dyDescent="0.25">
      <c r="A48" s="27"/>
      <c r="B48" s="39" t="s">
        <v>244</v>
      </c>
      <c r="C48" s="66"/>
      <c r="D48" s="83">
        <v>1</v>
      </c>
      <c r="E48" s="66"/>
      <c r="F48" s="84" t="s">
        <v>73</v>
      </c>
      <c r="G48" s="66"/>
      <c r="H48" s="382">
        <f>SpringPeas</f>
        <v>22</v>
      </c>
      <c r="I48" s="66"/>
      <c r="J48" s="87">
        <f>D48*H48</f>
        <v>22</v>
      </c>
    </row>
    <row r="49" spans="1:33" x14ac:dyDescent="0.25">
      <c r="A49" s="27"/>
      <c r="B49" s="39" t="s">
        <v>190</v>
      </c>
      <c r="C49" s="66"/>
      <c r="D49" s="301"/>
      <c r="E49" s="66"/>
      <c r="F49" s="84"/>
      <c r="G49" s="66"/>
      <c r="H49" s="302"/>
      <c r="I49" s="66"/>
      <c r="J49" s="87">
        <f>D49*H49</f>
        <v>0</v>
      </c>
    </row>
    <row r="50" spans="1:33" ht="12.75" customHeight="1" x14ac:dyDescent="0.25">
      <c r="A50" s="27"/>
      <c r="B50" s="109"/>
      <c r="C50" s="66"/>
      <c r="D50" s="286"/>
      <c r="E50" s="66"/>
      <c r="F50" s="287"/>
      <c r="G50" s="66"/>
      <c r="H50" s="304"/>
      <c r="I50" s="66"/>
      <c r="J50" s="87">
        <f>D50*H50</f>
        <v>0</v>
      </c>
    </row>
    <row r="51" spans="1:33" ht="5.0999999999999996" customHeight="1" x14ac:dyDescent="0.25">
      <c r="A51" s="27"/>
      <c r="B51" s="66"/>
      <c r="C51" s="66"/>
      <c r="D51" s="67"/>
      <c r="E51" s="66"/>
      <c r="F51" s="68"/>
      <c r="G51" s="66"/>
      <c r="H51" s="67"/>
      <c r="I51" s="66"/>
      <c r="J51" s="87"/>
    </row>
    <row r="52" spans="1:33" ht="15.6" x14ac:dyDescent="0.25">
      <c r="A52" s="27"/>
      <c r="B52" s="66" t="s">
        <v>351</v>
      </c>
      <c r="C52" s="66"/>
      <c r="D52" s="67"/>
      <c r="E52" s="66"/>
      <c r="F52" s="68"/>
      <c r="G52" s="66"/>
      <c r="H52" s="67"/>
      <c r="I52" s="66"/>
      <c r="J52" s="80">
        <f>+(J18+J21+J25+J35+J42+J47)*operloan*0.5</f>
        <v>4.4975612607284337</v>
      </c>
    </row>
    <row r="53" spans="1:33" ht="5.25" customHeight="1" x14ac:dyDescent="0.25">
      <c r="A53" s="27"/>
      <c r="B53" s="66"/>
      <c r="C53" s="66"/>
      <c r="D53" s="67"/>
      <c r="E53" s="66"/>
      <c r="F53" s="68"/>
      <c r="G53" s="66"/>
      <c r="H53" s="67"/>
      <c r="I53" s="66"/>
      <c r="J53" s="87"/>
    </row>
    <row r="54" spans="1:33" x14ac:dyDescent="0.25">
      <c r="A54" s="27"/>
      <c r="B54" s="40" t="s">
        <v>161</v>
      </c>
      <c r="C54" s="40"/>
      <c r="D54" s="91"/>
      <c r="E54" s="40"/>
      <c r="F54" s="41"/>
      <c r="G54" s="40"/>
      <c r="H54" s="91"/>
      <c r="I54" s="40"/>
      <c r="J54" s="42">
        <f>SUM(J18:J52)-(J18+J21+J25+J35+J42+J47)</f>
        <v>184.40001168986578</v>
      </c>
    </row>
    <row r="55" spans="1:33" x14ac:dyDescent="0.25">
      <c r="A55" s="27"/>
      <c r="B55" s="66" t="s">
        <v>162</v>
      </c>
      <c r="C55" s="66"/>
      <c r="D55" s="67"/>
      <c r="E55" s="66"/>
      <c r="F55" s="68"/>
      <c r="G55" s="66"/>
      <c r="H55" s="67"/>
      <c r="I55" s="66"/>
      <c r="J55" s="87" t="e">
        <f>J54/D14</f>
        <v>#REF!</v>
      </c>
    </row>
    <row r="56" spans="1:33" ht="5.25" customHeight="1" x14ac:dyDescent="0.25">
      <c r="A56" s="27"/>
      <c r="B56" s="71"/>
      <c r="C56" s="71"/>
      <c r="D56" s="76"/>
      <c r="E56" s="71"/>
      <c r="F56" s="77"/>
      <c r="G56" s="71"/>
      <c r="H56" s="76"/>
      <c r="I56" s="71"/>
      <c r="J56" s="164"/>
    </row>
    <row r="57" spans="1:33" s="33" customFormat="1" x14ac:dyDescent="0.25">
      <c r="A57" s="32"/>
      <c r="B57" s="36" t="s">
        <v>95</v>
      </c>
      <c r="C57" s="36"/>
      <c r="D57" s="92"/>
      <c r="E57" s="36"/>
      <c r="F57" s="37"/>
      <c r="G57" s="36"/>
      <c r="H57" s="92"/>
      <c r="I57" s="36"/>
      <c r="J57" s="38" t="e">
        <f>J14-J54</f>
        <v>#REF!</v>
      </c>
      <c r="L57" s="32"/>
      <c r="M57" s="32"/>
      <c r="N57" s="32"/>
      <c r="O57" s="32"/>
      <c r="P57" s="32"/>
      <c r="Q57" s="32"/>
      <c r="R57" s="32"/>
      <c r="S57" s="32"/>
      <c r="T57" s="32"/>
      <c r="U57" s="32"/>
      <c r="V57" s="32"/>
      <c r="W57" s="32"/>
      <c r="X57" s="32"/>
      <c r="Y57" s="32"/>
      <c r="Z57" s="32"/>
      <c r="AA57" s="32"/>
      <c r="AB57" s="32"/>
      <c r="AC57" s="32"/>
      <c r="AD57" s="32"/>
      <c r="AE57" s="32"/>
      <c r="AF57" s="32"/>
      <c r="AG57" s="32"/>
    </row>
    <row r="58" spans="1:33" ht="24.75" customHeight="1" x14ac:dyDescent="0.25">
      <c r="A58" s="27"/>
      <c r="B58" s="5" t="s">
        <v>98</v>
      </c>
      <c r="C58" s="66"/>
      <c r="D58" s="67"/>
      <c r="E58" s="66"/>
      <c r="F58" s="68"/>
      <c r="G58" s="66"/>
      <c r="H58" s="67"/>
      <c r="I58" s="66"/>
      <c r="J58" s="87"/>
    </row>
    <row r="59" spans="1:33" x14ac:dyDescent="0.25">
      <c r="A59" s="27"/>
      <c r="B59" s="120" t="s">
        <v>245</v>
      </c>
      <c r="C59" s="122"/>
      <c r="D59" s="89"/>
      <c r="E59" s="66"/>
      <c r="F59" s="68"/>
      <c r="G59" s="66"/>
      <c r="H59" s="373">
        <f>'Machinery Costs'!$C$182</f>
        <v>20.664499999999997</v>
      </c>
      <c r="I59" s="66"/>
      <c r="J59" s="87">
        <f>'Machinery Costs'!$C$182</f>
        <v>20.664499999999997</v>
      </c>
    </row>
    <row r="60" spans="1:33" x14ac:dyDescent="0.25">
      <c r="A60" s="27"/>
      <c r="B60" s="39" t="s">
        <v>246</v>
      </c>
      <c r="C60" s="121"/>
      <c r="D60" s="89"/>
      <c r="E60" s="66"/>
      <c r="F60" s="68"/>
      <c r="G60" s="66"/>
      <c r="H60" s="373">
        <f>'Machinery Costs'!$D$182</f>
        <v>14.702</v>
      </c>
      <c r="I60" s="66"/>
      <c r="J60" s="87">
        <f>'Machinery Costs'!$D$182</f>
        <v>14.702</v>
      </c>
    </row>
    <row r="61" spans="1:33" x14ac:dyDescent="0.25">
      <c r="A61" s="27"/>
      <c r="B61" s="39" t="s">
        <v>27</v>
      </c>
      <c r="C61" s="39"/>
      <c r="D61" s="83"/>
      <c r="E61" s="66"/>
      <c r="F61" s="68"/>
      <c r="G61" s="66"/>
      <c r="H61" s="373">
        <f>'Machinery Costs'!$E$182</f>
        <v>7.4930000000000003</v>
      </c>
      <c r="I61" s="66"/>
      <c r="J61" s="87">
        <f>'Machinery Costs'!$E$182</f>
        <v>7.4930000000000003</v>
      </c>
      <c r="L61" s="29">
        <f>SUM(J59:J61)</f>
        <v>42.859499999999997</v>
      </c>
    </row>
    <row r="62" spans="1:33" x14ac:dyDescent="0.25">
      <c r="A62" s="27"/>
      <c r="B62" s="39" t="s">
        <v>108</v>
      </c>
      <c r="C62" s="66"/>
      <c r="D62" s="83">
        <v>1</v>
      </c>
      <c r="E62" s="66"/>
      <c r="F62" s="84" t="s">
        <v>73</v>
      </c>
      <c r="G62" s="66"/>
      <c r="H62" s="85" t="e">
        <f>+(D14*H14)*D64-(J21+J25+H48)*D64-J70</f>
        <v>#REF!</v>
      </c>
      <c r="I62" s="66"/>
      <c r="J62" s="87" t="e">
        <f>H62</f>
        <v>#REF!</v>
      </c>
    </row>
    <row r="63" spans="1:33" ht="12.75" customHeight="1" x14ac:dyDescent="0.25">
      <c r="A63" s="27"/>
      <c r="B63" s="66" t="s">
        <v>99</v>
      </c>
      <c r="C63" s="66"/>
      <c r="D63" s="67"/>
      <c r="E63" s="66"/>
      <c r="F63" s="68"/>
      <c r="G63" s="66"/>
      <c r="H63" s="127"/>
      <c r="I63" s="66"/>
      <c r="J63" s="87"/>
    </row>
    <row r="64" spans="1:33" ht="12.75" customHeight="1" x14ac:dyDescent="0.25">
      <c r="A64" s="27"/>
      <c r="B64" s="66" t="s">
        <v>100</v>
      </c>
      <c r="C64" s="66"/>
      <c r="D64" s="375">
        <f>+ownershare</f>
        <v>0.33</v>
      </c>
      <c r="E64" s="66"/>
      <c r="F64" s="68"/>
      <c r="G64" s="66"/>
      <c r="H64" s="79"/>
      <c r="I64" s="66"/>
      <c r="J64" s="87"/>
    </row>
    <row r="65" spans="1:33" ht="12.75" customHeight="1" x14ac:dyDescent="0.25">
      <c r="A65" s="27"/>
      <c r="B65" s="66" t="s">
        <v>101</v>
      </c>
      <c r="C65" s="66"/>
      <c r="D65" s="375">
        <f>opershare</f>
        <v>0.67</v>
      </c>
      <c r="E65" s="66"/>
      <c r="F65" s="68"/>
      <c r="G65" s="66"/>
      <c r="H65" s="79"/>
      <c r="I65" s="66"/>
      <c r="J65" s="87"/>
    </row>
    <row r="66" spans="1:33" x14ac:dyDescent="0.25">
      <c r="A66" s="27"/>
      <c r="B66" s="93"/>
      <c r="C66" s="93"/>
      <c r="D66" s="94"/>
      <c r="E66" s="93"/>
      <c r="F66" s="94"/>
      <c r="G66" s="66"/>
      <c r="H66" s="67"/>
      <c r="I66" s="66"/>
      <c r="J66" s="87"/>
    </row>
    <row r="67" spans="1:33" ht="15.6" x14ac:dyDescent="0.25">
      <c r="A67" s="27"/>
      <c r="B67" s="386" t="s">
        <v>350</v>
      </c>
      <c r="C67" s="66"/>
      <c r="D67" s="67"/>
      <c r="E67" s="66"/>
      <c r="F67" s="68"/>
      <c r="G67" s="66"/>
      <c r="H67" s="67"/>
      <c r="I67" s="66"/>
      <c r="J67" s="11">
        <f>((J18+J21+J25+J35+J42+J47)*OH)</f>
        <v>8.9951225214568673</v>
      </c>
    </row>
    <row r="68" spans="1:33" ht="15.6" x14ac:dyDescent="0.25">
      <c r="A68" s="27"/>
      <c r="B68" s="411" t="s">
        <v>361</v>
      </c>
      <c r="C68" s="66"/>
      <c r="D68" s="67"/>
      <c r="E68" s="66"/>
      <c r="F68" s="68"/>
      <c r="G68" s="66"/>
      <c r="H68" s="67"/>
      <c r="I68" s="66"/>
      <c r="J68" s="87">
        <v>12</v>
      </c>
    </row>
    <row r="69" spans="1:33" ht="12.75" customHeight="1" x14ac:dyDescent="0.25">
      <c r="A69" s="27"/>
      <c r="B69" s="290" t="s">
        <v>263</v>
      </c>
      <c r="C69" s="93"/>
      <c r="D69" s="93"/>
      <c r="E69" s="93"/>
      <c r="F69" s="93"/>
      <c r="G69" s="6"/>
      <c r="H69" s="31"/>
      <c r="I69" s="6"/>
      <c r="J69" s="87">
        <f>cashrent</f>
        <v>0</v>
      </c>
      <c r="K69" s="27"/>
      <c r="AG69"/>
    </row>
    <row r="70" spans="1:33" x14ac:dyDescent="0.25">
      <c r="A70" s="27"/>
      <c r="B70" s="291" t="s">
        <v>135</v>
      </c>
      <c r="C70" s="121"/>
      <c r="D70" s="89"/>
      <c r="E70" s="66"/>
      <c r="F70" s="68"/>
      <c r="G70" s="66"/>
      <c r="H70" s="67"/>
      <c r="I70" s="66"/>
      <c r="J70" s="87">
        <f>landtax</f>
        <v>5.5</v>
      </c>
    </row>
    <row r="71" spans="1:33" ht="5.25" customHeight="1" x14ac:dyDescent="0.25">
      <c r="A71" s="27"/>
      <c r="B71" s="66"/>
      <c r="C71" s="66"/>
      <c r="D71" s="67"/>
      <c r="E71" s="66"/>
      <c r="F71" s="68"/>
      <c r="G71" s="66"/>
      <c r="H71" s="67"/>
      <c r="I71" s="66"/>
      <c r="J71" s="87"/>
    </row>
    <row r="72" spans="1:33" x14ac:dyDescent="0.25">
      <c r="A72" s="27"/>
      <c r="B72" s="40" t="s">
        <v>96</v>
      </c>
      <c r="C72" s="40"/>
      <c r="D72" s="91"/>
      <c r="E72" s="40"/>
      <c r="F72" s="41"/>
      <c r="G72" s="40"/>
      <c r="H72" s="91"/>
      <c r="I72" s="40"/>
      <c r="J72" s="42" t="e">
        <f>SUM(J58:J70)</f>
        <v>#REF!</v>
      </c>
    </row>
    <row r="73" spans="1:33" x14ac:dyDescent="0.25">
      <c r="A73" s="27"/>
      <c r="B73" s="66" t="s">
        <v>97</v>
      </c>
      <c r="C73" s="66"/>
      <c r="D73" s="67"/>
      <c r="E73" s="66"/>
      <c r="F73" s="68"/>
      <c r="G73" s="66"/>
      <c r="H73" s="67"/>
      <c r="I73" s="66"/>
      <c r="J73" s="87" t="e">
        <f>J72/D14</f>
        <v>#REF!</v>
      </c>
    </row>
    <row r="74" spans="1:33" x14ac:dyDescent="0.25">
      <c r="A74" s="27"/>
      <c r="B74" s="66"/>
      <c r="C74" s="66"/>
      <c r="D74" s="67"/>
      <c r="E74" s="66"/>
      <c r="F74" s="68"/>
      <c r="G74" s="66"/>
      <c r="H74" s="67"/>
      <c r="I74" s="66"/>
      <c r="J74" s="87"/>
    </row>
    <row r="75" spans="1:33" x14ac:dyDescent="0.25">
      <c r="A75" s="27"/>
      <c r="B75" s="40" t="s">
        <v>109</v>
      </c>
      <c r="C75" s="40"/>
      <c r="D75" s="91"/>
      <c r="E75" s="40"/>
      <c r="F75" s="41"/>
      <c r="G75" s="40"/>
      <c r="H75" s="91"/>
      <c r="I75" s="40"/>
      <c r="J75" s="42" t="e">
        <f>J54+J72</f>
        <v>#REF!</v>
      </c>
    </row>
    <row r="76" spans="1:33" s="44" customFormat="1" x14ac:dyDescent="0.25">
      <c r="A76" s="48"/>
      <c r="B76" s="66" t="s">
        <v>155</v>
      </c>
      <c r="C76" s="66"/>
      <c r="D76" s="67"/>
      <c r="E76" s="66"/>
      <c r="F76" s="68"/>
      <c r="G76" s="66"/>
      <c r="H76" s="67"/>
      <c r="I76" s="66"/>
      <c r="J76" s="87" t="e">
        <f>J75/D14</f>
        <v>#REF!</v>
      </c>
      <c r="L76" s="48"/>
      <c r="M76" s="48"/>
      <c r="N76" s="48"/>
      <c r="O76" s="48"/>
      <c r="P76" s="48"/>
      <c r="Q76" s="48"/>
      <c r="R76" s="48"/>
      <c r="S76" s="48"/>
      <c r="T76" s="48"/>
      <c r="U76" s="48"/>
      <c r="V76" s="48"/>
      <c r="W76" s="48"/>
      <c r="X76" s="48"/>
      <c r="Y76" s="48"/>
      <c r="Z76" s="48"/>
      <c r="AA76" s="48"/>
      <c r="AB76" s="48"/>
      <c r="AC76" s="48"/>
      <c r="AD76" s="48"/>
      <c r="AE76" s="48"/>
      <c r="AF76" s="48"/>
      <c r="AG76" s="48"/>
    </row>
    <row r="77" spans="1:33" x14ac:dyDescent="0.25">
      <c r="A77" s="27"/>
      <c r="B77" s="66"/>
      <c r="C77" s="66"/>
      <c r="D77" s="67"/>
      <c r="E77" s="66"/>
      <c r="F77" s="68"/>
      <c r="G77" s="66"/>
      <c r="H77" s="67"/>
      <c r="I77" s="66"/>
      <c r="J77" s="87"/>
    </row>
    <row r="78" spans="1:33" s="33" customFormat="1" x14ac:dyDescent="0.25">
      <c r="A78" s="32"/>
      <c r="B78" s="40" t="s">
        <v>63</v>
      </c>
      <c r="C78" s="40"/>
      <c r="D78" s="91"/>
      <c r="E78" s="40"/>
      <c r="F78" s="41"/>
      <c r="G78" s="40"/>
      <c r="H78" s="91"/>
      <c r="I78" s="40"/>
      <c r="J78" s="42" t="e">
        <f>J14-J75</f>
        <v>#REF!</v>
      </c>
      <c r="L78" s="32"/>
      <c r="M78" s="32"/>
      <c r="N78" s="32"/>
      <c r="O78" s="32"/>
      <c r="P78" s="32"/>
      <c r="Q78" s="32"/>
      <c r="R78" s="32"/>
      <c r="S78" s="32"/>
      <c r="T78" s="32"/>
      <c r="U78" s="32"/>
      <c r="V78" s="32"/>
      <c r="W78" s="32"/>
      <c r="X78" s="32"/>
      <c r="Y78" s="32"/>
      <c r="Z78" s="32"/>
      <c r="AA78" s="32"/>
      <c r="AB78" s="32"/>
      <c r="AC78" s="32"/>
      <c r="AD78" s="32"/>
      <c r="AE78" s="32"/>
      <c r="AF78" s="32"/>
      <c r="AG78" s="32"/>
    </row>
    <row r="79" spans="1:33" x14ac:dyDescent="0.25">
      <c r="A79" s="27"/>
      <c r="B79" s="62"/>
      <c r="C79" s="62"/>
      <c r="D79" s="61"/>
      <c r="E79" s="62"/>
      <c r="F79" s="63"/>
      <c r="G79" s="62"/>
      <c r="H79" s="61"/>
      <c r="I79" s="62"/>
      <c r="J79" s="64"/>
      <c r="K79" s="123"/>
    </row>
    <row r="80" spans="1:33" x14ac:dyDescent="0.25">
      <c r="A80" s="27"/>
      <c r="B80" s="96" t="s">
        <v>64</v>
      </c>
      <c r="C80" s="96"/>
      <c r="D80" s="97"/>
      <c r="E80" s="96"/>
      <c r="F80" s="98"/>
      <c r="G80" s="96"/>
      <c r="H80" s="97"/>
      <c r="I80" s="96"/>
      <c r="J80" s="96"/>
      <c r="K80" s="124"/>
    </row>
    <row r="81" spans="1:11" ht="15.6" x14ac:dyDescent="0.25">
      <c r="A81" s="27"/>
      <c r="B81" s="303" t="s">
        <v>352</v>
      </c>
      <c r="C81" s="96"/>
      <c r="D81" s="97"/>
      <c r="E81" s="96"/>
      <c r="F81" s="98"/>
      <c r="G81" s="96"/>
      <c r="H81" s="97"/>
      <c r="I81" s="96"/>
      <c r="J81" s="96"/>
      <c r="K81" s="124"/>
    </row>
    <row r="82" spans="1:11" ht="15.6" x14ac:dyDescent="0.25">
      <c r="A82" s="27"/>
      <c r="B82" s="303" t="s">
        <v>349</v>
      </c>
      <c r="C82" s="96"/>
      <c r="D82" s="97"/>
      <c r="E82" s="96"/>
      <c r="F82" s="98"/>
      <c r="G82" s="96"/>
      <c r="H82" s="97"/>
      <c r="I82" s="96"/>
      <c r="J82" s="96"/>
      <c r="K82" s="124"/>
    </row>
    <row r="83" spans="1:11" x14ac:dyDescent="0.25">
      <c r="A83" s="27"/>
      <c r="B83" s="549" t="s">
        <v>276</v>
      </c>
      <c r="C83" s="550"/>
      <c r="D83" s="550"/>
      <c r="E83" s="550"/>
      <c r="F83" s="550"/>
      <c r="G83" s="550"/>
      <c r="H83" s="550"/>
      <c r="I83" s="550"/>
      <c r="J83" s="550"/>
    </row>
    <row r="84" spans="1:11" ht="12.75" customHeight="1" x14ac:dyDescent="0.25">
      <c r="A84" s="27"/>
      <c r="B84" s="543" t="s">
        <v>362</v>
      </c>
      <c r="C84" s="544"/>
      <c r="D84" s="544"/>
      <c r="E84" s="544"/>
      <c r="F84" s="544"/>
      <c r="G84" s="544"/>
      <c r="H84" s="544"/>
      <c r="I84" s="544"/>
      <c r="J84" s="544"/>
    </row>
    <row r="85" spans="1:11" x14ac:dyDescent="0.25">
      <c r="A85" s="27"/>
      <c r="B85" s="551" t="s">
        <v>277</v>
      </c>
      <c r="C85" s="552"/>
      <c r="D85" s="552"/>
      <c r="E85" s="552"/>
      <c r="F85" s="552"/>
      <c r="G85" s="552"/>
      <c r="H85" s="552"/>
      <c r="I85" s="552"/>
      <c r="J85" s="552"/>
    </row>
    <row r="86" spans="1:11" x14ac:dyDescent="0.25">
      <c r="A86" s="27"/>
      <c r="B86" s="66"/>
      <c r="C86" s="66"/>
      <c r="D86" s="67"/>
      <c r="E86" s="66"/>
      <c r="F86" s="68"/>
      <c r="G86" s="66"/>
      <c r="H86" s="67"/>
      <c r="I86" s="66"/>
      <c r="J86" s="66"/>
    </row>
    <row r="87" spans="1:11" x14ac:dyDescent="0.25">
      <c r="A87" s="27"/>
      <c r="B87" s="15" t="s">
        <v>65</v>
      </c>
      <c r="C87" s="66"/>
      <c r="D87" s="99" t="s">
        <v>66</v>
      </c>
      <c r="E87" s="66"/>
      <c r="F87" s="68" t="s">
        <v>67</v>
      </c>
      <c r="G87" s="66"/>
      <c r="H87" s="99" t="s">
        <v>68</v>
      </c>
      <c r="I87" s="66"/>
      <c r="J87" s="66"/>
    </row>
    <row r="88" spans="1:11" x14ac:dyDescent="0.25">
      <c r="A88" s="27"/>
      <c r="B88" s="66"/>
      <c r="C88" s="66"/>
      <c r="D88" s="100">
        <v>0.1</v>
      </c>
      <c r="E88" s="66"/>
      <c r="F88" s="68"/>
      <c r="G88" s="66"/>
      <c r="H88" s="100">
        <v>0.1</v>
      </c>
      <c r="I88" s="66"/>
      <c r="J88" s="66"/>
    </row>
    <row r="89" spans="1:11" x14ac:dyDescent="0.25">
      <c r="A89" s="27"/>
      <c r="B89" s="66"/>
      <c r="C89" s="66"/>
      <c r="D89" s="101"/>
      <c r="E89" s="62"/>
      <c r="F89" s="61" t="s">
        <v>69</v>
      </c>
      <c r="G89" s="62"/>
      <c r="H89" s="101"/>
      <c r="I89" s="66"/>
      <c r="J89" s="66"/>
    </row>
    <row r="90" spans="1:11" x14ac:dyDescent="0.25">
      <c r="A90" s="27"/>
      <c r="B90" s="19" t="s">
        <v>70</v>
      </c>
      <c r="C90" s="66"/>
      <c r="D90" s="190" t="e">
        <f>F90*(1-D88)</f>
        <v>#REF!</v>
      </c>
      <c r="E90" s="102"/>
      <c r="F90" s="103" t="e">
        <f>D14</f>
        <v>#REF!</v>
      </c>
      <c r="G90" s="102"/>
      <c r="H90" s="104" t="e">
        <f>F90*(1+H88)</f>
        <v>#REF!</v>
      </c>
      <c r="I90" s="66"/>
      <c r="J90" s="66"/>
    </row>
    <row r="91" spans="1:11" ht="4.5" customHeight="1" x14ac:dyDescent="0.25">
      <c r="A91" s="27"/>
      <c r="B91" s="66"/>
      <c r="C91" s="66"/>
      <c r="D91" s="67"/>
      <c r="E91" s="66"/>
      <c r="F91" s="68"/>
      <c r="G91" s="66"/>
      <c r="H91" s="67"/>
      <c r="I91" s="66"/>
      <c r="J91" s="66"/>
    </row>
    <row r="92" spans="1:11" x14ac:dyDescent="0.25">
      <c r="A92" s="27"/>
      <c r="B92" s="66" t="s">
        <v>242</v>
      </c>
      <c r="C92" s="66"/>
      <c r="D92" s="105" t="e">
        <f>$J$54/D90</f>
        <v>#REF!</v>
      </c>
      <c r="E92" s="66"/>
      <c r="F92" s="105" t="e">
        <f>$J$54/F90</f>
        <v>#REF!</v>
      </c>
      <c r="G92" s="66"/>
      <c r="H92" s="105" t="e">
        <f>$J$54/H90</f>
        <v>#REF!</v>
      </c>
      <c r="I92" s="66"/>
      <c r="J92" s="66"/>
    </row>
    <row r="93" spans="1:11" ht="4.5" customHeight="1" x14ac:dyDescent="0.25">
      <c r="A93" s="27"/>
      <c r="B93" s="66"/>
      <c r="C93" s="66"/>
      <c r="D93" s="67"/>
      <c r="E93" s="66"/>
      <c r="F93" s="68"/>
      <c r="G93" s="66"/>
      <c r="H93" s="67"/>
      <c r="I93" s="66"/>
      <c r="J93" s="66"/>
    </row>
    <row r="94" spans="1:11" x14ac:dyDescent="0.25">
      <c r="A94" s="27"/>
      <c r="B94" s="66" t="s">
        <v>243</v>
      </c>
      <c r="C94" s="66"/>
      <c r="D94" s="105" t="e">
        <f>$J$72/D90</f>
        <v>#REF!</v>
      </c>
      <c r="E94" s="66"/>
      <c r="F94" s="105" t="e">
        <f>$J$72/F90</f>
        <v>#REF!</v>
      </c>
      <c r="G94" s="66"/>
      <c r="H94" s="105" t="e">
        <f>$J$72/H90</f>
        <v>#REF!</v>
      </c>
      <c r="I94" s="66"/>
      <c r="J94" s="66"/>
    </row>
    <row r="95" spans="1:11" ht="3.75" customHeight="1" x14ac:dyDescent="0.25">
      <c r="A95" s="27"/>
      <c r="B95" s="66"/>
      <c r="C95" s="66"/>
      <c r="D95" s="67"/>
      <c r="E95" s="66"/>
      <c r="F95" s="68"/>
      <c r="G95" s="66"/>
      <c r="H95" s="67"/>
      <c r="I95" s="66"/>
      <c r="J95" s="66"/>
    </row>
    <row r="96" spans="1:11" x14ac:dyDescent="0.25">
      <c r="A96" s="27"/>
      <c r="B96" s="66" t="s">
        <v>71</v>
      </c>
      <c r="C96" s="66"/>
      <c r="D96" s="105" t="e">
        <f>$J$75/D90</f>
        <v>#REF!</v>
      </c>
      <c r="E96" s="66"/>
      <c r="F96" s="105" t="e">
        <f>$J$75/F90</f>
        <v>#REF!</v>
      </c>
      <c r="G96" s="66"/>
      <c r="H96" s="105" t="e">
        <f>$J$75/H90</f>
        <v>#REF!</v>
      </c>
      <c r="I96" s="66"/>
      <c r="J96" s="66"/>
    </row>
    <row r="97" spans="1:10" ht="5.25" customHeight="1" x14ac:dyDescent="0.25">
      <c r="A97" s="27"/>
      <c r="B97" s="71"/>
      <c r="C97" s="71"/>
      <c r="D97" s="76"/>
      <c r="E97" s="71"/>
      <c r="F97" s="77"/>
      <c r="G97" s="71"/>
      <c r="H97" s="76"/>
      <c r="I97" s="71"/>
      <c r="J97" s="71"/>
    </row>
    <row r="98" spans="1:10" x14ac:dyDescent="0.25">
      <c r="A98" s="27"/>
      <c r="B98" s="66"/>
      <c r="C98" s="66"/>
      <c r="D98" s="67"/>
      <c r="E98" s="66"/>
      <c r="F98" s="68"/>
      <c r="G98" s="66"/>
      <c r="H98" s="67"/>
      <c r="I98" s="66"/>
      <c r="J98" s="66"/>
    </row>
    <row r="99" spans="1:10" x14ac:dyDescent="0.25">
      <c r="A99" s="27"/>
      <c r="B99" s="66"/>
      <c r="C99" s="66"/>
      <c r="D99" s="61"/>
      <c r="E99" s="62"/>
      <c r="F99" s="63" t="s">
        <v>70</v>
      </c>
      <c r="G99" s="62"/>
      <c r="H99" s="61"/>
      <c r="I99" s="66"/>
      <c r="J99" s="66"/>
    </row>
    <row r="100" spans="1:10" x14ac:dyDescent="0.25">
      <c r="A100" s="27"/>
      <c r="B100" s="19" t="s">
        <v>69</v>
      </c>
      <c r="C100" s="66"/>
      <c r="D100" s="106" t="e">
        <f>F100*(1-D88)</f>
        <v>#REF!</v>
      </c>
      <c r="E100" s="102"/>
      <c r="F100" s="107" t="e">
        <f>H14</f>
        <v>#REF!</v>
      </c>
      <c r="G100" s="102"/>
      <c r="H100" s="106" t="e">
        <f>F100*(1+H88)</f>
        <v>#REF!</v>
      </c>
      <c r="I100" s="66"/>
      <c r="J100" s="66"/>
    </row>
    <row r="101" spans="1:10" ht="4.5" customHeight="1" x14ac:dyDescent="0.25">
      <c r="A101" s="27"/>
      <c r="B101" s="66"/>
      <c r="C101" s="66"/>
      <c r="D101" s="67"/>
      <c r="E101" s="66"/>
      <c r="F101" s="68"/>
      <c r="G101" s="66"/>
      <c r="H101" s="67"/>
      <c r="I101" s="66"/>
      <c r="J101" s="66"/>
    </row>
    <row r="102" spans="1:10" x14ac:dyDescent="0.25">
      <c r="A102" s="27"/>
      <c r="B102" s="66" t="s">
        <v>242</v>
      </c>
      <c r="C102" s="66"/>
      <c r="D102" s="108" t="e">
        <f>$J$54/D100</f>
        <v>#REF!</v>
      </c>
      <c r="E102" s="66"/>
      <c r="F102" s="108" t="e">
        <f>$J$54/F100</f>
        <v>#REF!</v>
      </c>
      <c r="G102" s="66"/>
      <c r="H102" s="108" t="e">
        <f>$J$54/H100</f>
        <v>#REF!</v>
      </c>
      <c r="I102" s="66"/>
      <c r="J102" s="66"/>
    </row>
    <row r="103" spans="1:10" ht="3" customHeight="1" x14ac:dyDescent="0.25">
      <c r="A103" s="27"/>
      <c r="B103" s="66"/>
      <c r="C103" s="66"/>
      <c r="D103" s="67"/>
      <c r="E103" s="66"/>
      <c r="F103" s="68"/>
      <c r="G103" s="66"/>
      <c r="H103" s="67"/>
      <c r="I103" s="66"/>
      <c r="J103" s="66"/>
    </row>
    <row r="104" spans="1:10" x14ac:dyDescent="0.25">
      <c r="A104" s="27"/>
      <c r="B104" s="66" t="s">
        <v>243</v>
      </c>
      <c r="C104" s="66"/>
      <c r="D104" s="108" t="e">
        <f>$J$72/D100</f>
        <v>#REF!</v>
      </c>
      <c r="E104" s="66"/>
      <c r="F104" s="108" t="e">
        <f>$J$72/F100</f>
        <v>#REF!</v>
      </c>
      <c r="G104" s="66"/>
      <c r="H104" s="108" t="e">
        <f>$J$72/H100</f>
        <v>#REF!</v>
      </c>
      <c r="I104" s="66"/>
      <c r="J104" s="66"/>
    </row>
    <row r="105" spans="1:10" ht="3.75" customHeight="1" x14ac:dyDescent="0.25">
      <c r="A105" s="27"/>
      <c r="B105" s="66"/>
      <c r="C105" s="66"/>
      <c r="D105" s="67"/>
      <c r="E105" s="66"/>
      <c r="F105" s="68"/>
      <c r="G105" s="66"/>
      <c r="H105" s="67"/>
      <c r="I105" s="66"/>
      <c r="J105" s="66"/>
    </row>
    <row r="106" spans="1:10" x14ac:dyDescent="0.25">
      <c r="A106" s="27"/>
      <c r="B106" s="66" t="s">
        <v>71</v>
      </c>
      <c r="C106" s="66"/>
      <c r="D106" s="108" t="e">
        <f>$J$75/D100</f>
        <v>#REF!</v>
      </c>
      <c r="E106" s="66"/>
      <c r="F106" s="108" t="e">
        <f>$J$75/F100</f>
        <v>#REF!</v>
      </c>
      <c r="G106" s="66"/>
      <c r="H106" s="108" t="e">
        <f>$J$75/H100</f>
        <v>#REF!</v>
      </c>
      <c r="I106" s="66"/>
      <c r="J106" s="66"/>
    </row>
    <row r="107" spans="1:10" ht="5.25" customHeight="1" x14ac:dyDescent="0.25">
      <c r="A107" s="27"/>
      <c r="B107" s="66"/>
      <c r="C107" s="66"/>
      <c r="D107" s="67"/>
      <c r="E107" s="66"/>
      <c r="F107" s="68"/>
      <c r="G107" s="66"/>
      <c r="H107" s="67"/>
      <c r="I107" s="66"/>
      <c r="J107" s="66"/>
    </row>
    <row r="108" spans="1:10" x14ac:dyDescent="0.25">
      <c r="A108" s="27"/>
      <c r="B108" s="62"/>
      <c r="C108" s="62"/>
      <c r="D108" s="61"/>
      <c r="E108" s="62"/>
      <c r="F108" s="63"/>
      <c r="G108" s="62"/>
      <c r="H108" s="61"/>
      <c r="I108" s="62"/>
      <c r="J108" s="62"/>
    </row>
    <row r="109" spans="1:10" s="27" customFormat="1" x14ac:dyDescent="0.25">
      <c r="D109" s="113"/>
      <c r="F109" s="28"/>
      <c r="H109" s="113"/>
    </row>
    <row r="110" spans="1:10" s="27" customFormat="1" x14ac:dyDescent="0.25">
      <c r="D110" s="113"/>
      <c r="F110" s="28"/>
      <c r="H110" s="113"/>
    </row>
    <row r="111" spans="1:10" s="27" customFormat="1" x14ac:dyDescent="0.25">
      <c r="D111" s="113"/>
      <c r="F111" s="28"/>
      <c r="H111" s="113"/>
    </row>
    <row r="112" spans="1:10" s="27" customFormat="1" x14ac:dyDescent="0.25">
      <c r="D112" s="113"/>
      <c r="F112" s="28"/>
      <c r="H112" s="113"/>
    </row>
    <row r="113" spans="4:8" s="27" customFormat="1" x14ac:dyDescent="0.25">
      <c r="D113" s="113"/>
      <c r="F113" s="28"/>
      <c r="H113" s="113"/>
    </row>
    <row r="114" spans="4:8" s="27" customFormat="1" x14ac:dyDescent="0.25">
      <c r="D114" s="113"/>
      <c r="F114" s="28"/>
      <c r="H114" s="113"/>
    </row>
    <row r="115" spans="4:8" s="27" customFormat="1" x14ac:dyDescent="0.25">
      <c r="D115" s="113"/>
      <c r="F115" s="28"/>
      <c r="H115" s="113"/>
    </row>
    <row r="116" spans="4:8" s="27" customFormat="1" x14ac:dyDescent="0.25">
      <c r="D116" s="113"/>
      <c r="F116" s="28"/>
      <c r="H116" s="113"/>
    </row>
    <row r="117" spans="4:8" s="27" customFormat="1" x14ac:dyDescent="0.25">
      <c r="D117" s="113"/>
      <c r="F117" s="28"/>
      <c r="H117" s="113"/>
    </row>
    <row r="118" spans="4:8" s="27" customFormat="1" x14ac:dyDescent="0.25">
      <c r="D118" s="113"/>
      <c r="F118" s="28"/>
      <c r="H118" s="113"/>
    </row>
    <row r="119" spans="4:8" s="27" customFormat="1" x14ac:dyDescent="0.25">
      <c r="D119" s="113"/>
      <c r="F119" s="28"/>
      <c r="H119" s="113"/>
    </row>
    <row r="120" spans="4:8" s="27" customFormat="1" x14ac:dyDescent="0.25">
      <c r="D120" s="113"/>
      <c r="F120" s="28"/>
      <c r="H120" s="113"/>
    </row>
    <row r="121" spans="4:8" s="27" customFormat="1" x14ac:dyDescent="0.25">
      <c r="D121" s="113"/>
      <c r="F121" s="28"/>
      <c r="H121" s="113"/>
    </row>
    <row r="122" spans="4:8" s="27" customFormat="1" x14ac:dyDescent="0.25">
      <c r="D122" s="113"/>
      <c r="F122" s="28"/>
      <c r="H122" s="113"/>
    </row>
    <row r="123" spans="4:8" s="27" customFormat="1" x14ac:dyDescent="0.25">
      <c r="D123" s="113"/>
      <c r="F123" s="28"/>
      <c r="H123" s="113"/>
    </row>
    <row r="124" spans="4:8" s="27" customFormat="1" x14ac:dyDescent="0.25">
      <c r="D124" s="113"/>
      <c r="F124" s="28"/>
      <c r="H124" s="113"/>
    </row>
    <row r="125" spans="4:8" s="27" customFormat="1" x14ac:dyDescent="0.25">
      <c r="D125" s="113"/>
      <c r="F125" s="28"/>
      <c r="H125" s="113"/>
    </row>
    <row r="126" spans="4:8" s="27" customFormat="1" x14ac:dyDescent="0.25">
      <c r="D126" s="113"/>
      <c r="F126" s="28"/>
      <c r="H126" s="113"/>
    </row>
    <row r="127" spans="4:8" s="27" customFormat="1" x14ac:dyDescent="0.25">
      <c r="D127" s="113"/>
      <c r="F127" s="28"/>
      <c r="H127" s="113"/>
    </row>
    <row r="128" spans="4:8" s="27" customFormat="1" x14ac:dyDescent="0.25">
      <c r="D128" s="113"/>
      <c r="F128" s="28"/>
      <c r="H128" s="113"/>
    </row>
    <row r="129" spans="4:8" s="27" customFormat="1" x14ac:dyDescent="0.25">
      <c r="D129" s="113"/>
      <c r="F129" s="28"/>
      <c r="H129" s="113"/>
    </row>
    <row r="130" spans="4:8" s="27" customFormat="1" x14ac:dyDescent="0.25">
      <c r="D130" s="113"/>
      <c r="F130" s="28"/>
      <c r="H130" s="113"/>
    </row>
    <row r="131" spans="4:8" s="27" customFormat="1" x14ac:dyDescent="0.25">
      <c r="D131" s="113"/>
      <c r="F131" s="28"/>
      <c r="H131" s="113"/>
    </row>
    <row r="132" spans="4:8" s="27" customFormat="1" x14ac:dyDescent="0.25">
      <c r="D132" s="113"/>
      <c r="F132" s="28"/>
      <c r="H132" s="113"/>
    </row>
    <row r="133" spans="4:8" s="27" customFormat="1" x14ac:dyDescent="0.25">
      <c r="D133" s="113"/>
      <c r="F133" s="28"/>
      <c r="H133" s="113"/>
    </row>
    <row r="134" spans="4:8" s="27" customFormat="1" x14ac:dyDescent="0.25">
      <c r="D134" s="113"/>
      <c r="F134" s="28"/>
      <c r="H134" s="113"/>
    </row>
    <row r="135" spans="4:8" s="27" customFormat="1" x14ac:dyDescent="0.25">
      <c r="D135" s="113"/>
      <c r="F135" s="28"/>
      <c r="H135" s="113"/>
    </row>
    <row r="136" spans="4:8" s="27" customFormat="1" x14ac:dyDescent="0.25">
      <c r="D136" s="113"/>
      <c r="F136" s="28"/>
      <c r="H136" s="113"/>
    </row>
    <row r="137" spans="4:8" s="27" customFormat="1" x14ac:dyDescent="0.25">
      <c r="D137" s="113"/>
      <c r="F137" s="28"/>
      <c r="H137" s="113"/>
    </row>
    <row r="138" spans="4:8" s="27" customFormat="1" x14ac:dyDescent="0.25">
      <c r="D138" s="113"/>
      <c r="F138" s="28"/>
      <c r="H138" s="113"/>
    </row>
    <row r="139" spans="4:8" s="27" customFormat="1" x14ac:dyDescent="0.25">
      <c r="D139" s="113"/>
      <c r="F139" s="28"/>
      <c r="H139" s="113"/>
    </row>
    <row r="140" spans="4:8" s="27" customFormat="1" x14ac:dyDescent="0.25">
      <c r="D140" s="113"/>
      <c r="F140" s="28"/>
      <c r="H140" s="113"/>
    </row>
    <row r="141" spans="4:8" s="27" customFormat="1" x14ac:dyDescent="0.25">
      <c r="D141" s="113"/>
      <c r="F141" s="28"/>
      <c r="H141" s="113"/>
    </row>
    <row r="142" spans="4:8" s="27" customFormat="1" x14ac:dyDescent="0.25">
      <c r="D142" s="113"/>
      <c r="F142" s="28"/>
      <c r="H142" s="113"/>
    </row>
    <row r="143" spans="4:8" s="27" customFormat="1" x14ac:dyDescent="0.25">
      <c r="D143" s="113"/>
      <c r="F143" s="28"/>
      <c r="H143" s="113"/>
    </row>
    <row r="144" spans="4:8" s="27" customFormat="1" x14ac:dyDescent="0.25">
      <c r="D144" s="113"/>
      <c r="F144" s="28"/>
      <c r="H144" s="113"/>
    </row>
    <row r="145" spans="4:8" s="27" customFormat="1" x14ac:dyDescent="0.25">
      <c r="D145" s="113"/>
      <c r="F145" s="28"/>
      <c r="H145" s="113"/>
    </row>
    <row r="146" spans="4:8" s="27" customFormat="1" x14ac:dyDescent="0.25">
      <c r="D146" s="113"/>
      <c r="F146" s="28"/>
      <c r="H146" s="113"/>
    </row>
    <row r="147" spans="4:8" s="27" customFormat="1" x14ac:dyDescent="0.25">
      <c r="D147" s="113"/>
      <c r="F147" s="28"/>
      <c r="H147" s="113"/>
    </row>
    <row r="148" spans="4:8" s="27" customFormat="1" x14ac:dyDescent="0.25">
      <c r="D148" s="113"/>
      <c r="F148" s="28"/>
      <c r="H148" s="113"/>
    </row>
    <row r="149" spans="4:8" s="27" customFormat="1" x14ac:dyDescent="0.25">
      <c r="D149" s="113"/>
      <c r="F149" s="28"/>
      <c r="H149" s="113"/>
    </row>
    <row r="150" spans="4:8" s="27" customFormat="1" x14ac:dyDescent="0.25">
      <c r="D150" s="113"/>
      <c r="F150" s="28"/>
      <c r="H150" s="113"/>
    </row>
    <row r="151" spans="4:8" s="27" customFormat="1" x14ac:dyDescent="0.25">
      <c r="D151" s="113"/>
      <c r="F151" s="28"/>
      <c r="H151" s="113"/>
    </row>
    <row r="152" spans="4:8" s="27" customFormat="1" x14ac:dyDescent="0.25">
      <c r="D152" s="113"/>
      <c r="F152" s="28"/>
      <c r="H152" s="113"/>
    </row>
    <row r="153" spans="4:8" s="27" customFormat="1" x14ac:dyDescent="0.25">
      <c r="D153" s="113"/>
      <c r="F153" s="28"/>
      <c r="H153" s="113"/>
    </row>
    <row r="154" spans="4:8" s="27" customFormat="1" x14ac:dyDescent="0.25">
      <c r="D154" s="113"/>
      <c r="F154" s="28"/>
      <c r="H154" s="113"/>
    </row>
    <row r="155" spans="4:8" s="27" customFormat="1" x14ac:dyDescent="0.25">
      <c r="D155" s="113"/>
      <c r="F155" s="28"/>
      <c r="H155" s="113"/>
    </row>
  </sheetData>
  <mergeCells count="9">
    <mergeCell ref="B8:J8"/>
    <mergeCell ref="B83:J83"/>
    <mergeCell ref="B85:J85"/>
    <mergeCell ref="B2:I2"/>
    <mergeCell ref="B3:I3"/>
    <mergeCell ref="B4:I4"/>
    <mergeCell ref="B5:I5"/>
    <mergeCell ref="B6:I6"/>
    <mergeCell ref="B84:J84"/>
  </mergeCells>
  <phoneticPr fontId="8"/>
  <hyperlinks>
    <hyperlink ref="B85:J85" location="SPMC" display="Spring Peas Machinery Costs table." xr:uid="{00000000-0004-0000-0F00-000000000000}"/>
  </hyperlinks>
  <printOptions horizontalCentered="1"/>
  <pageMargins left="0.75" right="0.75" top="1" bottom="1" header="0" footer="0.5"/>
  <pageSetup scale="87" fitToHeight="2" orientation="portrait" r:id="rId1"/>
  <headerFooter alignWithMargins="0">
    <oddFooter>&amp;L&amp;A&amp;C&amp;F&amp;R&amp;D</oddFooter>
  </headerFooter>
  <rowBreaks count="1" manualBreakCount="1">
    <brk id="57" min="1" max="9" man="1"/>
  </rowBreaks>
  <ignoredErrors>
    <ignoredError sqref="J22:J23 J33 J40 J45 J49:J50 J72"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J69"/>
  <sheetViews>
    <sheetView workbookViewId="0">
      <selection activeCell="D7" sqref="D7"/>
    </sheetView>
  </sheetViews>
  <sheetFormatPr defaultColWidth="11.44140625" defaultRowHeight="13.2" x14ac:dyDescent="0.25"/>
  <cols>
    <col min="1" max="1" width="3.109375" style="27" customWidth="1"/>
    <col min="2" max="2" width="12.6640625" customWidth="1"/>
    <col min="3" max="3" width="23.33203125" customWidth="1"/>
    <col min="4" max="4" width="31.33203125" customWidth="1"/>
    <col min="5" max="5" width="42.6640625" customWidth="1"/>
    <col min="6" max="9" width="11.44140625" customWidth="1"/>
    <col min="10" max="10" width="11.44140625" style="27" customWidth="1"/>
  </cols>
  <sheetData>
    <row r="1" spans="2:9" ht="15" customHeight="1" x14ac:dyDescent="0.25">
      <c r="B1" s="27"/>
      <c r="C1" s="27"/>
      <c r="D1" s="27"/>
      <c r="E1" s="27"/>
      <c r="F1" s="27"/>
      <c r="G1" s="27"/>
      <c r="H1" s="27"/>
      <c r="I1" s="27"/>
    </row>
    <row r="2" spans="2:9" ht="19.5" customHeight="1" x14ac:dyDescent="0.3">
      <c r="B2" s="545" t="s">
        <v>322</v>
      </c>
      <c r="C2" s="546"/>
      <c r="D2" s="546"/>
      <c r="E2" s="546"/>
      <c r="F2" s="27"/>
      <c r="G2" s="27"/>
      <c r="H2" s="27"/>
      <c r="I2" s="27"/>
    </row>
    <row r="3" spans="2:9" ht="33" customHeight="1" x14ac:dyDescent="0.25">
      <c r="B3" s="169" t="s">
        <v>138</v>
      </c>
      <c r="C3" s="169" t="s">
        <v>140</v>
      </c>
      <c r="D3" s="169" t="s">
        <v>142</v>
      </c>
      <c r="E3" s="169" t="s">
        <v>143</v>
      </c>
      <c r="F3" s="27"/>
      <c r="G3" s="27"/>
      <c r="H3" s="27"/>
      <c r="I3" s="27"/>
    </row>
    <row r="4" spans="2:9" x14ac:dyDescent="0.25">
      <c r="B4" s="110"/>
      <c r="C4" s="110"/>
      <c r="D4" s="110"/>
      <c r="E4" s="110" t="s">
        <v>356</v>
      </c>
      <c r="F4" s="27"/>
      <c r="G4" s="27"/>
      <c r="H4" s="27"/>
      <c r="I4" s="27"/>
    </row>
    <row r="5" spans="2:9" x14ac:dyDescent="0.25">
      <c r="B5" s="64" t="s">
        <v>141</v>
      </c>
      <c r="C5" s="64" t="s">
        <v>158</v>
      </c>
      <c r="D5" s="64" t="s">
        <v>310</v>
      </c>
      <c r="E5" s="64" t="s">
        <v>240</v>
      </c>
      <c r="F5" s="27"/>
      <c r="G5" s="27"/>
      <c r="H5" s="27"/>
      <c r="I5" s="27"/>
    </row>
    <row r="6" spans="2:9" x14ac:dyDescent="0.25">
      <c r="B6" s="71"/>
      <c r="C6" s="71"/>
      <c r="D6" s="71" t="s">
        <v>381</v>
      </c>
      <c r="E6" s="71"/>
      <c r="F6" s="27"/>
      <c r="G6" s="27"/>
      <c r="H6" s="27"/>
      <c r="I6" s="27"/>
    </row>
    <row r="7" spans="2:9" x14ac:dyDescent="0.25">
      <c r="B7" s="71" t="s">
        <v>164</v>
      </c>
      <c r="C7" s="71" t="s">
        <v>106</v>
      </c>
      <c r="D7" s="71" t="s">
        <v>311</v>
      </c>
      <c r="E7" s="71" t="s">
        <v>121</v>
      </c>
      <c r="F7" s="27"/>
      <c r="G7" s="27"/>
      <c r="H7" s="27"/>
      <c r="I7" s="27"/>
    </row>
    <row r="8" spans="2:9" x14ac:dyDescent="0.25">
      <c r="B8" s="110"/>
      <c r="C8" s="110"/>
      <c r="D8" s="110"/>
      <c r="E8" s="110"/>
      <c r="F8" s="27"/>
      <c r="G8" s="27"/>
      <c r="H8" s="27"/>
      <c r="I8" s="27"/>
    </row>
    <row r="9" spans="2:9" x14ac:dyDescent="0.25">
      <c r="B9" s="64" t="s">
        <v>186</v>
      </c>
      <c r="C9" s="64" t="s">
        <v>165</v>
      </c>
      <c r="D9" s="64"/>
      <c r="E9" s="64"/>
      <c r="F9" s="27"/>
      <c r="G9" s="27"/>
      <c r="H9" s="27"/>
      <c r="I9" s="27"/>
    </row>
    <row r="10" spans="2:9" x14ac:dyDescent="0.25">
      <c r="B10" s="71"/>
      <c r="C10" s="71"/>
      <c r="D10" s="71"/>
      <c r="E10" s="71"/>
      <c r="F10" s="27"/>
      <c r="G10" s="27"/>
      <c r="H10" s="27"/>
      <c r="I10" s="27"/>
    </row>
    <row r="11" spans="2:9" x14ac:dyDescent="0.25">
      <c r="B11" s="71" t="s">
        <v>153</v>
      </c>
      <c r="C11" s="71" t="s">
        <v>154</v>
      </c>
      <c r="D11" s="71" t="s">
        <v>123</v>
      </c>
      <c r="E11" s="71" t="s">
        <v>88</v>
      </c>
      <c r="F11" s="27"/>
      <c r="G11" s="27"/>
      <c r="H11" s="27"/>
      <c r="I11" s="27"/>
    </row>
    <row r="12" spans="2:9" x14ac:dyDescent="0.25">
      <c r="B12" s="110"/>
      <c r="C12" s="110"/>
      <c r="D12" s="110"/>
      <c r="E12" s="110"/>
      <c r="F12" s="27"/>
      <c r="G12" s="27"/>
      <c r="H12" s="27"/>
      <c r="I12" s="27"/>
    </row>
    <row r="13" spans="2:9" x14ac:dyDescent="0.25">
      <c r="B13" s="64" t="s">
        <v>139</v>
      </c>
      <c r="C13" s="64" t="s">
        <v>144</v>
      </c>
      <c r="D13" s="64" t="s">
        <v>297</v>
      </c>
      <c r="E13" s="64"/>
      <c r="F13" s="27"/>
      <c r="G13" s="27"/>
      <c r="H13" s="27"/>
      <c r="I13" s="27"/>
    </row>
    <row r="14" spans="2:9" x14ac:dyDescent="0.25">
      <c r="B14" s="111"/>
      <c r="C14" s="111"/>
      <c r="D14" s="111"/>
      <c r="E14" s="111" t="s">
        <v>355</v>
      </c>
      <c r="F14" s="27"/>
      <c r="G14" s="27"/>
      <c r="H14" s="27"/>
      <c r="I14" s="27"/>
    </row>
    <row r="15" spans="2:9" x14ac:dyDescent="0.25">
      <c r="B15" s="62" t="s">
        <v>157</v>
      </c>
      <c r="C15" s="62" t="s">
        <v>158</v>
      </c>
      <c r="D15" s="62" t="s">
        <v>310</v>
      </c>
      <c r="E15" s="62" t="s">
        <v>241</v>
      </c>
      <c r="F15" s="27"/>
      <c r="G15" s="27"/>
      <c r="H15" s="27"/>
      <c r="I15" s="27"/>
    </row>
    <row r="16" spans="2:9" x14ac:dyDescent="0.25">
      <c r="B16" s="27"/>
      <c r="C16" s="27"/>
      <c r="D16" s="27"/>
      <c r="E16" s="27"/>
      <c r="F16" s="27"/>
      <c r="G16" s="27"/>
      <c r="H16" s="27"/>
      <c r="I16" s="27"/>
    </row>
    <row r="17" spans="2:9" x14ac:dyDescent="0.25">
      <c r="B17" s="27"/>
      <c r="C17" s="27"/>
      <c r="D17" s="27"/>
      <c r="E17" s="27"/>
      <c r="F17" s="27"/>
      <c r="G17" s="27"/>
      <c r="H17" s="27"/>
      <c r="I17" s="27"/>
    </row>
    <row r="18" spans="2:9" s="336" customFormat="1" x14ac:dyDescent="0.25"/>
    <row r="19" spans="2:9" s="336" customFormat="1" x14ac:dyDescent="0.25"/>
    <row r="20" spans="2:9" s="336" customFormat="1" x14ac:dyDescent="0.25"/>
    <row r="21" spans="2:9" s="336" customFormat="1" x14ac:dyDescent="0.25"/>
    <row r="22" spans="2:9" s="336" customFormat="1" x14ac:dyDescent="0.25"/>
    <row r="23" spans="2:9" s="336" customFormat="1" x14ac:dyDescent="0.25"/>
    <row r="24" spans="2:9" s="336" customFormat="1" x14ac:dyDescent="0.25"/>
    <row r="25" spans="2:9" s="336" customFormat="1" x14ac:dyDescent="0.25"/>
    <row r="26" spans="2:9" s="336" customFormat="1" x14ac:dyDescent="0.25"/>
    <row r="27" spans="2:9" s="336" customFormat="1" x14ac:dyDescent="0.25"/>
    <row r="28" spans="2:9" s="336" customFormat="1" x14ac:dyDescent="0.25"/>
    <row r="29" spans="2:9" s="336" customFormat="1" x14ac:dyDescent="0.25"/>
    <row r="30" spans="2:9" s="336" customFormat="1" x14ac:dyDescent="0.25"/>
    <row r="31" spans="2:9" s="336" customFormat="1" x14ac:dyDescent="0.25"/>
    <row r="32" spans="2:9" x14ac:dyDescent="0.25">
      <c r="B32" s="27"/>
      <c r="C32" s="27"/>
      <c r="D32" s="27"/>
      <c r="E32" s="27"/>
      <c r="F32" s="27"/>
      <c r="G32" s="27"/>
      <c r="H32" s="27"/>
      <c r="I32" s="27"/>
    </row>
    <row r="33" spans="2:9" x14ac:dyDescent="0.25">
      <c r="B33" s="27"/>
      <c r="C33" s="27"/>
      <c r="D33" s="27"/>
      <c r="E33" s="27"/>
      <c r="F33" s="27"/>
      <c r="G33" s="27"/>
      <c r="H33" s="27"/>
      <c r="I33" s="27"/>
    </row>
    <row r="34" spans="2:9" x14ac:dyDescent="0.25">
      <c r="B34" s="27"/>
      <c r="C34" s="27"/>
      <c r="D34" s="27"/>
      <c r="E34" s="27"/>
      <c r="F34" s="27"/>
      <c r="G34" s="27"/>
      <c r="H34" s="27"/>
      <c r="I34" s="27"/>
    </row>
    <row r="35" spans="2:9" x14ac:dyDescent="0.25">
      <c r="B35" s="27"/>
      <c r="C35" s="27"/>
      <c r="D35" s="27"/>
      <c r="E35" s="27"/>
      <c r="F35" s="27"/>
      <c r="G35" s="27"/>
      <c r="H35" s="27"/>
      <c r="I35" s="27"/>
    </row>
    <row r="36" spans="2:9" x14ac:dyDescent="0.25">
      <c r="B36" s="27"/>
      <c r="C36" s="27"/>
      <c r="D36" s="27"/>
      <c r="E36" s="27"/>
      <c r="F36" s="27"/>
      <c r="G36" s="27"/>
      <c r="H36" s="27"/>
      <c r="I36" s="27"/>
    </row>
    <row r="37" spans="2:9" x14ac:dyDescent="0.25">
      <c r="B37" s="27"/>
      <c r="C37" s="27"/>
      <c r="D37" s="27"/>
      <c r="E37" s="27"/>
      <c r="F37" s="27"/>
      <c r="G37" s="27"/>
      <c r="H37" s="27"/>
      <c r="I37" s="27"/>
    </row>
    <row r="38" spans="2:9" x14ac:dyDescent="0.25">
      <c r="B38" s="27"/>
      <c r="C38" s="27"/>
      <c r="D38" s="27"/>
      <c r="E38" s="27"/>
      <c r="F38" s="27"/>
      <c r="G38" s="27"/>
      <c r="H38" s="27"/>
      <c r="I38" s="27"/>
    </row>
    <row r="39" spans="2:9" x14ac:dyDescent="0.25">
      <c r="B39" s="27"/>
      <c r="C39" s="27"/>
      <c r="D39" s="27"/>
      <c r="E39" s="27"/>
      <c r="F39" s="27"/>
      <c r="G39" s="27"/>
      <c r="H39" s="27"/>
      <c r="I39" s="27"/>
    </row>
    <row r="40" spans="2:9" x14ac:dyDescent="0.25">
      <c r="B40" s="27"/>
      <c r="C40" s="27"/>
      <c r="D40" s="27"/>
      <c r="E40" s="27"/>
      <c r="F40" s="27"/>
      <c r="G40" s="27"/>
      <c r="H40" s="27"/>
      <c r="I40" s="27"/>
    </row>
    <row r="41" spans="2:9" x14ac:dyDescent="0.25">
      <c r="B41" s="27"/>
      <c r="C41" s="27"/>
      <c r="D41" s="27"/>
      <c r="E41" s="27"/>
      <c r="F41" s="27"/>
      <c r="G41" s="27"/>
      <c r="H41" s="27"/>
      <c r="I41" s="27"/>
    </row>
    <row r="42" spans="2:9" x14ac:dyDescent="0.25">
      <c r="B42" s="27"/>
      <c r="C42" s="27"/>
      <c r="D42" s="27"/>
      <c r="E42" s="27"/>
      <c r="F42" s="27"/>
      <c r="G42" s="27"/>
      <c r="H42" s="27"/>
      <c r="I42" s="27"/>
    </row>
    <row r="43" spans="2:9" x14ac:dyDescent="0.25">
      <c r="B43" s="27"/>
      <c r="C43" s="27"/>
      <c r="D43" s="27"/>
      <c r="E43" s="27"/>
      <c r="F43" s="27"/>
      <c r="G43" s="27"/>
      <c r="H43" s="27"/>
      <c r="I43" s="27"/>
    </row>
    <row r="44" spans="2:9" x14ac:dyDescent="0.25">
      <c r="B44" s="27"/>
      <c r="C44" s="27"/>
      <c r="D44" s="27"/>
      <c r="E44" s="27"/>
      <c r="F44" s="27"/>
      <c r="G44" s="27"/>
      <c r="H44" s="27"/>
      <c r="I44" s="27"/>
    </row>
    <row r="45" spans="2:9" x14ac:dyDescent="0.25">
      <c r="B45" s="27"/>
      <c r="C45" s="27"/>
      <c r="D45" s="27"/>
      <c r="E45" s="27"/>
      <c r="F45" s="27"/>
      <c r="G45" s="27"/>
      <c r="H45" s="27"/>
      <c r="I45" s="27"/>
    </row>
    <row r="46" spans="2:9" x14ac:dyDescent="0.25">
      <c r="B46" s="27"/>
      <c r="C46" s="27"/>
      <c r="D46" s="27"/>
      <c r="E46" s="27"/>
      <c r="F46" s="27"/>
      <c r="G46" s="27"/>
      <c r="H46" s="27"/>
      <c r="I46" s="27"/>
    </row>
    <row r="47" spans="2:9" x14ac:dyDescent="0.25">
      <c r="B47" s="27"/>
      <c r="C47" s="27"/>
      <c r="D47" s="27"/>
      <c r="E47" s="27"/>
      <c r="F47" s="27"/>
      <c r="G47" s="27"/>
      <c r="H47" s="27"/>
      <c r="I47" s="27"/>
    </row>
    <row r="48" spans="2:9" x14ac:dyDescent="0.25">
      <c r="B48" s="27"/>
      <c r="C48" s="27"/>
      <c r="D48" s="27"/>
      <c r="E48" s="27"/>
      <c r="F48" s="27"/>
      <c r="G48" s="27"/>
      <c r="H48" s="27"/>
      <c r="I48" s="27"/>
    </row>
    <row r="49" spans="2:9" x14ac:dyDescent="0.25">
      <c r="B49" s="27"/>
      <c r="C49" s="27"/>
      <c r="D49" s="27"/>
      <c r="E49" s="27"/>
      <c r="F49" s="27"/>
      <c r="G49" s="27"/>
      <c r="H49" s="27"/>
      <c r="I49" s="27"/>
    </row>
    <row r="50" spans="2:9" x14ac:dyDescent="0.25">
      <c r="B50" s="27"/>
      <c r="C50" s="27"/>
      <c r="D50" s="27"/>
      <c r="E50" s="27"/>
      <c r="F50" s="27"/>
      <c r="G50" s="27"/>
      <c r="H50" s="27"/>
      <c r="I50" s="27"/>
    </row>
    <row r="51" spans="2:9" x14ac:dyDescent="0.25">
      <c r="B51" s="27"/>
      <c r="C51" s="27"/>
      <c r="D51" s="27"/>
      <c r="E51" s="27"/>
      <c r="F51" s="27"/>
      <c r="G51" s="27"/>
      <c r="H51" s="27"/>
      <c r="I51" s="27"/>
    </row>
    <row r="52" spans="2:9" x14ac:dyDescent="0.25">
      <c r="B52" s="27"/>
      <c r="C52" s="27"/>
      <c r="D52" s="27"/>
      <c r="E52" s="27"/>
      <c r="F52" s="27"/>
      <c r="G52" s="27"/>
      <c r="H52" s="27"/>
      <c r="I52" s="27"/>
    </row>
    <row r="53" spans="2:9" x14ac:dyDescent="0.25">
      <c r="B53" s="27"/>
      <c r="C53" s="27"/>
      <c r="D53" s="27"/>
      <c r="E53" s="27"/>
      <c r="F53" s="27"/>
      <c r="G53" s="27"/>
      <c r="H53" s="27"/>
      <c r="I53" s="27"/>
    </row>
    <row r="54" spans="2:9" x14ac:dyDescent="0.25">
      <c r="B54" s="27"/>
      <c r="C54" s="27"/>
      <c r="D54" s="27"/>
      <c r="E54" s="27"/>
      <c r="F54" s="27"/>
      <c r="G54" s="27"/>
      <c r="H54" s="27"/>
      <c r="I54" s="27"/>
    </row>
    <row r="55" spans="2:9" x14ac:dyDescent="0.25">
      <c r="B55" s="27"/>
      <c r="C55" s="27"/>
      <c r="D55" s="27"/>
      <c r="E55" s="27"/>
      <c r="F55" s="27"/>
      <c r="G55" s="27"/>
      <c r="H55" s="27"/>
      <c r="I55" s="27"/>
    </row>
    <row r="56" spans="2:9" x14ac:dyDescent="0.25">
      <c r="B56" s="27"/>
      <c r="C56" s="27"/>
      <c r="D56" s="27"/>
      <c r="E56" s="27"/>
      <c r="F56" s="27"/>
      <c r="G56" s="27"/>
      <c r="H56" s="27"/>
      <c r="I56" s="27"/>
    </row>
    <row r="57" spans="2:9" x14ac:dyDescent="0.25">
      <c r="B57" s="27"/>
      <c r="C57" s="27"/>
      <c r="D57" s="27"/>
      <c r="E57" s="27"/>
      <c r="F57" s="27"/>
      <c r="G57" s="27"/>
      <c r="H57" s="27"/>
      <c r="I57" s="27"/>
    </row>
    <row r="58" spans="2:9" x14ac:dyDescent="0.25">
      <c r="B58" s="27"/>
      <c r="C58" s="27"/>
      <c r="D58" s="27"/>
      <c r="E58" s="27"/>
      <c r="F58" s="27"/>
      <c r="G58" s="27"/>
      <c r="H58" s="27"/>
      <c r="I58" s="27"/>
    </row>
    <row r="59" spans="2:9" x14ac:dyDescent="0.25">
      <c r="B59" s="27"/>
      <c r="C59" s="27"/>
      <c r="D59" s="27"/>
      <c r="E59" s="27"/>
      <c r="F59" s="27"/>
      <c r="G59" s="27"/>
      <c r="H59" s="27"/>
      <c r="I59" s="27"/>
    </row>
    <row r="60" spans="2:9" x14ac:dyDescent="0.25">
      <c r="B60" s="27"/>
      <c r="C60" s="27"/>
      <c r="D60" s="27"/>
      <c r="E60" s="27"/>
      <c r="F60" s="27"/>
      <c r="G60" s="27"/>
      <c r="H60" s="27"/>
      <c r="I60" s="27"/>
    </row>
    <row r="61" spans="2:9" x14ac:dyDescent="0.25">
      <c r="B61" s="27"/>
      <c r="C61" s="27"/>
      <c r="D61" s="27"/>
      <c r="E61" s="27"/>
      <c r="F61" s="27"/>
      <c r="G61" s="27"/>
      <c r="H61" s="27"/>
      <c r="I61" s="27"/>
    </row>
    <row r="62" spans="2:9" x14ac:dyDescent="0.25">
      <c r="B62" s="27"/>
      <c r="C62" s="27"/>
      <c r="D62" s="27"/>
      <c r="E62" s="27"/>
      <c r="F62" s="27"/>
      <c r="G62" s="27"/>
      <c r="H62" s="27"/>
      <c r="I62" s="27"/>
    </row>
    <row r="63" spans="2:9" x14ac:dyDescent="0.25">
      <c r="B63" s="27"/>
      <c r="C63" s="27"/>
      <c r="D63" s="27"/>
      <c r="E63" s="27"/>
    </row>
    <row r="64" spans="2:9" x14ac:dyDescent="0.25">
      <c r="B64" s="27"/>
      <c r="C64" s="27"/>
      <c r="D64" s="27"/>
      <c r="E64" s="27"/>
    </row>
    <row r="65" spans="2:5" x14ac:dyDescent="0.25">
      <c r="B65" s="27"/>
      <c r="C65" s="27"/>
      <c r="D65" s="27"/>
      <c r="E65" s="27"/>
    </row>
    <row r="66" spans="2:5" x14ac:dyDescent="0.25">
      <c r="B66" s="27"/>
      <c r="C66" s="27"/>
      <c r="D66" s="27"/>
      <c r="E66" s="27"/>
    </row>
    <row r="67" spans="2:5" x14ac:dyDescent="0.25">
      <c r="B67" s="27"/>
      <c r="C67" s="27"/>
      <c r="D67" s="27"/>
      <c r="E67" s="27"/>
    </row>
    <row r="68" spans="2:5" x14ac:dyDescent="0.25">
      <c r="B68" s="27"/>
      <c r="C68" s="27"/>
      <c r="D68" s="27"/>
      <c r="E68" s="27"/>
    </row>
    <row r="69" spans="2:5" x14ac:dyDescent="0.25">
      <c r="B69" s="27"/>
      <c r="C69" s="27"/>
      <c r="D69" s="27"/>
      <c r="E69" s="27"/>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144"/>
  <sheetViews>
    <sheetView zoomScaleNormal="100" workbookViewId="0"/>
  </sheetViews>
  <sheetFormatPr defaultColWidth="8.6640625" defaultRowHeight="13.2" x14ac:dyDescent="0.25"/>
  <cols>
    <col min="1" max="1" width="3.109375" customWidth="1"/>
    <col min="2" max="2" width="27.109375" customWidth="1"/>
    <col min="3" max="3" width="2.44140625" customWidth="1"/>
    <col min="4" max="4" width="12" style="46" customWidth="1"/>
    <col min="5" max="5" width="2.44140625" customWidth="1"/>
    <col min="6" max="6" width="11" style="14" customWidth="1"/>
    <col min="7" max="7" width="2.44140625" customWidth="1"/>
    <col min="8" max="8" width="10.6640625" style="46" customWidth="1"/>
    <col min="9" max="9" width="2.44140625" customWidth="1"/>
    <col min="10" max="10" width="20.6640625" style="26" customWidth="1"/>
    <col min="11" max="32" width="8.6640625" style="27" customWidth="1"/>
  </cols>
  <sheetData>
    <row r="1" spans="1:44" s="27" customFormat="1" x14ac:dyDescent="0.25">
      <c r="D1" s="113"/>
      <c r="F1" s="28"/>
      <c r="H1" s="113"/>
    </row>
    <row r="2" spans="1:44" s="27" customFormat="1" ht="18" customHeight="1" x14ac:dyDescent="0.25">
      <c r="A2" s="418"/>
      <c r="B2" s="269" t="s">
        <v>368</v>
      </c>
      <c r="C2" s="186"/>
      <c r="D2" s="189"/>
      <c r="E2" s="186"/>
      <c r="F2" s="419"/>
      <c r="G2" s="186"/>
      <c r="H2" s="189"/>
      <c r="I2" s="186"/>
      <c r="J2" s="186"/>
    </row>
    <row r="3" spans="1:44" s="27" customFormat="1" x14ac:dyDescent="0.25">
      <c r="A3" s="418"/>
      <c r="B3" s="559" t="s">
        <v>334</v>
      </c>
      <c r="C3" s="559"/>
      <c r="D3" s="559"/>
      <c r="E3" s="559"/>
      <c r="F3" s="559"/>
      <c r="G3" s="559"/>
      <c r="H3" s="559"/>
      <c r="I3" s="559"/>
      <c r="J3" s="559"/>
    </row>
    <row r="4" spans="1:44" s="53" customFormat="1" ht="13.8" x14ac:dyDescent="0.25">
      <c r="A4" s="420"/>
      <c r="B4" s="496" t="s">
        <v>369</v>
      </c>
      <c r="C4" s="497"/>
      <c r="D4" s="497"/>
      <c r="E4" s="497"/>
      <c r="F4" s="497"/>
      <c r="G4" s="497"/>
      <c r="H4" s="497"/>
      <c r="I4" s="497"/>
      <c r="J4" s="421"/>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row>
    <row r="5" spans="1:44" s="27" customFormat="1" x14ac:dyDescent="0.25">
      <c r="A5" s="423"/>
      <c r="B5" s="424" t="s">
        <v>370</v>
      </c>
      <c r="C5" s="424"/>
      <c r="D5" s="424"/>
      <c r="E5" s="424"/>
      <c r="F5" s="424"/>
      <c r="G5" s="424"/>
      <c r="H5" s="424"/>
      <c r="I5" s="424"/>
      <c r="J5" s="424"/>
    </row>
    <row r="6" spans="1:44" s="27" customFormat="1" x14ac:dyDescent="0.25">
      <c r="A6" s="423"/>
      <c r="B6" s="560" t="s">
        <v>337</v>
      </c>
      <c r="C6" s="560"/>
      <c r="D6" s="560"/>
      <c r="E6" s="560"/>
      <c r="F6" s="560"/>
      <c r="G6" s="560"/>
      <c r="H6" s="560"/>
      <c r="I6" s="560"/>
      <c r="J6" s="560"/>
    </row>
    <row r="7" spans="1:44" ht="8.25" customHeight="1" x14ac:dyDescent="0.25">
      <c r="A7" s="27"/>
      <c r="B7" s="27"/>
      <c r="C7" s="27"/>
      <c r="D7" s="113"/>
      <c r="E7" s="27"/>
      <c r="F7" s="28"/>
      <c r="G7" s="27"/>
      <c r="H7" s="113"/>
      <c r="I7" s="27"/>
      <c r="J7" s="27"/>
    </row>
    <row r="8" spans="1:44" s="52" customFormat="1" ht="30.75" customHeight="1" x14ac:dyDescent="0.3">
      <c r="A8" s="51"/>
      <c r="B8" s="561" t="s">
        <v>435</v>
      </c>
      <c r="C8" s="562"/>
      <c r="D8" s="562"/>
      <c r="E8" s="562"/>
      <c r="F8" s="562"/>
      <c r="G8" s="562"/>
      <c r="H8" s="562"/>
      <c r="I8" s="562"/>
      <c r="J8" s="562"/>
      <c r="K8" s="51"/>
      <c r="L8" s="51"/>
      <c r="M8" s="51"/>
      <c r="N8" s="51"/>
      <c r="O8" s="51"/>
      <c r="P8" s="51"/>
      <c r="Q8" s="51"/>
      <c r="R8" s="51"/>
      <c r="S8" s="51"/>
      <c r="T8" s="51"/>
      <c r="U8" s="51"/>
      <c r="V8" s="51"/>
      <c r="W8" s="51"/>
      <c r="X8" s="51"/>
      <c r="Y8" s="51"/>
      <c r="Z8" s="51"/>
      <c r="AA8" s="51"/>
      <c r="AB8" s="51"/>
      <c r="AC8" s="51"/>
      <c r="AD8" s="51"/>
      <c r="AE8" s="51"/>
      <c r="AF8" s="51"/>
    </row>
    <row r="9" spans="1:44" s="52" customFormat="1" ht="3" customHeight="1" x14ac:dyDescent="0.3">
      <c r="A9" s="51"/>
      <c r="B9" s="464"/>
      <c r="C9" s="465"/>
      <c r="D9" s="466"/>
      <c r="E9" s="465"/>
      <c r="F9" s="466"/>
      <c r="G9" s="465"/>
      <c r="H9" s="466"/>
      <c r="I9" s="465"/>
      <c r="J9" s="465"/>
      <c r="K9" s="51"/>
      <c r="L9" s="51"/>
      <c r="M9" s="51"/>
      <c r="N9" s="51"/>
      <c r="O9" s="51"/>
      <c r="P9" s="51"/>
      <c r="Q9" s="51"/>
      <c r="R9" s="51"/>
      <c r="S9" s="51"/>
      <c r="T9" s="51"/>
      <c r="U9" s="51"/>
      <c r="V9" s="51"/>
      <c r="W9" s="51"/>
      <c r="X9" s="51"/>
      <c r="Y9" s="51"/>
      <c r="Z9" s="51"/>
      <c r="AA9" s="51"/>
      <c r="AB9" s="51"/>
      <c r="AC9" s="51"/>
      <c r="AD9" s="51"/>
      <c r="AE9" s="51"/>
      <c r="AF9" s="51"/>
    </row>
    <row r="10" spans="1:44" s="59" customFormat="1" ht="13.8" x14ac:dyDescent="0.25">
      <c r="A10" s="53"/>
      <c r="B10" s="453"/>
      <c r="C10" s="453"/>
      <c r="D10" s="454" t="s">
        <v>171</v>
      </c>
      <c r="E10" s="454"/>
      <c r="F10" s="455"/>
      <c r="G10" s="454"/>
      <c r="H10" s="454" t="s">
        <v>172</v>
      </c>
      <c r="I10" s="454"/>
      <c r="J10" s="456" t="s">
        <v>173</v>
      </c>
      <c r="K10" s="53"/>
      <c r="L10" s="53"/>
      <c r="M10" s="53"/>
      <c r="N10" s="53"/>
      <c r="O10" s="53"/>
      <c r="P10" s="53"/>
      <c r="Q10" s="53"/>
      <c r="R10" s="53"/>
      <c r="S10" s="53"/>
      <c r="T10" s="53"/>
      <c r="U10" s="53"/>
      <c r="V10" s="53"/>
      <c r="W10" s="53"/>
      <c r="X10" s="53"/>
      <c r="Y10" s="53"/>
      <c r="Z10" s="53"/>
      <c r="AA10" s="53"/>
      <c r="AB10" s="53"/>
      <c r="AC10" s="53"/>
      <c r="AD10" s="53"/>
      <c r="AE10" s="53"/>
      <c r="AF10" s="53"/>
    </row>
    <row r="11" spans="1:44" s="59" customFormat="1" ht="13.8" x14ac:dyDescent="0.25">
      <c r="A11" s="53"/>
      <c r="B11" s="60" t="s">
        <v>174</v>
      </c>
      <c r="C11" s="425"/>
      <c r="D11" s="60" t="s">
        <v>175</v>
      </c>
      <c r="E11" s="60"/>
      <c r="F11" s="426" t="s">
        <v>176</v>
      </c>
      <c r="G11" s="60"/>
      <c r="H11" s="60" t="s">
        <v>282</v>
      </c>
      <c r="I11" s="60"/>
      <c r="J11" s="427" t="s">
        <v>177</v>
      </c>
      <c r="K11" s="53"/>
      <c r="L11" s="53"/>
      <c r="M11" s="53"/>
      <c r="N11" s="53"/>
      <c r="O11" s="53"/>
      <c r="P11" s="53"/>
      <c r="Q11" s="53"/>
      <c r="R11" s="53"/>
      <c r="S11" s="53"/>
      <c r="T11" s="53"/>
      <c r="U11" s="53"/>
      <c r="V11" s="53"/>
      <c r="W11" s="53"/>
      <c r="X11" s="53"/>
      <c r="Y11" s="53"/>
      <c r="Z11" s="53"/>
      <c r="AA11" s="53"/>
      <c r="AB11" s="53"/>
      <c r="AC11" s="53"/>
      <c r="AD11" s="53"/>
      <c r="AE11" s="53"/>
      <c r="AF11" s="53"/>
    </row>
    <row r="12" spans="1:44" ht="5.25" customHeight="1" x14ac:dyDescent="0.25">
      <c r="A12" s="27"/>
      <c r="B12" s="1"/>
      <c r="C12" s="2"/>
      <c r="D12" s="1"/>
      <c r="E12" s="2"/>
      <c r="F12" s="3"/>
      <c r="G12" s="2"/>
      <c r="H12" s="1"/>
      <c r="I12" s="2"/>
      <c r="J12" s="4"/>
    </row>
    <row r="13" spans="1:44" x14ac:dyDescent="0.25">
      <c r="A13" s="27"/>
      <c r="B13" s="5" t="s">
        <v>178</v>
      </c>
      <c r="C13" s="501"/>
      <c r="D13" s="31"/>
      <c r="E13" s="501"/>
      <c r="F13" s="7"/>
      <c r="G13" s="501"/>
      <c r="H13" s="31"/>
      <c r="I13" s="501"/>
      <c r="J13" s="8"/>
    </row>
    <row r="14" spans="1:44" x14ac:dyDescent="0.25">
      <c r="A14" s="27"/>
      <c r="B14" s="428" t="s">
        <v>116</v>
      </c>
      <c r="C14" s="429"/>
      <c r="D14" s="430">
        <f>Summary!D21</f>
        <v>2000</v>
      </c>
      <c r="E14" s="429"/>
      <c r="F14" s="431" t="s">
        <v>72</v>
      </c>
      <c r="G14" s="429"/>
      <c r="H14" s="432">
        <f>Summary!E21</f>
        <v>0.1176</v>
      </c>
      <c r="I14" s="429"/>
      <c r="J14" s="433">
        <f>D14*H14</f>
        <v>235.2</v>
      </c>
      <c r="L14" s="34"/>
      <c r="M14" s="34"/>
      <c r="N14" s="34"/>
      <c r="O14" s="34"/>
      <c r="P14" s="34"/>
    </row>
    <row r="15" spans="1:44" ht="3.75" customHeight="1" x14ac:dyDescent="0.25">
      <c r="A15" s="27"/>
      <c r="B15" s="429"/>
      <c r="C15" s="429"/>
      <c r="D15" s="434"/>
      <c r="E15" s="429"/>
      <c r="F15" s="435"/>
      <c r="G15" s="429"/>
      <c r="H15" s="436"/>
      <c r="I15" s="429"/>
      <c r="J15" s="433"/>
    </row>
    <row r="16" spans="1:44" x14ac:dyDescent="0.25">
      <c r="A16" s="27"/>
      <c r="B16" s="5" t="s">
        <v>160</v>
      </c>
      <c r="C16" s="501"/>
      <c r="D16" s="31"/>
      <c r="E16" s="501"/>
      <c r="F16" s="7"/>
      <c r="G16" s="501"/>
      <c r="H16" s="115"/>
      <c r="I16" s="501"/>
      <c r="J16" s="437"/>
    </row>
    <row r="17" spans="1:33" ht="5.0999999999999996" customHeight="1" x14ac:dyDescent="0.25">
      <c r="A17" s="27"/>
      <c r="B17" s="501"/>
      <c r="C17" s="501"/>
      <c r="D17" s="31"/>
      <c r="E17" s="501"/>
      <c r="F17" s="7"/>
      <c r="G17" s="501"/>
      <c r="H17" s="115"/>
      <c r="I17" s="501"/>
      <c r="J17" s="11"/>
    </row>
    <row r="18" spans="1:33" ht="15.6" x14ac:dyDescent="0.3">
      <c r="A18" s="27"/>
      <c r="B18" s="40" t="s">
        <v>179</v>
      </c>
      <c r="C18" s="501"/>
      <c r="D18" s="81"/>
      <c r="E18" s="501"/>
      <c r="F18" s="7"/>
      <c r="G18" s="501"/>
      <c r="H18" s="115"/>
      <c r="I18" s="501"/>
      <c r="J18" s="410">
        <f>SUM(J19:J19)</f>
        <v>68</v>
      </c>
    </row>
    <row r="19" spans="1:33" x14ac:dyDescent="0.25">
      <c r="A19" s="27"/>
      <c r="B19" s="39" t="s">
        <v>120</v>
      </c>
      <c r="C19" s="429"/>
      <c r="D19" s="438">
        <v>200</v>
      </c>
      <c r="E19" s="429"/>
      <c r="F19" s="431" t="s">
        <v>72</v>
      </c>
      <c r="G19" s="429"/>
      <c r="H19" s="439">
        <f>Pea</f>
        <v>0.34</v>
      </c>
      <c r="I19" s="429"/>
      <c r="J19" s="433">
        <f>D19*H19</f>
        <v>68</v>
      </c>
    </row>
    <row r="20" spans="1:33" ht="5.0999999999999996" customHeight="1" x14ac:dyDescent="0.25">
      <c r="A20" s="27"/>
      <c r="B20" s="501"/>
      <c r="C20" s="501"/>
      <c r="D20" s="31"/>
      <c r="E20" s="501"/>
      <c r="F20" s="7"/>
      <c r="G20" s="501"/>
      <c r="H20" s="115"/>
      <c r="I20" s="501"/>
      <c r="J20" s="11"/>
    </row>
    <row r="21" spans="1:33" x14ac:dyDescent="0.25">
      <c r="A21" s="27"/>
      <c r="B21" s="40" t="s">
        <v>180</v>
      </c>
      <c r="C21" s="501"/>
      <c r="D21" s="31"/>
      <c r="E21" s="501"/>
      <c r="F21" s="7"/>
      <c r="G21" s="501"/>
      <c r="H21" s="115"/>
      <c r="I21" s="501"/>
      <c r="J21" s="410">
        <f>SUM(J24:J25)</f>
        <v>0</v>
      </c>
      <c r="K21" s="336"/>
      <c r="L21" s="29"/>
    </row>
    <row r="22" spans="1:33" s="44" customFormat="1" x14ac:dyDescent="0.25">
      <c r="A22" s="48"/>
      <c r="B22" s="442" t="s">
        <v>382</v>
      </c>
      <c r="C22" s="66"/>
      <c r="D22" s="67"/>
      <c r="E22" s="66"/>
      <c r="F22" s="68"/>
      <c r="G22" s="66"/>
      <c r="H22" s="79"/>
      <c r="I22" s="66"/>
      <c r="J22" s="82"/>
      <c r="K22" s="336"/>
      <c r="L22" s="48"/>
      <c r="M22" s="86"/>
      <c r="N22" s="48"/>
      <c r="O22" s="48"/>
      <c r="P22" s="48"/>
      <c r="Q22" s="48"/>
      <c r="R22" s="48"/>
      <c r="S22" s="48"/>
      <c r="T22" s="48"/>
      <c r="U22" s="48"/>
      <c r="V22" s="48"/>
      <c r="W22" s="48"/>
      <c r="X22" s="48"/>
      <c r="Y22" s="48"/>
      <c r="Z22" s="48"/>
      <c r="AA22" s="48"/>
      <c r="AB22" s="48"/>
      <c r="AC22" s="48"/>
      <c r="AD22" s="48"/>
      <c r="AE22" s="48"/>
      <c r="AF22" s="48"/>
      <c r="AG22" s="48"/>
    </row>
    <row r="23" spans="1:33" s="44" customFormat="1" x14ac:dyDescent="0.25">
      <c r="A23" s="48"/>
      <c r="B23" s="442" t="s">
        <v>383</v>
      </c>
      <c r="C23" s="66"/>
      <c r="D23" s="67"/>
      <c r="E23" s="66"/>
      <c r="F23" s="68"/>
      <c r="G23" s="66"/>
      <c r="H23" s="79"/>
      <c r="I23" s="66"/>
      <c r="J23" s="82"/>
      <c r="K23" s="336"/>
      <c r="L23" s="48"/>
      <c r="M23" s="86"/>
      <c r="N23" s="48"/>
      <c r="O23" s="48"/>
      <c r="P23" s="48"/>
      <c r="Q23" s="48"/>
      <c r="R23" s="48"/>
      <c r="S23" s="48"/>
      <c r="T23" s="48"/>
      <c r="U23" s="48"/>
      <c r="V23" s="48"/>
      <c r="W23" s="48"/>
      <c r="X23" s="48"/>
      <c r="Y23" s="48"/>
      <c r="Z23" s="48"/>
      <c r="AA23" s="48"/>
      <c r="AB23" s="48"/>
      <c r="AC23" s="48"/>
      <c r="AD23" s="48"/>
      <c r="AE23" s="48"/>
      <c r="AF23" s="48"/>
      <c r="AG23" s="48"/>
    </row>
    <row r="24" spans="1:33" x14ac:dyDescent="0.25">
      <c r="A24" s="27"/>
      <c r="B24" s="39"/>
      <c r="C24" s="501"/>
      <c r="D24" s="438"/>
      <c r="E24" s="501"/>
      <c r="F24" s="10"/>
      <c r="G24" s="501"/>
      <c r="H24" s="439"/>
      <c r="I24" s="501"/>
      <c r="J24" s="11"/>
      <c r="K24" s="336"/>
    </row>
    <row r="25" spans="1:33" x14ac:dyDescent="0.25">
      <c r="A25" s="27"/>
      <c r="B25" s="39"/>
      <c r="C25" s="501"/>
      <c r="D25" s="438"/>
      <c r="E25" s="501"/>
      <c r="F25" s="10"/>
      <c r="G25" s="501"/>
      <c r="H25" s="439"/>
      <c r="I25" s="501"/>
      <c r="J25" s="11"/>
      <c r="K25" s="336"/>
    </row>
    <row r="26" spans="1:33" ht="5.0999999999999996" customHeight="1" x14ac:dyDescent="0.25">
      <c r="A26" s="27"/>
      <c r="B26" s="501"/>
      <c r="C26" s="501"/>
      <c r="D26" s="31"/>
      <c r="E26" s="501"/>
      <c r="F26" s="7"/>
      <c r="G26" s="501"/>
      <c r="H26" s="115"/>
      <c r="I26" s="501"/>
      <c r="J26" s="11"/>
      <c r="K26" s="336"/>
    </row>
    <row r="27" spans="1:33" x14ac:dyDescent="0.25">
      <c r="A27" s="27"/>
      <c r="B27" s="40" t="s">
        <v>181</v>
      </c>
      <c r="C27" s="501"/>
      <c r="D27" s="31"/>
      <c r="E27" s="501"/>
      <c r="F27" s="7"/>
      <c r="G27" s="501"/>
      <c r="H27" s="115"/>
      <c r="I27" s="501"/>
      <c r="J27" s="410">
        <f>SUM(J31:J38)</f>
        <v>22.5965234375</v>
      </c>
      <c r="K27" s="336"/>
    </row>
    <row r="28" spans="1:33" s="44" customFormat="1" x14ac:dyDescent="0.25">
      <c r="A28" s="48"/>
      <c r="B28" s="442" t="s">
        <v>371</v>
      </c>
      <c r="C28" s="66"/>
      <c r="D28" s="67"/>
      <c r="E28" s="66"/>
      <c r="F28" s="68"/>
      <c r="G28" s="66"/>
      <c r="H28" s="79"/>
      <c r="I28" s="66"/>
      <c r="J28" s="88"/>
      <c r="K28" s="336"/>
      <c r="L28" s="48"/>
      <c r="M28" s="48"/>
      <c r="N28" s="48"/>
      <c r="O28" s="48"/>
      <c r="P28" s="48"/>
      <c r="Q28" s="48"/>
      <c r="R28" s="48"/>
      <c r="S28" s="48"/>
      <c r="T28" s="48"/>
      <c r="U28" s="48"/>
      <c r="V28" s="48"/>
      <c r="W28" s="48"/>
      <c r="X28" s="48"/>
      <c r="Y28" s="48"/>
      <c r="Z28" s="48"/>
      <c r="AA28" s="48"/>
      <c r="AB28" s="48"/>
      <c r="AC28" s="48"/>
      <c r="AD28" s="48"/>
      <c r="AE28" s="48"/>
      <c r="AF28" s="48"/>
      <c r="AG28" s="48"/>
    </row>
    <row r="29" spans="1:33" s="44" customFormat="1" x14ac:dyDescent="0.25">
      <c r="A29" s="48"/>
      <c r="B29" s="442" t="s">
        <v>372</v>
      </c>
      <c r="C29" s="66"/>
      <c r="D29" s="67"/>
      <c r="E29" s="66"/>
      <c r="F29" s="68"/>
      <c r="G29" s="66"/>
      <c r="H29" s="79"/>
      <c r="I29" s="66"/>
      <c r="J29" s="88"/>
      <c r="K29" s="336"/>
      <c r="L29" s="48"/>
      <c r="M29" s="48"/>
      <c r="N29" s="48"/>
      <c r="O29" s="48"/>
      <c r="P29" s="48"/>
      <c r="Q29" s="48"/>
      <c r="R29" s="48"/>
      <c r="S29" s="48"/>
      <c r="T29" s="48"/>
      <c r="U29" s="48"/>
      <c r="V29" s="48"/>
      <c r="W29" s="48"/>
      <c r="X29" s="48"/>
      <c r="Y29" s="48"/>
      <c r="Z29" s="48"/>
      <c r="AA29" s="48"/>
      <c r="AB29" s="48"/>
      <c r="AC29" s="48"/>
      <c r="AD29" s="48"/>
      <c r="AE29" s="48"/>
      <c r="AF29" s="48"/>
      <c r="AG29" s="48"/>
    </row>
    <row r="30" spans="1:33" s="44" customFormat="1" x14ac:dyDescent="0.25">
      <c r="A30" s="48"/>
      <c r="B30" s="442" t="s">
        <v>373</v>
      </c>
      <c r="C30" s="66"/>
      <c r="D30" s="67"/>
      <c r="E30" s="66"/>
      <c r="F30" s="68"/>
      <c r="G30" s="66"/>
      <c r="H30" s="79"/>
      <c r="I30" s="66"/>
      <c r="J30" s="88"/>
      <c r="K30" s="336"/>
      <c r="L30" s="48"/>
      <c r="M30" s="48"/>
      <c r="N30" s="48"/>
      <c r="O30" s="48"/>
      <c r="P30" s="48"/>
      <c r="Q30" s="48"/>
      <c r="R30" s="48"/>
      <c r="S30" s="48"/>
      <c r="T30" s="48"/>
      <c r="U30" s="48"/>
      <c r="V30" s="48"/>
      <c r="W30" s="48"/>
      <c r="X30" s="48"/>
      <c r="Y30" s="48"/>
      <c r="Z30" s="48"/>
      <c r="AA30" s="48"/>
      <c r="AB30" s="48"/>
      <c r="AC30" s="48"/>
      <c r="AD30" s="48"/>
      <c r="AE30" s="48"/>
      <c r="AF30" s="48"/>
      <c r="AG30" s="48"/>
    </row>
    <row r="31" spans="1:33" x14ac:dyDescent="0.25">
      <c r="A31" s="27"/>
      <c r="B31" s="39" t="s">
        <v>102</v>
      </c>
      <c r="C31" s="501"/>
      <c r="D31" s="457">
        <v>18</v>
      </c>
      <c r="E31" s="501"/>
      <c r="F31" s="10" t="s">
        <v>74</v>
      </c>
      <c r="G31" s="501"/>
      <c r="H31" s="439">
        <f>Glyphosphate</f>
        <v>0.13062499999999999</v>
      </c>
      <c r="I31" s="501"/>
      <c r="J31" s="11">
        <f>D31*H31</f>
        <v>2.3512499999999998</v>
      </c>
    </row>
    <row r="32" spans="1:33" x14ac:dyDescent="0.25">
      <c r="A32" s="27"/>
      <c r="B32" s="514" t="s">
        <v>84</v>
      </c>
      <c r="C32" s="515"/>
      <c r="D32" s="517">
        <v>50</v>
      </c>
      <c r="E32" s="66"/>
      <c r="F32" s="84" t="s">
        <v>74</v>
      </c>
      <c r="G32" s="515"/>
      <c r="H32" s="439">
        <f>AmmSulfLiq</f>
        <v>1.1328125E-2</v>
      </c>
      <c r="I32" s="515"/>
      <c r="J32" s="11">
        <f t="shared" ref="J32:J33" si="0">D32*H32</f>
        <v>0.56640625</v>
      </c>
    </row>
    <row r="33" spans="1:44" x14ac:dyDescent="0.25">
      <c r="A33" s="27"/>
      <c r="B33" s="514" t="s">
        <v>170</v>
      </c>
      <c r="C33" s="515"/>
      <c r="D33" s="517">
        <v>1.5</v>
      </c>
      <c r="E33" s="515"/>
      <c r="F33" s="10" t="s">
        <v>74</v>
      </c>
      <c r="G33" s="515"/>
      <c r="H33" s="439">
        <f>M</f>
        <v>0.22226562499999999</v>
      </c>
      <c r="I33" s="515"/>
      <c r="J33" s="11">
        <f t="shared" si="0"/>
        <v>0.33339843749999998</v>
      </c>
    </row>
    <row r="34" spans="1:44" x14ac:dyDescent="0.25">
      <c r="A34" s="27"/>
      <c r="B34" s="39" t="s">
        <v>480</v>
      </c>
      <c r="C34" s="501"/>
      <c r="D34" s="457">
        <v>2</v>
      </c>
      <c r="E34" s="501"/>
      <c r="F34" s="10" t="s">
        <v>74</v>
      </c>
      <c r="G34" s="501"/>
      <c r="H34" s="439">
        <f>Pursuit</f>
        <v>2.9283593749999999</v>
      </c>
      <c r="I34" s="501"/>
      <c r="J34" s="11">
        <f t="shared" ref="J34:J38" si="1">D34*H34</f>
        <v>5.8567187499999998</v>
      </c>
    </row>
    <row r="35" spans="1:44" x14ac:dyDescent="0.25">
      <c r="A35" s="27"/>
      <c r="B35" s="39" t="s">
        <v>481</v>
      </c>
      <c r="C35" s="501"/>
      <c r="D35" s="457">
        <v>4</v>
      </c>
      <c r="E35" s="501"/>
      <c r="F35" s="10" t="s">
        <v>74</v>
      </c>
      <c r="G35" s="501"/>
      <c r="H35" s="439">
        <f>Prowl</f>
        <v>0.395625</v>
      </c>
      <c r="I35" s="501"/>
      <c r="J35" s="11">
        <f t="shared" si="1"/>
        <v>1.5825</v>
      </c>
    </row>
    <row r="36" spans="1:44" s="27" customFormat="1" x14ac:dyDescent="0.25">
      <c r="B36" s="39" t="s">
        <v>479</v>
      </c>
      <c r="C36" s="501"/>
      <c r="D36" s="457">
        <v>4</v>
      </c>
      <c r="E36" s="501"/>
      <c r="F36" s="10" t="s">
        <v>74</v>
      </c>
      <c r="G36" s="501"/>
      <c r="H36" s="439">
        <f>Clethodim</f>
        <v>0.6640625</v>
      </c>
      <c r="I36" s="501"/>
      <c r="J36" s="11">
        <f t="shared" si="1"/>
        <v>2.65625</v>
      </c>
      <c r="AG36"/>
      <c r="AH36"/>
      <c r="AI36"/>
      <c r="AJ36"/>
      <c r="AK36"/>
      <c r="AL36"/>
      <c r="AM36"/>
      <c r="AN36"/>
      <c r="AO36"/>
      <c r="AP36"/>
      <c r="AQ36"/>
      <c r="AR36"/>
    </row>
    <row r="37" spans="1:44" s="27" customFormat="1" x14ac:dyDescent="0.25">
      <c r="B37" s="39" t="s">
        <v>476</v>
      </c>
      <c r="C37" s="501"/>
      <c r="D37" s="457">
        <v>1</v>
      </c>
      <c r="E37" s="501"/>
      <c r="F37" s="84" t="s">
        <v>73</v>
      </c>
      <c r="G37" s="501"/>
      <c r="H37" s="439">
        <f>Warrior</f>
        <v>3</v>
      </c>
      <c r="I37" s="501"/>
      <c r="J37" s="11">
        <f t="shared" si="1"/>
        <v>3</v>
      </c>
      <c r="AG37"/>
      <c r="AH37"/>
      <c r="AI37"/>
      <c r="AJ37"/>
      <c r="AK37"/>
      <c r="AL37"/>
      <c r="AM37"/>
      <c r="AN37"/>
      <c r="AO37"/>
      <c r="AP37"/>
      <c r="AQ37"/>
      <c r="AR37"/>
    </row>
    <row r="38" spans="1:44" s="27" customFormat="1" x14ac:dyDescent="0.25">
      <c r="B38" s="500" t="s">
        <v>83</v>
      </c>
      <c r="C38" s="501"/>
      <c r="D38" s="457">
        <v>1</v>
      </c>
      <c r="E38" s="501"/>
      <c r="F38" s="84" t="s">
        <v>169</v>
      </c>
      <c r="G38" s="501"/>
      <c r="H38" s="439">
        <f>Dimethoate</f>
        <v>6.25</v>
      </c>
      <c r="I38" s="501"/>
      <c r="J38" s="11">
        <f t="shared" si="1"/>
        <v>6.25</v>
      </c>
      <c r="AG38"/>
      <c r="AH38"/>
      <c r="AI38"/>
      <c r="AJ38"/>
      <c r="AK38"/>
      <c r="AL38"/>
      <c r="AM38"/>
      <c r="AN38"/>
      <c r="AO38"/>
      <c r="AP38"/>
      <c r="AQ38"/>
      <c r="AR38"/>
    </row>
    <row r="39" spans="1:44" s="27" customFormat="1" x14ac:dyDescent="0.25">
      <c r="B39" s="500"/>
      <c r="C39" s="501"/>
      <c r="D39" s="505"/>
      <c r="E39" s="501"/>
      <c r="F39" s="10"/>
      <c r="G39" s="501"/>
      <c r="H39" s="439"/>
      <c r="I39" s="501"/>
      <c r="J39" s="11"/>
      <c r="AG39"/>
      <c r="AH39"/>
      <c r="AI39"/>
      <c r="AJ39"/>
      <c r="AK39"/>
      <c r="AL39"/>
      <c r="AM39"/>
      <c r="AN39"/>
      <c r="AO39"/>
      <c r="AP39"/>
      <c r="AQ39"/>
      <c r="AR39"/>
    </row>
    <row r="40" spans="1:44" s="27" customFormat="1" ht="5.25" customHeight="1" x14ac:dyDescent="0.25">
      <c r="B40" s="501"/>
      <c r="C40" s="501"/>
      <c r="D40" s="116"/>
      <c r="E40" s="501"/>
      <c r="F40" s="7"/>
      <c r="G40" s="501"/>
      <c r="H40" s="115"/>
      <c r="I40" s="501"/>
      <c r="J40" s="11"/>
      <c r="AG40"/>
      <c r="AH40"/>
      <c r="AI40"/>
      <c r="AJ40"/>
      <c r="AK40"/>
      <c r="AL40"/>
      <c r="AM40"/>
      <c r="AN40"/>
      <c r="AO40"/>
      <c r="AP40"/>
      <c r="AQ40"/>
      <c r="AR40"/>
    </row>
    <row r="41" spans="1:44" ht="5.0999999999999996" customHeight="1" x14ac:dyDescent="0.25">
      <c r="A41" s="27"/>
      <c r="B41" s="515"/>
      <c r="C41" s="515"/>
      <c r="D41" s="116"/>
      <c r="E41" s="515"/>
      <c r="F41" s="7"/>
      <c r="G41" s="515"/>
      <c r="H41" s="115"/>
      <c r="I41" s="515"/>
      <c r="J41" s="11"/>
    </row>
    <row r="42" spans="1:44" s="44" customFormat="1" x14ac:dyDescent="0.25">
      <c r="A42" s="48"/>
      <c r="B42" s="40" t="s">
        <v>150</v>
      </c>
      <c r="C42" s="66"/>
      <c r="D42" s="91"/>
      <c r="E42" s="66"/>
      <c r="F42" s="68"/>
      <c r="G42" s="66"/>
      <c r="H42" s="371"/>
      <c r="I42" s="66"/>
      <c r="J42" s="410">
        <f>SUM(J43:J44)</f>
        <v>9.5250000000000004</v>
      </c>
      <c r="K42" s="513"/>
      <c r="L42" s="48"/>
      <c r="M42" s="48"/>
      <c r="N42" s="48"/>
      <c r="O42" s="48"/>
      <c r="P42" s="48"/>
      <c r="Q42" s="48"/>
      <c r="R42" s="48"/>
      <c r="S42" s="48"/>
      <c r="T42" s="48"/>
      <c r="U42" s="48"/>
      <c r="V42" s="48"/>
      <c r="W42" s="48"/>
      <c r="X42" s="48"/>
      <c r="Y42" s="48"/>
      <c r="Z42" s="48"/>
      <c r="AA42" s="48"/>
      <c r="AB42" s="48"/>
      <c r="AC42" s="48"/>
      <c r="AD42" s="48"/>
      <c r="AE42" s="48"/>
      <c r="AF42" s="48"/>
      <c r="AG42" s="48"/>
    </row>
    <row r="43" spans="1:44" s="44" customFormat="1" x14ac:dyDescent="0.25">
      <c r="A43" s="48"/>
      <c r="B43" s="39" t="s">
        <v>415</v>
      </c>
      <c r="C43" s="66"/>
      <c r="D43" s="365">
        <v>3.2</v>
      </c>
      <c r="E43" s="66"/>
      <c r="F43" s="84" t="s">
        <v>74</v>
      </c>
      <c r="G43" s="66"/>
      <c r="H43" s="357">
        <f>Priaxor</f>
        <v>2.9765625</v>
      </c>
      <c r="I43" s="66"/>
      <c r="J43" s="87">
        <f>D43*H43</f>
        <v>9.5250000000000004</v>
      </c>
      <c r="K43" s="513"/>
      <c r="L43" s="48"/>
      <c r="M43" s="48">
        <f>7.34/4</f>
        <v>1.835</v>
      </c>
      <c r="N43" s="48"/>
      <c r="O43" s="48"/>
      <c r="P43" s="48"/>
      <c r="Q43" s="48"/>
      <c r="R43" s="48"/>
      <c r="S43" s="48"/>
      <c r="T43" s="48"/>
      <c r="U43" s="48"/>
      <c r="V43" s="48"/>
      <c r="W43" s="48"/>
      <c r="X43" s="48"/>
      <c r="Y43" s="48"/>
      <c r="Z43" s="48"/>
      <c r="AA43" s="48"/>
      <c r="AB43" s="48"/>
      <c r="AC43" s="48"/>
      <c r="AD43" s="48"/>
      <c r="AE43" s="48"/>
      <c r="AF43" s="48"/>
      <c r="AG43" s="48"/>
    </row>
    <row r="44" spans="1:44" s="44" customFormat="1" x14ac:dyDescent="0.25">
      <c r="A44" s="48"/>
      <c r="B44" s="39"/>
      <c r="C44" s="66"/>
      <c r="D44" s="365"/>
      <c r="E44" s="66"/>
      <c r="F44" s="84"/>
      <c r="G44" s="66"/>
      <c r="H44" s="357"/>
      <c r="I44" s="66"/>
      <c r="J44" s="87"/>
      <c r="K44" s="513"/>
      <c r="L44" s="48"/>
      <c r="M44" s="48"/>
      <c r="N44" s="48"/>
      <c r="O44" s="48"/>
      <c r="P44" s="48"/>
      <c r="Q44" s="48"/>
      <c r="R44" s="48"/>
      <c r="S44" s="48"/>
      <c r="T44" s="48"/>
      <c r="U44" s="48"/>
      <c r="V44" s="48"/>
      <c r="W44" s="48"/>
      <c r="X44" s="48"/>
      <c r="Y44" s="48"/>
      <c r="Z44" s="48"/>
      <c r="AA44" s="48"/>
      <c r="AB44" s="48"/>
      <c r="AC44" s="48"/>
      <c r="AD44" s="48"/>
      <c r="AE44" s="48"/>
      <c r="AF44" s="48"/>
      <c r="AG44" s="48"/>
    </row>
    <row r="45" spans="1:44" s="27" customFormat="1" x14ac:dyDescent="0.25">
      <c r="B45" s="40" t="s">
        <v>281</v>
      </c>
      <c r="C45" s="501"/>
      <c r="D45" s="117"/>
      <c r="E45" s="501"/>
      <c r="F45" s="7"/>
      <c r="G45" s="501"/>
      <c r="H45" s="115"/>
      <c r="I45" s="501"/>
      <c r="J45" s="410">
        <f>SUM(J46:J49)</f>
        <v>40.319774647887328</v>
      </c>
      <c r="AG45"/>
      <c r="AH45"/>
      <c r="AI45"/>
      <c r="AJ45"/>
      <c r="AK45"/>
      <c r="AL45"/>
      <c r="AM45"/>
      <c r="AN45"/>
      <c r="AO45"/>
      <c r="AP45"/>
      <c r="AQ45"/>
      <c r="AR45"/>
    </row>
    <row r="46" spans="1:44" s="27" customFormat="1" x14ac:dyDescent="0.25">
      <c r="B46" s="26" t="s">
        <v>374</v>
      </c>
      <c r="C46" s="501"/>
      <c r="D46" s="443">
        <f>'Machinery Costs'!M142</f>
        <v>4.293244959955814</v>
      </c>
      <c r="E46" s="501"/>
      <c r="F46" s="10" t="s">
        <v>137</v>
      </c>
      <c r="G46" s="501"/>
      <c r="H46" s="439">
        <f>Diesel</f>
        <v>2.5499999999999998</v>
      </c>
      <c r="I46" s="501"/>
      <c r="J46" s="11">
        <f>D46*H46</f>
        <v>10.947774647887325</v>
      </c>
      <c r="AG46"/>
      <c r="AH46"/>
      <c r="AI46"/>
      <c r="AJ46"/>
      <c r="AK46"/>
      <c r="AL46"/>
      <c r="AM46"/>
      <c r="AN46"/>
      <c r="AO46"/>
      <c r="AP46"/>
      <c r="AQ46"/>
      <c r="AR46"/>
    </row>
    <row r="47" spans="1:44" s="27" customFormat="1" x14ac:dyDescent="0.25">
      <c r="B47" s="26" t="s">
        <v>136</v>
      </c>
      <c r="C47" s="501"/>
      <c r="D47" s="30">
        <v>1</v>
      </c>
      <c r="E47" s="501"/>
      <c r="F47" s="10" t="s">
        <v>73</v>
      </c>
      <c r="G47" s="501"/>
      <c r="H47" s="444">
        <f>'Machinery Costs'!I142</f>
        <v>1.675</v>
      </c>
      <c r="I47" s="501"/>
      <c r="J47" s="11">
        <f>D47*H47</f>
        <v>1.675</v>
      </c>
      <c r="AG47"/>
      <c r="AH47"/>
      <c r="AI47"/>
      <c r="AJ47"/>
      <c r="AK47"/>
      <c r="AL47"/>
      <c r="AM47"/>
      <c r="AN47"/>
      <c r="AO47"/>
      <c r="AP47"/>
      <c r="AQ47"/>
      <c r="AR47"/>
    </row>
    <row r="48" spans="1:44" s="27" customFormat="1" x14ac:dyDescent="0.25">
      <c r="B48" s="26" t="s">
        <v>81</v>
      </c>
      <c r="C48" s="501"/>
      <c r="D48" s="30">
        <v>1</v>
      </c>
      <c r="E48" s="501"/>
      <c r="F48" s="10" t="s">
        <v>73</v>
      </c>
      <c r="G48" s="501"/>
      <c r="H48" s="444">
        <f>'Machinery Costs'!G142</f>
        <v>11.094500000000002</v>
      </c>
      <c r="I48" s="501"/>
      <c r="J48" s="11">
        <f>D48*H48</f>
        <v>11.094500000000002</v>
      </c>
      <c r="AG48"/>
      <c r="AH48"/>
      <c r="AI48"/>
      <c r="AJ48"/>
      <c r="AK48"/>
      <c r="AL48"/>
      <c r="AM48"/>
      <c r="AN48"/>
      <c r="AO48"/>
      <c r="AP48"/>
      <c r="AQ48"/>
      <c r="AR48"/>
    </row>
    <row r="49" spans="1:44" s="27" customFormat="1" x14ac:dyDescent="0.25">
      <c r="B49" s="26" t="s">
        <v>191</v>
      </c>
      <c r="C49" s="501"/>
      <c r="D49" s="443">
        <f>'Machinery Costs'!L142</f>
        <v>0.83012499999999989</v>
      </c>
      <c r="E49" s="501"/>
      <c r="F49" s="84" t="s">
        <v>354</v>
      </c>
      <c r="G49" s="501"/>
      <c r="H49" s="439">
        <f>Labor</f>
        <v>20</v>
      </c>
      <c r="I49" s="501"/>
      <c r="J49" s="11">
        <f>D49*H49</f>
        <v>16.602499999999999</v>
      </c>
      <c r="AG49"/>
      <c r="AH49"/>
      <c r="AI49"/>
      <c r="AJ49"/>
      <c r="AK49"/>
      <c r="AL49"/>
      <c r="AM49"/>
      <c r="AN49"/>
      <c r="AO49"/>
      <c r="AP49"/>
      <c r="AQ49"/>
      <c r="AR49"/>
    </row>
    <row r="50" spans="1:44" s="27" customFormat="1" ht="5.25" customHeight="1" x14ac:dyDescent="0.25">
      <c r="B50" s="501"/>
      <c r="C50" s="501"/>
      <c r="D50" s="31"/>
      <c r="E50" s="501"/>
      <c r="F50" s="7"/>
      <c r="G50" s="501"/>
      <c r="H50" s="115"/>
      <c r="I50" s="501"/>
      <c r="J50" s="11"/>
      <c r="AG50"/>
      <c r="AH50"/>
      <c r="AI50"/>
      <c r="AJ50"/>
      <c r="AK50"/>
      <c r="AL50"/>
      <c r="AM50"/>
      <c r="AN50"/>
      <c r="AO50"/>
      <c r="AP50"/>
      <c r="AQ50"/>
      <c r="AR50"/>
    </row>
    <row r="51" spans="1:44" s="27" customFormat="1" x14ac:dyDescent="0.25">
      <c r="B51" s="40" t="s">
        <v>182</v>
      </c>
      <c r="C51" s="501"/>
      <c r="D51" s="117"/>
      <c r="E51" s="501"/>
      <c r="F51" s="7"/>
      <c r="G51" s="501"/>
      <c r="H51" s="115"/>
      <c r="I51" s="501"/>
      <c r="J51" s="410">
        <f>SUM(J52:J54)</f>
        <v>8.9499999999999993</v>
      </c>
      <c r="AG51"/>
      <c r="AH51"/>
      <c r="AI51"/>
      <c r="AJ51"/>
      <c r="AK51"/>
      <c r="AL51"/>
      <c r="AM51"/>
      <c r="AN51"/>
      <c r="AO51"/>
      <c r="AP51"/>
      <c r="AQ51"/>
      <c r="AR51"/>
    </row>
    <row r="52" spans="1:44" s="27" customFormat="1" x14ac:dyDescent="0.25">
      <c r="B52" s="500" t="s">
        <v>187</v>
      </c>
      <c r="C52" s="501"/>
      <c r="D52" s="438">
        <v>0</v>
      </c>
      <c r="E52" s="501"/>
      <c r="F52" s="10" t="s">
        <v>73</v>
      </c>
      <c r="G52" s="501"/>
      <c r="H52" s="439">
        <f>Sprayer</f>
        <v>2</v>
      </c>
      <c r="I52" s="501"/>
      <c r="J52" s="11">
        <f>D52*H52</f>
        <v>0</v>
      </c>
      <c r="AG52"/>
      <c r="AH52"/>
      <c r="AI52"/>
      <c r="AJ52"/>
      <c r="AK52"/>
      <c r="AL52"/>
      <c r="AM52"/>
      <c r="AN52"/>
      <c r="AO52"/>
      <c r="AP52"/>
      <c r="AQ52"/>
      <c r="AR52"/>
    </row>
    <row r="53" spans="1:44" s="27" customFormat="1" x14ac:dyDescent="0.25">
      <c r="B53" s="500" t="s">
        <v>119</v>
      </c>
      <c r="C53" s="501"/>
      <c r="D53" s="438">
        <v>1</v>
      </c>
      <c r="E53" s="501"/>
      <c r="F53" s="10" t="s">
        <v>73</v>
      </c>
      <c r="G53" s="501"/>
      <c r="H53" s="439">
        <f>Aerial</f>
        <v>8.9499999999999993</v>
      </c>
      <c r="I53" s="501"/>
      <c r="J53" s="11">
        <f>D53*H53</f>
        <v>8.9499999999999993</v>
      </c>
      <c r="AG53"/>
      <c r="AH53"/>
      <c r="AI53"/>
      <c r="AJ53"/>
      <c r="AK53"/>
      <c r="AL53"/>
      <c r="AM53"/>
      <c r="AN53"/>
      <c r="AO53"/>
      <c r="AP53"/>
      <c r="AQ53"/>
      <c r="AR53"/>
    </row>
    <row r="54" spans="1:44" s="27" customFormat="1" x14ac:dyDescent="0.25">
      <c r="B54" s="109" t="s">
        <v>492</v>
      </c>
      <c r="C54" s="501"/>
      <c r="D54" s="440"/>
      <c r="E54" s="501"/>
      <c r="F54" s="84" t="s">
        <v>493</v>
      </c>
      <c r="G54" s="501"/>
      <c r="H54" s="441"/>
      <c r="I54" s="501"/>
      <c r="J54" s="11">
        <f>D54*H54</f>
        <v>0</v>
      </c>
      <c r="AG54"/>
      <c r="AH54"/>
      <c r="AI54"/>
      <c r="AJ54"/>
      <c r="AK54"/>
      <c r="AL54"/>
      <c r="AM54"/>
      <c r="AN54"/>
      <c r="AO54"/>
      <c r="AP54"/>
      <c r="AQ54"/>
      <c r="AR54"/>
    </row>
    <row r="55" spans="1:44" s="27" customFormat="1" ht="5.25" customHeight="1" x14ac:dyDescent="0.25">
      <c r="B55" s="501"/>
      <c r="C55" s="501"/>
      <c r="D55" s="31"/>
      <c r="E55" s="501"/>
      <c r="F55" s="7"/>
      <c r="G55" s="501"/>
      <c r="H55" s="115"/>
      <c r="I55" s="501"/>
      <c r="J55" s="11"/>
      <c r="AG55"/>
      <c r="AH55"/>
      <c r="AI55"/>
      <c r="AJ55"/>
      <c r="AK55"/>
      <c r="AL55"/>
      <c r="AM55"/>
      <c r="AN55"/>
      <c r="AO55"/>
      <c r="AP55"/>
      <c r="AQ55"/>
      <c r="AR55"/>
    </row>
    <row r="56" spans="1:44" s="27" customFormat="1" x14ac:dyDescent="0.25">
      <c r="B56" s="40" t="s">
        <v>183</v>
      </c>
      <c r="C56" s="501"/>
      <c r="D56" s="31"/>
      <c r="E56" s="501"/>
      <c r="F56" s="7"/>
      <c r="G56" s="501"/>
      <c r="H56" s="115"/>
      <c r="I56" s="501"/>
      <c r="J56" s="410">
        <f>SUM(J57:J59)</f>
        <v>18</v>
      </c>
      <c r="AG56"/>
      <c r="AH56"/>
      <c r="AI56"/>
      <c r="AJ56"/>
      <c r="AK56"/>
      <c r="AL56"/>
      <c r="AM56"/>
      <c r="AN56"/>
      <c r="AO56"/>
      <c r="AP56"/>
      <c r="AQ56"/>
      <c r="AR56"/>
    </row>
    <row r="57" spans="1:44" x14ac:dyDescent="0.25">
      <c r="A57" s="27"/>
      <c r="B57" s="500" t="s">
        <v>244</v>
      </c>
      <c r="C57" s="501"/>
      <c r="D57" s="30">
        <v>1</v>
      </c>
      <c r="E57" s="501"/>
      <c r="F57" s="10" t="s">
        <v>73</v>
      </c>
      <c r="G57" s="501"/>
      <c r="H57" s="379">
        <v>18</v>
      </c>
      <c r="I57" s="501"/>
      <c r="J57" s="11">
        <f>D57*H57</f>
        <v>18</v>
      </c>
    </row>
    <row r="58" spans="1:44" x14ac:dyDescent="0.25">
      <c r="A58" s="27"/>
      <c r="B58" s="26" t="s">
        <v>190</v>
      </c>
      <c r="C58" s="501"/>
      <c r="D58" s="30"/>
      <c r="E58" s="501"/>
      <c r="F58" s="10"/>
      <c r="G58" s="501"/>
      <c r="H58" s="446"/>
      <c r="I58" s="501"/>
      <c r="J58" s="11">
        <f>D58*H58</f>
        <v>0</v>
      </c>
    </row>
    <row r="59" spans="1:44" x14ac:dyDescent="0.25">
      <c r="A59" s="336"/>
      <c r="B59" s="26" t="s">
        <v>192</v>
      </c>
      <c r="C59" s="501"/>
      <c r="D59" s="305"/>
      <c r="E59" s="501"/>
      <c r="F59" s="10"/>
      <c r="G59" s="501"/>
      <c r="H59" s="446"/>
      <c r="I59" s="501"/>
      <c r="J59" s="11"/>
      <c r="K59"/>
      <c r="L59" s="336"/>
      <c r="M59" s="336"/>
      <c r="N59" s="336"/>
      <c r="O59" s="336"/>
      <c r="P59" s="336"/>
      <c r="Q59" s="336"/>
      <c r="R59" s="336"/>
      <c r="S59" s="336"/>
      <c r="T59" s="336"/>
      <c r="U59" s="336"/>
      <c r="V59" s="336"/>
      <c r="W59" s="336"/>
      <c r="X59" s="336"/>
      <c r="Y59" s="336"/>
      <c r="Z59" s="336"/>
      <c r="AA59" s="336"/>
      <c r="AB59" s="336"/>
      <c r="AC59" s="336"/>
      <c r="AD59" s="336"/>
      <c r="AE59" s="336"/>
      <c r="AF59" s="336"/>
      <c r="AG59" s="336"/>
    </row>
    <row r="60" spans="1:44" ht="5.0999999999999996" customHeight="1" x14ac:dyDescent="0.25">
      <c r="A60" s="27"/>
      <c r="B60" s="501"/>
      <c r="C60" s="501"/>
      <c r="D60" s="31"/>
      <c r="E60" s="501"/>
      <c r="F60" s="7"/>
      <c r="G60" s="501"/>
      <c r="H60" s="31"/>
      <c r="I60" s="501"/>
      <c r="J60" s="11"/>
    </row>
    <row r="61" spans="1:44" ht="15.6" x14ac:dyDescent="0.25">
      <c r="A61" s="27"/>
      <c r="B61" s="66" t="s">
        <v>351</v>
      </c>
      <c r="C61" s="501"/>
      <c r="D61" s="31"/>
      <c r="E61" s="501"/>
      <c r="F61" s="7"/>
      <c r="G61" s="501"/>
      <c r="H61" s="31"/>
      <c r="I61" s="501"/>
      <c r="J61" s="11">
        <f>+(J18+J21+J27+J45+J51+J56)*operloan*0.5</f>
        <v>3.9466574521346831</v>
      </c>
    </row>
    <row r="62" spans="1:44" ht="5.25" customHeight="1" x14ac:dyDescent="0.25">
      <c r="A62" s="27"/>
      <c r="B62" s="501"/>
      <c r="C62" s="501"/>
      <c r="D62" s="31"/>
      <c r="E62" s="501"/>
      <c r="F62" s="7"/>
      <c r="G62" s="501"/>
      <c r="H62" s="31"/>
      <c r="I62" s="501"/>
      <c r="J62" s="11"/>
    </row>
    <row r="63" spans="1:44" x14ac:dyDescent="0.25">
      <c r="A63" s="27"/>
      <c r="B63" s="40" t="s">
        <v>161</v>
      </c>
      <c r="C63" s="40"/>
      <c r="D63" s="91"/>
      <c r="E63" s="40"/>
      <c r="F63" s="41"/>
      <c r="G63" s="40"/>
      <c r="H63" s="91"/>
      <c r="I63" s="40"/>
      <c r="J63" s="42">
        <f>SUM(J18:J61)-(J18+J21+J27+J42+J45+J51+J56)</f>
        <v>171.33795553752199</v>
      </c>
    </row>
    <row r="64" spans="1:44" x14ac:dyDescent="0.25">
      <c r="A64" s="27"/>
      <c r="B64" s="501" t="s">
        <v>162</v>
      </c>
      <c r="C64" s="501"/>
      <c r="D64" s="31"/>
      <c r="E64" s="501"/>
      <c r="F64" s="7"/>
      <c r="G64" s="501"/>
      <c r="H64" s="31"/>
      <c r="I64" s="501"/>
      <c r="J64" s="11">
        <f>J63/D14</f>
        <v>8.5668977768760993E-2</v>
      </c>
    </row>
    <row r="65" spans="1:33" ht="5.25" customHeight="1" x14ac:dyDescent="0.25">
      <c r="A65" s="27"/>
      <c r="B65" s="501"/>
      <c r="C65" s="501"/>
      <c r="D65" s="31"/>
      <c r="E65" s="501"/>
      <c r="F65" s="7"/>
      <c r="G65" s="501"/>
      <c r="H65" s="31"/>
      <c r="I65" s="501"/>
      <c r="J65" s="11"/>
    </row>
    <row r="66" spans="1:33" s="33" customFormat="1" x14ac:dyDescent="0.25">
      <c r="A66" s="32"/>
      <c r="B66" s="499" t="s">
        <v>95</v>
      </c>
      <c r="C66" s="499"/>
      <c r="D66" s="92"/>
      <c r="E66" s="499"/>
      <c r="F66" s="37"/>
      <c r="G66" s="499"/>
      <c r="H66" s="92"/>
      <c r="I66" s="499"/>
      <c r="J66" s="38">
        <f>J14-J63</f>
        <v>63.862044462477996</v>
      </c>
      <c r="K66" s="32"/>
      <c r="L66" s="32"/>
      <c r="M66" s="32"/>
      <c r="N66" s="32"/>
      <c r="O66" s="32"/>
      <c r="P66" s="32"/>
      <c r="Q66" s="32"/>
      <c r="R66" s="32"/>
      <c r="S66" s="32"/>
      <c r="T66" s="32"/>
      <c r="U66" s="32"/>
      <c r="V66" s="32"/>
      <c r="W66" s="32"/>
      <c r="X66" s="32"/>
      <c r="Y66" s="32"/>
      <c r="Z66" s="32"/>
      <c r="AA66" s="32"/>
      <c r="AB66" s="32"/>
      <c r="AC66" s="32"/>
      <c r="AD66" s="32"/>
      <c r="AE66" s="32"/>
      <c r="AF66" s="32"/>
    </row>
    <row r="67" spans="1:33" ht="24.75" customHeight="1" x14ac:dyDescent="0.25">
      <c r="A67" s="27"/>
      <c r="B67" s="5" t="s">
        <v>375</v>
      </c>
      <c r="C67" s="501"/>
      <c r="D67" s="31"/>
      <c r="E67" s="501"/>
      <c r="F67" s="7"/>
      <c r="G67" s="501"/>
      <c r="H67" s="31"/>
      <c r="I67" s="501"/>
      <c r="J67" s="11"/>
    </row>
    <row r="68" spans="1:33" x14ac:dyDescent="0.25">
      <c r="A68" s="27"/>
      <c r="B68" s="120" t="s">
        <v>376</v>
      </c>
      <c r="C68" s="447"/>
      <c r="D68" s="116"/>
      <c r="E68" s="501"/>
      <c r="F68" s="10" t="s">
        <v>73</v>
      </c>
      <c r="G68" s="501"/>
      <c r="H68" s="443">
        <f>'Machinery Costs'!C142</f>
        <v>20.664499999999997</v>
      </c>
      <c r="I68" s="501"/>
      <c r="J68" s="11">
        <f>H68</f>
        <v>20.664499999999997</v>
      </c>
      <c r="L68" s="29"/>
      <c r="AG68" s="27"/>
    </row>
    <row r="69" spans="1:33" x14ac:dyDescent="0.25">
      <c r="A69" s="27"/>
      <c r="B69" s="120" t="s">
        <v>377</v>
      </c>
      <c r="C69" s="447"/>
      <c r="D69" s="116"/>
      <c r="E69" s="501"/>
      <c r="F69" s="10" t="s">
        <v>73</v>
      </c>
      <c r="G69" s="501"/>
      <c r="H69" s="443">
        <f>'Machinery Costs'!D142</f>
        <v>14.702</v>
      </c>
      <c r="I69" s="501"/>
      <c r="J69" s="11">
        <f>H69</f>
        <v>14.702</v>
      </c>
      <c r="L69" s="29"/>
      <c r="AG69" s="27"/>
    </row>
    <row r="70" spans="1:33" x14ac:dyDescent="0.25">
      <c r="A70" s="27"/>
      <c r="B70" s="120" t="s">
        <v>378</v>
      </c>
      <c r="C70" s="447"/>
      <c r="D70" s="116"/>
      <c r="E70" s="501"/>
      <c r="F70" s="10" t="s">
        <v>73</v>
      </c>
      <c r="G70" s="501"/>
      <c r="H70" s="443">
        <f>'Machinery Costs'!E142</f>
        <v>7.4930000000000003</v>
      </c>
      <c r="I70" s="501"/>
      <c r="J70" s="11">
        <f>H70</f>
        <v>7.4930000000000003</v>
      </c>
      <c r="L70" s="29"/>
      <c r="AG70" s="27"/>
    </row>
    <row r="71" spans="1:33" x14ac:dyDescent="0.25">
      <c r="A71" s="27"/>
      <c r="B71" s="500" t="s">
        <v>108</v>
      </c>
      <c r="C71" s="501"/>
      <c r="D71" s="501"/>
      <c r="E71" s="501"/>
      <c r="F71" s="10" t="s">
        <v>73</v>
      </c>
      <c r="G71" s="501"/>
      <c r="H71" s="445">
        <f>ROUND((D14*H14)*D73-(J21+H57)*D73, 0)</f>
        <v>54</v>
      </c>
      <c r="I71" s="501"/>
      <c r="J71" s="11">
        <f>+H71</f>
        <v>54</v>
      </c>
    </row>
    <row r="72" spans="1:33" ht="12.75" customHeight="1" x14ac:dyDescent="0.25">
      <c r="A72" s="27"/>
      <c r="B72" s="501" t="s">
        <v>99</v>
      </c>
      <c r="C72" s="501"/>
      <c r="D72" s="31"/>
      <c r="E72" s="501"/>
      <c r="F72" s="7"/>
      <c r="G72" s="501"/>
      <c r="H72" s="128"/>
      <c r="I72" s="501"/>
      <c r="J72" s="11"/>
    </row>
    <row r="73" spans="1:33" ht="12.75" customHeight="1" x14ac:dyDescent="0.25">
      <c r="A73" s="27"/>
      <c r="B73" s="501" t="s">
        <v>100</v>
      </c>
      <c r="C73" s="501"/>
      <c r="D73" s="448">
        <v>0.25</v>
      </c>
      <c r="E73" s="501"/>
      <c r="F73" s="7"/>
      <c r="G73" s="501"/>
      <c r="H73" s="115"/>
      <c r="I73" s="501"/>
      <c r="J73" s="11"/>
    </row>
    <row r="74" spans="1:33" ht="12.75" customHeight="1" x14ac:dyDescent="0.25">
      <c r="A74" s="27"/>
      <c r="B74" s="501" t="s">
        <v>101</v>
      </c>
      <c r="C74" s="501"/>
      <c r="D74" s="448">
        <v>0.75</v>
      </c>
      <c r="E74" s="501"/>
      <c r="F74" s="7"/>
      <c r="G74" s="501"/>
      <c r="H74" s="115"/>
      <c r="I74" s="501"/>
      <c r="J74" s="11"/>
    </row>
    <row r="75" spans="1:33" x14ac:dyDescent="0.25">
      <c r="A75" s="27"/>
      <c r="B75" s="449"/>
      <c r="C75" s="449"/>
      <c r="D75" s="450"/>
      <c r="E75" s="449"/>
      <c r="F75" s="450"/>
      <c r="G75" s="501"/>
      <c r="H75" s="31"/>
      <c r="I75" s="501"/>
      <c r="J75" s="11"/>
    </row>
    <row r="76" spans="1:33" ht="12.9" customHeight="1" x14ac:dyDescent="0.25">
      <c r="A76" s="336"/>
      <c r="B76" s="291" t="s">
        <v>350</v>
      </c>
      <c r="C76" s="449"/>
      <c r="D76" s="450"/>
      <c r="E76" s="449"/>
      <c r="F76" s="450"/>
      <c r="G76" s="501"/>
      <c r="H76" s="31"/>
      <c r="I76" s="501"/>
      <c r="J76" s="11">
        <f>ROUND(($J$18+$J$21+$J$27+$J$45+$J$51+$J$56)*OH, 0)</f>
        <v>8</v>
      </c>
      <c r="K76" s="336"/>
      <c r="L76" s="336"/>
      <c r="M76" s="336"/>
      <c r="N76" s="336"/>
      <c r="O76" s="336"/>
      <c r="P76" s="336"/>
      <c r="Q76" s="336"/>
      <c r="R76" s="336"/>
      <c r="S76" s="336"/>
      <c r="T76" s="336"/>
      <c r="U76" s="336"/>
      <c r="V76" s="336"/>
      <c r="W76" s="336"/>
      <c r="X76" s="336"/>
      <c r="Y76" s="336"/>
      <c r="Z76" s="336"/>
      <c r="AA76" s="336"/>
      <c r="AB76" s="336"/>
      <c r="AC76" s="336"/>
      <c r="AD76" s="336"/>
      <c r="AE76" s="336"/>
      <c r="AF76" s="336"/>
    </row>
    <row r="77" spans="1:33" ht="12.9" customHeight="1" x14ac:dyDescent="0.25">
      <c r="A77" s="336"/>
      <c r="B77" s="291" t="s">
        <v>361</v>
      </c>
      <c r="C77" s="13"/>
      <c r="D77" s="116"/>
      <c r="E77" s="501"/>
      <c r="F77" s="7"/>
      <c r="G77" s="501"/>
      <c r="H77" s="31"/>
      <c r="I77" s="501"/>
      <c r="J77" s="11">
        <v>14.4</v>
      </c>
      <c r="K77" s="336"/>
      <c r="L77" s="336"/>
      <c r="M77" s="336"/>
      <c r="N77" s="336"/>
      <c r="O77" s="336"/>
      <c r="P77" s="336"/>
      <c r="Q77" s="336"/>
      <c r="R77" s="336"/>
      <c r="S77" s="336"/>
      <c r="T77" s="336"/>
      <c r="U77" s="336"/>
      <c r="V77" s="336"/>
      <c r="W77" s="336"/>
      <c r="X77" s="336"/>
      <c r="Y77" s="336"/>
      <c r="Z77" s="336"/>
      <c r="AA77" s="336"/>
      <c r="AB77" s="336"/>
      <c r="AC77" s="336"/>
      <c r="AD77" s="336"/>
      <c r="AE77" s="336"/>
      <c r="AF77" s="336"/>
    </row>
    <row r="78" spans="1:33" ht="5.25" customHeight="1" x14ac:dyDescent="0.25">
      <c r="A78" s="27"/>
      <c r="B78" s="501"/>
      <c r="C78" s="501"/>
      <c r="D78" s="31"/>
      <c r="E78" s="501"/>
      <c r="F78" s="7"/>
      <c r="G78" s="501"/>
      <c r="H78" s="31"/>
      <c r="I78" s="501"/>
      <c r="J78" s="11"/>
    </row>
    <row r="79" spans="1:33" x14ac:dyDescent="0.25">
      <c r="A79" s="27"/>
      <c r="B79" s="40" t="s">
        <v>96</v>
      </c>
      <c r="C79" s="40"/>
      <c r="D79" s="91"/>
      <c r="E79" s="40"/>
      <c r="F79" s="41"/>
      <c r="G79" s="40"/>
      <c r="H79" s="91"/>
      <c r="I79" s="40"/>
      <c r="J79" s="42">
        <f>SUM(J67:J77)</f>
        <v>119.2595</v>
      </c>
    </row>
    <row r="80" spans="1:33" x14ac:dyDescent="0.25">
      <c r="A80" s="27"/>
      <c r="B80" s="501" t="s">
        <v>97</v>
      </c>
      <c r="C80" s="501"/>
      <c r="D80" s="31"/>
      <c r="E80" s="501"/>
      <c r="F80" s="7"/>
      <c r="G80" s="501"/>
      <c r="H80" s="31"/>
      <c r="I80" s="501"/>
      <c r="J80" s="11">
        <f>J79/D14</f>
        <v>5.9629750000000002E-2</v>
      </c>
    </row>
    <row r="81" spans="1:44" x14ac:dyDescent="0.25">
      <c r="A81" s="27"/>
      <c r="B81" s="501"/>
      <c r="C81" s="501"/>
      <c r="D81" s="31"/>
      <c r="E81" s="501"/>
      <c r="F81" s="7"/>
      <c r="G81" s="501"/>
      <c r="H81" s="31"/>
      <c r="I81" s="501"/>
      <c r="J81" s="11"/>
    </row>
    <row r="82" spans="1:44" x14ac:dyDescent="0.25">
      <c r="A82" s="27"/>
      <c r="B82" s="40" t="s">
        <v>109</v>
      </c>
      <c r="C82" s="40"/>
      <c r="D82" s="91"/>
      <c r="E82" s="40"/>
      <c r="F82" s="41"/>
      <c r="G82" s="40"/>
      <c r="H82" s="91"/>
      <c r="I82" s="40"/>
      <c r="J82" s="42">
        <f>J63+J79</f>
        <v>290.59745553752202</v>
      </c>
    </row>
    <row r="83" spans="1:44" s="44" customFormat="1" x14ac:dyDescent="0.25">
      <c r="A83" s="48"/>
      <c r="B83" s="66" t="s">
        <v>155</v>
      </c>
      <c r="C83" s="66"/>
      <c r="D83" s="67"/>
      <c r="E83" s="66"/>
      <c r="F83" s="68"/>
      <c r="G83" s="66"/>
      <c r="H83" s="67"/>
      <c r="I83" s="66"/>
      <c r="J83" s="87">
        <f>J82/D14</f>
        <v>0.14529872776876102</v>
      </c>
      <c r="K83" s="48"/>
      <c r="L83" s="48"/>
      <c r="M83" s="48"/>
      <c r="N83" s="48"/>
      <c r="O83" s="48"/>
      <c r="P83" s="48"/>
      <c r="Q83" s="48"/>
      <c r="R83" s="48"/>
      <c r="S83" s="48"/>
      <c r="T83" s="48"/>
      <c r="U83" s="48"/>
      <c r="V83" s="48"/>
      <c r="W83" s="48"/>
      <c r="X83" s="48"/>
      <c r="Y83" s="48"/>
      <c r="Z83" s="48"/>
      <c r="AA83" s="48"/>
      <c r="AB83" s="48"/>
      <c r="AC83" s="48"/>
      <c r="AD83" s="48"/>
      <c r="AE83" s="48"/>
      <c r="AF83" s="48"/>
    </row>
    <row r="84" spans="1:44" x14ac:dyDescent="0.25">
      <c r="A84" s="27"/>
      <c r="B84" s="501"/>
      <c r="C84" s="501"/>
      <c r="D84" s="31"/>
      <c r="E84" s="501"/>
      <c r="F84" s="7"/>
      <c r="G84" s="501"/>
      <c r="H84" s="31"/>
      <c r="I84" s="501"/>
      <c r="J84" s="11"/>
    </row>
    <row r="85" spans="1:44" s="33" customFormat="1" x14ac:dyDescent="0.25">
      <c r="A85" s="32"/>
      <c r="B85" s="40" t="s">
        <v>63</v>
      </c>
      <c r="C85" s="40"/>
      <c r="D85" s="91"/>
      <c r="E85" s="40"/>
      <c r="F85" s="41"/>
      <c r="G85" s="40"/>
      <c r="H85" s="91"/>
      <c r="I85" s="40"/>
      <c r="J85" s="42">
        <f>J14-J82</f>
        <v>-55.397455537522035</v>
      </c>
      <c r="K85" s="32"/>
      <c r="L85" s="32"/>
      <c r="M85" s="32"/>
      <c r="N85" s="32"/>
      <c r="O85" s="32"/>
      <c r="P85" s="32"/>
      <c r="Q85" s="32"/>
      <c r="R85" s="32"/>
      <c r="S85" s="32"/>
      <c r="T85" s="32"/>
      <c r="U85" s="32"/>
      <c r="V85" s="32"/>
      <c r="W85" s="32"/>
      <c r="X85" s="32"/>
      <c r="Y85" s="32"/>
      <c r="Z85" s="32"/>
      <c r="AA85" s="32"/>
      <c r="AB85" s="32"/>
      <c r="AC85" s="32"/>
      <c r="AD85" s="32"/>
      <c r="AE85" s="32"/>
      <c r="AF85" s="32"/>
    </row>
    <row r="86" spans="1:44" x14ac:dyDescent="0.25">
      <c r="A86" s="27"/>
      <c r="B86" s="2"/>
      <c r="C86" s="2"/>
      <c r="D86" s="1"/>
      <c r="E86" s="2"/>
      <c r="F86" s="3"/>
      <c r="G86" s="2"/>
      <c r="H86" s="1"/>
      <c r="I86" s="2"/>
      <c r="J86" s="4"/>
    </row>
    <row r="87" spans="1:44" x14ac:dyDescent="0.25">
      <c r="A87" s="27"/>
      <c r="B87" s="186" t="s">
        <v>64</v>
      </c>
      <c r="C87" s="186"/>
      <c r="D87" s="189"/>
      <c r="E87" s="186"/>
      <c r="F87" s="419"/>
      <c r="G87" s="186"/>
      <c r="H87" s="189"/>
      <c r="I87" s="186"/>
      <c r="J87" s="186"/>
    </row>
    <row r="88" spans="1:44" s="336" customFormat="1" ht="15.6" customHeight="1" x14ac:dyDescent="0.25">
      <c r="B88" s="563" t="s">
        <v>384</v>
      </c>
      <c r="C88" s="563"/>
      <c r="D88" s="563"/>
      <c r="E88" s="563"/>
      <c r="F88" s="563"/>
      <c r="G88" s="563"/>
      <c r="H88" s="563"/>
      <c r="I88" s="563"/>
      <c r="J88" s="563"/>
    </row>
    <row r="89" spans="1:44" s="336" customFormat="1" ht="16.5" customHeight="1" x14ac:dyDescent="0.25">
      <c r="B89" s="563" t="s">
        <v>379</v>
      </c>
      <c r="C89" s="563"/>
      <c r="D89" s="563"/>
      <c r="E89" s="563"/>
      <c r="F89" s="563"/>
      <c r="G89" s="563"/>
      <c r="H89" s="563"/>
      <c r="I89" s="563"/>
      <c r="J89" s="563"/>
    </row>
    <row r="90" spans="1:44" s="336" customFormat="1" ht="30" customHeight="1" x14ac:dyDescent="0.25">
      <c r="B90" s="543" t="s">
        <v>362</v>
      </c>
      <c r="C90" s="544"/>
      <c r="D90" s="544"/>
      <c r="E90" s="544"/>
      <c r="F90" s="544"/>
      <c r="G90" s="544"/>
      <c r="H90" s="544"/>
      <c r="I90" s="544"/>
      <c r="J90" s="544"/>
    </row>
    <row r="91" spans="1:44" s="27" customFormat="1" x14ac:dyDescent="0.25">
      <c r="B91" s="501"/>
      <c r="C91" s="501"/>
      <c r="D91" s="31"/>
      <c r="E91" s="501"/>
      <c r="F91" s="7"/>
      <c r="G91" s="501"/>
      <c r="H91" s="31"/>
      <c r="I91" s="501"/>
      <c r="J91" s="501"/>
      <c r="AG91"/>
      <c r="AH91"/>
      <c r="AI91"/>
      <c r="AJ91"/>
      <c r="AK91"/>
      <c r="AL91"/>
      <c r="AM91"/>
      <c r="AN91"/>
      <c r="AO91"/>
      <c r="AP91"/>
      <c r="AQ91"/>
      <c r="AR91"/>
    </row>
    <row r="92" spans="1:44" s="27" customFormat="1" x14ac:dyDescent="0.25">
      <c r="B92" s="15" t="s">
        <v>65</v>
      </c>
      <c r="C92" s="501"/>
      <c r="D92" s="16" t="s">
        <v>66</v>
      </c>
      <c r="E92" s="501"/>
      <c r="F92" s="7"/>
      <c r="G92" s="501"/>
      <c r="H92" s="16" t="s">
        <v>68</v>
      </c>
      <c r="I92" s="501"/>
      <c r="J92" s="501"/>
      <c r="AG92"/>
      <c r="AH92"/>
      <c r="AI92"/>
      <c r="AJ92"/>
      <c r="AK92"/>
      <c r="AL92"/>
      <c r="AM92"/>
      <c r="AN92"/>
      <c r="AO92"/>
      <c r="AP92"/>
      <c r="AQ92"/>
      <c r="AR92"/>
    </row>
    <row r="93" spans="1:44" s="27" customFormat="1" x14ac:dyDescent="0.25">
      <c r="B93" s="501"/>
      <c r="C93" s="501"/>
      <c r="D93" s="17">
        <v>0.1</v>
      </c>
      <c r="E93" s="501"/>
      <c r="F93" s="7" t="s">
        <v>67</v>
      </c>
      <c r="G93" s="501"/>
      <c r="H93" s="17">
        <v>0.1</v>
      </c>
      <c r="I93" s="501"/>
      <c r="J93" s="501"/>
      <c r="AG93"/>
      <c r="AH93"/>
      <c r="AI93"/>
      <c r="AJ93"/>
      <c r="AK93"/>
      <c r="AL93"/>
      <c r="AM93"/>
      <c r="AN93"/>
      <c r="AO93"/>
      <c r="AP93"/>
      <c r="AQ93"/>
      <c r="AR93"/>
    </row>
    <row r="94" spans="1:44" s="27" customFormat="1" x14ac:dyDescent="0.25">
      <c r="B94" s="501"/>
      <c r="C94" s="501"/>
      <c r="D94" s="18"/>
      <c r="E94" s="2"/>
      <c r="F94" s="1" t="s">
        <v>69</v>
      </c>
      <c r="G94" s="2"/>
      <c r="H94" s="18"/>
      <c r="I94" s="501"/>
      <c r="J94" s="501"/>
      <c r="AG94"/>
      <c r="AH94"/>
      <c r="AI94"/>
      <c r="AJ94"/>
      <c r="AK94"/>
      <c r="AL94"/>
      <c r="AM94"/>
      <c r="AN94"/>
      <c r="AO94"/>
      <c r="AP94"/>
      <c r="AQ94"/>
      <c r="AR94"/>
    </row>
    <row r="95" spans="1:44" s="27" customFormat="1" x14ac:dyDescent="0.25">
      <c r="B95" s="19" t="s">
        <v>70</v>
      </c>
      <c r="C95" s="501"/>
      <c r="D95" s="451">
        <f>F95*(1-D93)</f>
        <v>1800</v>
      </c>
      <c r="E95" s="20"/>
      <c r="F95" s="21">
        <f>D14</f>
        <v>2000</v>
      </c>
      <c r="G95" s="20"/>
      <c r="H95" s="452">
        <f>F95*(1+H93)</f>
        <v>2200</v>
      </c>
      <c r="I95" s="501"/>
      <c r="J95" s="501"/>
      <c r="AG95"/>
      <c r="AH95"/>
      <c r="AI95"/>
      <c r="AJ95"/>
      <c r="AK95"/>
      <c r="AL95"/>
      <c r="AM95"/>
      <c r="AN95"/>
      <c r="AO95"/>
      <c r="AP95"/>
      <c r="AQ95"/>
      <c r="AR95"/>
    </row>
    <row r="96" spans="1:44" s="27" customFormat="1" ht="4.5" customHeight="1" x14ac:dyDescent="0.25">
      <c r="B96" s="501"/>
      <c r="C96" s="501"/>
      <c r="D96" s="31"/>
      <c r="E96" s="501"/>
      <c r="F96" s="7"/>
      <c r="G96" s="501"/>
      <c r="H96" s="31"/>
      <c r="I96" s="501"/>
      <c r="J96" s="501"/>
      <c r="AG96"/>
      <c r="AH96"/>
      <c r="AI96"/>
      <c r="AJ96"/>
      <c r="AK96"/>
      <c r="AL96"/>
      <c r="AM96"/>
      <c r="AN96"/>
      <c r="AO96"/>
      <c r="AP96"/>
      <c r="AQ96"/>
      <c r="AR96"/>
    </row>
    <row r="97" spans="2:44" s="27" customFormat="1" x14ac:dyDescent="0.25">
      <c r="B97" s="501" t="s">
        <v>242</v>
      </c>
      <c r="C97" s="501"/>
      <c r="D97" s="22">
        <f>$J$63/D95</f>
        <v>9.5187753076401108E-2</v>
      </c>
      <c r="E97" s="501"/>
      <c r="F97" s="22">
        <f>$J$63/F95</f>
        <v>8.5668977768760993E-2</v>
      </c>
      <c r="G97" s="501"/>
      <c r="H97" s="22">
        <f>$J$63/H95</f>
        <v>7.788088888069182E-2</v>
      </c>
      <c r="I97" s="501"/>
      <c r="J97" s="501"/>
      <c r="AG97"/>
      <c r="AH97"/>
      <c r="AI97"/>
      <c r="AJ97"/>
      <c r="AK97"/>
      <c r="AL97"/>
      <c r="AM97"/>
      <c r="AN97"/>
      <c r="AO97"/>
      <c r="AP97"/>
      <c r="AQ97"/>
      <c r="AR97"/>
    </row>
    <row r="98" spans="2:44" s="27" customFormat="1" ht="4.5" customHeight="1" x14ac:dyDescent="0.25">
      <c r="B98" s="501"/>
      <c r="C98" s="501"/>
      <c r="D98" s="31"/>
      <c r="E98" s="501"/>
      <c r="F98" s="7"/>
      <c r="G98" s="501"/>
      <c r="H98" s="31"/>
      <c r="I98" s="501"/>
      <c r="J98" s="501"/>
      <c r="AG98"/>
      <c r="AH98"/>
      <c r="AI98"/>
      <c r="AJ98"/>
      <c r="AK98"/>
      <c r="AL98"/>
      <c r="AM98"/>
      <c r="AN98"/>
      <c r="AO98"/>
      <c r="AP98"/>
      <c r="AQ98"/>
      <c r="AR98"/>
    </row>
    <row r="99" spans="2:44" s="27" customFormat="1" x14ac:dyDescent="0.25">
      <c r="B99" s="501" t="s">
        <v>243</v>
      </c>
      <c r="C99" s="501"/>
      <c r="D99" s="22">
        <f>$J$79/D95</f>
        <v>6.6255277777777774E-2</v>
      </c>
      <c r="E99" s="501"/>
      <c r="F99" s="22">
        <f>$J$79/F95</f>
        <v>5.9629750000000002E-2</v>
      </c>
      <c r="G99" s="501"/>
      <c r="H99" s="22">
        <f>$J$79/H95</f>
        <v>5.4208863636363638E-2</v>
      </c>
      <c r="I99" s="501"/>
      <c r="J99" s="501"/>
      <c r="AG99"/>
      <c r="AH99"/>
      <c r="AI99"/>
      <c r="AJ99"/>
      <c r="AK99"/>
      <c r="AL99"/>
      <c r="AM99"/>
      <c r="AN99"/>
      <c r="AO99"/>
      <c r="AP99"/>
      <c r="AQ99"/>
      <c r="AR99"/>
    </row>
    <row r="100" spans="2:44" s="27" customFormat="1" ht="3.75" customHeight="1" x14ac:dyDescent="0.25">
      <c r="B100" s="501"/>
      <c r="C100" s="501"/>
      <c r="D100" s="31"/>
      <c r="E100" s="501"/>
      <c r="F100" s="7"/>
      <c r="G100" s="501"/>
      <c r="H100" s="31"/>
      <c r="I100" s="501"/>
      <c r="J100" s="501"/>
      <c r="AG100"/>
      <c r="AH100"/>
      <c r="AI100"/>
      <c r="AJ100"/>
      <c r="AK100"/>
      <c r="AL100"/>
      <c r="AM100"/>
      <c r="AN100"/>
      <c r="AO100"/>
      <c r="AP100"/>
      <c r="AQ100"/>
      <c r="AR100"/>
    </row>
    <row r="101" spans="2:44" s="27" customFormat="1" x14ac:dyDescent="0.25">
      <c r="B101" s="501" t="s">
        <v>71</v>
      </c>
      <c r="C101" s="501"/>
      <c r="D101" s="22">
        <f>$J$82/D95</f>
        <v>0.16144303085417891</v>
      </c>
      <c r="E101" s="501"/>
      <c r="F101" s="22">
        <f>$J$82/F95</f>
        <v>0.14529872776876102</v>
      </c>
      <c r="G101" s="501"/>
      <c r="H101" s="22">
        <f>$J$82/H95</f>
        <v>0.13208975251705546</v>
      </c>
      <c r="I101" s="501"/>
      <c r="J101" s="501"/>
      <c r="AG101"/>
      <c r="AH101"/>
      <c r="AI101"/>
      <c r="AJ101"/>
      <c r="AK101"/>
      <c r="AL101"/>
      <c r="AM101"/>
      <c r="AN101"/>
      <c r="AO101"/>
      <c r="AP101"/>
      <c r="AQ101"/>
      <c r="AR101"/>
    </row>
    <row r="102" spans="2:44" s="27" customFormat="1" ht="12.75" customHeight="1" x14ac:dyDescent="0.25">
      <c r="B102" s="429"/>
      <c r="C102" s="429"/>
      <c r="D102" s="434"/>
      <c r="E102" s="429"/>
      <c r="F102" s="435"/>
      <c r="G102" s="429"/>
      <c r="H102" s="434"/>
      <c r="I102" s="429"/>
      <c r="J102" s="429"/>
      <c r="AG102"/>
      <c r="AH102"/>
      <c r="AI102"/>
      <c r="AJ102"/>
      <c r="AK102"/>
      <c r="AL102"/>
      <c r="AM102"/>
      <c r="AN102"/>
      <c r="AO102"/>
      <c r="AP102"/>
      <c r="AQ102"/>
      <c r="AR102"/>
    </row>
    <row r="103" spans="2:44" s="27" customFormat="1" ht="5.25" customHeight="1" x14ac:dyDescent="0.25">
      <c r="B103" s="429"/>
      <c r="C103" s="429"/>
      <c r="D103" s="16" t="s">
        <v>66</v>
      </c>
      <c r="E103" s="501"/>
      <c r="F103" s="7"/>
      <c r="G103" s="501"/>
      <c r="H103" s="16" t="s">
        <v>68</v>
      </c>
      <c r="I103" s="429"/>
      <c r="J103" s="429"/>
      <c r="AG103"/>
      <c r="AH103"/>
      <c r="AI103"/>
      <c r="AJ103"/>
      <c r="AK103"/>
      <c r="AL103"/>
      <c r="AM103"/>
      <c r="AN103"/>
      <c r="AO103"/>
      <c r="AP103"/>
      <c r="AQ103"/>
      <c r="AR103"/>
    </row>
    <row r="104" spans="2:44" s="27" customFormat="1" x14ac:dyDescent="0.25">
      <c r="B104" s="501"/>
      <c r="C104" s="501"/>
      <c r="D104" s="17">
        <v>0.1</v>
      </c>
      <c r="E104" s="501"/>
      <c r="F104" s="7" t="s">
        <v>67</v>
      </c>
      <c r="G104" s="501"/>
      <c r="H104" s="17">
        <v>0.1</v>
      </c>
      <c r="I104" s="501"/>
      <c r="J104" s="501"/>
      <c r="AG104"/>
      <c r="AH104"/>
      <c r="AI104"/>
      <c r="AJ104"/>
      <c r="AK104"/>
      <c r="AL104"/>
      <c r="AM104"/>
      <c r="AN104"/>
      <c r="AO104"/>
      <c r="AP104"/>
      <c r="AQ104"/>
      <c r="AR104"/>
    </row>
    <row r="105" spans="2:44" s="27" customFormat="1" x14ac:dyDescent="0.25">
      <c r="B105" s="501"/>
      <c r="C105" s="501"/>
      <c r="D105" s="1"/>
      <c r="E105" s="2"/>
      <c r="F105" s="3" t="s">
        <v>70</v>
      </c>
      <c r="G105" s="2"/>
      <c r="H105" s="1"/>
      <c r="I105" s="501"/>
      <c r="J105" s="501"/>
      <c r="AG105"/>
      <c r="AH105"/>
      <c r="AI105"/>
      <c r="AJ105"/>
      <c r="AK105"/>
      <c r="AL105"/>
      <c r="AM105"/>
      <c r="AN105"/>
      <c r="AO105"/>
      <c r="AP105"/>
      <c r="AQ105"/>
      <c r="AR105"/>
    </row>
    <row r="106" spans="2:44" s="27" customFormat="1" x14ac:dyDescent="0.25">
      <c r="B106" s="19" t="s">
        <v>69</v>
      </c>
      <c r="C106" s="501"/>
      <c r="D106" s="23">
        <f>F106*(1-D93)</f>
        <v>0.10584</v>
      </c>
      <c r="E106" s="20"/>
      <c r="F106" s="24">
        <f>H14</f>
        <v>0.1176</v>
      </c>
      <c r="G106" s="20"/>
      <c r="H106" s="23">
        <f>F106*(1+H93)</f>
        <v>0.12936</v>
      </c>
      <c r="I106" s="501"/>
      <c r="J106" s="501"/>
      <c r="AG106"/>
      <c r="AH106"/>
      <c r="AI106"/>
      <c r="AJ106"/>
      <c r="AK106"/>
      <c r="AL106"/>
      <c r="AM106"/>
      <c r="AN106"/>
      <c r="AO106"/>
      <c r="AP106"/>
      <c r="AQ106"/>
      <c r="AR106"/>
    </row>
    <row r="107" spans="2:44" s="27" customFormat="1" ht="4.5" customHeight="1" x14ac:dyDescent="0.25">
      <c r="B107" s="501"/>
      <c r="C107" s="501"/>
      <c r="D107" s="31"/>
      <c r="E107" s="501"/>
      <c r="F107" s="7"/>
      <c r="G107" s="501"/>
      <c r="H107" s="31"/>
      <c r="I107" s="501"/>
      <c r="J107" s="501"/>
      <c r="AG107"/>
      <c r="AH107"/>
      <c r="AI107"/>
      <c r="AJ107"/>
      <c r="AK107"/>
      <c r="AL107"/>
      <c r="AM107"/>
      <c r="AN107"/>
      <c r="AO107"/>
      <c r="AP107"/>
      <c r="AQ107"/>
      <c r="AR107"/>
    </row>
    <row r="108" spans="2:44" s="27" customFormat="1" x14ac:dyDescent="0.25">
      <c r="B108" s="501" t="s">
        <v>242</v>
      </c>
      <c r="C108" s="501"/>
      <c r="D108" s="25">
        <f>$J$63/D106</f>
        <v>1618.8393380340324</v>
      </c>
      <c r="E108" s="501"/>
      <c r="F108" s="25">
        <f>$J$63/F106</f>
        <v>1456.9554042306293</v>
      </c>
      <c r="G108" s="501"/>
      <c r="H108" s="25">
        <f>$J$63/H106</f>
        <v>1324.5049129369356</v>
      </c>
      <c r="I108" s="501"/>
      <c r="J108" s="501"/>
      <c r="AG108"/>
      <c r="AH108"/>
      <c r="AI108"/>
      <c r="AJ108"/>
      <c r="AK108"/>
      <c r="AL108"/>
      <c r="AM108"/>
      <c r="AN108"/>
      <c r="AO108"/>
      <c r="AP108"/>
      <c r="AQ108"/>
      <c r="AR108"/>
    </row>
    <row r="109" spans="2:44" s="27" customFormat="1" ht="3" customHeight="1" x14ac:dyDescent="0.25">
      <c r="B109" s="501"/>
      <c r="C109" s="501"/>
      <c r="D109" s="31"/>
      <c r="E109" s="501"/>
      <c r="F109" s="7"/>
      <c r="G109" s="501"/>
      <c r="H109" s="31"/>
      <c r="I109" s="501"/>
      <c r="J109" s="501"/>
      <c r="AG109"/>
      <c r="AH109"/>
      <c r="AI109"/>
      <c r="AJ109"/>
      <c r="AK109"/>
      <c r="AL109"/>
      <c r="AM109"/>
      <c r="AN109"/>
      <c r="AO109"/>
      <c r="AP109"/>
      <c r="AQ109"/>
      <c r="AR109"/>
    </row>
    <row r="110" spans="2:44" s="27" customFormat="1" x14ac:dyDescent="0.25">
      <c r="B110" s="501" t="s">
        <v>243</v>
      </c>
      <c r="C110" s="501"/>
      <c r="D110" s="25">
        <f>$J$79/D106</f>
        <v>1126.7904383975813</v>
      </c>
      <c r="E110" s="501"/>
      <c r="F110" s="25">
        <f>$J$79/F106</f>
        <v>1014.1113945578231</v>
      </c>
      <c r="G110" s="501"/>
      <c r="H110" s="25">
        <f>$J$79/H106</f>
        <v>921.91944959802106</v>
      </c>
      <c r="I110" s="501"/>
      <c r="J110" s="501"/>
      <c r="AG110"/>
      <c r="AH110"/>
      <c r="AI110"/>
      <c r="AJ110"/>
      <c r="AK110"/>
      <c r="AL110"/>
      <c r="AM110"/>
      <c r="AN110"/>
      <c r="AO110"/>
      <c r="AP110"/>
      <c r="AQ110"/>
      <c r="AR110"/>
    </row>
    <row r="111" spans="2:44" s="27" customFormat="1" ht="3.75" customHeight="1" x14ac:dyDescent="0.25">
      <c r="B111" s="501"/>
      <c r="C111" s="501"/>
      <c r="D111" s="31"/>
      <c r="E111" s="501"/>
      <c r="F111" s="7"/>
      <c r="G111" s="501"/>
      <c r="H111" s="31"/>
      <c r="I111" s="501"/>
      <c r="J111" s="501"/>
      <c r="AG111"/>
      <c r="AH111"/>
      <c r="AI111"/>
      <c r="AJ111"/>
      <c r="AK111"/>
      <c r="AL111"/>
      <c r="AM111"/>
      <c r="AN111"/>
      <c r="AO111"/>
      <c r="AP111"/>
      <c r="AQ111"/>
      <c r="AR111"/>
    </row>
    <row r="112" spans="2:44" s="27" customFormat="1" x14ac:dyDescent="0.25">
      <c r="B112" s="501" t="s">
        <v>71</v>
      </c>
      <c r="C112" s="501"/>
      <c r="D112" s="25">
        <f>$J$82/D106</f>
        <v>2745.6297764316137</v>
      </c>
      <c r="E112" s="501"/>
      <c r="F112" s="25">
        <f>$J$82/F106</f>
        <v>2471.0667987884526</v>
      </c>
      <c r="G112" s="501"/>
      <c r="H112" s="25">
        <f>$J$82/H106</f>
        <v>2246.4243625349568</v>
      </c>
      <c r="I112" s="501"/>
      <c r="J112" s="501"/>
      <c r="AG112"/>
      <c r="AH112"/>
      <c r="AI112"/>
      <c r="AJ112"/>
      <c r="AK112"/>
      <c r="AL112"/>
      <c r="AM112"/>
      <c r="AN112"/>
      <c r="AO112"/>
      <c r="AP112"/>
      <c r="AQ112"/>
      <c r="AR112"/>
    </row>
    <row r="113" spans="2:44" s="27" customFormat="1" ht="5.25" customHeight="1" x14ac:dyDescent="0.25">
      <c r="B113" s="501"/>
      <c r="C113" s="501"/>
      <c r="D113" s="31"/>
      <c r="E113" s="501"/>
      <c r="F113" s="7"/>
      <c r="G113" s="501"/>
      <c r="H113" s="31"/>
      <c r="I113" s="501"/>
      <c r="J113" s="501"/>
      <c r="AG113"/>
      <c r="AH113"/>
      <c r="AI113"/>
      <c r="AJ113"/>
      <c r="AK113"/>
      <c r="AL113"/>
      <c r="AM113"/>
      <c r="AN113"/>
      <c r="AO113"/>
      <c r="AP113"/>
      <c r="AQ113"/>
      <c r="AR113"/>
    </row>
    <row r="114" spans="2:44" s="27" customFormat="1" x14ac:dyDescent="0.25">
      <c r="B114" s="2"/>
      <c r="C114" s="2"/>
      <c r="D114" s="1"/>
      <c r="E114" s="2"/>
      <c r="F114" s="3"/>
      <c r="G114" s="2"/>
      <c r="H114" s="1"/>
      <c r="I114" s="2"/>
      <c r="J114" s="2"/>
      <c r="AG114"/>
      <c r="AH114"/>
      <c r="AI114"/>
      <c r="AJ114"/>
      <c r="AK114"/>
      <c r="AL114"/>
      <c r="AM114"/>
      <c r="AN114"/>
      <c r="AO114"/>
      <c r="AP114"/>
      <c r="AQ114"/>
      <c r="AR114"/>
    </row>
    <row r="115" spans="2:44" s="27" customFormat="1" x14ac:dyDescent="0.25">
      <c r="D115" s="113"/>
      <c r="F115" s="28"/>
      <c r="H115" s="113"/>
      <c r="AG115"/>
      <c r="AH115"/>
      <c r="AI115"/>
      <c r="AJ115"/>
      <c r="AK115"/>
      <c r="AL115"/>
      <c r="AM115"/>
      <c r="AN115"/>
      <c r="AO115"/>
      <c r="AP115"/>
      <c r="AQ115"/>
      <c r="AR115"/>
    </row>
    <row r="116" spans="2:44" s="27" customFormat="1" x14ac:dyDescent="0.25">
      <c r="D116" s="113"/>
      <c r="F116" s="28"/>
      <c r="H116" s="113"/>
      <c r="AG116"/>
      <c r="AH116"/>
      <c r="AI116"/>
      <c r="AJ116"/>
      <c r="AK116"/>
      <c r="AL116"/>
      <c r="AM116"/>
      <c r="AN116"/>
      <c r="AO116"/>
      <c r="AP116"/>
      <c r="AQ116"/>
      <c r="AR116"/>
    </row>
    <row r="117" spans="2:44" s="27" customFormat="1" x14ac:dyDescent="0.25">
      <c r="D117" s="113"/>
      <c r="F117" s="28"/>
      <c r="H117" s="113"/>
      <c r="AG117"/>
      <c r="AH117"/>
      <c r="AI117"/>
      <c r="AJ117"/>
      <c r="AK117"/>
      <c r="AL117"/>
      <c r="AM117"/>
      <c r="AN117"/>
      <c r="AO117"/>
      <c r="AP117"/>
      <c r="AQ117"/>
      <c r="AR117"/>
    </row>
    <row r="118" spans="2:44" s="27" customFormat="1" x14ac:dyDescent="0.25">
      <c r="D118" s="113"/>
      <c r="F118" s="28"/>
      <c r="H118" s="113"/>
      <c r="AG118"/>
      <c r="AH118"/>
      <c r="AI118"/>
      <c r="AJ118"/>
      <c r="AK118"/>
      <c r="AL118"/>
      <c r="AM118"/>
      <c r="AN118"/>
      <c r="AO118"/>
      <c r="AP118"/>
      <c r="AQ118"/>
      <c r="AR118"/>
    </row>
    <row r="119" spans="2:44" s="27" customFormat="1" x14ac:dyDescent="0.25">
      <c r="D119" s="113"/>
      <c r="F119" s="28"/>
      <c r="H119" s="113"/>
      <c r="AG119"/>
      <c r="AH119"/>
      <c r="AI119"/>
      <c r="AJ119"/>
      <c r="AK119"/>
      <c r="AL119"/>
      <c r="AM119"/>
      <c r="AN119"/>
      <c r="AO119"/>
      <c r="AP119"/>
      <c r="AQ119"/>
      <c r="AR119"/>
    </row>
    <row r="120" spans="2:44" s="27" customFormat="1" x14ac:dyDescent="0.25">
      <c r="D120" s="113"/>
      <c r="F120" s="28"/>
      <c r="H120" s="113"/>
      <c r="AG120"/>
      <c r="AH120"/>
      <c r="AI120"/>
      <c r="AJ120"/>
      <c r="AK120"/>
      <c r="AL120"/>
      <c r="AM120"/>
      <c r="AN120"/>
      <c r="AO120"/>
      <c r="AP120"/>
      <c r="AQ120"/>
      <c r="AR120"/>
    </row>
    <row r="121" spans="2:44" s="27" customFormat="1" x14ac:dyDescent="0.25">
      <c r="D121" s="113"/>
      <c r="F121" s="28"/>
      <c r="H121" s="113"/>
      <c r="AG121"/>
      <c r="AH121"/>
      <c r="AI121"/>
      <c r="AJ121"/>
      <c r="AK121"/>
      <c r="AL121"/>
      <c r="AM121"/>
      <c r="AN121"/>
      <c r="AO121"/>
      <c r="AP121"/>
      <c r="AQ121"/>
      <c r="AR121"/>
    </row>
    <row r="122" spans="2:44" s="27" customFormat="1" x14ac:dyDescent="0.25">
      <c r="D122" s="113"/>
      <c r="F122" s="28"/>
      <c r="H122" s="113"/>
      <c r="AG122"/>
      <c r="AH122"/>
      <c r="AI122"/>
      <c r="AJ122"/>
      <c r="AK122"/>
      <c r="AL122"/>
      <c r="AM122"/>
      <c r="AN122"/>
      <c r="AO122"/>
      <c r="AP122"/>
      <c r="AQ122"/>
      <c r="AR122"/>
    </row>
    <row r="123" spans="2:44" s="27" customFormat="1" x14ac:dyDescent="0.25">
      <c r="D123" s="113"/>
      <c r="F123" s="28"/>
      <c r="H123" s="113"/>
      <c r="AG123"/>
      <c r="AH123"/>
      <c r="AI123"/>
      <c r="AJ123"/>
      <c r="AK123"/>
      <c r="AL123"/>
      <c r="AM123"/>
      <c r="AN123"/>
      <c r="AO123"/>
      <c r="AP123"/>
      <c r="AQ123"/>
      <c r="AR123"/>
    </row>
    <row r="124" spans="2:44" s="27" customFormat="1" x14ac:dyDescent="0.25">
      <c r="D124" s="113"/>
      <c r="F124" s="28"/>
      <c r="H124" s="113"/>
      <c r="AG124"/>
      <c r="AH124"/>
      <c r="AI124"/>
      <c r="AJ124"/>
      <c r="AK124"/>
      <c r="AL124"/>
      <c r="AM124"/>
      <c r="AN124"/>
      <c r="AO124"/>
      <c r="AP124"/>
      <c r="AQ124"/>
      <c r="AR124"/>
    </row>
    <row r="125" spans="2:44" s="27" customFormat="1" x14ac:dyDescent="0.25">
      <c r="D125" s="113"/>
      <c r="F125" s="28"/>
      <c r="H125" s="113"/>
      <c r="AG125"/>
      <c r="AH125"/>
      <c r="AI125"/>
      <c r="AJ125"/>
      <c r="AK125"/>
      <c r="AL125"/>
      <c r="AM125"/>
      <c r="AN125"/>
      <c r="AO125"/>
      <c r="AP125"/>
      <c r="AQ125"/>
      <c r="AR125"/>
    </row>
    <row r="126" spans="2:44" s="27" customFormat="1" x14ac:dyDescent="0.25">
      <c r="D126" s="113"/>
      <c r="F126" s="28"/>
      <c r="H126" s="113"/>
      <c r="AG126"/>
      <c r="AH126"/>
      <c r="AI126"/>
      <c r="AJ126"/>
      <c r="AK126"/>
      <c r="AL126"/>
      <c r="AM126"/>
      <c r="AN126"/>
      <c r="AO126"/>
      <c r="AP126"/>
      <c r="AQ126"/>
      <c r="AR126"/>
    </row>
    <row r="127" spans="2:44" s="27" customFormat="1" x14ac:dyDescent="0.25">
      <c r="D127" s="113"/>
      <c r="F127" s="28"/>
      <c r="H127" s="113"/>
      <c r="AG127"/>
      <c r="AH127"/>
      <c r="AI127"/>
      <c r="AJ127"/>
      <c r="AK127"/>
      <c r="AL127"/>
      <c r="AM127"/>
      <c r="AN127"/>
      <c r="AO127"/>
      <c r="AP127"/>
      <c r="AQ127"/>
      <c r="AR127"/>
    </row>
    <row r="128" spans="2:44" s="27" customFormat="1" x14ac:dyDescent="0.25">
      <c r="D128" s="113"/>
      <c r="F128" s="28"/>
      <c r="H128" s="113"/>
      <c r="AG128"/>
      <c r="AH128"/>
      <c r="AI128"/>
      <c r="AJ128"/>
      <c r="AK128"/>
      <c r="AL128"/>
      <c r="AM128"/>
      <c r="AN128"/>
      <c r="AO128"/>
      <c r="AP128"/>
      <c r="AQ128"/>
      <c r="AR128"/>
    </row>
    <row r="129" spans="4:44" s="27" customFormat="1" x14ac:dyDescent="0.25">
      <c r="D129" s="113"/>
      <c r="F129" s="28"/>
      <c r="H129" s="113"/>
      <c r="AG129"/>
      <c r="AH129"/>
      <c r="AI129"/>
      <c r="AJ129"/>
      <c r="AK129"/>
      <c r="AL129"/>
      <c r="AM129"/>
      <c r="AN129"/>
      <c r="AO129"/>
      <c r="AP129"/>
      <c r="AQ129"/>
      <c r="AR129"/>
    </row>
    <row r="130" spans="4:44" s="27" customFormat="1" x14ac:dyDescent="0.25">
      <c r="D130" s="113"/>
      <c r="F130" s="28"/>
      <c r="H130" s="113"/>
      <c r="AG130"/>
      <c r="AH130"/>
      <c r="AI130"/>
      <c r="AJ130"/>
      <c r="AK130"/>
      <c r="AL130"/>
      <c r="AM130"/>
      <c r="AN130"/>
      <c r="AO130"/>
      <c r="AP130"/>
      <c r="AQ130"/>
      <c r="AR130"/>
    </row>
    <row r="131" spans="4:44" s="27" customFormat="1" x14ac:dyDescent="0.25">
      <c r="D131" s="113"/>
      <c r="F131" s="28"/>
      <c r="H131" s="113"/>
      <c r="AG131"/>
      <c r="AH131"/>
      <c r="AI131"/>
      <c r="AJ131"/>
      <c r="AK131"/>
      <c r="AL131"/>
      <c r="AM131"/>
      <c r="AN131"/>
      <c r="AO131"/>
      <c r="AP131"/>
      <c r="AQ131"/>
      <c r="AR131"/>
    </row>
    <row r="132" spans="4:44" s="27" customFormat="1" x14ac:dyDescent="0.25">
      <c r="D132" s="113"/>
      <c r="F132" s="28"/>
      <c r="H132" s="113"/>
      <c r="AG132"/>
      <c r="AH132"/>
      <c r="AI132"/>
      <c r="AJ132"/>
      <c r="AK132"/>
      <c r="AL132"/>
      <c r="AM132"/>
      <c r="AN132"/>
      <c r="AO132"/>
      <c r="AP132"/>
      <c r="AQ132"/>
      <c r="AR132"/>
    </row>
    <row r="133" spans="4:44" s="27" customFormat="1" x14ac:dyDescent="0.25">
      <c r="D133" s="113"/>
      <c r="F133" s="28"/>
      <c r="H133" s="113"/>
      <c r="AG133"/>
      <c r="AH133"/>
      <c r="AI133"/>
      <c r="AJ133"/>
      <c r="AK133"/>
      <c r="AL133"/>
      <c r="AM133"/>
      <c r="AN133"/>
      <c r="AO133"/>
      <c r="AP133"/>
      <c r="AQ133"/>
      <c r="AR133"/>
    </row>
    <row r="134" spans="4:44" s="27" customFormat="1" x14ac:dyDescent="0.25">
      <c r="D134" s="113"/>
      <c r="F134" s="28"/>
      <c r="H134" s="113"/>
      <c r="AG134"/>
      <c r="AH134"/>
      <c r="AI134"/>
      <c r="AJ134"/>
      <c r="AK134"/>
      <c r="AL134"/>
      <c r="AM134"/>
      <c r="AN134"/>
      <c r="AO134"/>
      <c r="AP134"/>
      <c r="AQ134"/>
      <c r="AR134"/>
    </row>
    <row r="135" spans="4:44" s="27" customFormat="1" x14ac:dyDescent="0.25">
      <c r="D135" s="113"/>
      <c r="F135" s="28"/>
      <c r="H135" s="113"/>
      <c r="AG135"/>
      <c r="AH135"/>
      <c r="AI135"/>
      <c r="AJ135"/>
      <c r="AK135"/>
      <c r="AL135"/>
      <c r="AM135"/>
      <c r="AN135"/>
      <c r="AO135"/>
      <c r="AP135"/>
      <c r="AQ135"/>
      <c r="AR135"/>
    </row>
    <row r="136" spans="4:44" s="27" customFormat="1" x14ac:dyDescent="0.25">
      <c r="D136" s="113"/>
      <c r="F136" s="28"/>
      <c r="H136" s="113"/>
      <c r="AG136"/>
      <c r="AH136"/>
      <c r="AI136"/>
      <c r="AJ136"/>
      <c r="AK136"/>
      <c r="AL136"/>
      <c r="AM136"/>
      <c r="AN136"/>
      <c r="AO136"/>
      <c r="AP136"/>
      <c r="AQ136"/>
      <c r="AR136"/>
    </row>
    <row r="137" spans="4:44" s="27" customFormat="1" x14ac:dyDescent="0.25">
      <c r="D137" s="113"/>
      <c r="F137" s="28"/>
      <c r="H137" s="113"/>
      <c r="AG137"/>
      <c r="AH137"/>
      <c r="AI137"/>
      <c r="AJ137"/>
      <c r="AK137"/>
      <c r="AL137"/>
      <c r="AM137"/>
      <c r="AN137"/>
      <c r="AO137"/>
      <c r="AP137"/>
      <c r="AQ137"/>
      <c r="AR137"/>
    </row>
    <row r="138" spans="4:44" s="27" customFormat="1" x14ac:dyDescent="0.25">
      <c r="D138" s="113"/>
      <c r="F138" s="28"/>
      <c r="H138" s="113"/>
      <c r="AG138"/>
      <c r="AH138"/>
      <c r="AI138"/>
      <c r="AJ138"/>
      <c r="AK138"/>
      <c r="AL138"/>
      <c r="AM138"/>
      <c r="AN138"/>
      <c r="AO138"/>
      <c r="AP138"/>
      <c r="AQ138"/>
      <c r="AR138"/>
    </row>
    <row r="139" spans="4:44" s="27" customFormat="1" x14ac:dyDescent="0.25">
      <c r="D139" s="113"/>
      <c r="F139" s="28"/>
      <c r="H139" s="113"/>
      <c r="AG139"/>
      <c r="AH139"/>
      <c r="AI139"/>
      <c r="AJ139"/>
      <c r="AK139"/>
      <c r="AL139"/>
      <c r="AM139"/>
      <c r="AN139"/>
      <c r="AO139"/>
      <c r="AP139"/>
      <c r="AQ139"/>
      <c r="AR139"/>
    </row>
    <row r="140" spans="4:44" s="27" customFormat="1" x14ac:dyDescent="0.25">
      <c r="D140" s="113"/>
      <c r="F140" s="28"/>
      <c r="H140" s="113"/>
      <c r="AG140"/>
      <c r="AH140"/>
      <c r="AI140"/>
      <c r="AJ140"/>
      <c r="AK140"/>
      <c r="AL140"/>
      <c r="AM140"/>
      <c r="AN140"/>
      <c r="AO140"/>
      <c r="AP140"/>
      <c r="AQ140"/>
      <c r="AR140"/>
    </row>
    <row r="141" spans="4:44" s="27" customFormat="1" x14ac:dyDescent="0.25">
      <c r="D141" s="113"/>
      <c r="F141" s="28"/>
      <c r="H141" s="113"/>
      <c r="AG141"/>
      <c r="AH141"/>
      <c r="AI141"/>
      <c r="AJ141"/>
      <c r="AK141"/>
      <c r="AL141"/>
      <c r="AM141"/>
      <c r="AN141"/>
      <c r="AO141"/>
      <c r="AP141"/>
      <c r="AQ141"/>
      <c r="AR141"/>
    </row>
    <row r="142" spans="4:44" s="27" customFormat="1" x14ac:dyDescent="0.25">
      <c r="D142" s="113"/>
      <c r="F142" s="28"/>
      <c r="H142" s="113"/>
      <c r="AG142"/>
      <c r="AH142"/>
      <c r="AI142"/>
      <c r="AJ142"/>
      <c r="AK142"/>
      <c r="AL142"/>
      <c r="AM142"/>
      <c r="AN142"/>
      <c r="AO142"/>
      <c r="AP142"/>
      <c r="AQ142"/>
      <c r="AR142"/>
    </row>
    <row r="143" spans="4:44" s="27" customFormat="1" x14ac:dyDescent="0.25">
      <c r="D143" s="113"/>
      <c r="F143" s="28"/>
      <c r="H143" s="113"/>
      <c r="AG143"/>
      <c r="AH143"/>
      <c r="AI143"/>
      <c r="AJ143"/>
      <c r="AK143"/>
      <c r="AL143"/>
      <c r="AM143"/>
      <c r="AN143"/>
      <c r="AO143"/>
      <c r="AP143"/>
      <c r="AQ143"/>
      <c r="AR143"/>
    </row>
    <row r="144" spans="4:44" s="27" customFormat="1" x14ac:dyDescent="0.25">
      <c r="D144" s="113"/>
      <c r="F144" s="28"/>
      <c r="H144" s="113"/>
      <c r="AG144"/>
      <c r="AH144"/>
      <c r="AI144"/>
      <c r="AJ144"/>
      <c r="AK144"/>
      <c r="AL144"/>
      <c r="AM144"/>
      <c r="AN144"/>
      <c r="AO144"/>
      <c r="AP144"/>
      <c r="AQ144"/>
      <c r="AR144"/>
    </row>
  </sheetData>
  <mergeCells count="6">
    <mergeCell ref="B90:J90"/>
    <mergeCell ref="B3:J3"/>
    <mergeCell ref="B6:J6"/>
    <mergeCell ref="B8:J8"/>
    <mergeCell ref="B88:J88"/>
    <mergeCell ref="B89:J89"/>
  </mergeCells>
  <pageMargins left="0.7" right="0.7" top="0.75" bottom="0.75" header="0.3" footer="0.3"/>
  <pageSetup orientation="portrait" horizontalDpi="0" verticalDpi="0" r:id="rId1"/>
  <rowBreaks count="1" manualBreakCount="1">
    <brk id="66" min="1"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65"/>
  <sheetViews>
    <sheetView workbookViewId="0">
      <selection activeCell="E5" sqref="E5"/>
    </sheetView>
  </sheetViews>
  <sheetFormatPr defaultColWidth="10.6640625" defaultRowHeight="13.2" x14ac:dyDescent="0.25"/>
  <cols>
    <col min="1" max="1" width="3.109375" style="48" customWidth="1"/>
    <col min="2" max="2" width="12.6640625" style="44" customWidth="1"/>
    <col min="3" max="3" width="23.33203125" style="44" customWidth="1"/>
    <col min="4" max="4" width="31.33203125" style="44" customWidth="1"/>
    <col min="5" max="5" width="42.6640625" style="44" customWidth="1"/>
    <col min="6" max="8" width="10.6640625" style="44" customWidth="1"/>
    <col min="9" max="10" width="10.6640625" style="48" customWidth="1"/>
    <col min="11" max="16384" width="10.6640625" style="44"/>
  </cols>
  <sheetData>
    <row r="1" spans="1:15" ht="15" customHeight="1" x14ac:dyDescent="0.25">
      <c r="B1" s="48"/>
      <c r="C1" s="48"/>
      <c r="D1" s="48"/>
      <c r="E1" s="48"/>
      <c r="F1" s="48"/>
      <c r="G1" s="48"/>
      <c r="H1" s="48"/>
    </row>
    <row r="2" spans="1:15" ht="19.5" customHeight="1" x14ac:dyDescent="0.3">
      <c r="B2" s="545" t="s">
        <v>322</v>
      </c>
      <c r="C2" s="546"/>
      <c r="D2" s="546"/>
      <c r="E2" s="546"/>
      <c r="F2" s="48"/>
      <c r="G2" s="48"/>
      <c r="H2" s="48"/>
    </row>
    <row r="3" spans="1:15" ht="33" customHeight="1" x14ac:dyDescent="0.25">
      <c r="B3" s="169" t="s">
        <v>138</v>
      </c>
      <c r="C3" s="169" t="s">
        <v>140</v>
      </c>
      <c r="D3" s="169" t="s">
        <v>142</v>
      </c>
      <c r="E3" s="169" t="s">
        <v>143</v>
      </c>
      <c r="F3" s="48"/>
      <c r="G3" s="48"/>
      <c r="H3" s="48"/>
    </row>
    <row r="4" spans="1:15" x14ac:dyDescent="0.25">
      <c r="B4" s="508"/>
      <c r="C4" s="508"/>
      <c r="D4" s="508"/>
      <c r="E4" s="508" t="s">
        <v>483</v>
      </c>
      <c r="F4" s="48"/>
      <c r="G4" s="48"/>
      <c r="H4" s="48"/>
    </row>
    <row r="5" spans="1:15" x14ac:dyDescent="0.25">
      <c r="B5" s="509" t="s">
        <v>164</v>
      </c>
      <c r="C5" s="509" t="s">
        <v>158</v>
      </c>
      <c r="D5" s="512" t="s">
        <v>310</v>
      </c>
      <c r="E5" s="509" t="s">
        <v>482</v>
      </c>
      <c r="F5" s="48"/>
      <c r="G5" s="48"/>
      <c r="H5" s="48"/>
    </row>
    <row r="6" spans="1:15" x14ac:dyDescent="0.25">
      <c r="B6" s="510"/>
      <c r="C6" s="510"/>
      <c r="D6" s="510" t="s">
        <v>381</v>
      </c>
      <c r="E6" s="510"/>
      <c r="F6" s="48"/>
      <c r="G6" s="48"/>
      <c r="H6" s="48"/>
    </row>
    <row r="7" spans="1:15" x14ac:dyDescent="0.25">
      <c r="B7" s="510" t="s">
        <v>164</v>
      </c>
      <c r="C7" s="510" t="s">
        <v>106</v>
      </c>
      <c r="D7" s="510" t="s">
        <v>311</v>
      </c>
      <c r="E7" s="510" t="s">
        <v>121</v>
      </c>
      <c r="F7" s="48"/>
      <c r="G7" s="48"/>
      <c r="H7" s="48"/>
    </row>
    <row r="8" spans="1:15" x14ac:dyDescent="0.25">
      <c r="B8" s="508"/>
      <c r="C8" s="508"/>
      <c r="D8" s="508"/>
      <c r="E8" s="508"/>
      <c r="F8" s="48"/>
      <c r="G8" s="48"/>
      <c r="H8" s="48"/>
    </row>
    <row r="9" spans="1:15" x14ac:dyDescent="0.25">
      <c r="B9" s="509" t="s">
        <v>186</v>
      </c>
      <c r="C9" s="509" t="s">
        <v>165</v>
      </c>
      <c r="D9" s="509"/>
      <c r="E9" s="509"/>
      <c r="F9" s="48"/>
      <c r="G9" s="48"/>
      <c r="H9" s="48"/>
    </row>
    <row r="10" spans="1:15" x14ac:dyDescent="0.25">
      <c r="B10" s="510"/>
      <c r="C10" s="510"/>
      <c r="D10" s="510"/>
      <c r="E10" s="510"/>
      <c r="F10" s="48"/>
      <c r="G10" s="48"/>
      <c r="H10" s="48"/>
    </row>
    <row r="11" spans="1:15" x14ac:dyDescent="0.25">
      <c r="B11" s="510" t="s">
        <v>153</v>
      </c>
      <c r="C11" s="510" t="s">
        <v>154</v>
      </c>
      <c r="D11" s="510" t="s">
        <v>123</v>
      </c>
      <c r="E11" s="510" t="s">
        <v>478</v>
      </c>
      <c r="F11" s="48"/>
      <c r="G11" s="48"/>
      <c r="H11" s="48"/>
    </row>
    <row r="12" spans="1:15" x14ac:dyDescent="0.25">
      <c r="B12" s="508"/>
      <c r="C12" s="508"/>
      <c r="D12" s="508"/>
      <c r="E12" s="508"/>
      <c r="F12" s="48"/>
      <c r="G12" s="48"/>
      <c r="H12" s="48"/>
    </row>
    <row r="13" spans="1:15" x14ac:dyDescent="0.25">
      <c r="B13" s="509" t="s">
        <v>139</v>
      </c>
      <c r="C13" s="509" t="s">
        <v>144</v>
      </c>
      <c r="D13" s="509" t="s">
        <v>297</v>
      </c>
      <c r="E13" s="509"/>
      <c r="F13" s="48"/>
      <c r="G13" s="48"/>
      <c r="H13" s="48"/>
    </row>
    <row r="14" spans="1:15" x14ac:dyDescent="0.25">
      <c r="A14" s="498"/>
      <c r="B14" s="508"/>
      <c r="C14" s="508"/>
      <c r="D14" s="508"/>
      <c r="E14" s="508" t="s">
        <v>355</v>
      </c>
      <c r="F14" s="498"/>
      <c r="G14" s="498"/>
      <c r="H14" s="498"/>
      <c r="I14" s="498"/>
      <c r="J14" s="498"/>
      <c r="K14" s="498"/>
      <c r="L14" s="498"/>
      <c r="M14" s="498"/>
      <c r="N14" s="498"/>
      <c r="O14" s="498"/>
    </row>
    <row r="15" spans="1:15" x14ac:dyDescent="0.25">
      <c r="A15" s="498"/>
      <c r="B15" s="509" t="s">
        <v>157</v>
      </c>
      <c r="C15" s="509" t="s">
        <v>158</v>
      </c>
      <c r="D15" s="509" t="s">
        <v>310</v>
      </c>
      <c r="E15" s="509" t="s">
        <v>241</v>
      </c>
      <c r="F15" s="498"/>
      <c r="G15" s="498"/>
      <c r="H15" s="498"/>
      <c r="I15" s="498"/>
      <c r="J15" s="498"/>
      <c r="K15" s="498"/>
      <c r="L15" s="498"/>
      <c r="M15" s="498"/>
      <c r="N15" s="498"/>
      <c r="O15" s="498"/>
    </row>
    <row r="16" spans="1:15" x14ac:dyDescent="0.25">
      <c r="B16" s="48"/>
      <c r="C16" s="48"/>
      <c r="D16" s="48"/>
      <c r="E16" s="48"/>
      <c r="F16" s="48"/>
      <c r="G16" s="48"/>
      <c r="H16" s="48"/>
    </row>
    <row r="17" spans="2:15" x14ac:dyDescent="0.25">
      <c r="B17" s="48"/>
      <c r="C17" s="48"/>
      <c r="D17" s="48"/>
      <c r="E17" s="48"/>
      <c r="F17" s="48"/>
      <c r="G17" s="48"/>
      <c r="H17" s="48"/>
    </row>
    <row r="18" spans="2:15" x14ac:dyDescent="0.25">
      <c r="B18" s="48"/>
      <c r="C18" s="48"/>
      <c r="D18" s="48"/>
      <c r="E18" s="48"/>
      <c r="F18" s="48"/>
      <c r="G18" s="48"/>
      <c r="H18" s="48"/>
    </row>
    <row r="19" spans="2:15" x14ac:dyDescent="0.25">
      <c r="B19" s="48"/>
      <c r="C19" s="48"/>
      <c r="D19" s="48"/>
      <c r="E19" s="48"/>
      <c r="F19" s="48"/>
      <c r="G19" s="48"/>
      <c r="H19" s="48"/>
    </row>
    <row r="20" spans="2:15" x14ac:dyDescent="0.25">
      <c r="B20" s="48"/>
      <c r="C20" s="48"/>
      <c r="D20" s="48"/>
      <c r="E20" s="48"/>
      <c r="F20" s="48"/>
      <c r="G20" s="48"/>
      <c r="H20" s="48"/>
    </row>
    <row r="21" spans="2:15" x14ac:dyDescent="0.25">
      <c r="B21" s="48"/>
      <c r="C21" s="48"/>
      <c r="D21" s="48"/>
      <c r="E21" s="48"/>
      <c r="F21" s="48"/>
      <c r="G21" s="48"/>
      <c r="H21" s="48"/>
    </row>
    <row r="22" spans="2:15" x14ac:dyDescent="0.25">
      <c r="B22" s="48"/>
      <c r="C22" s="48"/>
      <c r="D22" s="48"/>
      <c r="E22" s="48"/>
      <c r="F22" s="48"/>
      <c r="G22" s="48"/>
      <c r="H22" s="48"/>
    </row>
    <row r="23" spans="2:15" x14ac:dyDescent="0.25">
      <c r="B23" s="48"/>
      <c r="C23" s="48"/>
      <c r="D23" s="48"/>
      <c r="E23" s="48"/>
      <c r="F23" s="48"/>
      <c r="G23" s="48"/>
      <c r="H23" s="48"/>
    </row>
    <row r="24" spans="2:15" x14ac:dyDescent="0.25">
      <c r="B24" s="48"/>
      <c r="C24" s="48"/>
      <c r="D24" s="48"/>
      <c r="E24" s="48"/>
      <c r="F24" s="48"/>
      <c r="G24" s="48"/>
      <c r="H24" s="48"/>
    </row>
    <row r="25" spans="2:15" x14ac:dyDescent="0.25">
      <c r="B25" s="48"/>
      <c r="C25" s="48"/>
      <c r="D25" s="48"/>
      <c r="E25" s="48"/>
      <c r="F25" s="48"/>
      <c r="G25" s="48"/>
      <c r="H25" s="48"/>
    </row>
    <row r="26" spans="2:15" x14ac:dyDescent="0.25">
      <c r="B26" s="48"/>
      <c r="C26" s="48"/>
      <c r="D26" s="48"/>
      <c r="E26" s="48"/>
      <c r="F26" s="48"/>
      <c r="G26" s="48"/>
      <c r="H26" s="48"/>
    </row>
    <row r="27" spans="2:15" x14ac:dyDescent="0.25">
      <c r="B27" s="48"/>
      <c r="C27" s="48"/>
      <c r="D27" s="48"/>
      <c r="E27" s="48"/>
      <c r="F27" s="48"/>
      <c r="G27" s="48"/>
      <c r="H27" s="48"/>
    </row>
    <row r="28" spans="2:15" x14ac:dyDescent="0.25">
      <c r="B28" s="48"/>
      <c r="C28" s="48"/>
      <c r="D28" s="48"/>
      <c r="E28" s="48"/>
      <c r="F28" s="48"/>
      <c r="G28" s="48"/>
      <c r="H28" s="48"/>
    </row>
    <row r="29" spans="2:15" x14ac:dyDescent="0.25">
      <c r="B29" s="48"/>
      <c r="C29" s="48"/>
      <c r="D29" s="48"/>
      <c r="E29" s="48"/>
      <c r="F29" s="48"/>
      <c r="G29" s="48"/>
      <c r="H29" s="48"/>
    </row>
    <row r="30" spans="2:15" x14ac:dyDescent="0.25">
      <c r="B30" s="48"/>
      <c r="C30" s="48"/>
      <c r="D30" s="48"/>
      <c r="E30" s="48"/>
      <c r="F30" s="48"/>
      <c r="G30" s="48"/>
      <c r="H30" s="48"/>
    </row>
    <row r="31" spans="2:15" s="48" customFormat="1" x14ac:dyDescent="0.25">
      <c r="K31" s="44"/>
      <c r="L31" s="44"/>
      <c r="M31" s="44"/>
      <c r="N31" s="44"/>
      <c r="O31" s="44"/>
    </row>
    <row r="32" spans="2:15" s="48" customFormat="1" x14ac:dyDescent="0.25">
      <c r="K32" s="44"/>
      <c r="L32" s="44"/>
      <c r="M32" s="44"/>
      <c r="N32" s="44"/>
      <c r="O32" s="44"/>
    </row>
    <row r="33" spans="11:15" s="48" customFormat="1" x14ac:dyDescent="0.25">
      <c r="K33" s="44"/>
      <c r="L33" s="44"/>
      <c r="M33" s="44"/>
      <c r="N33" s="44"/>
      <c r="O33" s="44"/>
    </row>
    <row r="34" spans="11:15" s="48" customFormat="1" x14ac:dyDescent="0.25">
      <c r="K34" s="44"/>
      <c r="L34" s="44"/>
      <c r="M34" s="44"/>
      <c r="N34" s="44"/>
      <c r="O34" s="44"/>
    </row>
    <row r="35" spans="11:15" s="48" customFormat="1" x14ac:dyDescent="0.25">
      <c r="K35" s="44"/>
      <c r="L35" s="44"/>
      <c r="M35" s="44"/>
      <c r="N35" s="44"/>
      <c r="O35" s="44"/>
    </row>
    <row r="36" spans="11:15" s="48" customFormat="1" x14ac:dyDescent="0.25">
      <c r="K36" s="44"/>
      <c r="L36" s="44"/>
      <c r="M36" s="44"/>
      <c r="N36" s="44"/>
      <c r="O36" s="44"/>
    </row>
    <row r="37" spans="11:15" s="48" customFormat="1" x14ac:dyDescent="0.25">
      <c r="K37" s="44"/>
      <c r="L37" s="44"/>
      <c r="M37" s="44"/>
      <c r="N37" s="44"/>
      <c r="O37" s="44"/>
    </row>
    <row r="38" spans="11:15" s="48" customFormat="1" x14ac:dyDescent="0.25">
      <c r="K38" s="44"/>
      <c r="L38" s="44"/>
      <c r="M38" s="44"/>
      <c r="N38" s="44"/>
      <c r="O38" s="44"/>
    </row>
    <row r="39" spans="11:15" s="48" customFormat="1" x14ac:dyDescent="0.25">
      <c r="K39" s="44"/>
      <c r="L39" s="44"/>
      <c r="M39" s="44"/>
      <c r="N39" s="44"/>
      <c r="O39" s="44"/>
    </row>
    <row r="40" spans="11:15" s="48" customFormat="1" x14ac:dyDescent="0.25">
      <c r="K40" s="44"/>
      <c r="L40" s="44"/>
      <c r="M40" s="44"/>
      <c r="N40" s="44"/>
      <c r="O40" s="44"/>
    </row>
    <row r="41" spans="11:15" s="48" customFormat="1" x14ac:dyDescent="0.25">
      <c r="K41" s="44"/>
      <c r="L41" s="44"/>
      <c r="M41" s="44"/>
      <c r="N41" s="44"/>
      <c r="O41" s="44"/>
    </row>
    <row r="42" spans="11:15" s="48" customFormat="1" x14ac:dyDescent="0.25">
      <c r="K42" s="44"/>
      <c r="L42" s="44"/>
      <c r="M42" s="44"/>
      <c r="N42" s="44"/>
      <c r="O42" s="44"/>
    </row>
    <row r="43" spans="11:15" s="48" customFormat="1" x14ac:dyDescent="0.25">
      <c r="K43" s="44"/>
      <c r="L43" s="44"/>
      <c r="M43" s="44"/>
      <c r="N43" s="44"/>
      <c r="O43" s="44"/>
    </row>
    <row r="44" spans="11:15" s="48" customFormat="1" x14ac:dyDescent="0.25">
      <c r="K44" s="44"/>
      <c r="L44" s="44"/>
      <c r="M44" s="44"/>
      <c r="N44" s="44"/>
      <c r="O44" s="44"/>
    </row>
    <row r="45" spans="11:15" s="48" customFormat="1" x14ac:dyDescent="0.25">
      <c r="K45" s="44"/>
      <c r="L45" s="44"/>
      <c r="M45" s="44"/>
      <c r="N45" s="44"/>
      <c r="O45" s="44"/>
    </row>
    <row r="46" spans="11:15" s="48" customFormat="1" x14ac:dyDescent="0.25">
      <c r="K46" s="44"/>
      <c r="L46" s="44"/>
      <c r="M46" s="44"/>
      <c r="N46" s="44"/>
      <c r="O46" s="44"/>
    </row>
    <row r="47" spans="11:15" s="48" customFormat="1" x14ac:dyDescent="0.25">
      <c r="K47" s="44"/>
      <c r="L47" s="44"/>
      <c r="M47" s="44"/>
      <c r="N47" s="44"/>
      <c r="O47" s="44"/>
    </row>
    <row r="48" spans="11:15" s="48" customFormat="1" x14ac:dyDescent="0.25">
      <c r="K48" s="44"/>
      <c r="L48" s="44"/>
      <c r="M48" s="44"/>
      <c r="N48" s="44"/>
      <c r="O48" s="44"/>
    </row>
    <row r="49" spans="2:15" s="48" customFormat="1" x14ac:dyDescent="0.25">
      <c r="K49" s="44"/>
      <c r="L49" s="44"/>
      <c r="M49" s="44"/>
      <c r="N49" s="44"/>
      <c r="O49" s="44"/>
    </row>
    <row r="50" spans="2:15" s="48" customFormat="1" x14ac:dyDescent="0.25">
      <c r="K50" s="44"/>
      <c r="L50" s="44"/>
      <c r="M50" s="44"/>
      <c r="N50" s="44"/>
      <c r="O50" s="44"/>
    </row>
    <row r="51" spans="2:15" s="48" customFormat="1" x14ac:dyDescent="0.25">
      <c r="K51" s="44"/>
      <c r="L51" s="44"/>
      <c r="M51" s="44"/>
      <c r="N51" s="44"/>
      <c r="O51" s="44"/>
    </row>
    <row r="52" spans="2:15" s="48" customFormat="1" x14ac:dyDescent="0.25">
      <c r="K52" s="44"/>
      <c r="L52" s="44"/>
      <c r="M52" s="44"/>
      <c r="N52" s="44"/>
      <c r="O52" s="44"/>
    </row>
    <row r="53" spans="2:15" s="48" customFormat="1" x14ac:dyDescent="0.25">
      <c r="K53" s="44"/>
      <c r="L53" s="44"/>
      <c r="M53" s="44"/>
      <c r="N53" s="44"/>
      <c r="O53" s="44"/>
    </row>
    <row r="54" spans="2:15" s="48" customFormat="1" x14ac:dyDescent="0.25">
      <c r="K54" s="44"/>
      <c r="L54" s="44"/>
      <c r="M54" s="44"/>
      <c r="N54" s="44"/>
      <c r="O54" s="44"/>
    </row>
    <row r="55" spans="2:15" s="48" customFormat="1" x14ac:dyDescent="0.25">
      <c r="K55" s="44"/>
      <c r="L55" s="44"/>
      <c r="M55" s="44"/>
      <c r="N55" s="44"/>
      <c r="O55" s="44"/>
    </row>
    <row r="56" spans="2:15" s="48" customFormat="1" x14ac:dyDescent="0.25">
      <c r="K56" s="44"/>
      <c r="L56" s="44"/>
      <c r="M56" s="44"/>
      <c r="N56" s="44"/>
      <c r="O56" s="44"/>
    </row>
    <row r="57" spans="2:15" s="48" customFormat="1" x14ac:dyDescent="0.25">
      <c r="K57" s="44"/>
      <c r="L57" s="44"/>
      <c r="M57" s="44"/>
      <c r="N57" s="44"/>
      <c r="O57" s="44"/>
    </row>
    <row r="58" spans="2:15" s="48" customFormat="1" x14ac:dyDescent="0.25">
      <c r="K58" s="44"/>
      <c r="L58" s="44"/>
      <c r="M58" s="44"/>
      <c r="N58" s="44"/>
      <c r="O58" s="44"/>
    </row>
    <row r="59" spans="2:15" s="48" customFormat="1" x14ac:dyDescent="0.25">
      <c r="K59" s="44"/>
      <c r="L59" s="44"/>
      <c r="M59" s="44"/>
      <c r="N59" s="44"/>
      <c r="O59" s="44"/>
    </row>
    <row r="60" spans="2:15" s="48" customFormat="1" x14ac:dyDescent="0.25">
      <c r="F60" s="44"/>
      <c r="G60" s="44"/>
      <c r="H60" s="44"/>
      <c r="K60" s="44"/>
      <c r="L60" s="44"/>
      <c r="M60" s="44"/>
      <c r="N60" s="44"/>
      <c r="O60" s="44"/>
    </row>
    <row r="61" spans="2:15" s="48" customFormat="1" x14ac:dyDescent="0.25">
      <c r="F61" s="44"/>
      <c r="G61" s="44"/>
      <c r="H61" s="44"/>
      <c r="K61" s="44"/>
      <c r="L61" s="44"/>
      <c r="M61" s="44"/>
      <c r="N61" s="44"/>
      <c r="O61" s="44"/>
    </row>
    <row r="62" spans="2:15" s="48" customFormat="1" x14ac:dyDescent="0.25">
      <c r="F62" s="44"/>
      <c r="G62" s="44"/>
      <c r="H62" s="44"/>
      <c r="K62" s="44"/>
      <c r="L62" s="44"/>
      <c r="M62" s="44"/>
      <c r="N62" s="44"/>
      <c r="O62" s="44"/>
    </row>
    <row r="63" spans="2:15" x14ac:dyDescent="0.25">
      <c r="B63" s="48"/>
      <c r="C63" s="48"/>
      <c r="D63" s="48"/>
      <c r="E63" s="48"/>
    </row>
    <row r="64" spans="2:15" x14ac:dyDescent="0.25">
      <c r="B64" s="48"/>
      <c r="C64" s="48"/>
      <c r="D64" s="48"/>
      <c r="E64" s="48"/>
    </row>
    <row r="65" spans="2:5" x14ac:dyDescent="0.25">
      <c r="B65" s="48"/>
      <c r="C65" s="48"/>
      <c r="D65" s="48"/>
      <c r="E65" s="48"/>
    </row>
  </sheetData>
  <mergeCells count="1">
    <mergeCell ref="B2:E2"/>
  </mergeCells>
  <pageMargins left="0.7" right="0.7" top="0.75" bottom="0.75" header="0.3" footer="0.3"/>
  <pageSetup scale="84"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4"/>
  <sheetViews>
    <sheetView topLeftCell="A19" workbookViewId="0">
      <selection activeCell="B34" sqref="B2:B34"/>
    </sheetView>
  </sheetViews>
  <sheetFormatPr defaultColWidth="8.88671875" defaultRowHeight="13.2" x14ac:dyDescent="0.25"/>
  <cols>
    <col min="1" max="1" width="3.44140625" style="34" customWidth="1"/>
    <col min="2" max="2" width="89.33203125" style="326" customWidth="1"/>
    <col min="3" max="3" width="8.88671875" style="34"/>
    <col min="4" max="4" width="7.6640625" style="34" customWidth="1"/>
    <col min="5" max="5" width="7.44140625" style="34" customWidth="1"/>
    <col min="6" max="6" width="7.109375" style="34" customWidth="1"/>
    <col min="7" max="7" width="6.44140625" style="34" customWidth="1"/>
    <col min="8" max="8" width="18.6640625" style="34" hidden="1" customWidth="1"/>
    <col min="9" max="9" width="6.44140625" style="34" customWidth="1"/>
    <col min="10" max="10" width="8.44140625" style="34" customWidth="1"/>
    <col min="11" max="11" width="6" style="34" customWidth="1"/>
    <col min="12" max="12" width="20.44140625" style="34" customWidth="1"/>
    <col min="13" max="19" width="8.88671875" style="34"/>
    <col min="20" max="16384" width="8.88671875" style="326"/>
  </cols>
  <sheetData>
    <row r="1" spans="1:19" s="34" customFormat="1" ht="9.75" customHeight="1" x14ac:dyDescent="0.25">
      <c r="B1" s="191"/>
      <c r="C1" s="191"/>
      <c r="D1" s="191"/>
      <c r="E1" s="191"/>
      <c r="F1" s="191"/>
      <c r="G1" s="191"/>
      <c r="H1" s="191"/>
      <c r="I1" s="191"/>
      <c r="J1" s="191"/>
      <c r="K1" s="191"/>
      <c r="L1" s="191"/>
    </row>
    <row r="2" spans="1:19" s="330" customFormat="1" ht="18" customHeight="1" x14ac:dyDescent="0.3">
      <c r="A2" s="328"/>
      <c r="B2" s="177" t="s">
        <v>145</v>
      </c>
      <c r="C2" s="329"/>
      <c r="D2" s="329"/>
      <c r="E2" s="329"/>
      <c r="F2" s="329"/>
      <c r="G2" s="329"/>
      <c r="H2" s="329"/>
      <c r="I2" s="329"/>
      <c r="J2" s="329"/>
      <c r="K2" s="329"/>
      <c r="L2" s="329"/>
      <c r="M2" s="328"/>
      <c r="N2" s="328"/>
      <c r="O2" s="328"/>
      <c r="P2" s="328"/>
      <c r="Q2" s="328"/>
      <c r="R2" s="328"/>
      <c r="S2" s="328"/>
    </row>
    <row r="3" spans="1:19" s="330" customFormat="1" ht="24" customHeight="1" x14ac:dyDescent="0.3">
      <c r="A3" s="328"/>
      <c r="B3" s="177" t="s">
        <v>303</v>
      </c>
      <c r="C3" s="329"/>
      <c r="D3" s="329"/>
      <c r="E3" s="329"/>
      <c r="F3" s="329"/>
      <c r="G3" s="329"/>
      <c r="H3" s="329"/>
      <c r="I3" s="329"/>
      <c r="J3" s="329"/>
      <c r="K3" s="329"/>
      <c r="L3" s="329"/>
      <c r="M3" s="328"/>
      <c r="N3" s="328"/>
      <c r="O3" s="328"/>
      <c r="P3" s="328"/>
      <c r="Q3" s="328"/>
      <c r="R3" s="328"/>
      <c r="S3" s="328"/>
    </row>
    <row r="4" spans="1:19" s="330" customFormat="1" ht="183" customHeight="1" x14ac:dyDescent="0.3">
      <c r="A4" s="328"/>
      <c r="B4" s="181" t="s">
        <v>431</v>
      </c>
      <c r="C4" s="193"/>
      <c r="D4" s="193"/>
      <c r="E4" s="193"/>
      <c r="F4" s="193"/>
      <c r="G4" s="193"/>
      <c r="H4" s="193"/>
      <c r="I4" s="193"/>
      <c r="J4" s="193"/>
      <c r="K4" s="193"/>
      <c r="L4" s="193"/>
      <c r="M4" s="328"/>
      <c r="N4" s="328"/>
      <c r="O4" s="328"/>
      <c r="P4" s="328"/>
      <c r="Q4" s="328"/>
      <c r="R4" s="328"/>
      <c r="S4" s="328"/>
    </row>
    <row r="5" spans="1:19" s="330" customFormat="1" ht="24" customHeight="1" x14ac:dyDescent="0.3">
      <c r="A5" s="328"/>
      <c r="B5" s="177" t="s">
        <v>105</v>
      </c>
      <c r="C5" s="329"/>
      <c r="D5" s="329"/>
      <c r="E5" s="329"/>
      <c r="F5" s="329"/>
      <c r="G5" s="329"/>
      <c r="H5" s="329"/>
      <c r="I5" s="329"/>
      <c r="J5" s="329"/>
      <c r="K5" s="329"/>
      <c r="L5" s="329"/>
      <c r="M5" s="328"/>
      <c r="N5" s="328"/>
      <c r="O5" s="328"/>
      <c r="P5" s="328"/>
      <c r="Q5" s="328"/>
      <c r="R5" s="328"/>
      <c r="S5" s="328"/>
    </row>
    <row r="6" spans="1:19" ht="102" customHeight="1" x14ac:dyDescent="0.3">
      <c r="B6" s="181" t="s">
        <v>430</v>
      </c>
      <c r="C6" s="193"/>
      <c r="D6" s="193"/>
      <c r="E6" s="193"/>
      <c r="F6" s="193"/>
      <c r="G6" s="193"/>
      <c r="H6" s="193"/>
      <c r="I6" s="193"/>
      <c r="J6" s="193"/>
      <c r="K6" s="193"/>
      <c r="L6" s="193"/>
    </row>
    <row r="7" spans="1:19" s="330" customFormat="1" ht="24" customHeight="1" x14ac:dyDescent="0.3">
      <c r="A7" s="328"/>
      <c r="B7" s="177" t="s">
        <v>133</v>
      </c>
      <c r="C7" s="329"/>
      <c r="D7" s="329"/>
      <c r="E7" s="329"/>
      <c r="F7" s="329"/>
      <c r="G7" s="329"/>
      <c r="H7" s="329"/>
      <c r="I7" s="329"/>
      <c r="J7" s="329"/>
      <c r="K7" s="329"/>
      <c r="L7" s="329"/>
      <c r="M7" s="328"/>
      <c r="N7" s="328"/>
      <c r="O7" s="328"/>
      <c r="P7" s="328"/>
      <c r="Q7" s="328"/>
      <c r="R7" s="328"/>
      <c r="S7" s="328"/>
    </row>
    <row r="8" spans="1:19" ht="69" customHeight="1" x14ac:dyDescent="0.3">
      <c r="B8" s="181" t="s">
        <v>434</v>
      </c>
      <c r="C8" s="194"/>
      <c r="D8" s="194"/>
      <c r="E8" s="194"/>
      <c r="F8" s="194"/>
      <c r="G8" s="194"/>
      <c r="H8" s="194"/>
      <c r="I8" s="194"/>
      <c r="J8" s="194"/>
      <c r="K8" s="194"/>
      <c r="L8" s="194"/>
    </row>
    <row r="9" spans="1:19" s="330" customFormat="1" ht="24" customHeight="1" x14ac:dyDescent="0.3">
      <c r="A9" s="328"/>
      <c r="B9" s="177" t="s">
        <v>146</v>
      </c>
      <c r="C9" s="329"/>
      <c r="D9" s="329"/>
      <c r="E9" s="329"/>
      <c r="F9" s="329"/>
      <c r="G9" s="329"/>
      <c r="H9" s="329"/>
      <c r="I9" s="329"/>
      <c r="J9" s="329"/>
      <c r="K9" s="329"/>
      <c r="L9" s="329"/>
      <c r="M9" s="328"/>
      <c r="N9" s="328"/>
      <c r="O9" s="328"/>
      <c r="P9" s="328"/>
      <c r="Q9" s="328"/>
      <c r="R9" s="328"/>
      <c r="S9" s="328"/>
    </row>
    <row r="10" spans="1:19" ht="136.5" customHeight="1" x14ac:dyDescent="0.3">
      <c r="B10" s="181" t="s">
        <v>304</v>
      </c>
      <c r="C10" s="192"/>
      <c r="D10" s="192"/>
      <c r="E10" s="192"/>
      <c r="F10" s="192"/>
      <c r="G10" s="192"/>
      <c r="H10" s="192"/>
      <c r="I10" s="192"/>
      <c r="J10" s="192"/>
      <c r="K10" s="192"/>
      <c r="L10" s="192"/>
    </row>
    <row r="11" spans="1:19" s="330" customFormat="1" ht="24" customHeight="1" x14ac:dyDescent="0.3">
      <c r="A11" s="328"/>
      <c r="B11" s="177" t="s">
        <v>193</v>
      </c>
      <c r="C11" s="329"/>
      <c r="D11" s="329"/>
      <c r="E11" s="329"/>
      <c r="F11" s="329"/>
      <c r="G11" s="329"/>
      <c r="H11" s="329"/>
      <c r="I11" s="329"/>
      <c r="J11" s="329"/>
      <c r="K11" s="329"/>
      <c r="L11" s="329"/>
      <c r="M11" s="328"/>
      <c r="N11" s="328"/>
      <c r="O11" s="328"/>
      <c r="P11" s="328"/>
      <c r="Q11" s="328"/>
      <c r="R11" s="328"/>
      <c r="S11" s="328"/>
    </row>
    <row r="12" spans="1:19" ht="39.75" customHeight="1" x14ac:dyDescent="0.3">
      <c r="B12" s="181" t="s">
        <v>305</v>
      </c>
      <c r="C12" s="192"/>
      <c r="D12" s="192"/>
      <c r="E12" s="192"/>
      <c r="F12" s="192"/>
      <c r="G12" s="192"/>
      <c r="H12" s="192"/>
      <c r="I12" s="192"/>
      <c r="J12" s="192"/>
      <c r="K12" s="192"/>
      <c r="L12" s="192"/>
    </row>
    <row r="13" spans="1:19" s="334" customFormat="1" ht="24.75" customHeight="1" x14ac:dyDescent="0.25">
      <c r="A13" s="331"/>
      <c r="B13" s="332" t="s">
        <v>433</v>
      </c>
      <c r="C13" s="333"/>
      <c r="D13" s="333"/>
      <c r="E13" s="333"/>
      <c r="F13" s="333"/>
      <c r="G13" s="333"/>
      <c r="H13" s="333"/>
      <c r="I13" s="333"/>
      <c r="J13" s="333"/>
      <c r="K13" s="333"/>
      <c r="L13" s="333"/>
      <c r="M13" s="331"/>
      <c r="N13" s="331"/>
      <c r="O13" s="331"/>
      <c r="P13" s="331"/>
      <c r="Q13" s="331"/>
      <c r="R13" s="331"/>
      <c r="S13" s="331"/>
    </row>
    <row r="14" spans="1:19" ht="141.75" customHeight="1" x14ac:dyDescent="0.3">
      <c r="B14" s="181" t="s">
        <v>432</v>
      </c>
      <c r="C14" s="192"/>
      <c r="D14" s="192"/>
      <c r="E14" s="192"/>
      <c r="F14" s="192"/>
      <c r="G14" s="192"/>
      <c r="H14" s="192"/>
      <c r="I14" s="192"/>
      <c r="J14" s="192"/>
      <c r="K14" s="192"/>
      <c r="L14" s="192"/>
    </row>
    <row r="15" spans="1:19" ht="75.75" customHeight="1" x14ac:dyDescent="0.3">
      <c r="B15" s="181" t="s">
        <v>306</v>
      </c>
      <c r="C15" s="192"/>
      <c r="D15" s="192"/>
      <c r="E15" s="192"/>
      <c r="F15" s="192"/>
      <c r="G15" s="192"/>
      <c r="H15" s="192"/>
      <c r="I15" s="192"/>
      <c r="J15" s="192"/>
      <c r="K15" s="192"/>
      <c r="L15" s="192"/>
    </row>
    <row r="16" spans="1:19" s="330" customFormat="1" ht="24" customHeight="1" x14ac:dyDescent="0.3">
      <c r="A16" s="328"/>
      <c r="B16" s="177" t="s">
        <v>307</v>
      </c>
      <c r="C16" s="329"/>
      <c r="D16" s="329"/>
      <c r="E16" s="329"/>
      <c r="F16" s="329"/>
      <c r="G16" s="329"/>
      <c r="H16" s="329"/>
      <c r="I16" s="329"/>
      <c r="J16" s="329"/>
      <c r="K16" s="329"/>
      <c r="L16" s="329"/>
      <c r="M16" s="328"/>
      <c r="N16" s="328"/>
      <c r="O16" s="328"/>
      <c r="P16" s="328"/>
      <c r="Q16" s="328"/>
      <c r="R16" s="328"/>
      <c r="S16" s="328"/>
    </row>
    <row r="17" spans="1:19" ht="71.25" customHeight="1" x14ac:dyDescent="0.3">
      <c r="B17" s="181" t="s">
        <v>238</v>
      </c>
      <c r="C17" s="191"/>
      <c r="D17" s="191"/>
      <c r="E17" s="191"/>
      <c r="F17" s="191"/>
      <c r="G17" s="191"/>
      <c r="H17" s="191"/>
      <c r="I17" s="191"/>
      <c r="J17" s="191"/>
      <c r="K17" s="191"/>
      <c r="L17" s="191"/>
    </row>
    <row r="18" spans="1:19" ht="20.25" customHeight="1" x14ac:dyDescent="0.3">
      <c r="B18" s="162" t="s">
        <v>239</v>
      </c>
      <c r="C18" s="191"/>
      <c r="D18" s="191"/>
      <c r="E18" s="191"/>
      <c r="F18" s="191"/>
      <c r="G18" s="191"/>
      <c r="H18" s="191"/>
      <c r="I18" s="191"/>
      <c r="J18" s="191"/>
      <c r="K18" s="191"/>
      <c r="L18" s="191"/>
    </row>
    <row r="19" spans="1:19" ht="15.75" customHeight="1" x14ac:dyDescent="0.3">
      <c r="B19" s="162" t="s">
        <v>132</v>
      </c>
      <c r="C19" s="191"/>
      <c r="D19" s="191"/>
      <c r="E19" s="191"/>
      <c r="F19" s="191"/>
      <c r="G19" s="191"/>
      <c r="H19" s="191"/>
      <c r="I19" s="191"/>
      <c r="J19" s="191"/>
      <c r="K19" s="191"/>
      <c r="L19" s="191"/>
    </row>
    <row r="20" spans="1:19" ht="15.75" customHeight="1" x14ac:dyDescent="0.3">
      <c r="B20" s="162" t="s">
        <v>247</v>
      </c>
      <c r="C20" s="191"/>
      <c r="D20" s="191"/>
      <c r="E20" s="191"/>
      <c r="F20" s="191"/>
      <c r="G20" s="191"/>
      <c r="H20" s="191"/>
      <c r="I20" s="191"/>
      <c r="J20" s="191"/>
      <c r="K20" s="191"/>
      <c r="L20" s="191"/>
    </row>
    <row r="21" spans="1:19" ht="15.75" customHeight="1" x14ac:dyDescent="0.3">
      <c r="B21" s="162" t="s">
        <v>188</v>
      </c>
      <c r="C21" s="191"/>
      <c r="D21" s="191"/>
      <c r="E21" s="191"/>
      <c r="F21" s="191"/>
      <c r="G21" s="191"/>
      <c r="H21" s="191"/>
      <c r="I21" s="191"/>
      <c r="J21" s="191"/>
      <c r="K21" s="191"/>
      <c r="L21" s="191"/>
    </row>
    <row r="22" spans="1:19" ht="15.75" customHeight="1" x14ac:dyDescent="0.3">
      <c r="B22" s="162" t="s">
        <v>189</v>
      </c>
      <c r="C22" s="191"/>
      <c r="D22" s="191"/>
      <c r="E22" s="191"/>
      <c r="F22" s="191"/>
      <c r="G22" s="191"/>
      <c r="H22" s="191"/>
      <c r="I22" s="191"/>
      <c r="J22" s="191"/>
      <c r="K22" s="191"/>
      <c r="L22" s="191"/>
    </row>
    <row r="23" spans="1:19" ht="15.75" customHeight="1" x14ac:dyDescent="0.3">
      <c r="B23" s="162" t="s">
        <v>228</v>
      </c>
      <c r="C23" s="191"/>
      <c r="D23" s="191"/>
      <c r="E23" s="191"/>
      <c r="F23" s="191"/>
      <c r="G23" s="191"/>
      <c r="H23" s="191"/>
      <c r="I23" s="191"/>
      <c r="J23" s="191"/>
      <c r="K23" s="191"/>
      <c r="L23" s="191"/>
    </row>
    <row r="24" spans="1:19" ht="15.75" customHeight="1" x14ac:dyDescent="0.3">
      <c r="B24" s="162" t="s">
        <v>229</v>
      </c>
      <c r="C24" s="191"/>
      <c r="D24" s="191"/>
      <c r="E24" s="191"/>
      <c r="F24" s="191"/>
      <c r="G24" s="191"/>
      <c r="H24" s="191"/>
      <c r="I24" s="191"/>
      <c r="J24" s="191"/>
      <c r="K24" s="191"/>
      <c r="L24" s="191"/>
    </row>
    <row r="25" spans="1:19" ht="15.75" customHeight="1" x14ac:dyDescent="0.3">
      <c r="B25" s="162" t="s">
        <v>230</v>
      </c>
      <c r="C25" s="191"/>
      <c r="D25" s="191"/>
      <c r="E25" s="191"/>
      <c r="F25" s="191"/>
      <c r="G25" s="191"/>
      <c r="H25" s="191"/>
      <c r="I25" s="191"/>
      <c r="J25" s="191"/>
      <c r="K25" s="191"/>
      <c r="L25" s="191"/>
    </row>
    <row r="26" spans="1:19" ht="81.75" hidden="1" customHeight="1" x14ac:dyDescent="0.25">
      <c r="B26" s="161"/>
      <c r="C26" s="191"/>
      <c r="D26" s="191"/>
      <c r="E26" s="191"/>
      <c r="F26" s="191"/>
      <c r="G26" s="191"/>
      <c r="H26" s="191"/>
      <c r="I26" s="191"/>
      <c r="J26" s="191"/>
      <c r="K26" s="191"/>
      <c r="L26" s="191"/>
    </row>
    <row r="27" spans="1:19" hidden="1" x14ac:dyDescent="0.25">
      <c r="B27" s="161"/>
      <c r="C27" s="191"/>
      <c r="D27" s="191"/>
      <c r="E27" s="191"/>
      <c r="F27" s="191"/>
      <c r="G27" s="191"/>
      <c r="H27" s="191"/>
      <c r="I27" s="191"/>
      <c r="J27" s="191"/>
      <c r="K27" s="191"/>
      <c r="L27" s="191"/>
    </row>
    <row r="28" spans="1:19" ht="120" customHeight="1" x14ac:dyDescent="0.3">
      <c r="B28" s="181" t="s">
        <v>308</v>
      </c>
      <c r="C28" s="192"/>
      <c r="D28" s="192"/>
      <c r="E28" s="192"/>
      <c r="F28" s="192"/>
      <c r="G28" s="192"/>
      <c r="H28" s="192"/>
      <c r="I28" s="192"/>
      <c r="J28" s="192"/>
      <c r="K28" s="192"/>
      <c r="L28" s="192"/>
    </row>
    <row r="29" spans="1:19" s="330" customFormat="1" ht="24" customHeight="1" x14ac:dyDescent="0.3">
      <c r="A29" s="328"/>
      <c r="B29" s="177" t="s">
        <v>134</v>
      </c>
      <c r="C29" s="329"/>
      <c r="D29" s="329"/>
      <c r="E29" s="329"/>
      <c r="F29" s="329"/>
      <c r="G29" s="329"/>
      <c r="H29" s="329"/>
      <c r="I29" s="329"/>
      <c r="J29" s="329"/>
      <c r="K29" s="329"/>
      <c r="L29" s="329"/>
      <c r="M29" s="328"/>
      <c r="N29" s="328"/>
      <c r="O29" s="328"/>
      <c r="P29" s="328"/>
      <c r="Q29" s="328"/>
      <c r="R29" s="328"/>
      <c r="S29" s="328"/>
    </row>
    <row r="30" spans="1:19" ht="79.5" customHeight="1" x14ac:dyDescent="0.3">
      <c r="B30" s="181" t="s">
        <v>309</v>
      </c>
      <c r="C30" s="194"/>
      <c r="D30" s="194"/>
      <c r="E30" s="194"/>
      <c r="F30" s="194"/>
      <c r="G30" s="194"/>
      <c r="H30" s="194"/>
      <c r="I30" s="194"/>
      <c r="J30" s="194"/>
      <c r="K30" s="194"/>
      <c r="L30" s="194"/>
    </row>
    <row r="31" spans="1:19" x14ac:dyDescent="0.25">
      <c r="B31" s="160"/>
    </row>
    <row r="32" spans="1:19" s="27" customFormat="1" x14ac:dyDescent="0.25">
      <c r="B32" s="277" t="s">
        <v>255</v>
      </c>
    </row>
    <row r="33" spans="2:2" x14ac:dyDescent="0.25">
      <c r="B33" s="160" t="s">
        <v>511</v>
      </c>
    </row>
    <row r="34" spans="2:2" x14ac:dyDescent="0.25">
      <c r="B34" s="160" t="s">
        <v>512</v>
      </c>
    </row>
  </sheetData>
  <customSheetViews>
    <customSheetView guid="{5519EDA0-AC19-11DC-BDFC-0017F2D6B148}" hiddenRows="1" hiddenColumns="1">
      <selection activeCell="E9" sqref="E9"/>
      <pageMargins left="0.7" right="0.7" top="0.75" bottom="0.75" header="0.3" footer="0.3"/>
      <pageSetup orientation="portrait" verticalDpi="0"/>
      <headerFooter alignWithMargins="0"/>
    </customSheetView>
    <customSheetView guid="{DF41C481-38FD-4F9F-AEF1-AE5420249928}" hiddenRows="1" hiddenColumns="1" showRuler="0" topLeftCell="A41">
      <selection activeCell="C47" sqref="C47"/>
      <pageMargins left="0.7" right="0.7" top="0.75" bottom="0.75" header="0.3" footer="0.3"/>
      <headerFooter alignWithMargins="0"/>
    </customSheetView>
    <customSheetView guid="{E00EC0C4-E70A-4D33-A9FE-7CF308F53A5C}" hiddenRows="1" hiddenColumns="1" showRuler="0" topLeftCell="A39">
      <selection activeCell="A42" sqref="A42"/>
      <pageMargins left="0.7" right="0.7" top="0.75" bottom="0.75" header="0.3" footer="0.3"/>
      <pageSetup orientation="portrait" verticalDpi="0"/>
      <headerFooter alignWithMargins="0"/>
    </customSheetView>
  </customSheetViews>
  <phoneticPr fontId="5" type="noConversion"/>
  <printOptions horizontalCentered="1"/>
  <pageMargins left="0.75" right="0.75" top="1" bottom="1" header="0" footer="0.5"/>
  <pageSetup scale="94" fitToHeight="3" orientation="portrait" r:id="rId1"/>
  <headerFooter alignWithMargins="0">
    <oddFooter>&amp;L&amp;A&amp;C&amp;F&amp;R&amp;D</oddFooter>
  </headerFooter>
  <rowBreaks count="1" manualBreakCount="1">
    <brk id="13"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143"/>
  <sheetViews>
    <sheetView topLeftCell="A32" zoomScaleNormal="100" workbookViewId="0">
      <selection activeCell="B58" sqref="B58"/>
    </sheetView>
  </sheetViews>
  <sheetFormatPr defaultColWidth="8.6640625" defaultRowHeight="13.2" x14ac:dyDescent="0.25"/>
  <cols>
    <col min="1" max="1" width="3.109375" customWidth="1"/>
    <col min="2" max="2" width="27.109375" customWidth="1"/>
    <col min="3" max="3" width="2.44140625" customWidth="1"/>
    <col min="4" max="4" width="12" style="46" customWidth="1"/>
    <col min="5" max="5" width="2.44140625" customWidth="1"/>
    <col min="6" max="6" width="11" style="14" customWidth="1"/>
    <col min="7" max="7" width="2.44140625" customWidth="1"/>
    <col min="8" max="8" width="10.6640625" style="46" customWidth="1"/>
    <col min="9" max="9" width="2.44140625" customWidth="1"/>
    <col min="10" max="10" width="20.6640625" style="26" customWidth="1"/>
    <col min="11" max="32" width="8.6640625" style="27" customWidth="1"/>
  </cols>
  <sheetData>
    <row r="1" spans="1:44" s="27" customFormat="1" x14ac:dyDescent="0.25">
      <c r="D1" s="113"/>
      <c r="F1" s="28"/>
      <c r="H1" s="113"/>
    </row>
    <row r="2" spans="1:44" s="27" customFormat="1" ht="18" customHeight="1" x14ac:dyDescent="0.25">
      <c r="A2" s="418"/>
      <c r="B2" s="269" t="s">
        <v>368</v>
      </c>
      <c r="C2" s="186"/>
      <c r="D2" s="189"/>
      <c r="E2" s="186"/>
      <c r="F2" s="419"/>
      <c r="G2" s="186"/>
      <c r="H2" s="189"/>
      <c r="I2" s="186"/>
      <c r="J2" s="186"/>
    </row>
    <row r="3" spans="1:44" s="27" customFormat="1" x14ac:dyDescent="0.25">
      <c r="A3" s="418"/>
      <c r="B3" s="559" t="s">
        <v>334</v>
      </c>
      <c r="C3" s="559"/>
      <c r="D3" s="559"/>
      <c r="E3" s="559"/>
      <c r="F3" s="559"/>
      <c r="G3" s="559"/>
      <c r="H3" s="559"/>
      <c r="I3" s="559"/>
      <c r="J3" s="559"/>
    </row>
    <row r="4" spans="1:44" s="53" customFormat="1" ht="13.8" x14ac:dyDescent="0.25">
      <c r="A4" s="420"/>
      <c r="B4" s="496" t="s">
        <v>369</v>
      </c>
      <c r="C4" s="497"/>
      <c r="D4" s="497"/>
      <c r="E4" s="497"/>
      <c r="F4" s="497"/>
      <c r="G4" s="497"/>
      <c r="H4" s="497"/>
      <c r="I4" s="497"/>
      <c r="J4" s="421"/>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row>
    <row r="5" spans="1:44" s="27" customFormat="1" x14ac:dyDescent="0.25">
      <c r="A5" s="423"/>
      <c r="B5" s="424" t="s">
        <v>370</v>
      </c>
      <c r="C5" s="424"/>
      <c r="D5" s="424"/>
      <c r="E5" s="424"/>
      <c r="F5" s="424"/>
      <c r="G5" s="424"/>
      <c r="H5" s="424"/>
      <c r="I5" s="424"/>
      <c r="J5" s="424"/>
    </row>
    <row r="6" spans="1:44" s="27" customFormat="1" x14ac:dyDescent="0.25">
      <c r="A6" s="423"/>
      <c r="B6" s="560" t="s">
        <v>337</v>
      </c>
      <c r="C6" s="560"/>
      <c r="D6" s="560"/>
      <c r="E6" s="560"/>
      <c r="F6" s="560"/>
      <c r="G6" s="560"/>
      <c r="H6" s="560"/>
      <c r="I6" s="560"/>
      <c r="J6" s="560"/>
    </row>
    <row r="7" spans="1:44" ht="8.25" customHeight="1" x14ac:dyDescent="0.25">
      <c r="A7" s="27"/>
      <c r="B7" s="27"/>
      <c r="C7" s="27"/>
      <c r="D7" s="113"/>
      <c r="E7" s="27"/>
      <c r="F7" s="28"/>
      <c r="G7" s="27"/>
      <c r="H7" s="113"/>
      <c r="I7" s="27"/>
      <c r="J7" s="27"/>
    </row>
    <row r="8" spans="1:44" s="52" customFormat="1" ht="30.75" customHeight="1" x14ac:dyDescent="0.3">
      <c r="A8" s="51"/>
      <c r="B8" s="561" t="s">
        <v>436</v>
      </c>
      <c r="C8" s="562"/>
      <c r="D8" s="562"/>
      <c r="E8" s="562"/>
      <c r="F8" s="562"/>
      <c r="G8" s="562"/>
      <c r="H8" s="562"/>
      <c r="I8" s="562"/>
      <c r="J8" s="562"/>
      <c r="K8" s="51"/>
      <c r="L8" s="51"/>
      <c r="M8" s="51"/>
      <c r="N8" s="51"/>
      <c r="O8" s="51"/>
      <c r="P8" s="51"/>
      <c r="Q8" s="51"/>
      <c r="R8" s="51"/>
      <c r="S8" s="51"/>
      <c r="T8" s="51"/>
      <c r="U8" s="51"/>
      <c r="V8" s="51"/>
      <c r="W8" s="51"/>
      <c r="X8" s="51"/>
      <c r="Y8" s="51"/>
      <c r="Z8" s="51"/>
      <c r="AA8" s="51"/>
      <c r="AB8" s="51"/>
      <c r="AC8" s="51"/>
      <c r="AD8" s="51"/>
      <c r="AE8" s="51"/>
      <c r="AF8" s="51"/>
    </row>
    <row r="9" spans="1:44" s="52" customFormat="1" ht="3" customHeight="1" x14ac:dyDescent="0.3">
      <c r="A9" s="51"/>
      <c r="B9" s="464"/>
      <c r="C9" s="465"/>
      <c r="D9" s="466"/>
      <c r="E9" s="465"/>
      <c r="F9" s="466"/>
      <c r="G9" s="465"/>
      <c r="H9" s="466"/>
      <c r="I9" s="465"/>
      <c r="J9" s="465"/>
      <c r="K9" s="51"/>
      <c r="L9" s="51"/>
      <c r="M9" s="51"/>
      <c r="N9" s="51"/>
      <c r="O9" s="51"/>
      <c r="P9" s="51"/>
      <c r="Q9" s="51"/>
      <c r="R9" s="51"/>
      <c r="S9" s="51"/>
      <c r="T9" s="51"/>
      <c r="U9" s="51"/>
      <c r="V9" s="51"/>
      <c r="W9" s="51"/>
      <c r="X9" s="51"/>
      <c r="Y9" s="51"/>
      <c r="Z9" s="51"/>
      <c r="AA9" s="51"/>
      <c r="AB9" s="51"/>
      <c r="AC9" s="51"/>
      <c r="AD9" s="51"/>
      <c r="AE9" s="51"/>
      <c r="AF9" s="51"/>
    </row>
    <row r="10" spans="1:44" s="59" customFormat="1" ht="13.8" x14ac:dyDescent="0.25">
      <c r="A10" s="53"/>
      <c r="B10" s="453"/>
      <c r="C10" s="453"/>
      <c r="D10" s="454" t="s">
        <v>171</v>
      </c>
      <c r="E10" s="454"/>
      <c r="F10" s="455"/>
      <c r="G10" s="454"/>
      <c r="H10" s="454" t="s">
        <v>172</v>
      </c>
      <c r="I10" s="454"/>
      <c r="J10" s="456" t="s">
        <v>173</v>
      </c>
      <c r="K10" s="53"/>
      <c r="L10" s="53"/>
      <c r="M10" s="53"/>
      <c r="N10" s="53"/>
      <c r="O10" s="53"/>
      <c r="P10" s="53"/>
      <c r="Q10" s="53"/>
      <c r="R10" s="53"/>
      <c r="S10" s="53"/>
      <c r="T10" s="53"/>
      <c r="U10" s="53"/>
      <c r="V10" s="53"/>
      <c r="W10" s="53"/>
      <c r="X10" s="53"/>
      <c r="Y10" s="53"/>
      <c r="Z10" s="53"/>
      <c r="AA10" s="53"/>
      <c r="AB10" s="53"/>
      <c r="AC10" s="53"/>
      <c r="AD10" s="53"/>
      <c r="AE10" s="53"/>
      <c r="AF10" s="53"/>
    </row>
    <row r="11" spans="1:44" s="59" customFormat="1" ht="13.8" x14ac:dyDescent="0.25">
      <c r="A11" s="53"/>
      <c r="B11" s="60" t="s">
        <v>174</v>
      </c>
      <c r="C11" s="425"/>
      <c r="D11" s="60" t="s">
        <v>175</v>
      </c>
      <c r="E11" s="60"/>
      <c r="F11" s="426" t="s">
        <v>176</v>
      </c>
      <c r="G11" s="60"/>
      <c r="H11" s="60" t="s">
        <v>282</v>
      </c>
      <c r="I11" s="60"/>
      <c r="J11" s="427" t="s">
        <v>177</v>
      </c>
      <c r="K11" s="53"/>
      <c r="L11" s="53"/>
      <c r="M11" s="53"/>
      <c r="N11" s="53"/>
      <c r="O11" s="53"/>
      <c r="P11" s="53"/>
      <c r="Q11" s="53"/>
      <c r="R11" s="53"/>
      <c r="S11" s="53"/>
      <c r="T11" s="53"/>
      <c r="U11" s="53"/>
      <c r="V11" s="53"/>
      <c r="W11" s="53"/>
      <c r="X11" s="53"/>
      <c r="Y11" s="53"/>
      <c r="Z11" s="53"/>
      <c r="AA11" s="53"/>
      <c r="AB11" s="53"/>
      <c r="AC11" s="53"/>
      <c r="AD11" s="53"/>
      <c r="AE11" s="53"/>
      <c r="AF11" s="53"/>
    </row>
    <row r="12" spans="1:44" ht="5.25" customHeight="1" x14ac:dyDescent="0.25">
      <c r="A12" s="27"/>
      <c r="B12" s="1"/>
      <c r="C12" s="2"/>
      <c r="D12" s="1"/>
      <c r="E12" s="2"/>
      <c r="F12" s="3"/>
      <c r="G12" s="2"/>
      <c r="H12" s="1"/>
      <c r="I12" s="2"/>
      <c r="J12" s="4"/>
    </row>
    <row r="13" spans="1:44" x14ac:dyDescent="0.25">
      <c r="A13" s="27"/>
      <c r="B13" s="5" t="s">
        <v>178</v>
      </c>
      <c r="C13" s="501"/>
      <c r="D13" s="31"/>
      <c r="E13" s="501"/>
      <c r="F13" s="7"/>
      <c r="G13" s="501"/>
      <c r="H13" s="31"/>
      <c r="I13" s="501"/>
      <c r="J13" s="8"/>
    </row>
    <row r="14" spans="1:44" x14ac:dyDescent="0.25">
      <c r="A14" s="27"/>
      <c r="B14" s="428" t="s">
        <v>421</v>
      </c>
      <c r="C14" s="429"/>
      <c r="D14" s="430">
        <v>1800</v>
      </c>
      <c r="E14" s="429"/>
      <c r="F14" s="431" t="s">
        <v>72</v>
      </c>
      <c r="G14" s="429"/>
      <c r="H14" s="432">
        <f>Summary!E22</f>
        <v>0.17579999999999998</v>
      </c>
      <c r="I14" s="429"/>
      <c r="J14" s="433">
        <f>D14*H14</f>
        <v>316.44</v>
      </c>
      <c r="L14" s="34"/>
      <c r="M14" s="34"/>
      <c r="N14" s="34"/>
      <c r="O14" s="34"/>
      <c r="P14" s="34"/>
    </row>
    <row r="15" spans="1:44" ht="3.75" customHeight="1" x14ac:dyDescent="0.25">
      <c r="A15" s="27"/>
      <c r="B15" s="429"/>
      <c r="C15" s="429"/>
      <c r="D15" s="434"/>
      <c r="E15" s="429"/>
      <c r="F15" s="435"/>
      <c r="G15" s="429"/>
      <c r="H15" s="436"/>
      <c r="I15" s="429"/>
      <c r="J15" s="433"/>
    </row>
    <row r="16" spans="1:44" x14ac:dyDescent="0.25">
      <c r="A16" s="27"/>
      <c r="B16" s="5" t="s">
        <v>160</v>
      </c>
      <c r="C16" s="501"/>
      <c r="D16" s="31"/>
      <c r="E16" s="501"/>
      <c r="F16" s="7"/>
      <c r="G16" s="501"/>
      <c r="H16" s="115"/>
      <c r="I16" s="501"/>
      <c r="J16" s="437"/>
    </row>
    <row r="17" spans="1:33" ht="5.0999999999999996" customHeight="1" x14ac:dyDescent="0.25">
      <c r="A17" s="27"/>
      <c r="B17" s="501"/>
      <c r="C17" s="501"/>
      <c r="D17" s="31"/>
      <c r="E17" s="501"/>
      <c r="F17" s="7"/>
      <c r="G17" s="501"/>
      <c r="H17" s="115"/>
      <c r="I17" s="501"/>
      <c r="J17" s="11"/>
    </row>
    <row r="18" spans="1:33" ht="15.6" x14ac:dyDescent="0.3">
      <c r="A18" s="27"/>
      <c r="B18" s="40" t="s">
        <v>179</v>
      </c>
      <c r="C18" s="501"/>
      <c r="D18" s="81"/>
      <c r="E18" s="501"/>
      <c r="F18" s="7"/>
      <c r="G18" s="501"/>
      <c r="H18" s="115"/>
      <c r="I18" s="501"/>
      <c r="J18" s="410">
        <f>SUM(J19:J19)</f>
        <v>17.55</v>
      </c>
    </row>
    <row r="19" spans="1:33" x14ac:dyDescent="0.25">
      <c r="A19" s="27"/>
      <c r="B19" s="428" t="s">
        <v>421</v>
      </c>
      <c r="C19" s="429"/>
      <c r="D19" s="438">
        <v>45</v>
      </c>
      <c r="E19" s="429"/>
      <c r="F19" s="431" t="s">
        <v>72</v>
      </c>
      <c r="G19" s="429"/>
      <c r="H19" s="439">
        <f>Lentil</f>
        <v>0.39</v>
      </c>
      <c r="I19" s="429"/>
      <c r="J19" s="433">
        <f>D19*H19</f>
        <v>17.55</v>
      </c>
    </row>
    <row r="20" spans="1:33" ht="5.0999999999999996" customHeight="1" x14ac:dyDescent="0.25">
      <c r="A20" s="27"/>
      <c r="B20" s="501"/>
      <c r="C20" s="501"/>
      <c r="D20" s="31"/>
      <c r="E20" s="501"/>
      <c r="F20" s="7"/>
      <c r="G20" s="501"/>
      <c r="H20" s="115"/>
      <c r="I20" s="501"/>
      <c r="J20" s="11"/>
    </row>
    <row r="21" spans="1:33" x14ac:dyDescent="0.25">
      <c r="A21" s="27"/>
      <c r="B21" s="40" t="s">
        <v>180</v>
      </c>
      <c r="C21" s="501"/>
      <c r="D21" s="31"/>
      <c r="E21" s="501"/>
      <c r="F21" s="7"/>
      <c r="G21" s="501"/>
      <c r="H21" s="115"/>
      <c r="I21" s="501"/>
      <c r="J21" s="410">
        <f>SUM(J24:J25)</f>
        <v>0</v>
      </c>
      <c r="K21" s="336"/>
      <c r="L21" s="29"/>
    </row>
    <row r="22" spans="1:33" s="44" customFormat="1" x14ac:dyDescent="0.25">
      <c r="A22" s="48"/>
      <c r="B22" s="442" t="s">
        <v>382</v>
      </c>
      <c r="C22" s="66"/>
      <c r="D22" s="67"/>
      <c r="E22" s="66"/>
      <c r="F22" s="68"/>
      <c r="G22" s="66"/>
      <c r="H22" s="79"/>
      <c r="I22" s="66"/>
      <c r="J22" s="82"/>
      <c r="K22" s="336"/>
      <c r="L22" s="48"/>
      <c r="M22" s="86"/>
      <c r="N22" s="48"/>
      <c r="O22" s="48"/>
      <c r="P22" s="48"/>
      <c r="Q22" s="48"/>
      <c r="R22" s="48"/>
      <c r="S22" s="48"/>
      <c r="T22" s="48"/>
      <c r="U22" s="48"/>
      <c r="V22" s="48"/>
      <c r="W22" s="48"/>
      <c r="X22" s="48"/>
      <c r="Y22" s="48"/>
      <c r="Z22" s="48"/>
      <c r="AA22" s="48"/>
      <c r="AB22" s="48"/>
      <c r="AC22" s="48"/>
      <c r="AD22" s="48"/>
      <c r="AE22" s="48"/>
      <c r="AF22" s="48"/>
      <c r="AG22" s="48"/>
    </row>
    <row r="23" spans="1:33" s="44" customFormat="1" x14ac:dyDescent="0.25">
      <c r="A23" s="48"/>
      <c r="B23" s="442" t="s">
        <v>383</v>
      </c>
      <c r="C23" s="66"/>
      <c r="D23" s="67"/>
      <c r="E23" s="66"/>
      <c r="F23" s="68"/>
      <c r="G23" s="66"/>
      <c r="H23" s="79"/>
      <c r="I23" s="66"/>
      <c r="J23" s="82"/>
      <c r="K23" s="336"/>
      <c r="L23" s="48"/>
      <c r="M23" s="86"/>
      <c r="N23" s="48"/>
      <c r="O23" s="48"/>
      <c r="P23" s="48"/>
      <c r="Q23" s="48"/>
      <c r="R23" s="48"/>
      <c r="S23" s="48"/>
      <c r="T23" s="48"/>
      <c r="U23" s="48"/>
      <c r="V23" s="48"/>
      <c r="W23" s="48"/>
      <c r="X23" s="48"/>
      <c r="Y23" s="48"/>
      <c r="Z23" s="48"/>
      <c r="AA23" s="48"/>
      <c r="AB23" s="48"/>
      <c r="AC23" s="48"/>
      <c r="AD23" s="48"/>
      <c r="AE23" s="48"/>
      <c r="AF23" s="48"/>
      <c r="AG23" s="48"/>
    </row>
    <row r="24" spans="1:33" x14ac:dyDescent="0.25">
      <c r="A24" s="27"/>
      <c r="B24" s="39"/>
      <c r="C24" s="501"/>
      <c r="D24" s="438"/>
      <c r="E24" s="501"/>
      <c r="F24" s="10"/>
      <c r="G24" s="501"/>
      <c r="H24" s="439"/>
      <c r="I24" s="501"/>
      <c r="J24" s="11"/>
      <c r="K24" s="336"/>
    </row>
    <row r="25" spans="1:33" x14ac:dyDescent="0.25">
      <c r="A25" s="27"/>
      <c r="B25" s="39"/>
      <c r="C25" s="501"/>
      <c r="D25" s="438"/>
      <c r="E25" s="501"/>
      <c r="F25" s="10"/>
      <c r="G25" s="501"/>
      <c r="H25" s="439"/>
      <c r="I25" s="501"/>
      <c r="J25" s="11"/>
      <c r="K25" s="336"/>
    </row>
    <row r="26" spans="1:33" ht="5.0999999999999996" customHeight="1" x14ac:dyDescent="0.25">
      <c r="A26" s="27"/>
      <c r="B26" s="501"/>
      <c r="C26" s="501"/>
      <c r="D26" s="31"/>
      <c r="E26" s="501"/>
      <c r="F26" s="7"/>
      <c r="G26" s="501"/>
      <c r="H26" s="115"/>
      <c r="I26" s="501"/>
      <c r="J26" s="11"/>
      <c r="K26" s="336"/>
    </row>
    <row r="27" spans="1:33" x14ac:dyDescent="0.25">
      <c r="A27" s="27"/>
      <c r="B27" s="40" t="s">
        <v>181</v>
      </c>
      <c r="C27" s="501"/>
      <c r="D27" s="31"/>
      <c r="E27" s="501"/>
      <c r="F27" s="7"/>
      <c r="G27" s="501"/>
      <c r="H27" s="115"/>
      <c r="I27" s="501"/>
      <c r="J27" s="410">
        <f>SUM(J31:J38)</f>
        <v>45.870859375000002</v>
      </c>
      <c r="K27" s="336"/>
    </row>
    <row r="28" spans="1:33" s="44" customFormat="1" x14ac:dyDescent="0.25">
      <c r="A28" s="48"/>
      <c r="B28" s="442" t="s">
        <v>371</v>
      </c>
      <c r="C28" s="66"/>
      <c r="D28" s="67"/>
      <c r="E28" s="66"/>
      <c r="F28" s="68"/>
      <c r="G28" s="66"/>
      <c r="H28" s="79"/>
      <c r="I28" s="66"/>
      <c r="J28" s="88"/>
      <c r="K28" s="336"/>
      <c r="L28" s="48"/>
      <c r="M28" s="48"/>
      <c r="N28" s="48"/>
      <c r="O28" s="48"/>
      <c r="P28" s="48"/>
      <c r="Q28" s="48"/>
      <c r="R28" s="48"/>
      <c r="S28" s="48"/>
      <c r="T28" s="48"/>
      <c r="U28" s="48"/>
      <c r="V28" s="48"/>
      <c r="W28" s="48"/>
      <c r="X28" s="48"/>
      <c r="Y28" s="48"/>
      <c r="Z28" s="48"/>
      <c r="AA28" s="48"/>
      <c r="AB28" s="48"/>
      <c r="AC28" s="48"/>
      <c r="AD28" s="48"/>
      <c r="AE28" s="48"/>
      <c r="AF28" s="48"/>
      <c r="AG28" s="48"/>
    </row>
    <row r="29" spans="1:33" s="44" customFormat="1" x14ac:dyDescent="0.25">
      <c r="A29" s="48"/>
      <c r="B29" s="442" t="s">
        <v>372</v>
      </c>
      <c r="C29" s="66"/>
      <c r="D29" s="67"/>
      <c r="E29" s="66"/>
      <c r="F29" s="68"/>
      <c r="G29" s="66"/>
      <c r="H29" s="79"/>
      <c r="I29" s="66"/>
      <c r="J29" s="88"/>
      <c r="K29" s="336"/>
      <c r="L29" s="48"/>
      <c r="M29" s="48"/>
      <c r="N29" s="48"/>
      <c r="O29" s="48"/>
      <c r="P29" s="48"/>
      <c r="Q29" s="48"/>
      <c r="R29" s="48"/>
      <c r="S29" s="48"/>
      <c r="T29" s="48"/>
      <c r="U29" s="48"/>
      <c r="V29" s="48"/>
      <c r="W29" s="48"/>
      <c r="X29" s="48"/>
      <c r="Y29" s="48"/>
      <c r="Z29" s="48"/>
      <c r="AA29" s="48"/>
      <c r="AB29" s="48"/>
      <c r="AC29" s="48"/>
      <c r="AD29" s="48"/>
      <c r="AE29" s="48"/>
      <c r="AF29" s="48"/>
      <c r="AG29" s="48"/>
    </row>
    <row r="30" spans="1:33" s="44" customFormat="1" x14ac:dyDescent="0.25">
      <c r="A30" s="48"/>
      <c r="B30" s="442" t="s">
        <v>373</v>
      </c>
      <c r="C30" s="66"/>
      <c r="D30" s="67"/>
      <c r="E30" s="66"/>
      <c r="F30" s="68"/>
      <c r="G30" s="66"/>
      <c r="H30" s="79"/>
      <c r="I30" s="66"/>
      <c r="J30" s="88"/>
      <c r="K30" s="336"/>
      <c r="L30" s="48"/>
      <c r="M30" s="48"/>
      <c r="N30" s="48"/>
      <c r="O30" s="48"/>
      <c r="P30" s="48"/>
      <c r="Q30" s="48"/>
      <c r="R30" s="48"/>
      <c r="S30" s="48"/>
      <c r="T30" s="48"/>
      <c r="U30" s="48"/>
      <c r="V30" s="48"/>
      <c r="W30" s="48"/>
      <c r="X30" s="48"/>
      <c r="Y30" s="48"/>
      <c r="Z30" s="48"/>
      <c r="AA30" s="48"/>
      <c r="AB30" s="48"/>
      <c r="AC30" s="48"/>
      <c r="AD30" s="48"/>
      <c r="AE30" s="48"/>
      <c r="AF30" s="48"/>
      <c r="AG30" s="48"/>
    </row>
    <row r="31" spans="1:33" x14ac:dyDescent="0.25">
      <c r="A31" s="27"/>
      <c r="B31" s="39" t="s">
        <v>102</v>
      </c>
      <c r="C31" s="515"/>
      <c r="D31" s="457">
        <v>36</v>
      </c>
      <c r="E31" s="515"/>
      <c r="F31" s="10" t="s">
        <v>74</v>
      </c>
      <c r="G31" s="515"/>
      <c r="H31" s="439">
        <f>Glyphosphate</f>
        <v>0.13062499999999999</v>
      </c>
      <c r="I31" s="515"/>
      <c r="J31" s="11">
        <f>D31*H31</f>
        <v>4.7024999999999997</v>
      </c>
    </row>
    <row r="32" spans="1:33" x14ac:dyDescent="0.25">
      <c r="A32" s="27"/>
      <c r="B32" s="514" t="s">
        <v>84</v>
      </c>
      <c r="C32" s="515"/>
      <c r="D32" s="517">
        <v>100</v>
      </c>
      <c r="E32" s="66"/>
      <c r="F32" s="84" t="s">
        <v>74</v>
      </c>
      <c r="G32" s="515"/>
      <c r="H32" s="439">
        <f>AmmSulfLiq</f>
        <v>1.1328125E-2</v>
      </c>
      <c r="I32" s="515"/>
      <c r="J32" s="11">
        <f t="shared" ref="J32:J37" si="0">D32*H32</f>
        <v>1.1328125</v>
      </c>
    </row>
    <row r="33" spans="1:44" x14ac:dyDescent="0.25">
      <c r="A33" s="27"/>
      <c r="B33" s="514" t="s">
        <v>170</v>
      </c>
      <c r="C33" s="515"/>
      <c r="D33" s="517">
        <v>3</v>
      </c>
      <c r="E33" s="515"/>
      <c r="F33" s="10" t="s">
        <v>74</v>
      </c>
      <c r="G33" s="515"/>
      <c r="H33" s="439">
        <f>M</f>
        <v>0.22226562499999999</v>
      </c>
      <c r="I33" s="515"/>
      <c r="J33" s="11">
        <f t="shared" si="0"/>
        <v>0.66679687499999996</v>
      </c>
    </row>
    <row r="34" spans="1:44" x14ac:dyDescent="0.25">
      <c r="A34" s="27"/>
      <c r="B34" s="39" t="s">
        <v>484</v>
      </c>
      <c r="C34" s="515"/>
      <c r="D34" s="505">
        <v>1.25</v>
      </c>
      <c r="E34" s="515"/>
      <c r="F34" s="84" t="s">
        <v>72</v>
      </c>
      <c r="G34" s="515"/>
      <c r="H34" s="439">
        <f>LOROX</f>
        <v>23.103999999999999</v>
      </c>
      <c r="I34" s="515"/>
      <c r="J34" s="11">
        <f t="shared" si="0"/>
        <v>28.88</v>
      </c>
    </row>
    <row r="35" spans="1:44" x14ac:dyDescent="0.25">
      <c r="A35" s="27"/>
      <c r="B35" s="39" t="s">
        <v>481</v>
      </c>
      <c r="C35" s="515"/>
      <c r="D35" s="457">
        <v>4</v>
      </c>
      <c r="E35" s="515"/>
      <c r="F35" s="10" t="s">
        <v>74</v>
      </c>
      <c r="G35" s="515"/>
      <c r="H35" s="439">
        <f>Prowl</f>
        <v>0.395625</v>
      </c>
      <c r="I35" s="515"/>
      <c r="J35" s="11">
        <f t="shared" si="0"/>
        <v>1.5825</v>
      </c>
    </row>
    <row r="36" spans="1:44" s="27" customFormat="1" x14ac:dyDescent="0.25">
      <c r="B36" s="39" t="s">
        <v>479</v>
      </c>
      <c r="C36" s="515"/>
      <c r="D36" s="457">
        <v>4</v>
      </c>
      <c r="E36" s="515"/>
      <c r="F36" s="10" t="s">
        <v>74</v>
      </c>
      <c r="G36" s="515"/>
      <c r="H36" s="439">
        <f>Clethodim</f>
        <v>0.6640625</v>
      </c>
      <c r="I36" s="515"/>
      <c r="J36" s="11">
        <f t="shared" si="0"/>
        <v>2.65625</v>
      </c>
      <c r="AG36"/>
      <c r="AH36"/>
      <c r="AI36"/>
      <c r="AJ36"/>
      <c r="AK36"/>
      <c r="AL36"/>
      <c r="AM36"/>
      <c r="AN36"/>
      <c r="AO36"/>
      <c r="AP36"/>
      <c r="AQ36"/>
      <c r="AR36"/>
    </row>
    <row r="37" spans="1:44" s="27" customFormat="1" x14ac:dyDescent="0.25">
      <c r="B37" s="514" t="s">
        <v>83</v>
      </c>
      <c r="C37" s="515"/>
      <c r="D37" s="457">
        <v>1</v>
      </c>
      <c r="E37" s="515"/>
      <c r="F37" s="84" t="s">
        <v>169</v>
      </c>
      <c r="G37" s="515"/>
      <c r="H37" s="439">
        <f>Dimethoate</f>
        <v>6.25</v>
      </c>
      <c r="I37" s="515"/>
      <c r="J37" s="11">
        <f t="shared" si="0"/>
        <v>6.25</v>
      </c>
      <c r="AG37"/>
      <c r="AH37"/>
      <c r="AI37"/>
      <c r="AJ37"/>
      <c r="AK37"/>
      <c r="AL37"/>
      <c r="AM37"/>
      <c r="AN37"/>
      <c r="AO37"/>
      <c r="AP37"/>
      <c r="AQ37"/>
      <c r="AR37"/>
    </row>
    <row r="38" spans="1:44" s="27" customFormat="1" x14ac:dyDescent="0.25">
      <c r="B38" s="514"/>
      <c r="C38" s="515"/>
      <c r="D38" s="505"/>
      <c r="E38" s="515"/>
      <c r="F38" s="10"/>
      <c r="G38" s="515"/>
      <c r="H38" s="439"/>
      <c r="I38" s="515"/>
      <c r="J38" s="11"/>
      <c r="AG38"/>
      <c r="AH38"/>
      <c r="AI38"/>
      <c r="AJ38"/>
      <c r="AK38"/>
      <c r="AL38"/>
      <c r="AM38"/>
      <c r="AN38"/>
      <c r="AO38"/>
      <c r="AP38"/>
      <c r="AQ38"/>
      <c r="AR38"/>
    </row>
    <row r="39" spans="1:44" ht="5.0999999999999996" customHeight="1" x14ac:dyDescent="0.25">
      <c r="A39" s="27"/>
      <c r="B39" s="515"/>
      <c r="C39" s="515"/>
      <c r="D39" s="116"/>
      <c r="E39" s="515"/>
      <c r="F39" s="7"/>
      <c r="G39" s="515"/>
      <c r="H39" s="115"/>
      <c r="I39" s="515"/>
      <c r="J39" s="11"/>
    </row>
    <row r="40" spans="1:44" s="44" customFormat="1" x14ac:dyDescent="0.25">
      <c r="A40" s="48"/>
      <c r="B40" s="40" t="s">
        <v>150</v>
      </c>
      <c r="C40" s="66"/>
      <c r="D40" s="91"/>
      <c r="E40" s="66"/>
      <c r="F40" s="68"/>
      <c r="G40" s="66"/>
      <c r="H40" s="371"/>
      <c r="I40" s="66"/>
      <c r="J40" s="410">
        <f>SUM(J41:J42)</f>
        <v>9.5250000000000004</v>
      </c>
      <c r="K40" s="513"/>
      <c r="L40" s="48"/>
      <c r="M40" s="48"/>
      <c r="N40" s="48"/>
      <c r="O40" s="48"/>
      <c r="P40" s="48"/>
      <c r="Q40" s="48"/>
      <c r="R40" s="48"/>
      <c r="S40" s="48"/>
      <c r="T40" s="48"/>
      <c r="U40" s="48"/>
      <c r="V40" s="48"/>
      <c r="W40" s="48"/>
      <c r="X40" s="48"/>
      <c r="Y40" s="48"/>
      <c r="Z40" s="48"/>
      <c r="AA40" s="48"/>
      <c r="AB40" s="48"/>
      <c r="AC40" s="48"/>
      <c r="AD40" s="48"/>
      <c r="AE40" s="48"/>
      <c r="AF40" s="48"/>
      <c r="AG40" s="48"/>
    </row>
    <row r="41" spans="1:44" s="44" customFormat="1" x14ac:dyDescent="0.25">
      <c r="A41" s="48"/>
      <c r="B41" s="39" t="s">
        <v>415</v>
      </c>
      <c r="C41" s="66"/>
      <c r="D41" s="365">
        <v>3.2</v>
      </c>
      <c r="E41" s="66"/>
      <c r="F41" s="84" t="s">
        <v>74</v>
      </c>
      <c r="G41" s="66"/>
      <c r="H41" s="357">
        <f>Priaxor</f>
        <v>2.9765625</v>
      </c>
      <c r="I41" s="66"/>
      <c r="J41" s="87">
        <f>D41*H41</f>
        <v>9.5250000000000004</v>
      </c>
      <c r="K41" s="513"/>
      <c r="L41" s="48"/>
      <c r="M41" s="48">
        <f>7.34/4</f>
        <v>1.835</v>
      </c>
      <c r="N41" s="48"/>
      <c r="O41" s="48"/>
      <c r="P41" s="48"/>
      <c r="Q41" s="48"/>
      <c r="R41" s="48"/>
      <c r="S41" s="48"/>
      <c r="T41" s="48"/>
      <c r="U41" s="48"/>
      <c r="V41" s="48"/>
      <c r="W41" s="48"/>
      <c r="X41" s="48"/>
      <c r="Y41" s="48"/>
      <c r="Z41" s="48"/>
      <c r="AA41" s="48"/>
      <c r="AB41" s="48"/>
      <c r="AC41" s="48"/>
      <c r="AD41" s="48"/>
      <c r="AE41" s="48"/>
      <c r="AF41" s="48"/>
      <c r="AG41" s="48"/>
    </row>
    <row r="42" spans="1:44" s="44" customFormat="1" x14ac:dyDescent="0.25">
      <c r="A42" s="48"/>
      <c r="B42" s="39"/>
      <c r="C42" s="66"/>
      <c r="D42" s="365"/>
      <c r="E42" s="66"/>
      <c r="F42" s="84"/>
      <c r="G42" s="66"/>
      <c r="H42" s="357"/>
      <c r="I42" s="66"/>
      <c r="J42" s="87"/>
      <c r="K42" s="513"/>
      <c r="L42" s="48"/>
      <c r="M42" s="48"/>
      <c r="N42" s="48"/>
      <c r="O42" s="48"/>
      <c r="P42" s="48"/>
      <c r="Q42" s="48"/>
      <c r="R42" s="48"/>
      <c r="S42" s="48"/>
      <c r="T42" s="48"/>
      <c r="U42" s="48"/>
      <c r="V42" s="48"/>
      <c r="W42" s="48"/>
      <c r="X42" s="48"/>
      <c r="Y42" s="48"/>
      <c r="Z42" s="48"/>
      <c r="AA42" s="48"/>
      <c r="AB42" s="48"/>
      <c r="AC42" s="48"/>
      <c r="AD42" s="48"/>
      <c r="AE42" s="48"/>
      <c r="AF42" s="48"/>
      <c r="AG42" s="48"/>
    </row>
    <row r="43" spans="1:44" s="27" customFormat="1" ht="5.25" customHeight="1" x14ac:dyDescent="0.25">
      <c r="B43" s="501"/>
      <c r="C43" s="501"/>
      <c r="D43" s="116"/>
      <c r="E43" s="501"/>
      <c r="F43" s="7"/>
      <c r="G43" s="501"/>
      <c r="H43" s="115"/>
      <c r="I43" s="501"/>
      <c r="J43" s="11"/>
      <c r="AG43"/>
      <c r="AH43"/>
      <c r="AI43"/>
      <c r="AJ43"/>
      <c r="AK43"/>
      <c r="AL43"/>
      <c r="AM43"/>
      <c r="AN43"/>
      <c r="AO43"/>
      <c r="AP43"/>
      <c r="AQ43"/>
      <c r="AR43"/>
    </row>
    <row r="44" spans="1:44" s="27" customFormat="1" x14ac:dyDescent="0.25">
      <c r="B44" s="40" t="s">
        <v>281</v>
      </c>
      <c r="C44" s="501"/>
      <c r="D44" s="117"/>
      <c r="E44" s="501"/>
      <c r="F44" s="7"/>
      <c r="G44" s="501"/>
      <c r="H44" s="115"/>
      <c r="I44" s="501"/>
      <c r="J44" s="410">
        <f>SUM(J45:J48)</f>
        <v>27.132774647887324</v>
      </c>
      <c r="AG44"/>
      <c r="AH44"/>
      <c r="AI44"/>
      <c r="AJ44"/>
      <c r="AK44"/>
      <c r="AL44"/>
      <c r="AM44"/>
      <c r="AN44"/>
      <c r="AO44"/>
      <c r="AP44"/>
      <c r="AQ44"/>
      <c r="AR44"/>
    </row>
    <row r="45" spans="1:44" s="27" customFormat="1" x14ac:dyDescent="0.25">
      <c r="B45" s="26" t="s">
        <v>374</v>
      </c>
      <c r="C45" s="501"/>
      <c r="D45" s="443">
        <f>'Machinery Costs'!M161</f>
        <v>2.6854018227009111</v>
      </c>
      <c r="E45" s="501"/>
      <c r="F45" s="10" t="s">
        <v>137</v>
      </c>
      <c r="G45" s="501"/>
      <c r="H45" s="439">
        <f>Diesel</f>
        <v>2.5499999999999998</v>
      </c>
      <c r="I45" s="501"/>
      <c r="J45" s="11">
        <f>D45*H45</f>
        <v>6.8477746478873227</v>
      </c>
      <c r="AG45"/>
      <c r="AH45"/>
      <c r="AI45"/>
      <c r="AJ45"/>
      <c r="AK45"/>
      <c r="AL45"/>
      <c r="AM45"/>
      <c r="AN45"/>
      <c r="AO45"/>
      <c r="AP45"/>
      <c r="AQ45"/>
      <c r="AR45"/>
    </row>
    <row r="46" spans="1:44" s="27" customFormat="1" x14ac:dyDescent="0.25">
      <c r="B46" s="26" t="s">
        <v>136</v>
      </c>
      <c r="C46" s="501"/>
      <c r="D46" s="30">
        <v>1</v>
      </c>
      <c r="E46" s="501"/>
      <c r="F46" s="10" t="s">
        <v>73</v>
      </c>
      <c r="G46" s="501"/>
      <c r="H46" s="444">
        <f>'Machinery Costs'!I161</f>
        <v>1.0650000000000002</v>
      </c>
      <c r="I46" s="501"/>
      <c r="J46" s="11">
        <f>D46*H46</f>
        <v>1.0650000000000002</v>
      </c>
      <c r="AG46"/>
      <c r="AH46"/>
      <c r="AI46"/>
      <c r="AJ46"/>
      <c r="AK46"/>
      <c r="AL46"/>
      <c r="AM46"/>
      <c r="AN46"/>
      <c r="AO46"/>
      <c r="AP46"/>
      <c r="AQ46"/>
      <c r="AR46"/>
    </row>
    <row r="47" spans="1:44" s="27" customFormat="1" x14ac:dyDescent="0.25">
      <c r="B47" s="26" t="s">
        <v>81</v>
      </c>
      <c r="C47" s="501"/>
      <c r="D47" s="30">
        <v>1</v>
      </c>
      <c r="E47" s="501"/>
      <c r="F47" s="10" t="s">
        <v>73</v>
      </c>
      <c r="G47" s="501"/>
      <c r="H47" s="444">
        <f>'Machinery Costs'!G161</f>
        <v>6.79</v>
      </c>
      <c r="I47" s="501"/>
      <c r="J47" s="11">
        <f>D47*H47</f>
        <v>6.79</v>
      </c>
      <c r="AG47"/>
      <c r="AH47"/>
      <c r="AI47"/>
      <c r="AJ47"/>
      <c r="AK47"/>
      <c r="AL47"/>
      <c r="AM47"/>
      <c r="AN47"/>
      <c r="AO47"/>
      <c r="AP47"/>
      <c r="AQ47"/>
      <c r="AR47"/>
    </row>
    <row r="48" spans="1:44" s="27" customFormat="1" x14ac:dyDescent="0.25">
      <c r="B48" s="26" t="s">
        <v>191</v>
      </c>
      <c r="C48" s="501"/>
      <c r="D48" s="443">
        <f>'Machinery Costs'!L161</f>
        <v>0.62149999999999994</v>
      </c>
      <c r="E48" s="501"/>
      <c r="F48" s="84" t="s">
        <v>354</v>
      </c>
      <c r="G48" s="501"/>
      <c r="H48" s="439">
        <f>Labor</f>
        <v>20</v>
      </c>
      <c r="I48" s="501"/>
      <c r="J48" s="11">
        <f>D48*H48</f>
        <v>12.43</v>
      </c>
      <c r="AG48"/>
      <c r="AH48"/>
      <c r="AI48"/>
      <c r="AJ48"/>
      <c r="AK48"/>
      <c r="AL48"/>
      <c r="AM48"/>
      <c r="AN48"/>
      <c r="AO48"/>
      <c r="AP48"/>
      <c r="AQ48"/>
      <c r="AR48"/>
    </row>
    <row r="49" spans="1:44" s="27" customFormat="1" ht="5.25" customHeight="1" x14ac:dyDescent="0.25">
      <c r="B49" s="501"/>
      <c r="C49" s="501"/>
      <c r="D49" s="31"/>
      <c r="E49" s="501"/>
      <c r="F49" s="7"/>
      <c r="G49" s="501"/>
      <c r="H49" s="115"/>
      <c r="I49" s="501"/>
      <c r="J49" s="11"/>
      <c r="AG49"/>
      <c r="AH49"/>
      <c r="AI49"/>
      <c r="AJ49"/>
      <c r="AK49"/>
      <c r="AL49"/>
      <c r="AM49"/>
      <c r="AN49"/>
      <c r="AO49"/>
      <c r="AP49"/>
      <c r="AQ49"/>
      <c r="AR49"/>
    </row>
    <row r="50" spans="1:44" s="27" customFormat="1" x14ac:dyDescent="0.25">
      <c r="B50" s="40" t="s">
        <v>182</v>
      </c>
      <c r="C50" s="501"/>
      <c r="D50" s="117"/>
      <c r="E50" s="501"/>
      <c r="F50" s="7"/>
      <c r="G50" s="501"/>
      <c r="H50" s="115"/>
      <c r="I50" s="501"/>
      <c r="J50" s="410">
        <f>SUM(J51:J53)</f>
        <v>8.9499999999999993</v>
      </c>
      <c r="AG50"/>
      <c r="AH50"/>
      <c r="AI50"/>
      <c r="AJ50"/>
      <c r="AK50"/>
      <c r="AL50"/>
      <c r="AM50"/>
      <c r="AN50"/>
      <c r="AO50"/>
      <c r="AP50"/>
      <c r="AQ50"/>
      <c r="AR50"/>
    </row>
    <row r="51" spans="1:44" s="27" customFormat="1" x14ac:dyDescent="0.25">
      <c r="B51" s="500" t="s">
        <v>187</v>
      </c>
      <c r="C51" s="501"/>
      <c r="D51" s="438">
        <v>0</v>
      </c>
      <c r="E51" s="501"/>
      <c r="F51" s="10" t="s">
        <v>73</v>
      </c>
      <c r="G51" s="501"/>
      <c r="H51" s="439">
        <f>Sprayer</f>
        <v>2</v>
      </c>
      <c r="I51" s="501"/>
      <c r="J51" s="11">
        <f>D51*H51</f>
        <v>0</v>
      </c>
      <c r="AG51"/>
      <c r="AH51"/>
      <c r="AI51"/>
      <c r="AJ51"/>
      <c r="AK51"/>
      <c r="AL51"/>
      <c r="AM51"/>
      <c r="AN51"/>
      <c r="AO51"/>
      <c r="AP51"/>
      <c r="AQ51"/>
      <c r="AR51"/>
    </row>
    <row r="52" spans="1:44" s="27" customFormat="1" x14ac:dyDescent="0.25">
      <c r="B52" s="500" t="s">
        <v>119</v>
      </c>
      <c r="C52" s="501"/>
      <c r="D52" s="438">
        <v>1</v>
      </c>
      <c r="E52" s="501"/>
      <c r="F52" s="10" t="s">
        <v>73</v>
      </c>
      <c r="G52" s="501"/>
      <c r="H52" s="439">
        <f>Aerial</f>
        <v>8.9499999999999993</v>
      </c>
      <c r="I52" s="501"/>
      <c r="J52" s="11">
        <f>D52*H52</f>
        <v>8.9499999999999993</v>
      </c>
      <c r="AG52"/>
      <c r="AH52"/>
      <c r="AI52"/>
      <c r="AJ52"/>
      <c r="AK52"/>
      <c r="AL52"/>
      <c r="AM52"/>
      <c r="AN52"/>
      <c r="AO52"/>
      <c r="AP52"/>
      <c r="AQ52"/>
      <c r="AR52"/>
    </row>
    <row r="53" spans="1:44" s="27" customFormat="1" x14ac:dyDescent="0.25">
      <c r="B53" s="500"/>
      <c r="C53" s="501"/>
      <c r="D53" s="440"/>
      <c r="E53" s="501"/>
      <c r="F53" s="10"/>
      <c r="G53" s="501"/>
      <c r="H53" s="441"/>
      <c r="I53" s="501"/>
      <c r="J53" s="11">
        <f>D53*H53</f>
        <v>0</v>
      </c>
      <c r="AG53"/>
      <c r="AH53"/>
      <c r="AI53"/>
      <c r="AJ53"/>
      <c r="AK53"/>
      <c r="AL53"/>
      <c r="AM53"/>
      <c r="AN53"/>
      <c r="AO53"/>
      <c r="AP53"/>
      <c r="AQ53"/>
      <c r="AR53"/>
    </row>
    <row r="54" spans="1:44" s="27" customFormat="1" ht="5.25" customHeight="1" x14ac:dyDescent="0.25">
      <c r="B54" s="501"/>
      <c r="C54" s="501"/>
      <c r="D54" s="31"/>
      <c r="E54" s="501"/>
      <c r="F54" s="7"/>
      <c r="G54" s="501"/>
      <c r="H54" s="115"/>
      <c r="I54" s="501"/>
      <c r="J54" s="11"/>
      <c r="AG54"/>
      <c r="AH54"/>
      <c r="AI54"/>
      <c r="AJ54"/>
      <c r="AK54"/>
      <c r="AL54"/>
      <c r="AM54"/>
      <c r="AN54"/>
      <c r="AO54"/>
      <c r="AP54"/>
      <c r="AQ54"/>
      <c r="AR54"/>
    </row>
    <row r="55" spans="1:44" s="27" customFormat="1" x14ac:dyDescent="0.25">
      <c r="B55" s="40" t="s">
        <v>183</v>
      </c>
      <c r="C55" s="501"/>
      <c r="D55" s="31"/>
      <c r="E55" s="501"/>
      <c r="F55" s="7"/>
      <c r="G55" s="501"/>
      <c r="H55" s="115"/>
      <c r="I55" s="501"/>
      <c r="J55" s="410">
        <f>SUM(J56:J58)</f>
        <v>18</v>
      </c>
      <c r="AG55"/>
      <c r="AH55"/>
      <c r="AI55"/>
      <c r="AJ55"/>
      <c r="AK55"/>
      <c r="AL55"/>
      <c r="AM55"/>
      <c r="AN55"/>
      <c r="AO55"/>
      <c r="AP55"/>
      <c r="AQ55"/>
      <c r="AR55"/>
    </row>
    <row r="56" spans="1:44" x14ac:dyDescent="0.25">
      <c r="A56" s="27"/>
      <c r="B56" s="500" t="s">
        <v>244</v>
      </c>
      <c r="C56" s="501"/>
      <c r="D56" s="30">
        <v>1</v>
      </c>
      <c r="E56" s="501"/>
      <c r="F56" s="10" t="s">
        <v>73</v>
      </c>
      <c r="G56" s="501"/>
      <c r="H56" s="379">
        <v>18</v>
      </c>
      <c r="I56" s="501"/>
      <c r="J56" s="11">
        <f>D56*H56</f>
        <v>18</v>
      </c>
    </row>
    <row r="57" spans="1:44" x14ac:dyDescent="0.25">
      <c r="A57" s="27"/>
      <c r="B57" s="26" t="s">
        <v>190</v>
      </c>
      <c r="C57" s="501"/>
      <c r="D57" s="30"/>
      <c r="E57" s="501"/>
      <c r="F57" s="10"/>
      <c r="G57" s="501"/>
      <c r="H57" s="446"/>
      <c r="I57" s="501"/>
      <c r="J57" s="11">
        <f>D57*H57</f>
        <v>0</v>
      </c>
    </row>
    <row r="58" spans="1:44" x14ac:dyDescent="0.25">
      <c r="A58" s="336"/>
      <c r="B58" s="109" t="s">
        <v>492</v>
      </c>
      <c r="C58" s="501"/>
      <c r="D58" s="305"/>
      <c r="E58" s="501"/>
      <c r="F58" s="84" t="s">
        <v>493</v>
      </c>
      <c r="G58" s="501"/>
      <c r="H58" s="446"/>
      <c r="I58" s="501"/>
      <c r="J58" s="11"/>
      <c r="K58"/>
      <c r="L58" s="336"/>
      <c r="M58" s="336"/>
      <c r="N58" s="336"/>
      <c r="O58" s="336"/>
      <c r="P58" s="336"/>
      <c r="Q58" s="336"/>
      <c r="R58" s="336"/>
      <c r="S58" s="336"/>
      <c r="T58" s="336"/>
      <c r="U58" s="336"/>
      <c r="V58" s="336"/>
      <c r="W58" s="336"/>
      <c r="X58" s="336"/>
      <c r="Y58" s="336"/>
      <c r="Z58" s="336"/>
      <c r="AA58" s="336"/>
      <c r="AB58" s="336"/>
      <c r="AC58" s="336"/>
      <c r="AD58" s="336"/>
      <c r="AE58" s="336"/>
      <c r="AF58" s="336"/>
      <c r="AG58" s="336"/>
    </row>
    <row r="59" spans="1:44" ht="5.0999999999999996" customHeight="1" x14ac:dyDescent="0.25">
      <c r="A59" s="27"/>
      <c r="B59" s="501"/>
      <c r="C59" s="501"/>
      <c r="D59" s="31"/>
      <c r="E59" s="501"/>
      <c r="F59" s="7"/>
      <c r="G59" s="501"/>
      <c r="H59" s="31"/>
      <c r="I59" s="501"/>
      <c r="J59" s="11"/>
    </row>
    <row r="60" spans="1:44" ht="15.6" x14ac:dyDescent="0.25">
      <c r="A60" s="27"/>
      <c r="B60" s="66" t="s">
        <v>351</v>
      </c>
      <c r="C60" s="501"/>
      <c r="D60" s="31"/>
      <c r="E60" s="501"/>
      <c r="F60" s="7"/>
      <c r="G60" s="501"/>
      <c r="H60" s="31"/>
      <c r="I60" s="501"/>
      <c r="J60" s="11">
        <f>+(J18+J21+J27+J44+J50+J55)*operloan*0.5</f>
        <v>2.9375908505721835</v>
      </c>
    </row>
    <row r="61" spans="1:44" ht="5.25" customHeight="1" x14ac:dyDescent="0.25">
      <c r="A61" s="27"/>
      <c r="B61" s="501"/>
      <c r="C61" s="501"/>
      <c r="D61" s="31"/>
      <c r="E61" s="501"/>
      <c r="F61" s="7"/>
      <c r="G61" s="501"/>
      <c r="H61" s="31"/>
      <c r="I61" s="501"/>
      <c r="J61" s="11"/>
    </row>
    <row r="62" spans="1:44" x14ac:dyDescent="0.25">
      <c r="A62" s="27"/>
      <c r="B62" s="40" t="s">
        <v>161</v>
      </c>
      <c r="C62" s="40"/>
      <c r="D62" s="91"/>
      <c r="E62" s="40"/>
      <c r="F62" s="41"/>
      <c r="G62" s="40"/>
      <c r="H62" s="91"/>
      <c r="I62" s="40"/>
      <c r="J62" s="42">
        <f>SUM(J18:J60)-(J18+J21+J27+J40+J44+J50+J55)</f>
        <v>129.96622487345945</v>
      </c>
    </row>
    <row r="63" spans="1:44" x14ac:dyDescent="0.25">
      <c r="A63" s="27"/>
      <c r="B63" s="501" t="s">
        <v>162</v>
      </c>
      <c r="C63" s="501"/>
      <c r="D63" s="31"/>
      <c r="E63" s="501"/>
      <c r="F63" s="7"/>
      <c r="G63" s="501"/>
      <c r="H63" s="31"/>
      <c r="I63" s="501"/>
      <c r="J63" s="11">
        <f>J62/D14</f>
        <v>7.2203458263033024E-2</v>
      </c>
    </row>
    <row r="64" spans="1:44" ht="5.25" customHeight="1" x14ac:dyDescent="0.25">
      <c r="A64" s="27"/>
      <c r="B64" s="501"/>
      <c r="C64" s="501"/>
      <c r="D64" s="31"/>
      <c r="E64" s="501"/>
      <c r="F64" s="7"/>
      <c r="G64" s="501"/>
      <c r="H64" s="31"/>
      <c r="I64" s="501"/>
      <c r="J64" s="11"/>
    </row>
    <row r="65" spans="1:33" s="33" customFormat="1" x14ac:dyDescent="0.25">
      <c r="A65" s="32"/>
      <c r="B65" s="499" t="s">
        <v>95</v>
      </c>
      <c r="C65" s="499"/>
      <c r="D65" s="92"/>
      <c r="E65" s="499"/>
      <c r="F65" s="37"/>
      <c r="G65" s="499"/>
      <c r="H65" s="92"/>
      <c r="I65" s="499"/>
      <c r="J65" s="38">
        <f>J14-J62</f>
        <v>186.47377512654054</v>
      </c>
      <c r="K65" s="32"/>
      <c r="L65" s="32"/>
      <c r="M65" s="32"/>
      <c r="N65" s="32"/>
      <c r="O65" s="32"/>
      <c r="P65" s="32"/>
      <c r="Q65" s="32"/>
      <c r="R65" s="32"/>
      <c r="S65" s="32"/>
      <c r="T65" s="32"/>
      <c r="U65" s="32"/>
      <c r="V65" s="32"/>
      <c r="W65" s="32"/>
      <c r="X65" s="32"/>
      <c r="Y65" s="32"/>
      <c r="Z65" s="32"/>
      <c r="AA65" s="32"/>
      <c r="AB65" s="32"/>
      <c r="AC65" s="32"/>
      <c r="AD65" s="32"/>
      <c r="AE65" s="32"/>
      <c r="AF65" s="32"/>
    </row>
    <row r="66" spans="1:33" ht="24.75" customHeight="1" x14ac:dyDescent="0.25">
      <c r="A66" s="27"/>
      <c r="B66" s="5" t="s">
        <v>375</v>
      </c>
      <c r="C66" s="501"/>
      <c r="D66" s="31"/>
      <c r="E66" s="501"/>
      <c r="F66" s="7"/>
      <c r="G66" s="501"/>
      <c r="H66" s="31"/>
      <c r="I66" s="501"/>
      <c r="J66" s="11"/>
    </row>
    <row r="67" spans="1:33" x14ac:dyDescent="0.25">
      <c r="A67" s="27"/>
      <c r="B67" s="120" t="s">
        <v>376</v>
      </c>
      <c r="C67" s="447"/>
      <c r="D67" s="116"/>
      <c r="E67" s="501"/>
      <c r="F67" s="10" t="s">
        <v>73</v>
      </c>
      <c r="G67" s="501"/>
      <c r="H67" s="443">
        <f>'Machinery Costs'!C161</f>
        <v>10.649999999999999</v>
      </c>
      <c r="I67" s="501"/>
      <c r="J67" s="11">
        <f>H67</f>
        <v>10.649999999999999</v>
      </c>
      <c r="L67" s="29"/>
      <c r="AG67" s="27"/>
    </row>
    <row r="68" spans="1:33" x14ac:dyDescent="0.25">
      <c r="A68" s="27"/>
      <c r="B68" s="120" t="s">
        <v>377</v>
      </c>
      <c r="C68" s="447"/>
      <c r="D68" s="116"/>
      <c r="E68" s="501"/>
      <c r="F68" s="10" t="s">
        <v>73</v>
      </c>
      <c r="G68" s="501"/>
      <c r="H68" s="443">
        <f>'Machinery Costs'!D161</f>
        <v>8.5330000000000013</v>
      </c>
      <c r="I68" s="501"/>
      <c r="J68" s="11">
        <f>H68</f>
        <v>8.5330000000000013</v>
      </c>
      <c r="L68" s="29"/>
      <c r="AG68" s="27"/>
    </row>
    <row r="69" spans="1:33" x14ac:dyDescent="0.25">
      <c r="A69" s="27"/>
      <c r="B69" s="120" t="s">
        <v>378</v>
      </c>
      <c r="C69" s="447"/>
      <c r="D69" s="116"/>
      <c r="E69" s="501"/>
      <c r="F69" s="10" t="s">
        <v>73</v>
      </c>
      <c r="G69" s="501"/>
      <c r="H69" s="443">
        <f>'Machinery Costs'!E161</f>
        <v>5.0339999999999998</v>
      </c>
      <c r="I69" s="501"/>
      <c r="J69" s="11">
        <f>H69</f>
        <v>5.0339999999999998</v>
      </c>
      <c r="L69" s="29"/>
      <c r="AG69" s="27"/>
    </row>
    <row r="70" spans="1:33" x14ac:dyDescent="0.25">
      <c r="A70" s="27"/>
      <c r="B70" s="500" t="s">
        <v>108</v>
      </c>
      <c r="C70" s="501"/>
      <c r="D70" s="501"/>
      <c r="E70" s="501"/>
      <c r="F70" s="10" t="s">
        <v>73</v>
      </c>
      <c r="G70" s="501"/>
      <c r="H70" s="445">
        <f>ROUND((D14*H14)*D72-(J21+H56)*D72, 0)</f>
        <v>75</v>
      </c>
      <c r="I70" s="501"/>
      <c r="J70" s="11">
        <f>+H70</f>
        <v>75</v>
      </c>
    </row>
    <row r="71" spans="1:33" ht="12.75" customHeight="1" x14ac:dyDescent="0.25">
      <c r="A71" s="27"/>
      <c r="B71" s="501" t="s">
        <v>99</v>
      </c>
      <c r="C71" s="501"/>
      <c r="D71" s="31"/>
      <c r="E71" s="501"/>
      <c r="F71" s="7"/>
      <c r="G71" s="501"/>
      <c r="H71" s="128"/>
      <c r="I71" s="501"/>
      <c r="J71" s="11"/>
    </row>
    <row r="72" spans="1:33" ht="12.75" customHeight="1" x14ac:dyDescent="0.25">
      <c r="A72" s="27"/>
      <c r="B72" s="501" t="s">
        <v>100</v>
      </c>
      <c r="C72" s="501"/>
      <c r="D72" s="448">
        <v>0.25</v>
      </c>
      <c r="E72" s="501"/>
      <c r="F72" s="7"/>
      <c r="G72" s="501"/>
      <c r="H72" s="115"/>
      <c r="I72" s="501"/>
      <c r="J72" s="11"/>
    </row>
    <row r="73" spans="1:33" ht="12.75" customHeight="1" x14ac:dyDescent="0.25">
      <c r="A73" s="27"/>
      <c r="B73" s="501" t="s">
        <v>101</v>
      </c>
      <c r="C73" s="501"/>
      <c r="D73" s="448">
        <v>0.75</v>
      </c>
      <c r="E73" s="501"/>
      <c r="F73" s="7"/>
      <c r="G73" s="501"/>
      <c r="H73" s="115"/>
      <c r="I73" s="501"/>
      <c r="J73" s="11"/>
    </row>
    <row r="74" spans="1:33" x14ac:dyDescent="0.25">
      <c r="A74" s="27"/>
      <c r="B74" s="449"/>
      <c r="C74" s="449"/>
      <c r="D74" s="450"/>
      <c r="E74" s="449"/>
      <c r="F74" s="450"/>
      <c r="G74" s="501"/>
      <c r="H74" s="31"/>
      <c r="I74" s="501"/>
      <c r="J74" s="11"/>
    </row>
    <row r="75" spans="1:33" ht="12.9" customHeight="1" x14ac:dyDescent="0.25">
      <c r="A75" s="336"/>
      <c r="B75" s="291" t="s">
        <v>350</v>
      </c>
      <c r="C75" s="449"/>
      <c r="D75" s="450"/>
      <c r="E75" s="449"/>
      <c r="F75" s="450"/>
      <c r="G75" s="501"/>
      <c r="H75" s="31"/>
      <c r="I75" s="501"/>
      <c r="J75" s="11">
        <f>ROUND(($J$18+$J$21+$J$27+$J$44+$J$50+$J$55)*OH, 0)</f>
        <v>6</v>
      </c>
      <c r="K75" s="336"/>
      <c r="L75" s="336"/>
      <c r="M75" s="336"/>
      <c r="N75" s="336"/>
      <c r="O75" s="336"/>
      <c r="P75" s="336"/>
      <c r="Q75" s="336"/>
      <c r="R75" s="336"/>
      <c r="S75" s="336"/>
      <c r="T75" s="336"/>
      <c r="U75" s="336"/>
      <c r="V75" s="336"/>
      <c r="W75" s="336"/>
      <c r="X75" s="336"/>
      <c r="Y75" s="336"/>
      <c r="Z75" s="336"/>
      <c r="AA75" s="336"/>
      <c r="AB75" s="336"/>
      <c r="AC75" s="336"/>
      <c r="AD75" s="336"/>
      <c r="AE75" s="336"/>
      <c r="AF75" s="336"/>
    </row>
    <row r="76" spans="1:33" ht="12.9" customHeight="1" x14ac:dyDescent="0.25">
      <c r="A76" s="336"/>
      <c r="B76" s="291" t="s">
        <v>361</v>
      </c>
      <c r="C76" s="13"/>
      <c r="D76" s="116"/>
      <c r="E76" s="501"/>
      <c r="F76" s="7"/>
      <c r="G76" s="501"/>
      <c r="H76" s="31"/>
      <c r="I76" s="501"/>
      <c r="J76" s="11">
        <v>14.4</v>
      </c>
      <c r="K76" s="336"/>
      <c r="L76" s="336"/>
      <c r="M76" s="336"/>
      <c r="N76" s="336"/>
      <c r="O76" s="336"/>
      <c r="P76" s="336"/>
      <c r="Q76" s="336"/>
      <c r="R76" s="336"/>
      <c r="S76" s="336"/>
      <c r="T76" s="336"/>
      <c r="U76" s="336"/>
      <c r="V76" s="336"/>
      <c r="W76" s="336"/>
      <c r="X76" s="336"/>
      <c r="Y76" s="336"/>
      <c r="Z76" s="336"/>
      <c r="AA76" s="336"/>
      <c r="AB76" s="336"/>
      <c r="AC76" s="336"/>
      <c r="AD76" s="336"/>
      <c r="AE76" s="336"/>
      <c r="AF76" s="336"/>
    </row>
    <row r="77" spans="1:33" ht="5.25" customHeight="1" x14ac:dyDescent="0.25">
      <c r="A77" s="27"/>
      <c r="B77" s="501"/>
      <c r="C77" s="501"/>
      <c r="D77" s="31"/>
      <c r="E77" s="501"/>
      <c r="F77" s="7"/>
      <c r="G77" s="501"/>
      <c r="H77" s="31"/>
      <c r="I77" s="501"/>
      <c r="J77" s="11"/>
    </row>
    <row r="78" spans="1:33" x14ac:dyDescent="0.25">
      <c r="A78" s="27"/>
      <c r="B78" s="40" t="s">
        <v>96</v>
      </c>
      <c r="C78" s="40"/>
      <c r="D78" s="91"/>
      <c r="E78" s="40"/>
      <c r="F78" s="41"/>
      <c r="G78" s="40"/>
      <c r="H78" s="91"/>
      <c r="I78" s="40"/>
      <c r="J78" s="42">
        <f>SUM(J66:J76)</f>
        <v>119.617</v>
      </c>
    </row>
    <row r="79" spans="1:33" x14ac:dyDescent="0.25">
      <c r="A79" s="27"/>
      <c r="B79" s="501" t="s">
        <v>97</v>
      </c>
      <c r="C79" s="501"/>
      <c r="D79" s="31"/>
      <c r="E79" s="501"/>
      <c r="F79" s="7"/>
      <c r="G79" s="501"/>
      <c r="H79" s="31"/>
      <c r="I79" s="501"/>
      <c r="J79" s="11">
        <f>J78/D14</f>
        <v>6.6453888888888896E-2</v>
      </c>
    </row>
    <row r="80" spans="1:33" x14ac:dyDescent="0.25">
      <c r="A80" s="27"/>
      <c r="B80" s="501"/>
      <c r="C80" s="501"/>
      <c r="D80" s="31"/>
      <c r="E80" s="501"/>
      <c r="F80" s="7"/>
      <c r="G80" s="501"/>
      <c r="H80" s="31"/>
      <c r="I80" s="501"/>
      <c r="J80" s="11"/>
    </row>
    <row r="81" spans="1:44" x14ac:dyDescent="0.25">
      <c r="A81" s="27"/>
      <c r="B81" s="40" t="s">
        <v>109</v>
      </c>
      <c r="C81" s="40"/>
      <c r="D81" s="91"/>
      <c r="E81" s="40"/>
      <c r="F81" s="41"/>
      <c r="G81" s="40"/>
      <c r="H81" s="91"/>
      <c r="I81" s="40"/>
      <c r="J81" s="42">
        <f>J62+J78</f>
        <v>249.58322487345947</v>
      </c>
    </row>
    <row r="82" spans="1:44" s="44" customFormat="1" x14ac:dyDescent="0.25">
      <c r="A82" s="48"/>
      <c r="B82" s="66" t="s">
        <v>155</v>
      </c>
      <c r="C82" s="66"/>
      <c r="D82" s="67"/>
      <c r="E82" s="66"/>
      <c r="F82" s="68"/>
      <c r="G82" s="66"/>
      <c r="H82" s="67"/>
      <c r="I82" s="66"/>
      <c r="J82" s="87">
        <f>J81/D14</f>
        <v>0.13865734715192193</v>
      </c>
      <c r="K82" s="48"/>
      <c r="L82" s="48"/>
      <c r="M82" s="48"/>
      <c r="N82" s="48"/>
      <c r="O82" s="48"/>
      <c r="P82" s="48"/>
      <c r="Q82" s="48"/>
      <c r="R82" s="48"/>
      <c r="S82" s="48"/>
      <c r="T82" s="48"/>
      <c r="U82" s="48"/>
      <c r="V82" s="48"/>
      <c r="W82" s="48"/>
      <c r="X82" s="48"/>
      <c r="Y82" s="48"/>
      <c r="Z82" s="48"/>
      <c r="AA82" s="48"/>
      <c r="AB82" s="48"/>
      <c r="AC82" s="48"/>
      <c r="AD82" s="48"/>
      <c r="AE82" s="48"/>
      <c r="AF82" s="48"/>
    </row>
    <row r="83" spans="1:44" x14ac:dyDescent="0.25">
      <c r="A83" s="27"/>
      <c r="B83" s="501"/>
      <c r="C83" s="501"/>
      <c r="D83" s="31"/>
      <c r="E83" s="501"/>
      <c r="F83" s="7"/>
      <c r="G83" s="501"/>
      <c r="H83" s="31"/>
      <c r="I83" s="501"/>
      <c r="J83" s="11"/>
    </row>
    <row r="84" spans="1:44" s="33" customFormat="1" x14ac:dyDescent="0.25">
      <c r="A84" s="32"/>
      <c r="B84" s="40" t="s">
        <v>63</v>
      </c>
      <c r="C84" s="40"/>
      <c r="D84" s="91"/>
      <c r="E84" s="40"/>
      <c r="F84" s="41"/>
      <c r="G84" s="40"/>
      <c r="H84" s="91"/>
      <c r="I84" s="40"/>
      <c r="J84" s="42">
        <f>J14-J81</f>
        <v>66.856775126540526</v>
      </c>
      <c r="K84" s="32"/>
      <c r="L84" s="32"/>
      <c r="M84" s="32"/>
      <c r="N84" s="32"/>
      <c r="O84" s="32"/>
      <c r="P84" s="32"/>
      <c r="Q84" s="32"/>
      <c r="R84" s="32"/>
      <c r="S84" s="32"/>
      <c r="T84" s="32"/>
      <c r="U84" s="32"/>
      <c r="V84" s="32"/>
      <c r="W84" s="32"/>
      <c r="X84" s="32"/>
      <c r="Y84" s="32"/>
      <c r="Z84" s="32"/>
      <c r="AA84" s="32"/>
      <c r="AB84" s="32"/>
      <c r="AC84" s="32"/>
      <c r="AD84" s="32"/>
      <c r="AE84" s="32"/>
      <c r="AF84" s="32"/>
    </row>
    <row r="85" spans="1:44" x14ac:dyDescent="0.25">
      <c r="A85" s="27"/>
      <c r="B85" s="2"/>
      <c r="C85" s="2"/>
      <c r="D85" s="1"/>
      <c r="E85" s="2"/>
      <c r="F85" s="3"/>
      <c r="G85" s="2"/>
      <c r="H85" s="1"/>
      <c r="I85" s="2"/>
      <c r="J85" s="4"/>
    </row>
    <row r="86" spans="1:44" x14ac:dyDescent="0.25">
      <c r="A86" s="27"/>
      <c r="B86" s="186" t="s">
        <v>64</v>
      </c>
      <c r="C86" s="186"/>
      <c r="D86" s="189"/>
      <c r="E86" s="186"/>
      <c r="F86" s="419"/>
      <c r="G86" s="186"/>
      <c r="H86" s="189"/>
      <c r="I86" s="186"/>
      <c r="J86" s="186"/>
    </row>
    <row r="87" spans="1:44" s="336" customFormat="1" ht="15.6" customHeight="1" x14ac:dyDescent="0.25">
      <c r="B87" s="563" t="s">
        <v>384</v>
      </c>
      <c r="C87" s="563"/>
      <c r="D87" s="563"/>
      <c r="E87" s="563"/>
      <c r="F87" s="563"/>
      <c r="G87" s="563"/>
      <c r="H87" s="563"/>
      <c r="I87" s="563"/>
      <c r="J87" s="563"/>
    </row>
    <row r="88" spans="1:44" s="336" customFormat="1" ht="16.5" customHeight="1" x14ac:dyDescent="0.25">
      <c r="B88" s="563" t="s">
        <v>379</v>
      </c>
      <c r="C88" s="563"/>
      <c r="D88" s="563"/>
      <c r="E88" s="563"/>
      <c r="F88" s="563"/>
      <c r="G88" s="563"/>
      <c r="H88" s="563"/>
      <c r="I88" s="563"/>
      <c r="J88" s="563"/>
    </row>
    <row r="89" spans="1:44" s="336" customFormat="1" ht="30" customHeight="1" x14ac:dyDescent="0.25">
      <c r="B89" s="543" t="s">
        <v>362</v>
      </c>
      <c r="C89" s="544"/>
      <c r="D89" s="544"/>
      <c r="E89" s="544"/>
      <c r="F89" s="544"/>
      <c r="G89" s="544"/>
      <c r="H89" s="544"/>
      <c r="I89" s="544"/>
      <c r="J89" s="544"/>
    </row>
    <row r="90" spans="1:44" s="27" customFormat="1" x14ac:dyDescent="0.25">
      <c r="B90" s="501"/>
      <c r="C90" s="501"/>
      <c r="D90" s="31"/>
      <c r="E90" s="501"/>
      <c r="F90" s="7"/>
      <c r="G90" s="501"/>
      <c r="H90" s="31"/>
      <c r="I90" s="501"/>
      <c r="J90" s="501"/>
      <c r="AG90"/>
      <c r="AH90"/>
      <c r="AI90"/>
      <c r="AJ90"/>
      <c r="AK90"/>
      <c r="AL90"/>
      <c r="AM90"/>
      <c r="AN90"/>
      <c r="AO90"/>
      <c r="AP90"/>
      <c r="AQ90"/>
      <c r="AR90"/>
    </row>
    <row r="91" spans="1:44" s="27" customFormat="1" x14ac:dyDescent="0.25">
      <c r="B91" s="15" t="s">
        <v>65</v>
      </c>
      <c r="C91" s="501"/>
      <c r="D91" s="16" t="s">
        <v>66</v>
      </c>
      <c r="E91" s="501"/>
      <c r="F91" s="7"/>
      <c r="G91" s="501"/>
      <c r="H91" s="16" t="s">
        <v>68</v>
      </c>
      <c r="I91" s="501"/>
      <c r="J91" s="501"/>
      <c r="AG91"/>
      <c r="AH91"/>
      <c r="AI91"/>
      <c r="AJ91"/>
      <c r="AK91"/>
      <c r="AL91"/>
      <c r="AM91"/>
      <c r="AN91"/>
      <c r="AO91"/>
      <c r="AP91"/>
      <c r="AQ91"/>
      <c r="AR91"/>
    </row>
    <row r="92" spans="1:44" s="27" customFormat="1" x14ac:dyDescent="0.25">
      <c r="B92" s="501"/>
      <c r="C92" s="501"/>
      <c r="D92" s="17">
        <v>0.1</v>
      </c>
      <c r="E92" s="501"/>
      <c r="F92" s="7" t="s">
        <v>67</v>
      </c>
      <c r="G92" s="501"/>
      <c r="H92" s="17">
        <v>0.1</v>
      </c>
      <c r="I92" s="501"/>
      <c r="J92" s="501"/>
      <c r="AG92"/>
      <c r="AH92"/>
      <c r="AI92"/>
      <c r="AJ92"/>
      <c r="AK92"/>
      <c r="AL92"/>
      <c r="AM92"/>
      <c r="AN92"/>
      <c r="AO92"/>
      <c r="AP92"/>
      <c r="AQ92"/>
      <c r="AR92"/>
    </row>
    <row r="93" spans="1:44" s="27" customFormat="1" x14ac:dyDescent="0.25">
      <c r="B93" s="501"/>
      <c r="C93" s="501"/>
      <c r="D93" s="18"/>
      <c r="E93" s="2"/>
      <c r="F93" s="1" t="s">
        <v>69</v>
      </c>
      <c r="G93" s="2"/>
      <c r="H93" s="18"/>
      <c r="I93" s="501"/>
      <c r="J93" s="501"/>
      <c r="AG93"/>
      <c r="AH93"/>
      <c r="AI93"/>
      <c r="AJ93"/>
      <c r="AK93"/>
      <c r="AL93"/>
      <c r="AM93"/>
      <c r="AN93"/>
      <c r="AO93"/>
      <c r="AP93"/>
      <c r="AQ93"/>
      <c r="AR93"/>
    </row>
    <row r="94" spans="1:44" s="27" customFormat="1" x14ac:dyDescent="0.25">
      <c r="B94" s="19" t="s">
        <v>70</v>
      </c>
      <c r="C94" s="501"/>
      <c r="D94" s="451">
        <f>F94*(1-D92)</f>
        <v>1620</v>
      </c>
      <c r="E94" s="20"/>
      <c r="F94" s="21">
        <f>D14</f>
        <v>1800</v>
      </c>
      <c r="G94" s="20"/>
      <c r="H94" s="452">
        <f>F94*(1+H92)</f>
        <v>1980.0000000000002</v>
      </c>
      <c r="I94" s="501"/>
      <c r="J94" s="501"/>
      <c r="AG94"/>
      <c r="AH94"/>
      <c r="AI94"/>
      <c r="AJ94"/>
      <c r="AK94"/>
      <c r="AL94"/>
      <c r="AM94"/>
      <c r="AN94"/>
      <c r="AO94"/>
      <c r="AP94"/>
      <c r="AQ94"/>
      <c r="AR94"/>
    </row>
    <row r="95" spans="1:44" s="27" customFormat="1" ht="4.5" customHeight="1" x14ac:dyDescent="0.25">
      <c r="B95" s="501"/>
      <c r="C95" s="501"/>
      <c r="D95" s="31"/>
      <c r="E95" s="501"/>
      <c r="F95" s="7"/>
      <c r="G95" s="501"/>
      <c r="H95" s="31"/>
      <c r="I95" s="501"/>
      <c r="J95" s="501"/>
      <c r="AG95"/>
      <c r="AH95"/>
      <c r="AI95"/>
      <c r="AJ95"/>
      <c r="AK95"/>
      <c r="AL95"/>
      <c r="AM95"/>
      <c r="AN95"/>
      <c r="AO95"/>
      <c r="AP95"/>
      <c r="AQ95"/>
      <c r="AR95"/>
    </row>
    <row r="96" spans="1:44" s="27" customFormat="1" x14ac:dyDescent="0.25">
      <c r="B96" s="501" t="s">
        <v>242</v>
      </c>
      <c r="C96" s="501"/>
      <c r="D96" s="22">
        <f>$J$62/D94</f>
        <v>8.0226064736703365E-2</v>
      </c>
      <c r="E96" s="501"/>
      <c r="F96" s="22">
        <f>$J$62/F94</f>
        <v>7.2203458263033024E-2</v>
      </c>
      <c r="G96" s="501"/>
      <c r="H96" s="22">
        <f>$J$62/H94</f>
        <v>6.5639507511848202E-2</v>
      </c>
      <c r="I96" s="501"/>
      <c r="J96" s="501"/>
      <c r="AG96"/>
      <c r="AH96"/>
      <c r="AI96"/>
      <c r="AJ96"/>
      <c r="AK96"/>
      <c r="AL96"/>
      <c r="AM96"/>
      <c r="AN96"/>
      <c r="AO96"/>
      <c r="AP96"/>
      <c r="AQ96"/>
      <c r="AR96"/>
    </row>
    <row r="97" spans="2:44" s="27" customFormat="1" ht="4.5" customHeight="1" x14ac:dyDescent="0.25">
      <c r="B97" s="501"/>
      <c r="C97" s="501"/>
      <c r="D97" s="31"/>
      <c r="E97" s="501"/>
      <c r="F97" s="7"/>
      <c r="G97" s="501"/>
      <c r="H97" s="31"/>
      <c r="I97" s="501"/>
      <c r="J97" s="501"/>
      <c r="AG97"/>
      <c r="AH97"/>
      <c r="AI97"/>
      <c r="AJ97"/>
      <c r="AK97"/>
      <c r="AL97"/>
      <c r="AM97"/>
      <c r="AN97"/>
      <c r="AO97"/>
      <c r="AP97"/>
      <c r="AQ97"/>
      <c r="AR97"/>
    </row>
    <row r="98" spans="2:44" s="27" customFormat="1" x14ac:dyDescent="0.25">
      <c r="B98" s="501" t="s">
        <v>243</v>
      </c>
      <c r="C98" s="501"/>
      <c r="D98" s="22">
        <f>$J$78/D94</f>
        <v>7.3837654320987656E-2</v>
      </c>
      <c r="E98" s="501"/>
      <c r="F98" s="22">
        <f>$J$78/F94</f>
        <v>6.6453888888888896E-2</v>
      </c>
      <c r="G98" s="501"/>
      <c r="H98" s="22">
        <f>$J$78/H94</f>
        <v>6.0412626262626258E-2</v>
      </c>
      <c r="I98" s="501"/>
      <c r="J98" s="501"/>
      <c r="AG98"/>
      <c r="AH98"/>
      <c r="AI98"/>
      <c r="AJ98"/>
      <c r="AK98"/>
      <c r="AL98"/>
      <c r="AM98"/>
      <c r="AN98"/>
      <c r="AO98"/>
      <c r="AP98"/>
      <c r="AQ98"/>
      <c r="AR98"/>
    </row>
    <row r="99" spans="2:44" s="27" customFormat="1" ht="3.75" customHeight="1" x14ac:dyDescent="0.25">
      <c r="B99" s="501"/>
      <c r="C99" s="501"/>
      <c r="D99" s="31"/>
      <c r="E99" s="501"/>
      <c r="F99" s="7"/>
      <c r="G99" s="501"/>
      <c r="H99" s="31"/>
      <c r="I99" s="501"/>
      <c r="J99" s="501"/>
      <c r="AG99"/>
      <c r="AH99"/>
      <c r="AI99"/>
      <c r="AJ99"/>
      <c r="AK99"/>
      <c r="AL99"/>
      <c r="AM99"/>
      <c r="AN99"/>
      <c r="AO99"/>
      <c r="AP99"/>
      <c r="AQ99"/>
      <c r="AR99"/>
    </row>
    <row r="100" spans="2:44" s="27" customFormat="1" x14ac:dyDescent="0.25">
      <c r="B100" s="501" t="s">
        <v>71</v>
      </c>
      <c r="C100" s="501"/>
      <c r="D100" s="22">
        <f>$J$81/D94</f>
        <v>0.15406371905769103</v>
      </c>
      <c r="E100" s="501"/>
      <c r="F100" s="22">
        <f>$J$81/F94</f>
        <v>0.13865734715192193</v>
      </c>
      <c r="G100" s="501"/>
      <c r="H100" s="22">
        <f>$J$81/H94</f>
        <v>0.12605213377447447</v>
      </c>
      <c r="I100" s="501"/>
      <c r="J100" s="501"/>
      <c r="AG100"/>
      <c r="AH100"/>
      <c r="AI100"/>
      <c r="AJ100"/>
      <c r="AK100"/>
      <c r="AL100"/>
      <c r="AM100"/>
      <c r="AN100"/>
      <c r="AO100"/>
      <c r="AP100"/>
      <c r="AQ100"/>
      <c r="AR100"/>
    </row>
    <row r="101" spans="2:44" s="27" customFormat="1" ht="12.75" customHeight="1" x14ac:dyDescent="0.25">
      <c r="B101" s="429"/>
      <c r="C101" s="429"/>
      <c r="D101" s="434"/>
      <c r="E101" s="429"/>
      <c r="F101" s="435"/>
      <c r="G101" s="429"/>
      <c r="H101" s="434"/>
      <c r="I101" s="429"/>
      <c r="J101" s="429"/>
      <c r="AG101"/>
      <c r="AH101"/>
      <c r="AI101"/>
      <c r="AJ101"/>
      <c r="AK101"/>
      <c r="AL101"/>
      <c r="AM101"/>
      <c r="AN101"/>
      <c r="AO101"/>
      <c r="AP101"/>
      <c r="AQ101"/>
      <c r="AR101"/>
    </row>
    <row r="102" spans="2:44" s="27" customFormat="1" ht="5.25" customHeight="1" x14ac:dyDescent="0.25">
      <c r="B102" s="429"/>
      <c r="C102" s="429"/>
      <c r="D102" s="16" t="s">
        <v>66</v>
      </c>
      <c r="E102" s="501"/>
      <c r="F102" s="7"/>
      <c r="G102" s="501"/>
      <c r="H102" s="16" t="s">
        <v>68</v>
      </c>
      <c r="I102" s="429"/>
      <c r="J102" s="429"/>
      <c r="AG102"/>
      <c r="AH102"/>
      <c r="AI102"/>
      <c r="AJ102"/>
      <c r="AK102"/>
      <c r="AL102"/>
      <c r="AM102"/>
      <c r="AN102"/>
      <c r="AO102"/>
      <c r="AP102"/>
      <c r="AQ102"/>
      <c r="AR102"/>
    </row>
    <row r="103" spans="2:44" s="27" customFormat="1" x14ac:dyDescent="0.25">
      <c r="B103" s="501"/>
      <c r="C103" s="501"/>
      <c r="D103" s="17">
        <v>0.1</v>
      </c>
      <c r="E103" s="501"/>
      <c r="F103" s="7" t="s">
        <v>67</v>
      </c>
      <c r="G103" s="501"/>
      <c r="H103" s="17">
        <v>0.1</v>
      </c>
      <c r="I103" s="501"/>
      <c r="J103" s="501"/>
      <c r="AG103"/>
      <c r="AH103"/>
      <c r="AI103"/>
      <c r="AJ103"/>
      <c r="AK103"/>
      <c r="AL103"/>
      <c r="AM103"/>
      <c r="AN103"/>
      <c r="AO103"/>
      <c r="AP103"/>
      <c r="AQ103"/>
      <c r="AR103"/>
    </row>
    <row r="104" spans="2:44" s="27" customFormat="1" x14ac:dyDescent="0.25">
      <c r="B104" s="501"/>
      <c r="C104" s="501"/>
      <c r="D104" s="1"/>
      <c r="E104" s="2"/>
      <c r="F104" s="3" t="s">
        <v>70</v>
      </c>
      <c r="G104" s="2"/>
      <c r="H104" s="1"/>
      <c r="I104" s="501"/>
      <c r="J104" s="501"/>
      <c r="AG104"/>
      <c r="AH104"/>
      <c r="AI104"/>
      <c r="AJ104"/>
      <c r="AK104"/>
      <c r="AL104"/>
      <c r="AM104"/>
      <c r="AN104"/>
      <c r="AO104"/>
      <c r="AP104"/>
      <c r="AQ104"/>
      <c r="AR104"/>
    </row>
    <row r="105" spans="2:44" s="27" customFormat="1" x14ac:dyDescent="0.25">
      <c r="B105" s="19" t="s">
        <v>69</v>
      </c>
      <c r="C105" s="501"/>
      <c r="D105" s="23">
        <f>F105*(1-D92)</f>
        <v>0.15822</v>
      </c>
      <c r="E105" s="20"/>
      <c r="F105" s="24">
        <f>H14</f>
        <v>0.17579999999999998</v>
      </c>
      <c r="G105" s="20"/>
      <c r="H105" s="23">
        <f>F105*(1+H92)</f>
        <v>0.19338</v>
      </c>
      <c r="I105" s="501"/>
      <c r="J105" s="501"/>
      <c r="AG105"/>
      <c r="AH105"/>
      <c r="AI105"/>
      <c r="AJ105"/>
      <c r="AK105"/>
      <c r="AL105"/>
      <c r="AM105"/>
      <c r="AN105"/>
      <c r="AO105"/>
      <c r="AP105"/>
      <c r="AQ105"/>
      <c r="AR105"/>
    </row>
    <row r="106" spans="2:44" s="27" customFormat="1" ht="4.5" customHeight="1" x14ac:dyDescent="0.25">
      <c r="B106" s="501"/>
      <c r="C106" s="501"/>
      <c r="D106" s="31"/>
      <c r="E106" s="501"/>
      <c r="F106" s="7"/>
      <c r="G106" s="501"/>
      <c r="H106" s="31"/>
      <c r="I106" s="501"/>
      <c r="J106" s="501"/>
      <c r="AG106"/>
      <c r="AH106"/>
      <c r="AI106"/>
      <c r="AJ106"/>
      <c r="AK106"/>
      <c r="AL106"/>
      <c r="AM106"/>
      <c r="AN106"/>
      <c r="AO106"/>
      <c r="AP106"/>
      <c r="AQ106"/>
      <c r="AR106"/>
    </row>
    <row r="107" spans="2:44" s="27" customFormat="1" x14ac:dyDescent="0.25">
      <c r="B107" s="501" t="s">
        <v>242</v>
      </c>
      <c r="C107" s="501"/>
      <c r="D107" s="25">
        <f>$J$62/D105</f>
        <v>821.42728399354985</v>
      </c>
      <c r="E107" s="501"/>
      <c r="F107" s="25">
        <f>$J$62/F105</f>
        <v>739.2845555941949</v>
      </c>
      <c r="G107" s="501"/>
      <c r="H107" s="25">
        <f>$J$62/H105</f>
        <v>672.07686872199531</v>
      </c>
      <c r="I107" s="501"/>
      <c r="J107" s="501"/>
      <c r="AG107"/>
      <c r="AH107"/>
      <c r="AI107"/>
      <c r="AJ107"/>
      <c r="AK107"/>
      <c r="AL107"/>
      <c r="AM107"/>
      <c r="AN107"/>
      <c r="AO107"/>
      <c r="AP107"/>
      <c r="AQ107"/>
      <c r="AR107"/>
    </row>
    <row r="108" spans="2:44" s="27" customFormat="1" ht="3" customHeight="1" x14ac:dyDescent="0.25">
      <c r="B108" s="501"/>
      <c r="C108" s="501"/>
      <c r="D108" s="31"/>
      <c r="E108" s="501"/>
      <c r="F108" s="7"/>
      <c r="G108" s="501"/>
      <c r="H108" s="31"/>
      <c r="I108" s="501"/>
      <c r="J108" s="501"/>
      <c r="AG108"/>
      <c r="AH108"/>
      <c r="AI108"/>
      <c r="AJ108"/>
      <c r="AK108"/>
      <c r="AL108"/>
      <c r="AM108"/>
      <c r="AN108"/>
      <c r="AO108"/>
      <c r="AP108"/>
      <c r="AQ108"/>
      <c r="AR108"/>
    </row>
    <row r="109" spans="2:44" s="27" customFormat="1" x14ac:dyDescent="0.25">
      <c r="B109" s="501" t="s">
        <v>243</v>
      </c>
      <c r="C109" s="501"/>
      <c r="D109" s="25">
        <f>$J$78/D105</f>
        <v>756.01693844014665</v>
      </c>
      <c r="E109" s="501"/>
      <c r="F109" s="25">
        <f>$J$78/F105</f>
        <v>680.41524459613208</v>
      </c>
      <c r="G109" s="501"/>
      <c r="H109" s="25">
        <f>$J$78/H105</f>
        <v>618.55931326921086</v>
      </c>
      <c r="I109" s="501"/>
      <c r="J109" s="501"/>
      <c r="AG109"/>
      <c r="AH109"/>
      <c r="AI109"/>
      <c r="AJ109"/>
      <c r="AK109"/>
      <c r="AL109"/>
      <c r="AM109"/>
      <c r="AN109"/>
      <c r="AO109"/>
      <c r="AP109"/>
      <c r="AQ109"/>
      <c r="AR109"/>
    </row>
    <row r="110" spans="2:44" s="27" customFormat="1" ht="3.75" customHeight="1" x14ac:dyDescent="0.25">
      <c r="B110" s="501"/>
      <c r="C110" s="501"/>
      <c r="D110" s="31"/>
      <c r="E110" s="501"/>
      <c r="F110" s="7"/>
      <c r="G110" s="501"/>
      <c r="H110" s="31"/>
      <c r="I110" s="501"/>
      <c r="J110" s="501"/>
      <c r="AG110"/>
      <c r="AH110"/>
      <c r="AI110"/>
      <c r="AJ110"/>
      <c r="AK110"/>
      <c r="AL110"/>
      <c r="AM110"/>
      <c r="AN110"/>
      <c r="AO110"/>
      <c r="AP110"/>
      <c r="AQ110"/>
      <c r="AR110"/>
    </row>
    <row r="111" spans="2:44" s="27" customFormat="1" x14ac:dyDescent="0.25">
      <c r="B111" s="501" t="s">
        <v>71</v>
      </c>
      <c r="C111" s="501"/>
      <c r="D111" s="25">
        <f>$J$81/D105</f>
        <v>1577.4442224336965</v>
      </c>
      <c r="E111" s="501"/>
      <c r="F111" s="25">
        <f>$J$81/F105</f>
        <v>1419.6998001903271</v>
      </c>
      <c r="G111" s="501"/>
      <c r="H111" s="25">
        <f>$J$81/H105</f>
        <v>1290.6361819912063</v>
      </c>
      <c r="I111" s="501"/>
      <c r="J111" s="501"/>
      <c r="AG111"/>
      <c r="AH111"/>
      <c r="AI111"/>
      <c r="AJ111"/>
      <c r="AK111"/>
      <c r="AL111"/>
      <c r="AM111"/>
      <c r="AN111"/>
      <c r="AO111"/>
      <c r="AP111"/>
      <c r="AQ111"/>
      <c r="AR111"/>
    </row>
    <row r="112" spans="2:44" s="27" customFormat="1" ht="5.25" customHeight="1" x14ac:dyDescent="0.25">
      <c r="B112" s="501"/>
      <c r="C112" s="501"/>
      <c r="D112" s="31"/>
      <c r="E112" s="501"/>
      <c r="F112" s="7"/>
      <c r="G112" s="501"/>
      <c r="H112" s="31"/>
      <c r="I112" s="501"/>
      <c r="J112" s="501"/>
      <c r="AG112"/>
      <c r="AH112"/>
      <c r="AI112"/>
      <c r="AJ112"/>
      <c r="AK112"/>
      <c r="AL112"/>
      <c r="AM112"/>
      <c r="AN112"/>
      <c r="AO112"/>
      <c r="AP112"/>
      <c r="AQ112"/>
      <c r="AR112"/>
    </row>
    <row r="113" spans="2:44" s="27" customFormat="1" x14ac:dyDescent="0.25">
      <c r="B113" s="2"/>
      <c r="C113" s="2"/>
      <c r="D113" s="1"/>
      <c r="E113" s="2"/>
      <c r="F113" s="3"/>
      <c r="G113" s="2"/>
      <c r="H113" s="1"/>
      <c r="I113" s="2"/>
      <c r="J113" s="2"/>
      <c r="AG113"/>
      <c r="AH113"/>
      <c r="AI113"/>
      <c r="AJ113"/>
      <c r="AK113"/>
      <c r="AL113"/>
      <c r="AM113"/>
      <c r="AN113"/>
      <c r="AO113"/>
      <c r="AP113"/>
      <c r="AQ113"/>
      <c r="AR113"/>
    </row>
    <row r="114" spans="2:44" s="27" customFormat="1" x14ac:dyDescent="0.25">
      <c r="D114" s="113"/>
      <c r="F114" s="28"/>
      <c r="H114" s="113"/>
      <c r="AG114"/>
      <c r="AH114"/>
      <c r="AI114"/>
      <c r="AJ114"/>
      <c r="AK114"/>
      <c r="AL114"/>
      <c r="AM114"/>
      <c r="AN114"/>
      <c r="AO114"/>
      <c r="AP114"/>
      <c r="AQ114"/>
      <c r="AR114"/>
    </row>
    <row r="115" spans="2:44" s="27" customFormat="1" x14ac:dyDescent="0.25">
      <c r="D115" s="113"/>
      <c r="F115" s="28"/>
      <c r="H115" s="113"/>
      <c r="AG115"/>
      <c r="AH115"/>
      <c r="AI115"/>
      <c r="AJ115"/>
      <c r="AK115"/>
      <c r="AL115"/>
      <c r="AM115"/>
      <c r="AN115"/>
      <c r="AO115"/>
      <c r="AP115"/>
      <c r="AQ115"/>
      <c r="AR115"/>
    </row>
    <row r="116" spans="2:44" s="27" customFormat="1" x14ac:dyDescent="0.25">
      <c r="D116" s="113"/>
      <c r="F116" s="28"/>
      <c r="H116" s="113"/>
      <c r="AG116"/>
      <c r="AH116"/>
      <c r="AI116"/>
      <c r="AJ116"/>
      <c r="AK116"/>
      <c r="AL116"/>
      <c r="AM116"/>
      <c r="AN116"/>
      <c r="AO116"/>
      <c r="AP116"/>
      <c r="AQ116"/>
      <c r="AR116"/>
    </row>
    <row r="117" spans="2:44" s="27" customFormat="1" x14ac:dyDescent="0.25">
      <c r="D117" s="113"/>
      <c r="F117" s="28"/>
      <c r="H117" s="113"/>
      <c r="AG117"/>
      <c r="AH117"/>
      <c r="AI117"/>
      <c r="AJ117"/>
      <c r="AK117"/>
      <c r="AL117"/>
      <c r="AM117"/>
      <c r="AN117"/>
      <c r="AO117"/>
      <c r="AP117"/>
      <c r="AQ117"/>
      <c r="AR117"/>
    </row>
    <row r="118" spans="2:44" s="27" customFormat="1" x14ac:dyDescent="0.25">
      <c r="D118" s="113"/>
      <c r="F118" s="28"/>
      <c r="H118" s="113"/>
      <c r="AG118"/>
      <c r="AH118"/>
      <c r="AI118"/>
      <c r="AJ118"/>
      <c r="AK118"/>
      <c r="AL118"/>
      <c r="AM118"/>
      <c r="AN118"/>
      <c r="AO118"/>
      <c r="AP118"/>
      <c r="AQ118"/>
      <c r="AR118"/>
    </row>
    <row r="119" spans="2:44" s="27" customFormat="1" x14ac:dyDescent="0.25">
      <c r="D119" s="113"/>
      <c r="F119" s="28"/>
      <c r="H119" s="113"/>
      <c r="AG119"/>
      <c r="AH119"/>
      <c r="AI119"/>
      <c r="AJ119"/>
      <c r="AK119"/>
      <c r="AL119"/>
      <c r="AM119"/>
      <c r="AN119"/>
      <c r="AO119"/>
      <c r="AP119"/>
      <c r="AQ119"/>
      <c r="AR119"/>
    </row>
    <row r="120" spans="2:44" s="27" customFormat="1" x14ac:dyDescent="0.25">
      <c r="D120" s="113"/>
      <c r="F120" s="28"/>
      <c r="H120" s="113"/>
      <c r="AG120"/>
      <c r="AH120"/>
      <c r="AI120"/>
      <c r="AJ120"/>
      <c r="AK120"/>
      <c r="AL120"/>
      <c r="AM120"/>
      <c r="AN120"/>
      <c r="AO120"/>
      <c r="AP120"/>
      <c r="AQ120"/>
      <c r="AR120"/>
    </row>
    <row r="121" spans="2:44" s="27" customFormat="1" x14ac:dyDescent="0.25">
      <c r="D121" s="113"/>
      <c r="F121" s="28"/>
      <c r="H121" s="113"/>
      <c r="AG121"/>
      <c r="AH121"/>
      <c r="AI121"/>
      <c r="AJ121"/>
      <c r="AK121"/>
      <c r="AL121"/>
      <c r="AM121"/>
      <c r="AN121"/>
      <c r="AO121"/>
      <c r="AP121"/>
      <c r="AQ121"/>
      <c r="AR121"/>
    </row>
    <row r="122" spans="2:44" s="27" customFormat="1" x14ac:dyDescent="0.25">
      <c r="D122" s="113"/>
      <c r="F122" s="28"/>
      <c r="H122" s="113"/>
      <c r="AG122"/>
      <c r="AH122"/>
      <c r="AI122"/>
      <c r="AJ122"/>
      <c r="AK122"/>
      <c r="AL122"/>
      <c r="AM122"/>
      <c r="AN122"/>
      <c r="AO122"/>
      <c r="AP122"/>
      <c r="AQ122"/>
      <c r="AR122"/>
    </row>
    <row r="123" spans="2:44" s="27" customFormat="1" x14ac:dyDescent="0.25">
      <c r="D123" s="113"/>
      <c r="F123" s="28"/>
      <c r="H123" s="113"/>
      <c r="AG123"/>
      <c r="AH123"/>
      <c r="AI123"/>
      <c r="AJ123"/>
      <c r="AK123"/>
      <c r="AL123"/>
      <c r="AM123"/>
      <c r="AN123"/>
      <c r="AO123"/>
      <c r="AP123"/>
      <c r="AQ123"/>
      <c r="AR123"/>
    </row>
    <row r="124" spans="2:44" s="27" customFormat="1" x14ac:dyDescent="0.25">
      <c r="D124" s="113"/>
      <c r="F124" s="28"/>
      <c r="H124" s="113"/>
      <c r="AG124"/>
      <c r="AH124"/>
      <c r="AI124"/>
      <c r="AJ124"/>
      <c r="AK124"/>
      <c r="AL124"/>
      <c r="AM124"/>
      <c r="AN124"/>
      <c r="AO124"/>
      <c r="AP124"/>
      <c r="AQ124"/>
      <c r="AR124"/>
    </row>
    <row r="125" spans="2:44" s="27" customFormat="1" x14ac:dyDescent="0.25">
      <c r="D125" s="113"/>
      <c r="F125" s="28"/>
      <c r="H125" s="113"/>
      <c r="AG125"/>
      <c r="AH125"/>
      <c r="AI125"/>
      <c r="AJ125"/>
      <c r="AK125"/>
      <c r="AL125"/>
      <c r="AM125"/>
      <c r="AN125"/>
      <c r="AO125"/>
      <c r="AP125"/>
      <c r="AQ125"/>
      <c r="AR125"/>
    </row>
    <row r="126" spans="2:44" s="27" customFormat="1" x14ac:dyDescent="0.25">
      <c r="D126" s="113"/>
      <c r="F126" s="28"/>
      <c r="H126" s="113"/>
      <c r="AG126"/>
      <c r="AH126"/>
      <c r="AI126"/>
      <c r="AJ126"/>
      <c r="AK126"/>
      <c r="AL126"/>
      <c r="AM126"/>
      <c r="AN126"/>
      <c r="AO126"/>
      <c r="AP126"/>
      <c r="AQ126"/>
      <c r="AR126"/>
    </row>
    <row r="127" spans="2:44" s="27" customFormat="1" x14ac:dyDescent="0.25">
      <c r="D127" s="113"/>
      <c r="F127" s="28"/>
      <c r="H127" s="113"/>
      <c r="AG127"/>
      <c r="AH127"/>
      <c r="AI127"/>
      <c r="AJ127"/>
      <c r="AK127"/>
      <c r="AL127"/>
      <c r="AM127"/>
      <c r="AN127"/>
      <c r="AO127"/>
      <c r="AP127"/>
      <c r="AQ127"/>
      <c r="AR127"/>
    </row>
    <row r="128" spans="2:44" s="27" customFormat="1" x14ac:dyDescent="0.25">
      <c r="D128" s="113"/>
      <c r="F128" s="28"/>
      <c r="H128" s="113"/>
      <c r="AG128"/>
      <c r="AH128"/>
      <c r="AI128"/>
      <c r="AJ128"/>
      <c r="AK128"/>
      <c r="AL128"/>
      <c r="AM128"/>
      <c r="AN128"/>
      <c r="AO128"/>
      <c r="AP128"/>
      <c r="AQ128"/>
      <c r="AR128"/>
    </row>
    <row r="129" spans="4:44" s="27" customFormat="1" x14ac:dyDescent="0.25">
      <c r="D129" s="113"/>
      <c r="F129" s="28"/>
      <c r="H129" s="113"/>
      <c r="AG129"/>
      <c r="AH129"/>
      <c r="AI129"/>
      <c r="AJ129"/>
      <c r="AK129"/>
      <c r="AL129"/>
      <c r="AM129"/>
      <c r="AN129"/>
      <c r="AO129"/>
      <c r="AP129"/>
      <c r="AQ129"/>
      <c r="AR129"/>
    </row>
    <row r="130" spans="4:44" s="27" customFormat="1" x14ac:dyDescent="0.25">
      <c r="D130" s="113"/>
      <c r="F130" s="28"/>
      <c r="H130" s="113"/>
      <c r="AG130"/>
      <c r="AH130"/>
      <c r="AI130"/>
      <c r="AJ130"/>
      <c r="AK130"/>
      <c r="AL130"/>
      <c r="AM130"/>
      <c r="AN130"/>
      <c r="AO130"/>
      <c r="AP130"/>
      <c r="AQ130"/>
      <c r="AR130"/>
    </row>
    <row r="131" spans="4:44" s="27" customFormat="1" x14ac:dyDescent="0.25">
      <c r="D131" s="113"/>
      <c r="F131" s="28"/>
      <c r="H131" s="113"/>
      <c r="AG131"/>
      <c r="AH131"/>
      <c r="AI131"/>
      <c r="AJ131"/>
      <c r="AK131"/>
      <c r="AL131"/>
      <c r="AM131"/>
      <c r="AN131"/>
      <c r="AO131"/>
      <c r="AP131"/>
      <c r="AQ131"/>
      <c r="AR131"/>
    </row>
    <row r="132" spans="4:44" s="27" customFormat="1" x14ac:dyDescent="0.25">
      <c r="D132" s="113"/>
      <c r="F132" s="28"/>
      <c r="H132" s="113"/>
      <c r="AG132"/>
      <c r="AH132"/>
      <c r="AI132"/>
      <c r="AJ132"/>
      <c r="AK132"/>
      <c r="AL132"/>
      <c r="AM132"/>
      <c r="AN132"/>
      <c r="AO132"/>
      <c r="AP132"/>
      <c r="AQ132"/>
      <c r="AR132"/>
    </row>
    <row r="133" spans="4:44" s="27" customFormat="1" x14ac:dyDescent="0.25">
      <c r="D133" s="113"/>
      <c r="F133" s="28"/>
      <c r="H133" s="113"/>
      <c r="AG133"/>
      <c r="AH133"/>
      <c r="AI133"/>
      <c r="AJ133"/>
      <c r="AK133"/>
      <c r="AL133"/>
      <c r="AM133"/>
      <c r="AN133"/>
      <c r="AO133"/>
      <c r="AP133"/>
      <c r="AQ133"/>
      <c r="AR133"/>
    </row>
    <row r="134" spans="4:44" s="27" customFormat="1" x14ac:dyDescent="0.25">
      <c r="D134" s="113"/>
      <c r="F134" s="28"/>
      <c r="H134" s="113"/>
      <c r="AG134"/>
      <c r="AH134"/>
      <c r="AI134"/>
      <c r="AJ134"/>
      <c r="AK134"/>
      <c r="AL134"/>
      <c r="AM134"/>
      <c r="AN134"/>
      <c r="AO134"/>
      <c r="AP134"/>
      <c r="AQ134"/>
      <c r="AR134"/>
    </row>
    <row r="135" spans="4:44" s="27" customFormat="1" x14ac:dyDescent="0.25">
      <c r="D135" s="113"/>
      <c r="F135" s="28"/>
      <c r="H135" s="113"/>
      <c r="AG135"/>
      <c r="AH135"/>
      <c r="AI135"/>
      <c r="AJ135"/>
      <c r="AK135"/>
      <c r="AL135"/>
      <c r="AM135"/>
      <c r="AN135"/>
      <c r="AO135"/>
      <c r="AP135"/>
      <c r="AQ135"/>
      <c r="AR135"/>
    </row>
    <row r="136" spans="4:44" s="27" customFormat="1" x14ac:dyDescent="0.25">
      <c r="D136" s="113"/>
      <c r="F136" s="28"/>
      <c r="H136" s="113"/>
      <c r="AG136"/>
      <c r="AH136"/>
      <c r="AI136"/>
      <c r="AJ136"/>
      <c r="AK136"/>
      <c r="AL136"/>
      <c r="AM136"/>
      <c r="AN136"/>
      <c r="AO136"/>
      <c r="AP136"/>
      <c r="AQ136"/>
      <c r="AR136"/>
    </row>
    <row r="137" spans="4:44" s="27" customFormat="1" x14ac:dyDescent="0.25">
      <c r="D137" s="113"/>
      <c r="F137" s="28"/>
      <c r="H137" s="113"/>
      <c r="AG137"/>
      <c r="AH137"/>
      <c r="AI137"/>
      <c r="AJ137"/>
      <c r="AK137"/>
      <c r="AL137"/>
      <c r="AM137"/>
      <c r="AN137"/>
      <c r="AO137"/>
      <c r="AP137"/>
      <c r="AQ137"/>
      <c r="AR137"/>
    </row>
    <row r="138" spans="4:44" s="27" customFormat="1" x14ac:dyDescent="0.25">
      <c r="D138" s="113"/>
      <c r="F138" s="28"/>
      <c r="H138" s="113"/>
      <c r="AG138"/>
      <c r="AH138"/>
      <c r="AI138"/>
      <c r="AJ138"/>
      <c r="AK138"/>
      <c r="AL138"/>
      <c r="AM138"/>
      <c r="AN138"/>
      <c r="AO138"/>
      <c r="AP138"/>
      <c r="AQ138"/>
      <c r="AR138"/>
    </row>
    <row r="139" spans="4:44" s="27" customFormat="1" x14ac:dyDescent="0.25">
      <c r="D139" s="113"/>
      <c r="F139" s="28"/>
      <c r="H139" s="113"/>
      <c r="AG139"/>
      <c r="AH139"/>
      <c r="AI139"/>
      <c r="AJ139"/>
      <c r="AK139"/>
      <c r="AL139"/>
      <c r="AM139"/>
      <c r="AN139"/>
      <c r="AO139"/>
      <c r="AP139"/>
      <c r="AQ139"/>
      <c r="AR139"/>
    </row>
    <row r="140" spans="4:44" s="27" customFormat="1" x14ac:dyDescent="0.25">
      <c r="D140" s="113"/>
      <c r="F140" s="28"/>
      <c r="H140" s="113"/>
      <c r="AG140"/>
      <c r="AH140"/>
      <c r="AI140"/>
      <c r="AJ140"/>
      <c r="AK140"/>
      <c r="AL140"/>
      <c r="AM140"/>
      <c r="AN140"/>
      <c r="AO140"/>
      <c r="AP140"/>
      <c r="AQ140"/>
      <c r="AR140"/>
    </row>
    <row r="141" spans="4:44" s="27" customFormat="1" x14ac:dyDescent="0.25">
      <c r="D141" s="113"/>
      <c r="F141" s="28"/>
      <c r="H141" s="113"/>
      <c r="AG141"/>
      <c r="AH141"/>
      <c r="AI141"/>
      <c r="AJ141"/>
      <c r="AK141"/>
      <c r="AL141"/>
      <c r="AM141"/>
      <c r="AN141"/>
      <c r="AO141"/>
      <c r="AP141"/>
      <c r="AQ141"/>
      <c r="AR141"/>
    </row>
    <row r="142" spans="4:44" s="27" customFormat="1" x14ac:dyDescent="0.25">
      <c r="D142" s="113"/>
      <c r="F142" s="28"/>
      <c r="H142" s="113"/>
      <c r="AG142"/>
      <c r="AH142"/>
      <c r="AI142"/>
      <c r="AJ142"/>
      <c r="AK142"/>
      <c r="AL142"/>
      <c r="AM142"/>
      <c r="AN142"/>
      <c r="AO142"/>
      <c r="AP142"/>
      <c r="AQ142"/>
      <c r="AR142"/>
    </row>
    <row r="143" spans="4:44" s="27" customFormat="1" x14ac:dyDescent="0.25">
      <c r="D143" s="113"/>
      <c r="F143" s="28"/>
      <c r="H143" s="113"/>
      <c r="AG143"/>
      <c r="AH143"/>
      <c r="AI143"/>
      <c r="AJ143"/>
      <c r="AK143"/>
      <c r="AL143"/>
      <c r="AM143"/>
      <c r="AN143"/>
      <c r="AO143"/>
      <c r="AP143"/>
      <c r="AQ143"/>
      <c r="AR143"/>
    </row>
  </sheetData>
  <mergeCells count="6">
    <mergeCell ref="B89:J89"/>
    <mergeCell ref="B3:J3"/>
    <mergeCell ref="B6:J6"/>
    <mergeCell ref="B8:J8"/>
    <mergeCell ref="B87:J87"/>
    <mergeCell ref="B88:J88"/>
  </mergeCells>
  <pageMargins left="0.7" right="0.7" top="0.75" bottom="0.75" header="0.3" footer="0.3"/>
  <pageSetup orientation="portrait" horizontalDpi="0" verticalDpi="0" r:id="rId1"/>
  <rowBreaks count="1" manualBreakCount="1">
    <brk id="65" min="1"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65"/>
  <sheetViews>
    <sheetView workbookViewId="0">
      <selection activeCell="E6" sqref="E6"/>
    </sheetView>
  </sheetViews>
  <sheetFormatPr defaultColWidth="10.6640625" defaultRowHeight="13.2" x14ac:dyDescent="0.25"/>
  <cols>
    <col min="1" max="1" width="3.109375" style="48" customWidth="1"/>
    <col min="2" max="2" width="12.6640625" style="44" customWidth="1"/>
    <col min="3" max="3" width="23.33203125" style="44" customWidth="1"/>
    <col min="4" max="4" width="31.33203125" style="44" customWidth="1"/>
    <col min="5" max="5" width="42.6640625" style="44" customWidth="1"/>
    <col min="6" max="8" width="10.6640625" style="44" customWidth="1"/>
    <col min="9" max="10" width="10.6640625" style="48" customWidth="1"/>
    <col min="11" max="16384" width="10.6640625" style="44"/>
  </cols>
  <sheetData>
    <row r="1" spans="1:15" ht="15" customHeight="1" x14ac:dyDescent="0.25">
      <c r="B1" s="48"/>
      <c r="C1" s="48"/>
      <c r="D1" s="48"/>
      <c r="E1" s="48"/>
      <c r="F1" s="48"/>
      <c r="G1" s="48"/>
      <c r="H1" s="48"/>
    </row>
    <row r="2" spans="1:15" ht="19.5" customHeight="1" x14ac:dyDescent="0.3">
      <c r="B2" s="545" t="s">
        <v>323</v>
      </c>
      <c r="C2" s="546"/>
      <c r="D2" s="546"/>
      <c r="E2" s="546"/>
      <c r="F2" s="48"/>
      <c r="G2" s="48"/>
      <c r="H2" s="48"/>
    </row>
    <row r="3" spans="1:15" ht="33" customHeight="1" x14ac:dyDescent="0.25">
      <c r="B3" s="169" t="s">
        <v>138</v>
      </c>
      <c r="C3" s="169" t="s">
        <v>140</v>
      </c>
      <c r="D3" s="169" t="s">
        <v>142</v>
      </c>
      <c r="E3" s="169" t="s">
        <v>143</v>
      </c>
      <c r="F3" s="48"/>
      <c r="G3" s="48"/>
      <c r="H3" s="48"/>
    </row>
    <row r="4" spans="1:15" x14ac:dyDescent="0.25">
      <c r="B4" s="508"/>
      <c r="C4" s="508"/>
      <c r="D4" s="508"/>
      <c r="E4" s="508" t="s">
        <v>485</v>
      </c>
      <c r="F4" s="48"/>
      <c r="G4" s="48"/>
      <c r="H4" s="48"/>
    </row>
    <row r="5" spans="1:15" x14ac:dyDescent="0.25">
      <c r="B5" s="509" t="s">
        <v>164</v>
      </c>
      <c r="C5" s="509" t="s">
        <v>158</v>
      </c>
      <c r="D5" s="512" t="s">
        <v>310</v>
      </c>
      <c r="E5" s="509" t="s">
        <v>486</v>
      </c>
      <c r="F5" s="48"/>
      <c r="G5" s="48"/>
      <c r="H5" s="48"/>
    </row>
    <row r="6" spans="1:15" x14ac:dyDescent="0.25">
      <c r="B6" s="510"/>
      <c r="C6" s="510"/>
      <c r="D6" s="510" t="s">
        <v>381</v>
      </c>
      <c r="E6" s="510"/>
      <c r="F6" s="48"/>
      <c r="G6" s="48"/>
      <c r="H6" s="48"/>
    </row>
    <row r="7" spans="1:15" x14ac:dyDescent="0.25">
      <c r="B7" s="510" t="s">
        <v>164</v>
      </c>
      <c r="C7" s="510" t="s">
        <v>106</v>
      </c>
      <c r="D7" s="510" t="s">
        <v>311</v>
      </c>
      <c r="E7" s="510" t="s">
        <v>163</v>
      </c>
      <c r="F7" s="48"/>
      <c r="G7" s="48"/>
      <c r="H7" s="48"/>
    </row>
    <row r="8" spans="1:15" x14ac:dyDescent="0.25">
      <c r="B8" s="508"/>
      <c r="C8" s="508"/>
      <c r="D8" s="508"/>
      <c r="E8" s="508"/>
      <c r="F8" s="48"/>
      <c r="G8" s="48"/>
      <c r="H8" s="48"/>
    </row>
    <row r="9" spans="1:15" x14ac:dyDescent="0.25">
      <c r="B9" s="509" t="s">
        <v>186</v>
      </c>
      <c r="C9" s="509" t="s">
        <v>165</v>
      </c>
      <c r="D9" s="509"/>
      <c r="E9" s="509"/>
      <c r="F9" s="48"/>
      <c r="G9" s="48"/>
      <c r="H9" s="48"/>
    </row>
    <row r="10" spans="1:15" x14ac:dyDescent="0.25">
      <c r="B10" s="510"/>
      <c r="C10" s="510"/>
      <c r="D10" s="510"/>
      <c r="E10" s="510"/>
      <c r="F10" s="48"/>
      <c r="G10" s="48"/>
      <c r="H10" s="48"/>
    </row>
    <row r="11" spans="1:15" x14ac:dyDescent="0.25">
      <c r="B11" s="510" t="s">
        <v>153</v>
      </c>
      <c r="C11" s="510" t="s">
        <v>154</v>
      </c>
      <c r="D11" s="510" t="s">
        <v>123</v>
      </c>
      <c r="E11" s="510" t="s">
        <v>89</v>
      </c>
      <c r="F11" s="48"/>
      <c r="G11" s="48"/>
      <c r="H11" s="48"/>
    </row>
    <row r="12" spans="1:15" x14ac:dyDescent="0.25">
      <c r="B12" s="508"/>
      <c r="C12" s="508"/>
      <c r="D12" s="508"/>
      <c r="E12" s="508"/>
      <c r="F12" s="48"/>
      <c r="G12" s="48"/>
      <c r="H12" s="48"/>
    </row>
    <row r="13" spans="1:15" x14ac:dyDescent="0.25">
      <c r="B13" s="509" t="s">
        <v>139</v>
      </c>
      <c r="C13" s="509" t="s">
        <v>144</v>
      </c>
      <c r="D13" s="509" t="s">
        <v>297</v>
      </c>
      <c r="E13" s="509"/>
      <c r="F13" s="48"/>
      <c r="G13" s="48"/>
      <c r="H13" s="48"/>
    </row>
    <row r="14" spans="1:15" x14ac:dyDescent="0.25">
      <c r="A14" s="498"/>
      <c r="B14" s="508"/>
      <c r="C14" s="508"/>
      <c r="D14" s="508"/>
      <c r="E14" s="508" t="s">
        <v>355</v>
      </c>
      <c r="F14" s="498"/>
      <c r="G14" s="498"/>
      <c r="H14" s="498"/>
      <c r="I14" s="498"/>
      <c r="J14" s="498"/>
      <c r="K14" s="498"/>
      <c r="L14" s="498"/>
      <c r="M14" s="498"/>
      <c r="N14" s="498"/>
      <c r="O14" s="498"/>
    </row>
    <row r="15" spans="1:15" x14ac:dyDescent="0.25">
      <c r="A15" s="498"/>
      <c r="B15" s="509" t="s">
        <v>157</v>
      </c>
      <c r="C15" s="509" t="s">
        <v>158</v>
      </c>
      <c r="D15" s="509" t="s">
        <v>310</v>
      </c>
      <c r="E15" s="509" t="s">
        <v>241</v>
      </c>
      <c r="F15" s="498"/>
      <c r="G15" s="498"/>
      <c r="H15" s="498"/>
      <c r="I15" s="498"/>
      <c r="J15" s="498"/>
      <c r="K15" s="498"/>
      <c r="L15" s="498"/>
      <c r="M15" s="498"/>
      <c r="N15" s="498"/>
      <c r="O15" s="498"/>
    </row>
    <row r="16" spans="1:15" x14ac:dyDescent="0.25">
      <c r="B16" s="48"/>
      <c r="C16" s="48"/>
      <c r="D16" s="48"/>
      <c r="E16" s="48"/>
      <c r="F16" s="48"/>
      <c r="G16" s="48"/>
      <c r="H16" s="48"/>
    </row>
    <row r="17" spans="2:15" x14ac:dyDescent="0.25">
      <c r="B17" s="48"/>
      <c r="C17" s="48"/>
      <c r="D17" s="48"/>
      <c r="E17" s="48"/>
      <c r="F17" s="48"/>
      <c r="G17" s="48"/>
      <c r="H17" s="48"/>
    </row>
    <row r="18" spans="2:15" x14ac:dyDescent="0.25">
      <c r="B18" s="48"/>
      <c r="C18" s="48"/>
      <c r="D18" s="48"/>
      <c r="E18" s="48"/>
      <c r="F18" s="48"/>
      <c r="G18" s="48"/>
      <c r="H18" s="48"/>
    </row>
    <row r="19" spans="2:15" x14ac:dyDescent="0.25">
      <c r="B19" s="48"/>
      <c r="C19" s="48"/>
      <c r="D19" s="48"/>
      <c r="E19" s="48"/>
      <c r="F19" s="48"/>
      <c r="G19" s="48"/>
      <c r="H19" s="48"/>
    </row>
    <row r="20" spans="2:15" x14ac:dyDescent="0.25">
      <c r="B20" s="48"/>
      <c r="C20" s="48"/>
      <c r="D20" s="48"/>
      <c r="E20" s="48"/>
      <c r="F20" s="48"/>
      <c r="G20" s="48"/>
      <c r="H20" s="48"/>
    </row>
    <row r="21" spans="2:15" x14ac:dyDescent="0.25">
      <c r="B21" s="48"/>
      <c r="C21" s="48"/>
      <c r="D21" s="48"/>
      <c r="E21" s="48"/>
      <c r="F21" s="48"/>
      <c r="G21" s="48"/>
      <c r="H21" s="48"/>
    </row>
    <row r="22" spans="2:15" x14ac:dyDescent="0.25">
      <c r="B22" s="48"/>
      <c r="C22" s="48"/>
      <c r="D22" s="48"/>
      <c r="E22" s="48"/>
      <c r="F22" s="48"/>
      <c r="G22" s="48"/>
      <c r="H22" s="48"/>
    </row>
    <row r="23" spans="2:15" x14ac:dyDescent="0.25">
      <c r="B23" s="48"/>
      <c r="C23" s="48"/>
      <c r="D23" s="48"/>
      <c r="E23" s="48"/>
      <c r="F23" s="48"/>
      <c r="G23" s="48"/>
      <c r="H23" s="48"/>
    </row>
    <row r="24" spans="2:15" x14ac:dyDescent="0.25">
      <c r="B24" s="48"/>
      <c r="C24" s="48"/>
      <c r="D24" s="48"/>
      <c r="E24" s="48"/>
      <c r="F24" s="48"/>
      <c r="G24" s="48"/>
      <c r="H24" s="48"/>
    </row>
    <row r="25" spans="2:15" x14ac:dyDescent="0.25">
      <c r="B25" s="48"/>
      <c r="C25" s="48"/>
      <c r="D25" s="48"/>
      <c r="E25" s="48"/>
      <c r="F25" s="48"/>
      <c r="G25" s="48"/>
      <c r="H25" s="48"/>
    </row>
    <row r="26" spans="2:15" x14ac:dyDescent="0.25">
      <c r="B26" s="48"/>
      <c r="C26" s="48"/>
      <c r="D26" s="48"/>
      <c r="E26" s="48"/>
      <c r="F26" s="48"/>
      <c r="G26" s="48"/>
      <c r="H26" s="48"/>
    </row>
    <row r="27" spans="2:15" x14ac:dyDescent="0.25">
      <c r="B27" s="48"/>
      <c r="C27" s="48"/>
      <c r="D27" s="48"/>
      <c r="E27" s="48"/>
      <c r="F27" s="48"/>
      <c r="G27" s="48"/>
      <c r="H27" s="48"/>
    </row>
    <row r="28" spans="2:15" x14ac:dyDescent="0.25">
      <c r="B28" s="48"/>
      <c r="C28" s="48"/>
      <c r="D28" s="48"/>
      <c r="E28" s="48"/>
      <c r="F28" s="48"/>
      <c r="G28" s="48"/>
      <c r="H28" s="48"/>
    </row>
    <row r="29" spans="2:15" x14ac:dyDescent="0.25">
      <c r="B29" s="48"/>
      <c r="C29" s="48"/>
      <c r="D29" s="48"/>
      <c r="E29" s="48"/>
      <c r="F29" s="48"/>
      <c r="G29" s="48"/>
      <c r="H29" s="48"/>
    </row>
    <row r="30" spans="2:15" x14ac:dyDescent="0.25">
      <c r="B30" s="48"/>
      <c r="C30" s="48"/>
      <c r="D30" s="48"/>
      <c r="E30" s="48"/>
      <c r="F30" s="48"/>
      <c r="G30" s="48"/>
      <c r="H30" s="48"/>
    </row>
    <row r="31" spans="2:15" s="48" customFormat="1" x14ac:dyDescent="0.25">
      <c r="K31" s="44"/>
      <c r="L31" s="44"/>
      <c r="M31" s="44"/>
      <c r="N31" s="44"/>
      <c r="O31" s="44"/>
    </row>
    <row r="32" spans="2:15" s="48" customFormat="1" x14ac:dyDescent="0.25">
      <c r="K32" s="44"/>
      <c r="L32" s="44"/>
      <c r="M32" s="44"/>
      <c r="N32" s="44"/>
      <c r="O32" s="44"/>
    </row>
    <row r="33" spans="11:15" s="48" customFormat="1" x14ac:dyDescent="0.25">
      <c r="K33" s="44"/>
      <c r="L33" s="44"/>
      <c r="M33" s="44"/>
      <c r="N33" s="44"/>
      <c r="O33" s="44"/>
    </row>
    <row r="34" spans="11:15" s="48" customFormat="1" x14ac:dyDescent="0.25">
      <c r="K34" s="44"/>
      <c r="L34" s="44"/>
      <c r="M34" s="44"/>
      <c r="N34" s="44"/>
      <c r="O34" s="44"/>
    </row>
    <row r="35" spans="11:15" s="48" customFormat="1" x14ac:dyDescent="0.25">
      <c r="K35" s="44"/>
      <c r="L35" s="44"/>
      <c r="M35" s="44"/>
      <c r="N35" s="44"/>
      <c r="O35" s="44"/>
    </row>
    <row r="36" spans="11:15" s="48" customFormat="1" x14ac:dyDescent="0.25">
      <c r="K36" s="44"/>
      <c r="L36" s="44"/>
      <c r="M36" s="44"/>
      <c r="N36" s="44"/>
      <c r="O36" s="44"/>
    </row>
    <row r="37" spans="11:15" s="48" customFormat="1" x14ac:dyDescent="0.25">
      <c r="K37" s="44"/>
      <c r="L37" s="44"/>
      <c r="M37" s="44"/>
      <c r="N37" s="44"/>
      <c r="O37" s="44"/>
    </row>
    <row r="38" spans="11:15" s="48" customFormat="1" x14ac:dyDescent="0.25">
      <c r="K38" s="44"/>
      <c r="L38" s="44"/>
      <c r="M38" s="44"/>
      <c r="N38" s="44"/>
      <c r="O38" s="44"/>
    </row>
    <row r="39" spans="11:15" s="48" customFormat="1" x14ac:dyDescent="0.25">
      <c r="K39" s="44"/>
      <c r="L39" s="44"/>
      <c r="M39" s="44"/>
      <c r="N39" s="44"/>
      <c r="O39" s="44"/>
    </row>
    <row r="40" spans="11:15" s="48" customFormat="1" x14ac:dyDescent="0.25">
      <c r="K40" s="44"/>
      <c r="L40" s="44"/>
      <c r="M40" s="44"/>
      <c r="N40" s="44"/>
      <c r="O40" s="44"/>
    </row>
    <row r="41" spans="11:15" s="48" customFormat="1" x14ac:dyDescent="0.25">
      <c r="K41" s="44"/>
      <c r="L41" s="44"/>
      <c r="M41" s="44"/>
      <c r="N41" s="44"/>
      <c r="O41" s="44"/>
    </row>
    <row r="42" spans="11:15" s="48" customFormat="1" x14ac:dyDescent="0.25">
      <c r="K42" s="44"/>
      <c r="L42" s="44"/>
      <c r="M42" s="44"/>
      <c r="N42" s="44"/>
      <c r="O42" s="44"/>
    </row>
    <row r="43" spans="11:15" s="48" customFormat="1" x14ac:dyDescent="0.25">
      <c r="K43" s="44"/>
      <c r="L43" s="44"/>
      <c r="M43" s="44"/>
      <c r="N43" s="44"/>
      <c r="O43" s="44"/>
    </row>
    <row r="44" spans="11:15" s="48" customFormat="1" x14ac:dyDescent="0.25">
      <c r="K44" s="44"/>
      <c r="L44" s="44"/>
      <c r="M44" s="44"/>
      <c r="N44" s="44"/>
      <c r="O44" s="44"/>
    </row>
    <row r="45" spans="11:15" s="48" customFormat="1" x14ac:dyDescent="0.25">
      <c r="K45" s="44"/>
      <c r="L45" s="44"/>
      <c r="M45" s="44"/>
      <c r="N45" s="44"/>
      <c r="O45" s="44"/>
    </row>
    <row r="46" spans="11:15" s="48" customFormat="1" x14ac:dyDescent="0.25">
      <c r="K46" s="44"/>
      <c r="L46" s="44"/>
      <c r="M46" s="44"/>
      <c r="N46" s="44"/>
      <c r="O46" s="44"/>
    </row>
    <row r="47" spans="11:15" s="48" customFormat="1" x14ac:dyDescent="0.25">
      <c r="K47" s="44"/>
      <c r="L47" s="44"/>
      <c r="M47" s="44"/>
      <c r="N47" s="44"/>
      <c r="O47" s="44"/>
    </row>
    <row r="48" spans="11:15" s="48" customFormat="1" x14ac:dyDescent="0.25">
      <c r="K48" s="44"/>
      <c r="L48" s="44"/>
      <c r="M48" s="44"/>
      <c r="N48" s="44"/>
      <c r="O48" s="44"/>
    </row>
    <row r="49" spans="2:15" s="48" customFormat="1" x14ac:dyDescent="0.25">
      <c r="K49" s="44"/>
      <c r="L49" s="44"/>
      <c r="M49" s="44"/>
      <c r="N49" s="44"/>
      <c r="O49" s="44"/>
    </row>
    <row r="50" spans="2:15" s="48" customFormat="1" x14ac:dyDescent="0.25">
      <c r="K50" s="44"/>
      <c r="L50" s="44"/>
      <c r="M50" s="44"/>
      <c r="N50" s="44"/>
      <c r="O50" s="44"/>
    </row>
    <row r="51" spans="2:15" s="48" customFormat="1" x14ac:dyDescent="0.25">
      <c r="K51" s="44"/>
      <c r="L51" s="44"/>
      <c r="M51" s="44"/>
      <c r="N51" s="44"/>
      <c r="O51" s="44"/>
    </row>
    <row r="52" spans="2:15" s="48" customFormat="1" x14ac:dyDescent="0.25">
      <c r="K52" s="44"/>
      <c r="L52" s="44"/>
      <c r="M52" s="44"/>
      <c r="N52" s="44"/>
      <c r="O52" s="44"/>
    </row>
    <row r="53" spans="2:15" s="48" customFormat="1" x14ac:dyDescent="0.25">
      <c r="K53" s="44"/>
      <c r="L53" s="44"/>
      <c r="M53" s="44"/>
      <c r="N53" s="44"/>
      <c r="O53" s="44"/>
    </row>
    <row r="54" spans="2:15" s="48" customFormat="1" x14ac:dyDescent="0.25">
      <c r="K54" s="44"/>
      <c r="L54" s="44"/>
      <c r="M54" s="44"/>
      <c r="N54" s="44"/>
      <c r="O54" s="44"/>
    </row>
    <row r="55" spans="2:15" s="48" customFormat="1" x14ac:dyDescent="0.25">
      <c r="K55" s="44"/>
      <c r="L55" s="44"/>
      <c r="M55" s="44"/>
      <c r="N55" s="44"/>
      <c r="O55" s="44"/>
    </row>
    <row r="56" spans="2:15" s="48" customFormat="1" x14ac:dyDescent="0.25">
      <c r="K56" s="44"/>
      <c r="L56" s="44"/>
      <c r="M56" s="44"/>
      <c r="N56" s="44"/>
      <c r="O56" s="44"/>
    </row>
    <row r="57" spans="2:15" s="48" customFormat="1" x14ac:dyDescent="0.25">
      <c r="K57" s="44"/>
      <c r="L57" s="44"/>
      <c r="M57" s="44"/>
      <c r="N57" s="44"/>
      <c r="O57" s="44"/>
    </row>
    <row r="58" spans="2:15" s="48" customFormat="1" x14ac:dyDescent="0.25">
      <c r="K58" s="44"/>
      <c r="L58" s="44"/>
      <c r="M58" s="44"/>
      <c r="N58" s="44"/>
      <c r="O58" s="44"/>
    </row>
    <row r="59" spans="2:15" s="48" customFormat="1" x14ac:dyDescent="0.25">
      <c r="K59" s="44"/>
      <c r="L59" s="44"/>
      <c r="M59" s="44"/>
      <c r="N59" s="44"/>
      <c r="O59" s="44"/>
    </row>
    <row r="60" spans="2:15" s="48" customFormat="1" x14ac:dyDescent="0.25">
      <c r="F60" s="44"/>
      <c r="G60" s="44"/>
      <c r="H60" s="44"/>
      <c r="K60" s="44"/>
      <c r="L60" s="44"/>
      <c r="M60" s="44"/>
      <c r="N60" s="44"/>
      <c r="O60" s="44"/>
    </row>
    <row r="61" spans="2:15" s="48" customFormat="1" x14ac:dyDescent="0.25">
      <c r="F61" s="44"/>
      <c r="G61" s="44"/>
      <c r="H61" s="44"/>
      <c r="K61" s="44"/>
      <c r="L61" s="44"/>
      <c r="M61" s="44"/>
      <c r="N61" s="44"/>
      <c r="O61" s="44"/>
    </row>
    <row r="62" spans="2:15" s="48" customFormat="1" x14ac:dyDescent="0.25">
      <c r="F62" s="44"/>
      <c r="G62" s="44"/>
      <c r="H62" s="44"/>
      <c r="K62" s="44"/>
      <c r="L62" s="44"/>
      <c r="M62" s="44"/>
      <c r="N62" s="44"/>
      <c r="O62" s="44"/>
    </row>
    <row r="63" spans="2:15" x14ac:dyDescent="0.25">
      <c r="B63" s="48"/>
      <c r="C63" s="48"/>
      <c r="D63" s="48"/>
      <c r="E63" s="48"/>
    </row>
    <row r="64" spans="2:15" x14ac:dyDescent="0.25">
      <c r="B64" s="48"/>
      <c r="C64" s="48"/>
      <c r="D64" s="48"/>
      <c r="E64" s="48"/>
    </row>
    <row r="65" spans="2:5" x14ac:dyDescent="0.25">
      <c r="B65" s="48"/>
      <c r="C65" s="48"/>
      <c r="D65" s="48"/>
      <c r="E65" s="48"/>
    </row>
  </sheetData>
  <mergeCells count="1">
    <mergeCell ref="B2:E2"/>
  </mergeCells>
  <pageMargins left="0.7" right="0.7" top="0.75" bottom="0.75" header="0.3" footer="0.3"/>
  <pageSetup scale="84"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R141"/>
  <sheetViews>
    <sheetView zoomScaleNormal="100" workbookViewId="0">
      <selection activeCell="D20" sqref="D20"/>
    </sheetView>
  </sheetViews>
  <sheetFormatPr defaultColWidth="8.6640625" defaultRowHeight="13.2" x14ac:dyDescent="0.25"/>
  <cols>
    <col min="1" max="1" width="3.109375" customWidth="1"/>
    <col min="2" max="2" width="27.109375" customWidth="1"/>
    <col min="3" max="3" width="2.44140625" customWidth="1"/>
    <col min="4" max="4" width="12" style="46" customWidth="1"/>
    <col min="5" max="5" width="2.44140625" customWidth="1"/>
    <col min="6" max="6" width="11" style="14" customWidth="1"/>
    <col min="7" max="7" width="2.44140625" customWidth="1"/>
    <col min="8" max="8" width="10.6640625" style="46" customWidth="1"/>
    <col min="9" max="9" width="2.44140625" customWidth="1"/>
    <col min="10" max="10" width="20.6640625" style="26" customWidth="1"/>
    <col min="11" max="32" width="8.6640625" style="27" customWidth="1"/>
  </cols>
  <sheetData>
    <row r="1" spans="1:44" s="27" customFormat="1" x14ac:dyDescent="0.25">
      <c r="D1" s="113"/>
      <c r="F1" s="28"/>
      <c r="H1" s="113"/>
    </row>
    <row r="2" spans="1:44" s="27" customFormat="1" ht="18" customHeight="1" x14ac:dyDescent="0.25">
      <c r="A2" s="418"/>
      <c r="B2" s="269" t="s">
        <v>368</v>
      </c>
      <c r="C2" s="186"/>
      <c r="D2" s="189"/>
      <c r="E2" s="186"/>
      <c r="F2" s="419"/>
      <c r="G2" s="186"/>
      <c r="H2" s="189"/>
      <c r="I2" s="186"/>
      <c r="J2" s="186"/>
    </row>
    <row r="3" spans="1:44" s="27" customFormat="1" x14ac:dyDescent="0.25">
      <c r="A3" s="418"/>
      <c r="B3" s="559" t="s">
        <v>334</v>
      </c>
      <c r="C3" s="559"/>
      <c r="D3" s="559"/>
      <c r="E3" s="559"/>
      <c r="F3" s="559"/>
      <c r="G3" s="559"/>
      <c r="H3" s="559"/>
      <c r="I3" s="559"/>
      <c r="J3" s="559"/>
    </row>
    <row r="4" spans="1:44" s="53" customFormat="1" ht="13.8" x14ac:dyDescent="0.25">
      <c r="A4" s="420"/>
      <c r="B4" s="458" t="s">
        <v>369</v>
      </c>
      <c r="C4" s="459"/>
      <c r="D4" s="459"/>
      <c r="E4" s="459"/>
      <c r="F4" s="459"/>
      <c r="G4" s="459"/>
      <c r="H4" s="459"/>
      <c r="I4" s="459"/>
      <c r="J4" s="421"/>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row>
    <row r="5" spans="1:44" s="27" customFormat="1" x14ac:dyDescent="0.25">
      <c r="A5" s="423"/>
      <c r="B5" s="424" t="s">
        <v>370</v>
      </c>
      <c r="C5" s="424"/>
      <c r="D5" s="424"/>
      <c r="E5" s="424"/>
      <c r="F5" s="424"/>
      <c r="G5" s="424"/>
      <c r="H5" s="424"/>
      <c r="I5" s="424"/>
      <c r="J5" s="424"/>
    </row>
    <row r="6" spans="1:44" s="27" customFormat="1" x14ac:dyDescent="0.25">
      <c r="A6" s="423"/>
      <c r="B6" s="560" t="s">
        <v>337</v>
      </c>
      <c r="C6" s="560"/>
      <c r="D6" s="560"/>
      <c r="E6" s="560"/>
      <c r="F6" s="560"/>
      <c r="G6" s="560"/>
      <c r="H6" s="560"/>
      <c r="I6" s="560"/>
      <c r="J6" s="560"/>
    </row>
    <row r="7" spans="1:44" ht="8.25" customHeight="1" x14ac:dyDescent="0.25">
      <c r="A7" s="27"/>
      <c r="B7" s="27"/>
      <c r="C7" s="27"/>
      <c r="D7" s="113"/>
      <c r="E7" s="27"/>
      <c r="F7" s="28"/>
      <c r="G7" s="27"/>
      <c r="H7" s="113"/>
      <c r="I7" s="27"/>
      <c r="J7" s="27"/>
    </row>
    <row r="8" spans="1:44" s="52" customFormat="1" ht="30.75" customHeight="1" x14ac:dyDescent="0.3">
      <c r="A8" s="51"/>
      <c r="B8" s="561" t="s">
        <v>437</v>
      </c>
      <c r="C8" s="562"/>
      <c r="D8" s="562"/>
      <c r="E8" s="562"/>
      <c r="F8" s="562"/>
      <c r="G8" s="562"/>
      <c r="H8" s="562"/>
      <c r="I8" s="562"/>
      <c r="J8" s="562"/>
      <c r="K8" s="51"/>
      <c r="L8" s="51"/>
      <c r="M8" s="51"/>
      <c r="N8" s="51"/>
      <c r="O8" s="51"/>
      <c r="P8" s="51"/>
      <c r="Q8" s="51"/>
      <c r="R8" s="51"/>
      <c r="S8" s="51"/>
      <c r="T8" s="51"/>
      <c r="U8" s="51"/>
      <c r="V8" s="51"/>
      <c r="W8" s="51"/>
      <c r="X8" s="51"/>
      <c r="Y8" s="51"/>
      <c r="Z8" s="51"/>
      <c r="AA8" s="51"/>
      <c r="AB8" s="51"/>
      <c r="AC8" s="51"/>
      <c r="AD8" s="51"/>
      <c r="AE8" s="51"/>
      <c r="AF8" s="51"/>
    </row>
    <row r="9" spans="1:44" s="52" customFormat="1" ht="3" customHeight="1" x14ac:dyDescent="0.3">
      <c r="A9" s="51"/>
      <c r="B9" s="464"/>
      <c r="C9" s="465"/>
      <c r="D9" s="466"/>
      <c r="E9" s="465"/>
      <c r="F9" s="466"/>
      <c r="G9" s="465"/>
      <c r="H9" s="466"/>
      <c r="I9" s="465"/>
      <c r="J9" s="465"/>
      <c r="K9" s="51"/>
      <c r="L9" s="51"/>
      <c r="M9" s="51"/>
      <c r="N9" s="51"/>
      <c r="O9" s="51"/>
      <c r="P9" s="51"/>
      <c r="Q9" s="51"/>
      <c r="R9" s="51"/>
      <c r="S9" s="51"/>
      <c r="T9" s="51"/>
      <c r="U9" s="51"/>
      <c r="V9" s="51"/>
      <c r="W9" s="51"/>
      <c r="X9" s="51"/>
      <c r="Y9" s="51"/>
      <c r="Z9" s="51"/>
      <c r="AA9" s="51"/>
      <c r="AB9" s="51"/>
      <c r="AC9" s="51"/>
      <c r="AD9" s="51"/>
      <c r="AE9" s="51"/>
      <c r="AF9" s="51"/>
    </row>
    <row r="10" spans="1:44" s="59" customFormat="1" ht="13.8" x14ac:dyDescent="0.25">
      <c r="A10" s="53"/>
      <c r="B10" s="453"/>
      <c r="C10" s="453"/>
      <c r="D10" s="454" t="s">
        <v>171</v>
      </c>
      <c r="E10" s="454"/>
      <c r="F10" s="455"/>
      <c r="G10" s="454"/>
      <c r="H10" s="454" t="s">
        <v>172</v>
      </c>
      <c r="I10" s="454"/>
      <c r="J10" s="456" t="s">
        <v>173</v>
      </c>
      <c r="K10" s="53"/>
      <c r="L10" s="53"/>
      <c r="M10" s="53"/>
      <c r="N10" s="53"/>
      <c r="O10" s="53"/>
      <c r="P10" s="53"/>
      <c r="Q10" s="53"/>
      <c r="R10" s="53"/>
      <c r="S10" s="53"/>
      <c r="T10" s="53"/>
      <c r="U10" s="53"/>
      <c r="V10" s="53"/>
      <c r="W10" s="53"/>
      <c r="X10" s="53"/>
      <c r="Y10" s="53"/>
      <c r="Z10" s="53"/>
      <c r="AA10" s="53"/>
      <c r="AB10" s="53"/>
      <c r="AC10" s="53"/>
      <c r="AD10" s="53"/>
      <c r="AE10" s="53"/>
      <c r="AF10" s="53"/>
    </row>
    <row r="11" spans="1:44" s="59" customFormat="1" ht="13.8" x14ac:dyDescent="0.25">
      <c r="A11" s="53"/>
      <c r="B11" s="60" t="s">
        <v>174</v>
      </c>
      <c r="C11" s="425"/>
      <c r="D11" s="60" t="s">
        <v>175</v>
      </c>
      <c r="E11" s="60"/>
      <c r="F11" s="426" t="s">
        <v>176</v>
      </c>
      <c r="G11" s="60"/>
      <c r="H11" s="60" t="s">
        <v>282</v>
      </c>
      <c r="I11" s="60"/>
      <c r="J11" s="427" t="s">
        <v>177</v>
      </c>
      <c r="K11" s="53"/>
      <c r="L11" s="53"/>
      <c r="M11" s="53"/>
      <c r="N11" s="53"/>
      <c r="O11" s="53"/>
      <c r="P11" s="53"/>
      <c r="Q11" s="53"/>
      <c r="R11" s="53"/>
      <c r="S11" s="53"/>
      <c r="T11" s="53"/>
      <c r="U11" s="53"/>
      <c r="V11" s="53"/>
      <c r="W11" s="53"/>
      <c r="X11" s="53"/>
      <c r="Y11" s="53"/>
      <c r="Z11" s="53"/>
      <c r="AA11" s="53"/>
      <c r="AB11" s="53"/>
      <c r="AC11" s="53"/>
      <c r="AD11" s="53"/>
      <c r="AE11" s="53"/>
      <c r="AF11" s="53"/>
    </row>
    <row r="12" spans="1:44" ht="5.25" customHeight="1" x14ac:dyDescent="0.25">
      <c r="A12" s="27"/>
      <c r="B12" s="1"/>
      <c r="C12" s="2"/>
      <c r="D12" s="1"/>
      <c r="E12" s="2"/>
      <c r="F12" s="3"/>
      <c r="G12" s="2"/>
      <c r="H12" s="1"/>
      <c r="I12" s="2"/>
      <c r="J12" s="4"/>
    </row>
    <row r="13" spans="1:44" x14ac:dyDescent="0.25">
      <c r="A13" s="27"/>
      <c r="B13" s="5" t="s">
        <v>178</v>
      </c>
      <c r="C13" s="463"/>
      <c r="D13" s="31"/>
      <c r="E13" s="463"/>
      <c r="F13" s="7"/>
      <c r="G13" s="463"/>
      <c r="H13" s="31"/>
      <c r="I13" s="463"/>
      <c r="J13" s="8"/>
    </row>
    <row r="14" spans="1:44" x14ac:dyDescent="0.25">
      <c r="A14" s="27"/>
      <c r="B14" s="428" t="s">
        <v>394</v>
      </c>
      <c r="C14" s="429"/>
      <c r="D14" s="430">
        <v>1800</v>
      </c>
      <c r="E14" s="429"/>
      <c r="F14" s="431" t="s">
        <v>72</v>
      </c>
      <c r="G14" s="429"/>
      <c r="H14" s="432">
        <f>Summary!E23</f>
        <v>0.15279999999999999</v>
      </c>
      <c r="I14" s="429"/>
      <c r="J14" s="433">
        <f>D14*H14</f>
        <v>275.03999999999996</v>
      </c>
      <c r="L14" s="34"/>
      <c r="M14" s="34"/>
      <c r="N14" s="34"/>
      <c r="O14" s="34"/>
      <c r="P14" s="34"/>
    </row>
    <row r="15" spans="1:44" ht="3.75" customHeight="1" x14ac:dyDescent="0.25">
      <c r="A15" s="27"/>
      <c r="B15" s="429"/>
      <c r="C15" s="429"/>
      <c r="D15" s="434"/>
      <c r="E15" s="429"/>
      <c r="F15" s="435"/>
      <c r="G15" s="429"/>
      <c r="H15" s="436"/>
      <c r="I15" s="429"/>
      <c r="J15" s="433"/>
    </row>
    <row r="16" spans="1:44" x14ac:dyDescent="0.25">
      <c r="A16" s="27"/>
      <c r="B16" s="5" t="s">
        <v>160</v>
      </c>
      <c r="C16" s="463"/>
      <c r="D16" s="31"/>
      <c r="E16" s="463"/>
      <c r="F16" s="7"/>
      <c r="G16" s="463"/>
      <c r="H16" s="115"/>
      <c r="I16" s="463"/>
      <c r="J16" s="437"/>
    </row>
    <row r="17" spans="1:33" ht="5.0999999999999996" customHeight="1" x14ac:dyDescent="0.25">
      <c r="A17" s="27"/>
      <c r="B17" s="463"/>
      <c r="C17" s="463"/>
      <c r="D17" s="31"/>
      <c r="E17" s="463"/>
      <c r="F17" s="7"/>
      <c r="G17" s="463"/>
      <c r="H17" s="115"/>
      <c r="I17" s="463"/>
      <c r="J17" s="11"/>
    </row>
    <row r="18" spans="1:33" ht="15.6" x14ac:dyDescent="0.3">
      <c r="A18" s="27"/>
      <c r="B18" s="40" t="s">
        <v>179</v>
      </c>
      <c r="C18" s="463"/>
      <c r="D18" s="81"/>
      <c r="E18" s="463"/>
      <c r="F18" s="7"/>
      <c r="G18" s="463"/>
      <c r="H18" s="115"/>
      <c r="I18" s="463"/>
      <c r="J18" s="410">
        <f>SUM(J19:J19)</f>
        <v>44.8</v>
      </c>
    </row>
    <row r="19" spans="1:33" x14ac:dyDescent="0.25">
      <c r="A19" s="27"/>
      <c r="B19" s="428" t="s">
        <v>395</v>
      </c>
      <c r="C19" s="429"/>
      <c r="D19" s="438">
        <v>4</v>
      </c>
      <c r="E19" s="429"/>
      <c r="F19" s="431" t="s">
        <v>72</v>
      </c>
      <c r="G19" s="429"/>
      <c r="H19" s="439">
        <f>CanolaSd</f>
        <v>11.2</v>
      </c>
      <c r="I19" s="429"/>
      <c r="J19" s="433">
        <f>D19*H19</f>
        <v>44.8</v>
      </c>
    </row>
    <row r="20" spans="1:33" ht="5.0999999999999996" customHeight="1" x14ac:dyDescent="0.25">
      <c r="A20" s="27"/>
      <c r="B20" s="463"/>
      <c r="C20" s="463"/>
      <c r="D20" s="31"/>
      <c r="E20" s="463"/>
      <c r="F20" s="7"/>
      <c r="G20" s="463"/>
      <c r="H20" s="115"/>
      <c r="I20" s="463"/>
      <c r="J20" s="11"/>
    </row>
    <row r="21" spans="1:33" x14ac:dyDescent="0.25">
      <c r="A21" s="27"/>
      <c r="B21" s="40" t="s">
        <v>180</v>
      </c>
      <c r="C21" s="463"/>
      <c r="D21" s="31"/>
      <c r="E21" s="463"/>
      <c r="F21" s="7"/>
      <c r="G21" s="463"/>
      <c r="H21" s="115"/>
      <c r="I21" s="463"/>
      <c r="J21" s="410">
        <f>SUM(J24:J26)</f>
        <v>44</v>
      </c>
      <c r="K21" s="336"/>
      <c r="L21" s="29"/>
    </row>
    <row r="22" spans="1:33" s="44" customFormat="1" x14ac:dyDescent="0.25">
      <c r="A22" s="48"/>
      <c r="B22" s="442" t="s">
        <v>382</v>
      </c>
      <c r="C22" s="66"/>
      <c r="D22" s="67"/>
      <c r="E22" s="66"/>
      <c r="F22" s="68"/>
      <c r="G22" s="66"/>
      <c r="H22" s="79"/>
      <c r="I22" s="66"/>
      <c r="J22" s="82"/>
      <c r="K22" s="336"/>
      <c r="L22" s="48"/>
      <c r="M22" s="86"/>
      <c r="N22" s="48"/>
      <c r="O22" s="48"/>
      <c r="P22" s="48"/>
      <c r="Q22" s="48"/>
      <c r="R22" s="48"/>
      <c r="S22" s="48"/>
      <c r="T22" s="48"/>
      <c r="U22" s="48"/>
      <c r="V22" s="48"/>
      <c r="W22" s="48"/>
      <c r="X22" s="48"/>
      <c r="Y22" s="48"/>
      <c r="Z22" s="48"/>
      <c r="AA22" s="48"/>
      <c r="AB22" s="48"/>
      <c r="AC22" s="48"/>
      <c r="AD22" s="48"/>
      <c r="AE22" s="48"/>
      <c r="AF22" s="48"/>
      <c r="AG22" s="48"/>
    </row>
    <row r="23" spans="1:33" s="44" customFormat="1" x14ac:dyDescent="0.25">
      <c r="A23" s="48"/>
      <c r="B23" s="442" t="s">
        <v>383</v>
      </c>
      <c r="C23" s="66"/>
      <c r="D23" s="67"/>
      <c r="E23" s="66"/>
      <c r="F23" s="68"/>
      <c r="G23" s="66"/>
      <c r="H23" s="79"/>
      <c r="I23" s="66"/>
      <c r="J23" s="82"/>
      <c r="K23" s="336"/>
      <c r="L23" s="48"/>
      <c r="M23" s="86"/>
      <c r="N23" s="48"/>
      <c r="O23" s="48"/>
      <c r="P23" s="48"/>
      <c r="Q23" s="48"/>
      <c r="R23" s="48"/>
      <c r="S23" s="48"/>
      <c r="T23" s="48"/>
      <c r="U23" s="48"/>
      <c r="V23" s="48"/>
      <c r="W23" s="48"/>
      <c r="X23" s="48"/>
      <c r="Y23" s="48"/>
      <c r="Z23" s="48"/>
      <c r="AA23" s="48"/>
      <c r="AB23" s="48"/>
      <c r="AC23" s="48"/>
      <c r="AD23" s="48"/>
      <c r="AE23" s="48"/>
      <c r="AF23" s="48"/>
      <c r="AG23" s="48"/>
    </row>
    <row r="24" spans="1:33" x14ac:dyDescent="0.25">
      <c r="A24" s="27"/>
      <c r="B24" s="39" t="s">
        <v>195</v>
      </c>
      <c r="C24" s="463"/>
      <c r="D24" s="438">
        <v>90</v>
      </c>
      <c r="E24" s="463"/>
      <c r="F24" s="10" t="s">
        <v>72</v>
      </c>
      <c r="G24" s="463"/>
      <c r="H24" s="439">
        <f>Nitrogen</f>
        <v>0.36</v>
      </c>
      <c r="I24" s="463"/>
      <c r="J24" s="11">
        <f>D24*H24</f>
        <v>32.4</v>
      </c>
      <c r="K24" s="336"/>
    </row>
    <row r="25" spans="1:33" x14ac:dyDescent="0.25">
      <c r="A25" s="27"/>
      <c r="B25" s="39" t="s">
        <v>196</v>
      </c>
      <c r="C25" s="463"/>
      <c r="D25" s="438">
        <v>8</v>
      </c>
      <c r="E25" s="463"/>
      <c r="F25" s="10" t="s">
        <v>72</v>
      </c>
      <c r="G25" s="463"/>
      <c r="H25" s="439">
        <f>Phosphorous</f>
        <v>0.6</v>
      </c>
      <c r="I25" s="463"/>
      <c r="J25" s="11">
        <f>D25*H25</f>
        <v>4.8</v>
      </c>
      <c r="K25" s="336"/>
    </row>
    <row r="26" spans="1:33" x14ac:dyDescent="0.25">
      <c r="A26" s="27"/>
      <c r="B26" s="39" t="s">
        <v>197</v>
      </c>
      <c r="C26" s="463"/>
      <c r="D26" s="438">
        <v>17</v>
      </c>
      <c r="E26" s="463"/>
      <c r="F26" s="10" t="s">
        <v>72</v>
      </c>
      <c r="G26" s="463"/>
      <c r="H26" s="439">
        <f>Sulfur</f>
        <v>0.4</v>
      </c>
      <c r="I26" s="463"/>
      <c r="J26" s="11">
        <f>D26*H26</f>
        <v>6.8000000000000007</v>
      </c>
      <c r="K26" s="336"/>
    </row>
    <row r="27" spans="1:33" ht="5.0999999999999996" customHeight="1" x14ac:dyDescent="0.25">
      <c r="A27" s="27"/>
      <c r="B27" s="463"/>
      <c r="C27" s="463"/>
      <c r="D27" s="31"/>
      <c r="E27" s="463"/>
      <c r="F27" s="7"/>
      <c r="G27" s="463"/>
      <c r="H27" s="115"/>
      <c r="I27" s="463"/>
      <c r="J27" s="11"/>
      <c r="K27" s="336"/>
    </row>
    <row r="28" spans="1:33" x14ac:dyDescent="0.25">
      <c r="A28" s="27"/>
      <c r="B28" s="40" t="s">
        <v>181</v>
      </c>
      <c r="C28" s="463"/>
      <c r="D28" s="31"/>
      <c r="E28" s="463"/>
      <c r="F28" s="7"/>
      <c r="G28" s="463"/>
      <c r="H28" s="115"/>
      <c r="I28" s="463"/>
      <c r="J28" s="410">
        <f>SUM(J32:J35)</f>
        <v>20.467451171874998</v>
      </c>
      <c r="K28" s="336"/>
    </row>
    <row r="29" spans="1:33" s="44" customFormat="1" x14ac:dyDescent="0.25">
      <c r="A29" s="48"/>
      <c r="B29" s="442" t="s">
        <v>371</v>
      </c>
      <c r="C29" s="66"/>
      <c r="D29" s="67"/>
      <c r="E29" s="66"/>
      <c r="F29" s="68"/>
      <c r="G29" s="66"/>
      <c r="H29" s="79"/>
      <c r="I29" s="66"/>
      <c r="J29" s="88"/>
      <c r="K29" s="336"/>
      <c r="L29" s="48"/>
      <c r="M29" s="48"/>
      <c r="N29" s="48"/>
      <c r="O29" s="48"/>
      <c r="P29" s="48"/>
      <c r="Q29" s="48"/>
      <c r="R29" s="48"/>
      <c r="S29" s="48"/>
      <c r="T29" s="48"/>
      <c r="U29" s="48"/>
      <c r="V29" s="48"/>
      <c r="W29" s="48"/>
      <c r="X29" s="48"/>
      <c r="Y29" s="48"/>
      <c r="Z29" s="48"/>
      <c r="AA29" s="48"/>
      <c r="AB29" s="48"/>
      <c r="AC29" s="48"/>
      <c r="AD29" s="48"/>
      <c r="AE29" s="48"/>
      <c r="AF29" s="48"/>
      <c r="AG29" s="48"/>
    </row>
    <row r="30" spans="1:33" s="44" customFormat="1" x14ac:dyDescent="0.25">
      <c r="A30" s="48"/>
      <c r="B30" s="442" t="s">
        <v>372</v>
      </c>
      <c r="C30" s="66"/>
      <c r="D30" s="67"/>
      <c r="E30" s="66"/>
      <c r="F30" s="68"/>
      <c r="G30" s="66"/>
      <c r="H30" s="79"/>
      <c r="I30" s="66"/>
      <c r="J30" s="88"/>
      <c r="K30" s="336"/>
      <c r="L30" s="48"/>
      <c r="M30" s="48"/>
      <c r="N30" s="48"/>
      <c r="O30" s="48"/>
      <c r="P30" s="48"/>
      <c r="Q30" s="48"/>
      <c r="R30" s="48"/>
      <c r="S30" s="48"/>
      <c r="T30" s="48"/>
      <c r="U30" s="48"/>
      <c r="V30" s="48"/>
      <c r="W30" s="48"/>
      <c r="X30" s="48"/>
      <c r="Y30" s="48"/>
      <c r="Z30" s="48"/>
      <c r="AA30" s="48"/>
      <c r="AB30" s="48"/>
      <c r="AC30" s="48"/>
      <c r="AD30" s="48"/>
      <c r="AE30" s="48"/>
      <c r="AF30" s="48"/>
      <c r="AG30" s="48"/>
    </row>
    <row r="31" spans="1:33" s="44" customFormat="1" x14ac:dyDescent="0.25">
      <c r="A31" s="48"/>
      <c r="B31" s="442" t="s">
        <v>373</v>
      </c>
      <c r="C31" s="66"/>
      <c r="D31" s="67"/>
      <c r="E31" s="66"/>
      <c r="F31" s="68"/>
      <c r="G31" s="66"/>
      <c r="H31" s="79"/>
      <c r="I31" s="66"/>
      <c r="J31" s="88"/>
      <c r="K31" s="336"/>
      <c r="L31" s="48"/>
      <c r="M31" s="48"/>
      <c r="N31" s="48"/>
      <c r="O31" s="48"/>
      <c r="P31" s="48"/>
      <c r="Q31" s="48"/>
      <c r="R31" s="48"/>
      <c r="S31" s="48"/>
      <c r="T31" s="48"/>
      <c r="U31" s="48"/>
      <c r="V31" s="48"/>
      <c r="W31" s="48"/>
      <c r="X31" s="48"/>
      <c r="Y31" s="48"/>
      <c r="Z31" s="48"/>
      <c r="AA31" s="48"/>
      <c r="AB31" s="48"/>
      <c r="AC31" s="48"/>
      <c r="AD31" s="48"/>
      <c r="AE31" s="48"/>
      <c r="AF31" s="48"/>
      <c r="AG31" s="48"/>
    </row>
    <row r="32" spans="1:33" x14ac:dyDescent="0.25">
      <c r="A32" s="27"/>
      <c r="B32" s="39" t="s">
        <v>102</v>
      </c>
      <c r="C32" s="463"/>
      <c r="D32" s="438">
        <v>58</v>
      </c>
      <c r="E32" s="463"/>
      <c r="F32" s="10" t="s">
        <v>74</v>
      </c>
      <c r="G32" s="463"/>
      <c r="H32" s="439">
        <f>Glyphosphate</f>
        <v>0.13062499999999999</v>
      </c>
      <c r="I32" s="463"/>
      <c r="J32" s="11">
        <f>D32*H32</f>
        <v>7.5762499999999999</v>
      </c>
    </row>
    <row r="33" spans="1:33" x14ac:dyDescent="0.25">
      <c r="A33" s="27"/>
      <c r="B33" s="462" t="s">
        <v>84</v>
      </c>
      <c r="C33" s="463"/>
      <c r="D33" s="438">
        <v>150</v>
      </c>
      <c r="E33" s="463"/>
      <c r="F33" s="10" t="s">
        <v>74</v>
      </c>
      <c r="G33" s="463"/>
      <c r="H33" s="467">
        <f>AmmSulfLiq/16</f>
        <v>7.0800781249999998E-4</v>
      </c>
      <c r="I33" s="463"/>
      <c r="J33" s="11">
        <f>D33*H33</f>
        <v>0.106201171875</v>
      </c>
    </row>
    <row r="34" spans="1:33" x14ac:dyDescent="0.25">
      <c r="A34" s="27"/>
      <c r="B34" s="39" t="s">
        <v>75</v>
      </c>
      <c r="C34" s="463"/>
      <c r="D34" s="457">
        <v>4.5</v>
      </c>
      <c r="E34" s="463"/>
      <c r="F34" s="10" t="s">
        <v>74</v>
      </c>
      <c r="G34" s="463"/>
      <c r="H34" s="439">
        <v>0.23</v>
      </c>
      <c r="I34" s="463"/>
      <c r="J34" s="11">
        <f>D34*H34</f>
        <v>1.0350000000000001</v>
      </c>
    </row>
    <row r="35" spans="1:33" x14ac:dyDescent="0.25">
      <c r="A35" s="27"/>
      <c r="B35" s="462" t="s">
        <v>118</v>
      </c>
      <c r="C35" s="463"/>
      <c r="D35" s="438">
        <v>5</v>
      </c>
      <c r="E35" s="463"/>
      <c r="F35" s="10" t="s">
        <v>74</v>
      </c>
      <c r="G35" s="463"/>
      <c r="H35" s="439">
        <f>Capture</f>
        <v>2.35</v>
      </c>
      <c r="I35" s="463"/>
      <c r="J35" s="11">
        <f>D35*H35</f>
        <v>11.75</v>
      </c>
    </row>
    <row r="36" spans="1:33" x14ac:dyDescent="0.25">
      <c r="A36" s="27"/>
      <c r="B36" s="39"/>
      <c r="C36" s="515"/>
      <c r="D36" s="457"/>
      <c r="E36" s="515"/>
      <c r="F36" s="10"/>
      <c r="G36" s="515"/>
      <c r="H36" s="439"/>
      <c r="I36" s="515"/>
      <c r="J36" s="11"/>
    </row>
    <row r="37" spans="1:33" x14ac:dyDescent="0.25">
      <c r="A37" s="27"/>
      <c r="B37" s="39"/>
      <c r="C37" s="515"/>
      <c r="D37" s="457"/>
      <c r="E37" s="515"/>
      <c r="F37" s="10"/>
      <c r="G37" s="515"/>
      <c r="H37" s="439"/>
      <c r="I37" s="515"/>
      <c r="J37" s="11"/>
    </row>
    <row r="38" spans="1:33" ht="7.2" customHeight="1" x14ac:dyDescent="0.25">
      <c r="A38" s="27"/>
      <c r="B38" s="463"/>
      <c r="C38" s="463"/>
      <c r="D38" s="116"/>
      <c r="E38" s="463"/>
      <c r="F38" s="7"/>
      <c r="G38" s="463"/>
      <c r="H38" s="115"/>
      <c r="I38" s="463"/>
      <c r="J38" s="11"/>
    </row>
    <row r="39" spans="1:33" s="44" customFormat="1" x14ac:dyDescent="0.25">
      <c r="A39" s="48"/>
      <c r="B39" s="40" t="s">
        <v>150</v>
      </c>
      <c r="C39" s="66"/>
      <c r="D39" s="91"/>
      <c r="E39" s="66"/>
      <c r="F39" s="68"/>
      <c r="G39" s="66"/>
      <c r="H39" s="371"/>
      <c r="I39" s="66"/>
      <c r="J39" s="410">
        <f>SUM(J40:J41)</f>
        <v>3.08</v>
      </c>
      <c r="L39" s="48"/>
      <c r="M39" s="48"/>
      <c r="N39" s="48"/>
      <c r="O39" s="48"/>
      <c r="P39" s="48"/>
      <c r="Q39" s="48"/>
      <c r="R39" s="48"/>
      <c r="S39" s="48"/>
      <c r="T39" s="48"/>
      <c r="U39" s="48"/>
      <c r="V39" s="48"/>
      <c r="W39" s="48"/>
      <c r="X39" s="48"/>
      <c r="Y39" s="48"/>
      <c r="Z39" s="48"/>
      <c r="AA39" s="48"/>
      <c r="AB39" s="48"/>
      <c r="AC39" s="48"/>
      <c r="AD39" s="48"/>
      <c r="AE39" s="48"/>
      <c r="AF39" s="48"/>
      <c r="AG39" s="48"/>
    </row>
    <row r="40" spans="1:33" s="44" customFormat="1" x14ac:dyDescent="0.25">
      <c r="A40" s="48"/>
      <c r="B40" s="39" t="s">
        <v>416</v>
      </c>
      <c r="C40" s="66"/>
      <c r="D40" s="365">
        <v>4</v>
      </c>
      <c r="E40" s="66"/>
      <c r="F40" s="84" t="s">
        <v>74</v>
      </c>
      <c r="G40" s="66"/>
      <c r="H40" s="357">
        <f>Tilt</f>
        <v>0.77</v>
      </c>
      <c r="I40" s="66"/>
      <c r="J40" s="87">
        <f>D40*H40</f>
        <v>3.08</v>
      </c>
      <c r="L40" s="48"/>
      <c r="M40" s="48"/>
      <c r="N40" s="48"/>
      <c r="O40" s="48"/>
      <c r="P40" s="48"/>
      <c r="Q40" s="48"/>
      <c r="R40" s="48"/>
      <c r="S40" s="48"/>
      <c r="T40" s="48"/>
      <c r="U40" s="48"/>
      <c r="V40" s="48"/>
      <c r="W40" s="48"/>
      <c r="X40" s="48"/>
      <c r="Y40" s="48"/>
      <c r="Z40" s="48"/>
      <c r="AA40" s="48"/>
      <c r="AB40" s="48"/>
      <c r="AC40" s="48"/>
      <c r="AD40" s="48"/>
      <c r="AE40" s="48"/>
      <c r="AF40" s="48"/>
      <c r="AG40" s="48"/>
    </row>
    <row r="41" spans="1:33" s="44" customFormat="1" x14ac:dyDescent="0.25">
      <c r="A41" s="48"/>
      <c r="B41" s="39"/>
      <c r="C41" s="66"/>
      <c r="D41" s="365"/>
      <c r="E41" s="66"/>
      <c r="F41" s="84"/>
      <c r="G41" s="66"/>
      <c r="H41" s="357"/>
      <c r="I41" s="66"/>
      <c r="J41" s="87"/>
      <c r="L41" s="48"/>
      <c r="M41" s="48"/>
      <c r="N41" s="48"/>
      <c r="O41" s="48"/>
      <c r="P41" s="48"/>
      <c r="Q41" s="48"/>
      <c r="R41" s="48"/>
      <c r="S41" s="48"/>
      <c r="T41" s="48"/>
      <c r="U41" s="48"/>
      <c r="V41" s="48"/>
      <c r="W41" s="48"/>
      <c r="X41" s="48"/>
      <c r="Y41" s="48"/>
      <c r="Z41" s="48"/>
      <c r="AA41" s="48"/>
      <c r="AB41" s="48"/>
      <c r="AC41" s="48"/>
      <c r="AD41" s="48"/>
      <c r="AE41" s="48"/>
      <c r="AF41" s="48"/>
      <c r="AG41" s="48"/>
    </row>
    <row r="42" spans="1:33" x14ac:dyDescent="0.25">
      <c r="A42" s="27"/>
      <c r="B42" s="40" t="s">
        <v>281</v>
      </c>
      <c r="C42" s="463"/>
      <c r="D42" s="117"/>
      <c r="E42" s="463"/>
      <c r="F42" s="7"/>
      <c r="G42" s="463"/>
      <c r="H42" s="115"/>
      <c r="I42" s="463"/>
      <c r="J42" s="410">
        <f>SUM(J43:J46)</f>
        <v>40.319774647887328</v>
      </c>
    </row>
    <row r="43" spans="1:33" x14ac:dyDescent="0.25">
      <c r="A43" s="27"/>
      <c r="B43" s="26" t="s">
        <v>374</v>
      </c>
      <c r="C43" s="463"/>
      <c r="D43" s="443">
        <f>'Machinery Costs'!M182</f>
        <v>4.293244959955814</v>
      </c>
      <c r="E43" s="463"/>
      <c r="F43" s="10" t="s">
        <v>137</v>
      </c>
      <c r="G43" s="463"/>
      <c r="H43" s="439">
        <f>Diesel</f>
        <v>2.5499999999999998</v>
      </c>
      <c r="I43" s="463"/>
      <c r="J43" s="11">
        <f>D43*H43</f>
        <v>10.947774647887325</v>
      </c>
    </row>
    <row r="44" spans="1:33" x14ac:dyDescent="0.25">
      <c r="A44" s="27"/>
      <c r="B44" s="26" t="s">
        <v>136</v>
      </c>
      <c r="C44" s="463"/>
      <c r="D44" s="30">
        <v>1</v>
      </c>
      <c r="E44" s="463"/>
      <c r="F44" s="10" t="s">
        <v>73</v>
      </c>
      <c r="G44" s="463"/>
      <c r="H44" s="444">
        <f>'Machinery Costs'!I182</f>
        <v>1.675</v>
      </c>
      <c r="I44" s="463"/>
      <c r="J44" s="11">
        <f>D44*H44</f>
        <v>1.675</v>
      </c>
    </row>
    <row r="45" spans="1:33" x14ac:dyDescent="0.25">
      <c r="A45" s="27"/>
      <c r="B45" s="26" t="s">
        <v>81</v>
      </c>
      <c r="C45" s="463"/>
      <c r="D45" s="30">
        <v>1</v>
      </c>
      <c r="E45" s="463"/>
      <c r="F45" s="10" t="s">
        <v>73</v>
      </c>
      <c r="G45" s="463"/>
      <c r="H45" s="444">
        <f>'Machinery Costs'!G182</f>
        <v>11.094500000000002</v>
      </c>
      <c r="I45" s="463"/>
      <c r="J45" s="11">
        <f>D45*H45</f>
        <v>11.094500000000002</v>
      </c>
    </row>
    <row r="46" spans="1:33" x14ac:dyDescent="0.25">
      <c r="A46" s="27"/>
      <c r="B46" s="26" t="s">
        <v>191</v>
      </c>
      <c r="C46" s="463"/>
      <c r="D46" s="443">
        <f>'Machinery Costs'!L182</f>
        <v>0.83012499999999989</v>
      </c>
      <c r="E46" s="463"/>
      <c r="F46" s="84" t="s">
        <v>354</v>
      </c>
      <c r="G46" s="463"/>
      <c r="H46" s="439">
        <f>Labor</f>
        <v>20</v>
      </c>
      <c r="I46" s="463"/>
      <c r="J46" s="11">
        <f>D46*H46</f>
        <v>16.602499999999999</v>
      </c>
    </row>
    <row r="47" spans="1:33" ht="5.25" customHeight="1" x14ac:dyDescent="0.25">
      <c r="A47" s="27"/>
      <c r="B47" s="463"/>
      <c r="C47" s="463"/>
      <c r="D47" s="31"/>
      <c r="E47" s="463"/>
      <c r="F47" s="7"/>
      <c r="G47" s="463"/>
      <c r="H47" s="115"/>
      <c r="I47" s="463"/>
      <c r="J47" s="11"/>
    </row>
    <row r="48" spans="1:33" x14ac:dyDescent="0.25">
      <c r="A48" s="27"/>
      <c r="B48" s="40" t="s">
        <v>182</v>
      </c>
      <c r="C48" s="463"/>
      <c r="D48" s="117"/>
      <c r="E48" s="463"/>
      <c r="F48" s="7"/>
      <c r="G48" s="463"/>
      <c r="H48" s="115"/>
      <c r="I48" s="463"/>
      <c r="J48" s="410">
        <f>SUM(J49:J51)</f>
        <v>17.899999999999999</v>
      </c>
    </row>
    <row r="49" spans="1:33" x14ac:dyDescent="0.25">
      <c r="A49" s="27"/>
      <c r="B49" s="462" t="s">
        <v>187</v>
      </c>
      <c r="C49" s="463"/>
      <c r="D49" s="438">
        <v>0</v>
      </c>
      <c r="E49" s="463"/>
      <c r="F49" s="10" t="s">
        <v>73</v>
      </c>
      <c r="G49" s="463"/>
      <c r="H49" s="439">
        <f>Sprayer</f>
        <v>2</v>
      </c>
      <c r="I49" s="463"/>
      <c r="J49" s="11">
        <f>D49*H49</f>
        <v>0</v>
      </c>
    </row>
    <row r="50" spans="1:33" x14ac:dyDescent="0.25">
      <c r="A50" s="27"/>
      <c r="B50" s="462" t="s">
        <v>119</v>
      </c>
      <c r="C50" s="463"/>
      <c r="D50" s="438">
        <v>2</v>
      </c>
      <c r="E50" s="463"/>
      <c r="F50" s="10" t="s">
        <v>73</v>
      </c>
      <c r="G50" s="463"/>
      <c r="H50" s="439">
        <f>Aerial</f>
        <v>8.9499999999999993</v>
      </c>
      <c r="I50" s="463"/>
      <c r="J50" s="11">
        <f>D50*H50</f>
        <v>17.899999999999999</v>
      </c>
    </row>
    <row r="51" spans="1:33" x14ac:dyDescent="0.25">
      <c r="A51" s="27"/>
      <c r="B51" s="462"/>
      <c r="C51" s="463"/>
      <c r="D51" s="440"/>
      <c r="E51" s="463"/>
      <c r="F51" s="10"/>
      <c r="G51" s="463"/>
      <c r="H51" s="441"/>
      <c r="I51" s="463"/>
      <c r="J51" s="11">
        <f>D51*H51</f>
        <v>0</v>
      </c>
    </row>
    <row r="52" spans="1:33" ht="5.25" customHeight="1" x14ac:dyDescent="0.25">
      <c r="A52" s="27"/>
      <c r="B52" s="463"/>
      <c r="C52" s="463"/>
      <c r="D52" s="31"/>
      <c r="E52" s="463"/>
      <c r="F52" s="7"/>
      <c r="G52" s="463"/>
      <c r="H52" s="115"/>
      <c r="I52" s="463"/>
      <c r="J52" s="11"/>
    </row>
    <row r="53" spans="1:33" x14ac:dyDescent="0.25">
      <c r="A53" s="27"/>
      <c r="B53" s="40" t="s">
        <v>183</v>
      </c>
      <c r="C53" s="463"/>
      <c r="D53" s="31"/>
      <c r="E53" s="463"/>
      <c r="F53" s="7"/>
      <c r="G53" s="463"/>
      <c r="H53" s="115"/>
      <c r="I53" s="463"/>
      <c r="J53" s="410">
        <f>SUM(J54:J56)</f>
        <v>18</v>
      </c>
    </row>
    <row r="54" spans="1:33" x14ac:dyDescent="0.25">
      <c r="A54" s="27"/>
      <c r="B54" s="462" t="s">
        <v>244</v>
      </c>
      <c r="C54" s="463"/>
      <c r="D54" s="30">
        <v>1</v>
      </c>
      <c r="E54" s="463"/>
      <c r="F54" s="10" t="s">
        <v>73</v>
      </c>
      <c r="G54" s="463"/>
      <c r="H54" s="379">
        <v>18</v>
      </c>
      <c r="I54" s="463"/>
      <c r="J54" s="11">
        <f>D54*H54</f>
        <v>18</v>
      </c>
    </row>
    <row r="55" spans="1:33" x14ac:dyDescent="0.25">
      <c r="A55" s="27"/>
      <c r="B55" s="26" t="s">
        <v>190</v>
      </c>
      <c r="C55" s="463"/>
      <c r="D55" s="30"/>
      <c r="E55" s="463"/>
      <c r="F55" s="10"/>
      <c r="G55" s="463"/>
      <c r="H55" s="446"/>
      <c r="I55" s="463"/>
      <c r="J55" s="11">
        <f>D55*H55</f>
        <v>0</v>
      </c>
    </row>
    <row r="56" spans="1:33" x14ac:dyDescent="0.25">
      <c r="A56" s="336"/>
      <c r="B56" s="109" t="s">
        <v>492</v>
      </c>
      <c r="C56" s="463"/>
      <c r="D56" s="305"/>
      <c r="E56" s="463"/>
      <c r="F56" s="84" t="s">
        <v>493</v>
      </c>
      <c r="G56" s="463"/>
      <c r="H56" s="446"/>
      <c r="I56" s="463"/>
      <c r="J56" s="11"/>
      <c r="K56"/>
      <c r="L56" s="336"/>
      <c r="M56" s="336"/>
      <c r="N56" s="336"/>
      <c r="O56" s="336"/>
      <c r="P56" s="336"/>
      <c r="Q56" s="336"/>
      <c r="R56" s="336"/>
      <c r="S56" s="336"/>
      <c r="T56" s="336"/>
      <c r="U56" s="336"/>
      <c r="V56" s="336"/>
      <c r="W56" s="336"/>
      <c r="X56" s="336"/>
      <c r="Y56" s="336"/>
      <c r="Z56" s="336"/>
      <c r="AA56" s="336"/>
      <c r="AB56" s="336"/>
      <c r="AC56" s="336"/>
      <c r="AD56" s="336"/>
      <c r="AE56" s="336"/>
      <c r="AF56" s="336"/>
      <c r="AG56" s="336"/>
    </row>
    <row r="57" spans="1:33" ht="5.0999999999999996" customHeight="1" x14ac:dyDescent="0.25">
      <c r="A57" s="27"/>
      <c r="B57" s="463"/>
      <c r="C57" s="463"/>
      <c r="D57" s="31"/>
      <c r="E57" s="463"/>
      <c r="F57" s="7"/>
      <c r="G57" s="463"/>
      <c r="H57" s="31"/>
      <c r="I57" s="463"/>
      <c r="J57" s="11"/>
    </row>
    <row r="58" spans="1:33" ht="15.6" x14ac:dyDescent="0.25">
      <c r="A58" s="27"/>
      <c r="B58" s="66" t="s">
        <v>351</v>
      </c>
      <c r="C58" s="463"/>
      <c r="D58" s="31"/>
      <c r="E58" s="463"/>
      <c r="F58" s="7"/>
      <c r="G58" s="463"/>
      <c r="H58" s="31"/>
      <c r="I58" s="463"/>
      <c r="J58" s="11">
        <f>+(J18+J21+J28+J42+J48+J53)*operloan*0.5</f>
        <v>4.6371806454940581</v>
      </c>
    </row>
    <row r="59" spans="1:33" ht="5.25" customHeight="1" x14ac:dyDescent="0.25">
      <c r="A59" s="27"/>
      <c r="B59" s="463"/>
      <c r="C59" s="463"/>
      <c r="D59" s="31"/>
      <c r="E59" s="463"/>
      <c r="F59" s="7"/>
      <c r="G59" s="463"/>
      <c r="H59" s="31"/>
      <c r="I59" s="463"/>
      <c r="J59" s="11"/>
    </row>
    <row r="60" spans="1:33" x14ac:dyDescent="0.25">
      <c r="A60" s="27"/>
      <c r="B60" s="40" t="s">
        <v>161</v>
      </c>
      <c r="C60" s="40"/>
      <c r="D60" s="91"/>
      <c r="E60" s="40"/>
      <c r="F60" s="41"/>
      <c r="G60" s="40"/>
      <c r="H60" s="91"/>
      <c r="I60" s="40"/>
      <c r="J60" s="42">
        <f>SUM(J18:J58)-(J18+J21+J28+J42+J48+J53)</f>
        <v>196.28440646525638</v>
      </c>
    </row>
    <row r="61" spans="1:33" x14ac:dyDescent="0.25">
      <c r="A61" s="27"/>
      <c r="B61" s="463" t="s">
        <v>162</v>
      </c>
      <c r="C61" s="463"/>
      <c r="D61" s="31"/>
      <c r="E61" s="463"/>
      <c r="F61" s="7"/>
      <c r="G61" s="463"/>
      <c r="H61" s="31"/>
      <c r="I61" s="463"/>
      <c r="J61" s="11">
        <f>J60/D14</f>
        <v>0.10904689248069799</v>
      </c>
    </row>
    <row r="62" spans="1:33" ht="5.25" customHeight="1" x14ac:dyDescent="0.25">
      <c r="A62" s="27"/>
      <c r="B62" s="463"/>
      <c r="C62" s="463"/>
      <c r="D62" s="31"/>
      <c r="E62" s="463"/>
      <c r="F62" s="7"/>
      <c r="G62" s="463"/>
      <c r="H62" s="31"/>
      <c r="I62" s="463"/>
      <c r="J62" s="11"/>
    </row>
    <row r="63" spans="1:33" s="33" customFormat="1" x14ac:dyDescent="0.25">
      <c r="A63" s="32"/>
      <c r="B63" s="461" t="s">
        <v>95</v>
      </c>
      <c r="C63" s="461"/>
      <c r="D63" s="92"/>
      <c r="E63" s="461"/>
      <c r="F63" s="37"/>
      <c r="G63" s="461"/>
      <c r="H63" s="92"/>
      <c r="I63" s="461"/>
      <c r="J63" s="38">
        <f>J14-J60</f>
        <v>78.755593534743582</v>
      </c>
      <c r="K63" s="32"/>
      <c r="L63" s="32"/>
      <c r="M63" s="32"/>
      <c r="N63" s="32"/>
      <c r="O63" s="32"/>
      <c r="P63" s="32"/>
      <c r="Q63" s="32"/>
      <c r="R63" s="32"/>
      <c r="S63" s="32"/>
      <c r="T63" s="32"/>
      <c r="U63" s="32"/>
      <c r="V63" s="32"/>
      <c r="W63" s="32"/>
      <c r="X63" s="32"/>
      <c r="Y63" s="32"/>
      <c r="Z63" s="32"/>
      <c r="AA63" s="32"/>
      <c r="AB63" s="32"/>
      <c r="AC63" s="32"/>
      <c r="AD63" s="32"/>
      <c r="AE63" s="32"/>
      <c r="AF63" s="32"/>
    </row>
    <row r="64" spans="1:33" ht="24.75" customHeight="1" x14ac:dyDescent="0.25">
      <c r="A64" s="27"/>
      <c r="B64" s="5" t="s">
        <v>375</v>
      </c>
      <c r="C64" s="463"/>
      <c r="D64" s="31"/>
      <c r="E64" s="463"/>
      <c r="F64" s="7"/>
      <c r="G64" s="463"/>
      <c r="H64" s="31"/>
      <c r="I64" s="463"/>
      <c r="J64" s="11"/>
    </row>
    <row r="65" spans="1:33" x14ac:dyDescent="0.25">
      <c r="A65" s="27"/>
      <c r="B65" s="120" t="s">
        <v>376</v>
      </c>
      <c r="C65" s="447"/>
      <c r="D65" s="116"/>
      <c r="E65" s="463"/>
      <c r="F65" s="10" t="s">
        <v>73</v>
      </c>
      <c r="G65" s="463"/>
      <c r="H65" s="443">
        <f>'Machinery Costs'!C182</f>
        <v>20.664499999999997</v>
      </c>
      <c r="I65" s="463"/>
      <c r="J65" s="11">
        <f>H65</f>
        <v>20.664499999999997</v>
      </c>
      <c r="L65" s="29"/>
      <c r="AG65" s="27"/>
    </row>
    <row r="66" spans="1:33" x14ac:dyDescent="0.25">
      <c r="A66" s="27"/>
      <c r="B66" s="120" t="s">
        <v>377</v>
      </c>
      <c r="C66" s="447"/>
      <c r="D66" s="116"/>
      <c r="E66" s="463"/>
      <c r="F66" s="10" t="s">
        <v>73</v>
      </c>
      <c r="G66" s="463"/>
      <c r="H66" s="443">
        <f>'Machinery Costs'!D182</f>
        <v>14.702</v>
      </c>
      <c r="I66" s="463"/>
      <c r="J66" s="11">
        <f>H66</f>
        <v>14.702</v>
      </c>
      <c r="L66" s="29"/>
      <c r="AG66" s="27"/>
    </row>
    <row r="67" spans="1:33" x14ac:dyDescent="0.25">
      <c r="A67" s="27"/>
      <c r="B67" s="120" t="s">
        <v>378</v>
      </c>
      <c r="C67" s="447"/>
      <c r="D67" s="116"/>
      <c r="E67" s="463"/>
      <c r="F67" s="10" t="s">
        <v>73</v>
      </c>
      <c r="G67" s="463"/>
      <c r="H67" s="443">
        <f>'Machinery Costs'!E182</f>
        <v>7.4930000000000003</v>
      </c>
      <c r="I67" s="463"/>
      <c r="J67" s="11">
        <f>H67</f>
        <v>7.4930000000000003</v>
      </c>
      <c r="L67" s="29"/>
      <c r="AG67" s="27"/>
    </row>
    <row r="68" spans="1:33" x14ac:dyDescent="0.25">
      <c r="A68" s="27"/>
      <c r="B68" s="462" t="s">
        <v>108</v>
      </c>
      <c r="C68" s="463"/>
      <c r="D68" s="463"/>
      <c r="E68" s="463"/>
      <c r="F68" s="10" t="s">
        <v>73</v>
      </c>
      <c r="G68" s="463"/>
      <c r="H68" s="445">
        <f>ROUND((D14*H14)*D70-(J21+H54)*D70, 0)</f>
        <v>70</v>
      </c>
      <c r="I68" s="463"/>
      <c r="J68" s="11">
        <f>+H68</f>
        <v>70</v>
      </c>
    </row>
    <row r="69" spans="1:33" ht="12.75" customHeight="1" x14ac:dyDescent="0.25">
      <c r="A69" s="27"/>
      <c r="B69" s="463" t="s">
        <v>99</v>
      </c>
      <c r="C69" s="463"/>
      <c r="D69" s="31"/>
      <c r="E69" s="463"/>
      <c r="F69" s="7"/>
      <c r="G69" s="463"/>
      <c r="H69" s="128"/>
      <c r="I69" s="463"/>
      <c r="J69" s="11"/>
    </row>
    <row r="70" spans="1:33" ht="12.75" customHeight="1" x14ac:dyDescent="0.25">
      <c r="A70" s="27"/>
      <c r="B70" s="463" t="s">
        <v>100</v>
      </c>
      <c r="C70" s="463"/>
      <c r="D70" s="448">
        <v>0.33</v>
      </c>
      <c r="E70" s="463"/>
      <c r="F70" s="7"/>
      <c r="G70" s="463"/>
      <c r="H70" s="115"/>
      <c r="I70" s="463"/>
      <c r="J70" s="11"/>
    </row>
    <row r="71" spans="1:33" ht="12.75" customHeight="1" x14ac:dyDescent="0.25">
      <c r="A71" s="27"/>
      <c r="B71" s="463" t="s">
        <v>101</v>
      </c>
      <c r="C71" s="463"/>
      <c r="D71" s="448">
        <v>0.67</v>
      </c>
      <c r="E71" s="463"/>
      <c r="F71" s="7"/>
      <c r="G71" s="463"/>
      <c r="H71" s="115"/>
      <c r="I71" s="463"/>
      <c r="J71" s="11"/>
    </row>
    <row r="72" spans="1:33" x14ac:dyDescent="0.25">
      <c r="A72" s="27"/>
      <c r="B72" s="449"/>
      <c r="C72" s="449"/>
      <c r="D72" s="450"/>
      <c r="E72" s="449"/>
      <c r="F72" s="450"/>
      <c r="G72" s="463"/>
      <c r="H72" s="31"/>
      <c r="I72" s="463"/>
      <c r="J72" s="11"/>
    </row>
    <row r="73" spans="1:33" ht="12.9" customHeight="1" x14ac:dyDescent="0.25">
      <c r="A73" s="336"/>
      <c r="B73" s="291" t="s">
        <v>350</v>
      </c>
      <c r="C73" s="449"/>
      <c r="D73" s="450"/>
      <c r="E73" s="449"/>
      <c r="F73" s="450"/>
      <c r="G73" s="463"/>
      <c r="H73" s="31"/>
      <c r="I73" s="463"/>
      <c r="J73" s="11">
        <f>ROUND(($J$18+$J$21+$J$28+$J$42+$J$48+$J$53)*OH, 0)</f>
        <v>9</v>
      </c>
      <c r="K73" s="336"/>
      <c r="L73" s="336"/>
      <c r="M73" s="336"/>
      <c r="N73" s="336"/>
      <c r="O73" s="336"/>
      <c r="P73" s="336"/>
      <c r="Q73" s="336"/>
      <c r="R73" s="336"/>
      <c r="S73" s="336"/>
      <c r="T73" s="336"/>
      <c r="U73" s="336"/>
      <c r="V73" s="336"/>
      <c r="W73" s="336"/>
      <c r="X73" s="336"/>
      <c r="Y73" s="336"/>
      <c r="Z73" s="336"/>
      <c r="AA73" s="336"/>
      <c r="AB73" s="336"/>
      <c r="AC73" s="336"/>
      <c r="AD73" s="336"/>
      <c r="AE73" s="336"/>
      <c r="AF73" s="336"/>
    </row>
    <row r="74" spans="1:33" ht="12.9" customHeight="1" x14ac:dyDescent="0.25">
      <c r="A74" s="336"/>
      <c r="B74" s="291" t="s">
        <v>361</v>
      </c>
      <c r="C74" s="13"/>
      <c r="D74" s="116"/>
      <c r="E74" s="463"/>
      <c r="F74" s="7"/>
      <c r="G74" s="463"/>
      <c r="H74" s="31"/>
      <c r="I74" s="463"/>
      <c r="J74" s="11">
        <v>14.4</v>
      </c>
      <c r="K74" s="336"/>
      <c r="L74" s="336"/>
      <c r="M74" s="336"/>
      <c r="N74" s="336"/>
      <c r="O74" s="336"/>
      <c r="P74" s="336"/>
      <c r="Q74" s="336"/>
      <c r="R74" s="336"/>
      <c r="S74" s="336"/>
      <c r="T74" s="336"/>
      <c r="U74" s="336"/>
      <c r="V74" s="336"/>
      <c r="W74" s="336"/>
      <c r="X74" s="336"/>
      <c r="Y74" s="336"/>
      <c r="Z74" s="336"/>
      <c r="AA74" s="336"/>
      <c r="AB74" s="336"/>
      <c r="AC74" s="336"/>
      <c r="AD74" s="336"/>
      <c r="AE74" s="336"/>
      <c r="AF74" s="336"/>
    </row>
    <row r="75" spans="1:33" ht="5.25" customHeight="1" x14ac:dyDescent="0.25">
      <c r="A75" s="27"/>
      <c r="B75" s="463"/>
      <c r="C75" s="463"/>
      <c r="D75" s="31"/>
      <c r="E75" s="463"/>
      <c r="F75" s="7"/>
      <c r="G75" s="463"/>
      <c r="H75" s="31"/>
      <c r="I75" s="463"/>
      <c r="J75" s="11"/>
    </row>
    <row r="76" spans="1:33" x14ac:dyDescent="0.25">
      <c r="A76" s="27"/>
      <c r="B76" s="40" t="s">
        <v>96</v>
      </c>
      <c r="C76" s="40"/>
      <c r="D76" s="91"/>
      <c r="E76" s="40"/>
      <c r="F76" s="41"/>
      <c r="G76" s="40"/>
      <c r="H76" s="91"/>
      <c r="I76" s="40"/>
      <c r="J76" s="42">
        <f>SUM(J64:J74)</f>
        <v>136.2595</v>
      </c>
    </row>
    <row r="77" spans="1:33" x14ac:dyDescent="0.25">
      <c r="A77" s="27"/>
      <c r="B77" s="463" t="s">
        <v>97</v>
      </c>
      <c r="C77" s="463"/>
      <c r="D77" s="31"/>
      <c r="E77" s="463"/>
      <c r="F77" s="7"/>
      <c r="G77" s="463"/>
      <c r="H77" s="31"/>
      <c r="I77" s="463"/>
      <c r="J77" s="11">
        <f>J76/D14</f>
        <v>7.5699722222222224E-2</v>
      </c>
    </row>
    <row r="78" spans="1:33" x14ac:dyDescent="0.25">
      <c r="A78" s="27"/>
      <c r="B78" s="463"/>
      <c r="C78" s="463"/>
      <c r="D78" s="31"/>
      <c r="E78" s="463"/>
      <c r="F78" s="7"/>
      <c r="G78" s="463"/>
      <c r="H78" s="31"/>
      <c r="I78" s="463"/>
      <c r="J78" s="11"/>
    </row>
    <row r="79" spans="1:33" x14ac:dyDescent="0.25">
      <c r="A79" s="27"/>
      <c r="B79" s="40" t="s">
        <v>109</v>
      </c>
      <c r="C79" s="40"/>
      <c r="D79" s="91"/>
      <c r="E79" s="40"/>
      <c r="F79" s="41"/>
      <c r="G79" s="40"/>
      <c r="H79" s="91"/>
      <c r="I79" s="40"/>
      <c r="J79" s="42">
        <f>J60+J76</f>
        <v>332.54390646525638</v>
      </c>
    </row>
    <row r="80" spans="1:33" s="44" customFormat="1" x14ac:dyDescent="0.25">
      <c r="A80" s="48"/>
      <c r="B80" s="66" t="s">
        <v>155</v>
      </c>
      <c r="C80" s="66"/>
      <c r="D80" s="67"/>
      <c r="E80" s="66"/>
      <c r="F80" s="68"/>
      <c r="G80" s="66"/>
      <c r="H80" s="67"/>
      <c r="I80" s="66"/>
      <c r="J80" s="87">
        <f>J79/D14</f>
        <v>0.18474661470292023</v>
      </c>
      <c r="K80" s="48"/>
      <c r="L80" s="48"/>
      <c r="M80" s="48"/>
      <c r="N80" s="48"/>
      <c r="O80" s="48"/>
      <c r="P80" s="48"/>
      <c r="Q80" s="48"/>
      <c r="R80" s="48"/>
      <c r="S80" s="48"/>
      <c r="T80" s="48"/>
      <c r="U80" s="48"/>
      <c r="V80" s="48"/>
      <c r="W80" s="48"/>
      <c r="X80" s="48"/>
      <c r="Y80" s="48"/>
      <c r="Z80" s="48"/>
      <c r="AA80" s="48"/>
      <c r="AB80" s="48"/>
      <c r="AC80" s="48"/>
      <c r="AD80" s="48"/>
      <c r="AE80" s="48"/>
      <c r="AF80" s="48"/>
    </row>
    <row r="81" spans="1:32" x14ac:dyDescent="0.25">
      <c r="A81" s="27"/>
      <c r="B81" s="463"/>
      <c r="C81" s="463"/>
      <c r="D81" s="31"/>
      <c r="E81" s="463"/>
      <c r="F81" s="7"/>
      <c r="G81" s="463"/>
      <c r="H81" s="31"/>
      <c r="I81" s="463"/>
      <c r="J81" s="11"/>
    </row>
    <row r="82" spans="1:32" s="33" customFormat="1" x14ac:dyDescent="0.25">
      <c r="A82" s="32"/>
      <c r="B82" s="40" t="s">
        <v>63</v>
      </c>
      <c r="C82" s="40"/>
      <c r="D82" s="91"/>
      <c r="E82" s="40"/>
      <c r="F82" s="41"/>
      <c r="G82" s="40"/>
      <c r="H82" s="91"/>
      <c r="I82" s="40"/>
      <c r="J82" s="42">
        <f>J14-J79</f>
        <v>-57.503906465256421</v>
      </c>
      <c r="K82" s="32"/>
      <c r="L82" s="32"/>
      <c r="M82" s="32"/>
      <c r="N82" s="32"/>
      <c r="O82" s="32"/>
      <c r="P82" s="32"/>
      <c r="Q82" s="32"/>
      <c r="R82" s="32"/>
      <c r="S82" s="32"/>
      <c r="T82" s="32"/>
      <c r="U82" s="32"/>
      <c r="V82" s="32"/>
      <c r="W82" s="32"/>
      <c r="X82" s="32"/>
      <c r="Y82" s="32"/>
      <c r="Z82" s="32"/>
      <c r="AA82" s="32"/>
      <c r="AB82" s="32"/>
      <c r="AC82" s="32"/>
      <c r="AD82" s="32"/>
      <c r="AE82" s="32"/>
      <c r="AF82" s="32"/>
    </row>
    <row r="83" spans="1:32" x14ac:dyDescent="0.25">
      <c r="A83" s="27"/>
      <c r="B83" s="2"/>
      <c r="C83" s="2"/>
      <c r="D83" s="1"/>
      <c r="E83" s="2"/>
      <c r="F83" s="3"/>
      <c r="G83" s="2"/>
      <c r="H83" s="1"/>
      <c r="I83" s="2"/>
      <c r="J83" s="4"/>
    </row>
    <row r="84" spans="1:32" x14ac:dyDescent="0.25">
      <c r="A84" s="27"/>
      <c r="B84" s="186" t="s">
        <v>64</v>
      </c>
      <c r="C84" s="186"/>
      <c r="D84" s="189"/>
      <c r="E84" s="186"/>
      <c r="F84" s="419"/>
      <c r="G84" s="186"/>
      <c r="H84" s="189"/>
      <c r="I84" s="186"/>
      <c r="J84" s="186"/>
    </row>
    <row r="85" spans="1:32" s="336" customFormat="1" ht="15.6" customHeight="1" x14ac:dyDescent="0.25">
      <c r="B85" s="563" t="s">
        <v>384</v>
      </c>
      <c r="C85" s="563"/>
      <c r="D85" s="563"/>
      <c r="E85" s="563"/>
      <c r="F85" s="563"/>
      <c r="G85" s="563"/>
      <c r="H85" s="563"/>
      <c r="I85" s="563"/>
      <c r="J85" s="563"/>
    </row>
    <row r="86" spans="1:32" s="336" customFormat="1" ht="16.5" customHeight="1" x14ac:dyDescent="0.25">
      <c r="B86" s="563" t="s">
        <v>379</v>
      </c>
      <c r="C86" s="563"/>
      <c r="D86" s="563"/>
      <c r="E86" s="563"/>
      <c r="F86" s="563"/>
      <c r="G86" s="563"/>
      <c r="H86" s="563"/>
      <c r="I86" s="563"/>
      <c r="J86" s="563"/>
    </row>
    <row r="87" spans="1:32" s="336" customFormat="1" ht="30" customHeight="1" x14ac:dyDescent="0.25">
      <c r="B87" s="543" t="s">
        <v>362</v>
      </c>
      <c r="C87" s="544"/>
      <c r="D87" s="544"/>
      <c r="E87" s="544"/>
      <c r="F87" s="544"/>
      <c r="G87" s="544"/>
      <c r="H87" s="544"/>
      <c r="I87" s="544"/>
      <c r="J87" s="544"/>
    </row>
    <row r="88" spans="1:32" x14ac:dyDescent="0.25">
      <c r="A88" s="27"/>
      <c r="B88" s="463"/>
      <c r="C88" s="463"/>
      <c r="D88" s="31"/>
      <c r="E88" s="463"/>
      <c r="F88" s="7"/>
      <c r="G88" s="463"/>
      <c r="H88" s="31"/>
      <c r="I88" s="463"/>
      <c r="J88" s="463"/>
    </row>
    <row r="89" spans="1:32" x14ac:dyDescent="0.25">
      <c r="A89" s="27"/>
      <c r="B89" s="15" t="s">
        <v>65</v>
      </c>
      <c r="C89" s="463"/>
      <c r="D89" s="16" t="s">
        <v>66</v>
      </c>
      <c r="E89" s="463"/>
      <c r="F89" s="7"/>
      <c r="G89" s="463"/>
      <c r="H89" s="16" t="s">
        <v>68</v>
      </c>
      <c r="I89" s="463"/>
      <c r="J89" s="463"/>
    </row>
    <row r="90" spans="1:32" x14ac:dyDescent="0.25">
      <c r="A90" s="27"/>
      <c r="B90" s="463"/>
      <c r="C90" s="463"/>
      <c r="D90" s="17">
        <v>0.1</v>
      </c>
      <c r="E90" s="463"/>
      <c r="F90" s="7" t="s">
        <v>67</v>
      </c>
      <c r="G90" s="463"/>
      <c r="H90" s="17">
        <v>0.1</v>
      </c>
      <c r="I90" s="463"/>
      <c r="J90" s="463"/>
    </row>
    <row r="91" spans="1:32" x14ac:dyDescent="0.25">
      <c r="A91" s="27"/>
      <c r="B91" s="463"/>
      <c r="C91" s="463"/>
      <c r="D91" s="18"/>
      <c r="E91" s="2"/>
      <c r="F91" s="1" t="s">
        <v>69</v>
      </c>
      <c r="G91" s="2"/>
      <c r="H91" s="18"/>
      <c r="I91" s="463"/>
      <c r="J91" s="463"/>
    </row>
    <row r="92" spans="1:32" x14ac:dyDescent="0.25">
      <c r="A92" s="27"/>
      <c r="B92" s="19" t="s">
        <v>70</v>
      </c>
      <c r="C92" s="463"/>
      <c r="D92" s="451">
        <f>F92*(1-D90)</f>
        <v>1620</v>
      </c>
      <c r="E92" s="20"/>
      <c r="F92" s="21">
        <f>D14</f>
        <v>1800</v>
      </c>
      <c r="G92" s="20"/>
      <c r="H92" s="452">
        <f>F92*(1+H90)</f>
        <v>1980.0000000000002</v>
      </c>
      <c r="I92" s="463"/>
      <c r="J92" s="463"/>
    </row>
    <row r="93" spans="1:32" ht="4.5" customHeight="1" x14ac:dyDescent="0.25">
      <c r="A93" s="27"/>
      <c r="B93" s="463"/>
      <c r="C93" s="463"/>
      <c r="D93" s="31"/>
      <c r="E93" s="463"/>
      <c r="F93" s="7"/>
      <c r="G93" s="463"/>
      <c r="H93" s="31"/>
      <c r="I93" s="463"/>
      <c r="J93" s="463"/>
    </row>
    <row r="94" spans="1:32" x14ac:dyDescent="0.25">
      <c r="A94" s="27"/>
      <c r="B94" s="463" t="s">
        <v>242</v>
      </c>
      <c r="C94" s="463"/>
      <c r="D94" s="22">
        <f>$J$60/D92</f>
        <v>0.12116321386744221</v>
      </c>
      <c r="E94" s="463"/>
      <c r="F94" s="22">
        <f>$J$60/F92</f>
        <v>0.10904689248069799</v>
      </c>
      <c r="G94" s="463"/>
      <c r="H94" s="22">
        <f>$J$60/H92</f>
        <v>9.9133538618816339E-2</v>
      </c>
      <c r="I94" s="463"/>
      <c r="J94" s="463"/>
    </row>
    <row r="95" spans="1:32" ht="4.5" customHeight="1" x14ac:dyDescent="0.25">
      <c r="A95" s="27"/>
      <c r="B95" s="463"/>
      <c r="C95" s="463"/>
      <c r="D95" s="31"/>
      <c r="E95" s="463"/>
      <c r="F95" s="7"/>
      <c r="G95" s="463"/>
      <c r="H95" s="31"/>
      <c r="I95" s="463"/>
      <c r="J95" s="463"/>
    </row>
    <row r="96" spans="1:32" x14ac:dyDescent="0.25">
      <c r="A96" s="27"/>
      <c r="B96" s="463" t="s">
        <v>243</v>
      </c>
      <c r="C96" s="463"/>
      <c r="D96" s="22">
        <f>$J$76/D92</f>
        <v>8.4110802469135798E-2</v>
      </c>
      <c r="E96" s="463"/>
      <c r="F96" s="22">
        <f>$J$76/F92</f>
        <v>7.5699722222222224E-2</v>
      </c>
      <c r="G96" s="463"/>
      <c r="H96" s="22">
        <f>$J$76/H92</f>
        <v>6.8817929292929292E-2</v>
      </c>
      <c r="I96" s="463"/>
      <c r="J96" s="463"/>
    </row>
    <row r="97" spans="1:10" ht="3.75" customHeight="1" x14ac:dyDescent="0.25">
      <c r="A97" s="27"/>
      <c r="B97" s="463"/>
      <c r="C97" s="463"/>
      <c r="D97" s="31"/>
      <c r="E97" s="463"/>
      <c r="F97" s="7"/>
      <c r="G97" s="463"/>
      <c r="H97" s="31"/>
      <c r="I97" s="463"/>
      <c r="J97" s="463"/>
    </row>
    <row r="98" spans="1:10" x14ac:dyDescent="0.25">
      <c r="A98" s="27"/>
      <c r="B98" s="463" t="s">
        <v>71</v>
      </c>
      <c r="C98" s="463"/>
      <c r="D98" s="22">
        <f>$J$79/D92</f>
        <v>0.20527401633657802</v>
      </c>
      <c r="E98" s="463"/>
      <c r="F98" s="22">
        <f>$J$79/F92</f>
        <v>0.18474661470292023</v>
      </c>
      <c r="G98" s="463"/>
      <c r="H98" s="22">
        <f>$J$79/H92</f>
        <v>0.16795146791174562</v>
      </c>
      <c r="I98" s="463"/>
      <c r="J98" s="463"/>
    </row>
    <row r="99" spans="1:10" ht="12.75" customHeight="1" x14ac:dyDescent="0.25">
      <c r="A99" s="27"/>
      <c r="B99" s="429"/>
      <c r="C99" s="429"/>
      <c r="D99" s="434"/>
      <c r="E99" s="429"/>
      <c r="F99" s="435"/>
      <c r="G99" s="429"/>
      <c r="H99" s="434"/>
      <c r="I99" s="429"/>
      <c r="J99" s="429"/>
    </row>
    <row r="100" spans="1:10" ht="5.25" customHeight="1" x14ac:dyDescent="0.25">
      <c r="A100" s="27"/>
      <c r="B100" s="429"/>
      <c r="C100" s="429"/>
      <c r="D100" s="16" t="s">
        <v>66</v>
      </c>
      <c r="E100" s="463"/>
      <c r="F100" s="7"/>
      <c r="G100" s="463"/>
      <c r="H100" s="16" t="s">
        <v>68</v>
      </c>
      <c r="I100" s="429"/>
      <c r="J100" s="429"/>
    </row>
    <row r="101" spans="1:10" x14ac:dyDescent="0.25">
      <c r="A101" s="27"/>
      <c r="B101" s="463"/>
      <c r="C101" s="463"/>
      <c r="D101" s="17">
        <v>0.1</v>
      </c>
      <c r="E101" s="463"/>
      <c r="F101" s="7" t="s">
        <v>67</v>
      </c>
      <c r="G101" s="463"/>
      <c r="H101" s="17">
        <v>0.1</v>
      </c>
      <c r="I101" s="463"/>
      <c r="J101" s="463"/>
    </row>
    <row r="102" spans="1:10" x14ac:dyDescent="0.25">
      <c r="A102" s="27"/>
      <c r="B102" s="463"/>
      <c r="C102" s="463"/>
      <c r="D102" s="1"/>
      <c r="E102" s="2"/>
      <c r="F102" s="3" t="s">
        <v>70</v>
      </c>
      <c r="G102" s="2"/>
      <c r="H102" s="1"/>
      <c r="I102" s="463"/>
      <c r="J102" s="463"/>
    </row>
    <row r="103" spans="1:10" x14ac:dyDescent="0.25">
      <c r="A103" s="27"/>
      <c r="B103" s="19" t="s">
        <v>69</v>
      </c>
      <c r="C103" s="463"/>
      <c r="D103" s="23">
        <f>F103*(1-D90)</f>
        <v>0.13752</v>
      </c>
      <c r="E103" s="20"/>
      <c r="F103" s="24">
        <f>H14</f>
        <v>0.15279999999999999</v>
      </c>
      <c r="G103" s="20"/>
      <c r="H103" s="23">
        <f>F103*(1+H90)</f>
        <v>0.16808000000000001</v>
      </c>
      <c r="I103" s="463"/>
      <c r="J103" s="463"/>
    </row>
    <row r="104" spans="1:10" ht="4.5" customHeight="1" x14ac:dyDescent="0.25">
      <c r="A104" s="27"/>
      <c r="B104" s="463"/>
      <c r="C104" s="463"/>
      <c r="D104" s="31"/>
      <c r="E104" s="463"/>
      <c r="F104" s="7"/>
      <c r="G104" s="463"/>
      <c r="H104" s="31"/>
      <c r="I104" s="463"/>
      <c r="J104" s="463"/>
    </row>
    <row r="105" spans="1:10" x14ac:dyDescent="0.25">
      <c r="A105" s="27"/>
      <c r="B105" s="463" t="s">
        <v>242</v>
      </c>
      <c r="C105" s="463"/>
      <c r="D105" s="25">
        <f>$J$60/D103</f>
        <v>1427.3153466059946</v>
      </c>
      <c r="E105" s="463"/>
      <c r="F105" s="25">
        <f>$J$60/F103</f>
        <v>1284.5838119453952</v>
      </c>
      <c r="G105" s="463"/>
      <c r="H105" s="25">
        <f>$J$60/H103</f>
        <v>1167.8034654049047</v>
      </c>
      <c r="I105" s="463"/>
      <c r="J105" s="463"/>
    </row>
    <row r="106" spans="1:10" ht="3" customHeight="1" x14ac:dyDescent="0.25">
      <c r="A106" s="27"/>
      <c r="B106" s="463"/>
      <c r="C106" s="463"/>
      <c r="D106" s="31"/>
      <c r="E106" s="463"/>
      <c r="F106" s="7"/>
      <c r="G106" s="463"/>
      <c r="H106" s="31"/>
      <c r="I106" s="463"/>
      <c r="J106" s="463"/>
    </row>
    <row r="107" spans="1:10" x14ac:dyDescent="0.25">
      <c r="A107" s="27"/>
      <c r="B107" s="463" t="s">
        <v>243</v>
      </c>
      <c r="C107" s="463"/>
      <c r="D107" s="25">
        <f>$J$76/D103</f>
        <v>990.83406050029089</v>
      </c>
      <c r="E107" s="463"/>
      <c r="F107" s="25">
        <f>$J$76/F103</f>
        <v>891.75065445026189</v>
      </c>
      <c r="G107" s="463"/>
      <c r="H107" s="25">
        <f>$J$76/H103</f>
        <v>810.68241313660155</v>
      </c>
      <c r="I107" s="463"/>
      <c r="J107" s="463"/>
    </row>
    <row r="108" spans="1:10" ht="3.75" customHeight="1" x14ac:dyDescent="0.25">
      <c r="A108" s="27"/>
      <c r="B108" s="463"/>
      <c r="C108" s="463"/>
      <c r="D108" s="31"/>
      <c r="E108" s="463"/>
      <c r="F108" s="7"/>
      <c r="G108" s="463"/>
      <c r="H108" s="31"/>
      <c r="I108" s="463"/>
      <c r="J108" s="463"/>
    </row>
    <row r="109" spans="1:10" x14ac:dyDescent="0.25">
      <c r="A109" s="27"/>
      <c r="B109" s="463" t="s">
        <v>71</v>
      </c>
      <c r="C109" s="463"/>
      <c r="D109" s="25">
        <f>$J$79/D103</f>
        <v>2418.1494071062853</v>
      </c>
      <c r="E109" s="463"/>
      <c r="F109" s="25">
        <f>$J$79/F103</f>
        <v>2176.3344663956573</v>
      </c>
      <c r="G109" s="463"/>
      <c r="H109" s="25">
        <f>$J$79/H103</f>
        <v>1978.4858785415063</v>
      </c>
      <c r="I109" s="463"/>
      <c r="J109" s="463"/>
    </row>
    <row r="110" spans="1:10" ht="5.25" customHeight="1" x14ac:dyDescent="0.25">
      <c r="A110" s="27"/>
      <c r="B110" s="463"/>
      <c r="C110" s="463"/>
      <c r="D110" s="31"/>
      <c r="E110" s="463"/>
      <c r="F110" s="7"/>
      <c r="G110" s="463"/>
      <c r="H110" s="31"/>
      <c r="I110" s="463"/>
      <c r="J110" s="463"/>
    </row>
    <row r="111" spans="1:10" x14ac:dyDescent="0.25">
      <c r="A111" s="27"/>
      <c r="B111" s="2"/>
      <c r="C111" s="2"/>
      <c r="D111" s="1"/>
      <c r="E111" s="2"/>
      <c r="F111" s="3"/>
      <c r="G111" s="2"/>
      <c r="H111" s="1"/>
      <c r="I111" s="2"/>
      <c r="J111" s="2"/>
    </row>
    <row r="112" spans="1:10" x14ac:dyDescent="0.25">
      <c r="A112" s="27"/>
      <c r="B112" s="27"/>
      <c r="C112" s="27"/>
      <c r="D112" s="113"/>
      <c r="E112" s="27"/>
      <c r="F112" s="28"/>
      <c r="G112" s="27"/>
      <c r="H112" s="113"/>
      <c r="I112" s="27"/>
      <c r="J112" s="27"/>
    </row>
    <row r="113" spans="1:10" x14ac:dyDescent="0.25">
      <c r="A113" s="27"/>
      <c r="B113" s="27"/>
      <c r="C113" s="27"/>
      <c r="D113" s="113"/>
      <c r="E113" s="27"/>
      <c r="F113" s="28"/>
      <c r="G113" s="27"/>
      <c r="H113" s="113"/>
      <c r="I113" s="27"/>
      <c r="J113" s="27"/>
    </row>
    <row r="114" spans="1:10" x14ac:dyDescent="0.25">
      <c r="A114" s="27"/>
      <c r="B114" s="27"/>
      <c r="C114" s="27"/>
      <c r="D114" s="113"/>
      <c r="E114" s="27"/>
      <c r="F114" s="28"/>
      <c r="G114" s="27"/>
      <c r="H114" s="113"/>
      <c r="I114" s="27"/>
      <c r="J114" s="27"/>
    </row>
    <row r="115" spans="1:10" x14ac:dyDescent="0.25">
      <c r="A115" s="27"/>
      <c r="B115" s="27"/>
      <c r="C115" s="27"/>
      <c r="D115" s="113"/>
      <c r="E115" s="27"/>
      <c r="F115" s="28"/>
      <c r="G115" s="27"/>
      <c r="H115" s="113"/>
      <c r="I115" s="27"/>
      <c r="J115" s="27"/>
    </row>
    <row r="116" spans="1:10" x14ac:dyDescent="0.25">
      <c r="A116" s="27"/>
      <c r="B116" s="27"/>
      <c r="C116" s="27"/>
      <c r="D116" s="113"/>
      <c r="E116" s="27"/>
      <c r="F116" s="28"/>
      <c r="G116" s="27"/>
      <c r="H116" s="113"/>
      <c r="I116" s="27"/>
      <c r="J116" s="27"/>
    </row>
    <row r="117" spans="1:10" x14ac:dyDescent="0.25">
      <c r="A117" s="27"/>
      <c r="B117" s="27"/>
      <c r="C117" s="27"/>
      <c r="D117" s="113"/>
      <c r="E117" s="27"/>
      <c r="F117" s="28"/>
      <c r="G117" s="27"/>
      <c r="H117" s="113"/>
      <c r="I117" s="27"/>
      <c r="J117" s="27"/>
    </row>
    <row r="118" spans="1:10" x14ac:dyDescent="0.25">
      <c r="A118" s="27"/>
      <c r="B118" s="27"/>
      <c r="C118" s="27"/>
      <c r="D118" s="113"/>
      <c r="E118" s="27"/>
      <c r="F118" s="28"/>
      <c r="G118" s="27"/>
      <c r="H118" s="113"/>
      <c r="I118" s="27"/>
      <c r="J118" s="27"/>
    </row>
    <row r="119" spans="1:10" x14ac:dyDescent="0.25">
      <c r="A119" s="27"/>
      <c r="B119" s="27"/>
      <c r="C119" s="27"/>
      <c r="D119" s="113"/>
      <c r="E119" s="27"/>
      <c r="F119" s="28"/>
      <c r="G119" s="27"/>
      <c r="H119" s="113"/>
      <c r="I119" s="27"/>
      <c r="J119" s="27"/>
    </row>
    <row r="120" spans="1:10" x14ac:dyDescent="0.25">
      <c r="A120" s="27"/>
      <c r="B120" s="27"/>
      <c r="C120" s="27"/>
      <c r="D120" s="113"/>
      <c r="E120" s="27"/>
      <c r="F120" s="28"/>
      <c r="G120" s="27"/>
      <c r="H120" s="113"/>
      <c r="I120" s="27"/>
      <c r="J120" s="27"/>
    </row>
    <row r="121" spans="1:10" x14ac:dyDescent="0.25">
      <c r="A121" s="27"/>
      <c r="B121" s="27"/>
      <c r="C121" s="27"/>
      <c r="D121" s="113"/>
      <c r="E121" s="27"/>
      <c r="F121" s="28"/>
      <c r="G121" s="27"/>
      <c r="H121" s="113"/>
      <c r="I121" s="27"/>
      <c r="J121" s="27"/>
    </row>
    <row r="122" spans="1:10" x14ac:dyDescent="0.25">
      <c r="A122" s="27"/>
      <c r="B122" s="27"/>
      <c r="C122" s="27"/>
      <c r="D122" s="113"/>
      <c r="E122" s="27"/>
      <c r="F122" s="28"/>
      <c r="G122" s="27"/>
      <c r="H122" s="113"/>
      <c r="I122" s="27"/>
      <c r="J122" s="27"/>
    </row>
    <row r="123" spans="1:10" x14ac:dyDescent="0.25">
      <c r="A123" s="27"/>
      <c r="B123" s="27"/>
      <c r="C123" s="27"/>
      <c r="D123" s="113"/>
      <c r="E123" s="27"/>
      <c r="F123" s="28"/>
      <c r="G123" s="27"/>
      <c r="H123" s="113"/>
      <c r="I123" s="27"/>
      <c r="J123" s="27"/>
    </row>
    <row r="124" spans="1:10" x14ac:dyDescent="0.25">
      <c r="A124" s="27"/>
      <c r="B124" s="27"/>
      <c r="C124" s="27"/>
      <c r="D124" s="113"/>
      <c r="E124" s="27"/>
      <c r="F124" s="28"/>
      <c r="G124" s="27"/>
      <c r="H124" s="113"/>
      <c r="I124" s="27"/>
      <c r="J124" s="27"/>
    </row>
    <row r="125" spans="1:10" x14ac:dyDescent="0.25">
      <c r="A125" s="27"/>
      <c r="B125" s="27"/>
      <c r="C125" s="27"/>
      <c r="D125" s="113"/>
      <c r="E125" s="27"/>
      <c r="F125" s="28"/>
      <c r="G125" s="27"/>
      <c r="H125" s="113"/>
      <c r="I125" s="27"/>
      <c r="J125" s="27"/>
    </row>
    <row r="126" spans="1:10" x14ac:dyDescent="0.25">
      <c r="A126" s="27"/>
      <c r="B126" s="27"/>
      <c r="C126" s="27"/>
      <c r="D126" s="113"/>
      <c r="E126" s="27"/>
      <c r="F126" s="28"/>
      <c r="G126" s="27"/>
      <c r="H126" s="113"/>
      <c r="I126" s="27"/>
      <c r="J126" s="27"/>
    </row>
    <row r="127" spans="1:10" x14ac:dyDescent="0.25">
      <c r="A127" s="27"/>
      <c r="B127" s="27"/>
      <c r="C127" s="27"/>
      <c r="D127" s="113"/>
      <c r="E127" s="27"/>
      <c r="F127" s="28"/>
      <c r="G127" s="27"/>
      <c r="H127" s="113"/>
      <c r="I127" s="27"/>
      <c r="J127" s="27"/>
    </row>
    <row r="128" spans="1:10" x14ac:dyDescent="0.25">
      <c r="A128" s="27"/>
      <c r="B128" s="27"/>
      <c r="C128" s="27"/>
      <c r="D128" s="113"/>
      <c r="E128" s="27"/>
      <c r="F128" s="28"/>
      <c r="G128" s="27"/>
      <c r="H128" s="113"/>
      <c r="I128" s="27"/>
      <c r="J128" s="27"/>
    </row>
    <row r="129" spans="1:10" x14ac:dyDescent="0.25">
      <c r="A129" s="27"/>
      <c r="B129" s="27"/>
      <c r="C129" s="27"/>
      <c r="D129" s="113"/>
      <c r="E129" s="27"/>
      <c r="F129" s="28"/>
      <c r="G129" s="27"/>
      <c r="H129" s="113"/>
      <c r="I129" s="27"/>
      <c r="J129" s="27"/>
    </row>
    <row r="130" spans="1:10" x14ac:dyDescent="0.25">
      <c r="A130" s="27"/>
      <c r="B130" s="27"/>
      <c r="C130" s="27"/>
      <c r="D130" s="113"/>
      <c r="E130" s="27"/>
      <c r="F130" s="28"/>
      <c r="G130" s="27"/>
      <c r="H130" s="113"/>
      <c r="I130" s="27"/>
      <c r="J130" s="27"/>
    </row>
    <row r="131" spans="1:10" x14ac:dyDescent="0.25">
      <c r="A131" s="27"/>
      <c r="B131" s="27"/>
      <c r="C131" s="27"/>
      <c r="D131" s="113"/>
      <c r="E131" s="27"/>
      <c r="F131" s="28"/>
      <c r="G131" s="27"/>
      <c r="H131" s="113"/>
      <c r="I131" s="27"/>
      <c r="J131" s="27"/>
    </row>
    <row r="132" spans="1:10" x14ac:dyDescent="0.25">
      <c r="A132" s="27"/>
      <c r="B132" s="27"/>
      <c r="C132" s="27"/>
      <c r="D132" s="113"/>
      <c r="E132" s="27"/>
      <c r="F132" s="28"/>
      <c r="G132" s="27"/>
      <c r="H132" s="113"/>
      <c r="I132" s="27"/>
      <c r="J132" s="27"/>
    </row>
    <row r="133" spans="1:10" x14ac:dyDescent="0.25">
      <c r="A133" s="27"/>
      <c r="B133" s="27"/>
      <c r="C133" s="27"/>
      <c r="D133" s="113"/>
      <c r="E133" s="27"/>
      <c r="F133" s="28"/>
      <c r="G133" s="27"/>
      <c r="H133" s="113"/>
      <c r="I133" s="27"/>
      <c r="J133" s="27"/>
    </row>
    <row r="134" spans="1:10" x14ac:dyDescent="0.25">
      <c r="A134" s="27"/>
      <c r="B134" s="27"/>
      <c r="C134" s="27"/>
      <c r="D134" s="113"/>
      <c r="E134" s="27"/>
      <c r="F134" s="28"/>
      <c r="G134" s="27"/>
      <c r="H134" s="113"/>
      <c r="I134" s="27"/>
      <c r="J134" s="27"/>
    </row>
    <row r="135" spans="1:10" x14ac:dyDescent="0.25">
      <c r="A135" s="27"/>
      <c r="B135" s="27"/>
      <c r="C135" s="27"/>
      <c r="D135" s="113"/>
      <c r="E135" s="27"/>
      <c r="F135" s="28"/>
      <c r="G135" s="27"/>
      <c r="H135" s="113"/>
      <c r="I135" s="27"/>
      <c r="J135" s="27"/>
    </row>
    <row r="136" spans="1:10" x14ac:dyDescent="0.25">
      <c r="A136" s="27"/>
      <c r="B136" s="27"/>
      <c r="C136" s="27"/>
      <c r="D136" s="113"/>
      <c r="E136" s="27"/>
      <c r="F136" s="28"/>
      <c r="G136" s="27"/>
      <c r="H136" s="113"/>
      <c r="I136" s="27"/>
      <c r="J136" s="27"/>
    </row>
    <row r="137" spans="1:10" x14ac:dyDescent="0.25">
      <c r="A137" s="27"/>
      <c r="B137" s="27"/>
      <c r="C137" s="27"/>
      <c r="D137" s="113"/>
      <c r="E137" s="27"/>
      <c r="F137" s="28"/>
      <c r="G137" s="27"/>
      <c r="H137" s="113"/>
      <c r="I137" s="27"/>
      <c r="J137" s="27"/>
    </row>
    <row r="138" spans="1:10" x14ac:dyDescent="0.25">
      <c r="A138" s="27"/>
      <c r="B138" s="27"/>
      <c r="C138" s="27"/>
      <c r="D138" s="113"/>
      <c r="E138" s="27"/>
      <c r="F138" s="28"/>
      <c r="G138" s="27"/>
      <c r="H138" s="113"/>
      <c r="I138" s="27"/>
      <c r="J138" s="27"/>
    </row>
    <row r="139" spans="1:10" x14ac:dyDescent="0.25">
      <c r="A139" s="27"/>
      <c r="B139" s="27"/>
      <c r="C139" s="27"/>
      <c r="D139" s="113"/>
      <c r="E139" s="27"/>
      <c r="F139" s="28"/>
      <c r="G139" s="27"/>
      <c r="H139" s="113"/>
      <c r="I139" s="27"/>
      <c r="J139" s="27"/>
    </row>
    <row r="140" spans="1:10" x14ac:dyDescent="0.25">
      <c r="A140" s="27"/>
      <c r="B140" s="27"/>
      <c r="C140" s="27"/>
      <c r="D140" s="113"/>
      <c r="E140" s="27"/>
      <c r="F140" s="28"/>
      <c r="G140" s="27"/>
      <c r="H140" s="113"/>
      <c r="I140" s="27"/>
      <c r="J140" s="27"/>
    </row>
    <row r="141" spans="1:10" x14ac:dyDescent="0.25">
      <c r="A141" s="27"/>
      <c r="B141" s="27"/>
      <c r="C141" s="27"/>
      <c r="D141" s="113"/>
      <c r="E141" s="27"/>
      <c r="F141" s="28"/>
      <c r="G141" s="27"/>
      <c r="H141" s="113"/>
      <c r="I141" s="27"/>
      <c r="J141" s="27"/>
    </row>
  </sheetData>
  <mergeCells count="6">
    <mergeCell ref="B87:J87"/>
    <mergeCell ref="B3:J3"/>
    <mergeCell ref="B6:J6"/>
    <mergeCell ref="B8:J8"/>
    <mergeCell ref="B85:J85"/>
    <mergeCell ref="B86:J86"/>
  </mergeCells>
  <pageMargins left="0.7" right="0.7" top="0.75" bottom="0.75" header="0.3" footer="0.3"/>
  <pageSetup orientation="portrait" horizontalDpi="0" verticalDpi="0" r:id="rId1"/>
  <rowBreaks count="1" manualBreakCount="1">
    <brk id="63" min="1"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69"/>
  <sheetViews>
    <sheetView workbookViewId="0">
      <selection activeCell="B16" sqref="B16"/>
    </sheetView>
  </sheetViews>
  <sheetFormatPr defaultColWidth="10.6640625" defaultRowHeight="13.2" x14ac:dyDescent="0.25"/>
  <cols>
    <col min="1" max="1" width="3.109375" style="48" customWidth="1"/>
    <col min="2" max="2" width="12.6640625" style="44" customWidth="1"/>
    <col min="3" max="3" width="23.33203125" style="44" customWidth="1"/>
    <col min="4" max="4" width="31.33203125" style="44" customWidth="1"/>
    <col min="5" max="5" width="42.6640625" style="44" customWidth="1"/>
    <col min="6" max="8" width="10.6640625" style="44" customWidth="1"/>
    <col min="9" max="10" width="10.6640625" style="48" customWidth="1"/>
    <col min="11" max="16384" width="10.6640625" style="44"/>
  </cols>
  <sheetData>
    <row r="1" spans="2:8" ht="15" customHeight="1" x14ac:dyDescent="0.25">
      <c r="B1" s="48"/>
      <c r="C1" s="48"/>
      <c r="D1" s="48"/>
      <c r="E1" s="48"/>
      <c r="F1" s="48"/>
      <c r="G1" s="48"/>
      <c r="H1" s="48"/>
    </row>
    <row r="2" spans="2:8" ht="19.5" customHeight="1" x14ac:dyDescent="0.3">
      <c r="B2" s="545" t="s">
        <v>396</v>
      </c>
      <c r="C2" s="546"/>
      <c r="D2" s="546"/>
      <c r="E2" s="546"/>
      <c r="F2" s="48"/>
      <c r="G2" s="48"/>
      <c r="H2" s="48"/>
    </row>
    <row r="3" spans="2:8" ht="33" customHeight="1" x14ac:dyDescent="0.25">
      <c r="B3" s="169" t="s">
        <v>138</v>
      </c>
      <c r="C3" s="169" t="s">
        <v>140</v>
      </c>
      <c r="D3" s="169" t="s">
        <v>142</v>
      </c>
      <c r="E3" s="169" t="s">
        <v>143</v>
      </c>
      <c r="F3" s="48"/>
      <c r="G3" s="48"/>
      <c r="H3" s="48"/>
    </row>
    <row r="4" spans="2:8" x14ac:dyDescent="0.25">
      <c r="B4" s="508"/>
      <c r="C4" s="508"/>
      <c r="D4" s="508"/>
      <c r="E4" s="508" t="s">
        <v>400</v>
      </c>
      <c r="F4" s="48"/>
      <c r="G4" s="48"/>
      <c r="H4" s="48"/>
    </row>
    <row r="5" spans="2:8" x14ac:dyDescent="0.25">
      <c r="B5" s="509" t="s">
        <v>164</v>
      </c>
      <c r="C5" s="509" t="s">
        <v>158</v>
      </c>
      <c r="D5" s="512" t="s">
        <v>310</v>
      </c>
      <c r="E5" s="509" t="s">
        <v>360</v>
      </c>
      <c r="F5" s="48"/>
      <c r="G5" s="48"/>
      <c r="H5" s="48"/>
    </row>
    <row r="6" spans="2:8" x14ac:dyDescent="0.25">
      <c r="B6" s="510"/>
      <c r="C6" s="510"/>
      <c r="D6" s="510" t="s">
        <v>381</v>
      </c>
      <c r="E6" s="510"/>
      <c r="F6" s="48"/>
      <c r="G6" s="48"/>
      <c r="H6" s="48"/>
    </row>
    <row r="7" spans="2:8" x14ac:dyDescent="0.25">
      <c r="B7" s="510" t="s">
        <v>164</v>
      </c>
      <c r="C7" s="510" t="s">
        <v>106</v>
      </c>
      <c r="D7" s="510" t="s">
        <v>311</v>
      </c>
      <c r="E7" s="510" t="s">
        <v>398</v>
      </c>
      <c r="F7" s="48"/>
      <c r="G7" s="48"/>
      <c r="H7" s="48"/>
    </row>
    <row r="8" spans="2:8" x14ac:dyDescent="0.25">
      <c r="B8" s="508"/>
      <c r="C8" s="508"/>
      <c r="D8" s="508"/>
      <c r="E8" s="508"/>
      <c r="F8" s="48"/>
      <c r="G8" s="48"/>
      <c r="H8" s="48"/>
    </row>
    <row r="9" spans="2:8" x14ac:dyDescent="0.25">
      <c r="B9" s="509" t="s">
        <v>186</v>
      </c>
      <c r="C9" s="509" t="s">
        <v>165</v>
      </c>
      <c r="D9" s="509"/>
      <c r="E9" s="509"/>
      <c r="F9" s="48"/>
      <c r="G9" s="48"/>
      <c r="H9" s="48"/>
    </row>
    <row r="10" spans="2:8" x14ac:dyDescent="0.25">
      <c r="B10" s="508"/>
      <c r="C10" s="508"/>
      <c r="D10" s="508"/>
      <c r="E10" s="508" t="s">
        <v>399</v>
      </c>
      <c r="F10" s="48"/>
      <c r="G10" s="48"/>
      <c r="H10" s="48"/>
    </row>
    <row r="11" spans="2:8" x14ac:dyDescent="0.25">
      <c r="B11" s="509" t="s">
        <v>186</v>
      </c>
      <c r="C11" s="509" t="s">
        <v>158</v>
      </c>
      <c r="D11" s="509" t="s">
        <v>310</v>
      </c>
      <c r="E11" s="509" t="s">
        <v>360</v>
      </c>
      <c r="F11" s="48"/>
      <c r="G11" s="48"/>
      <c r="H11" s="48"/>
    </row>
    <row r="12" spans="2:8" x14ac:dyDescent="0.25">
      <c r="B12" s="508"/>
      <c r="C12" s="508"/>
      <c r="D12" s="508"/>
      <c r="E12" s="508"/>
      <c r="F12" s="48"/>
      <c r="G12" s="48"/>
      <c r="H12" s="48"/>
    </row>
    <row r="13" spans="2:8" x14ac:dyDescent="0.25">
      <c r="B13" s="509" t="s">
        <v>153</v>
      </c>
      <c r="C13" s="509" t="s">
        <v>154</v>
      </c>
      <c r="D13" s="509" t="s">
        <v>397</v>
      </c>
      <c r="E13" s="509" t="s">
        <v>487</v>
      </c>
      <c r="F13" s="48"/>
      <c r="G13" s="48"/>
      <c r="H13" s="48"/>
    </row>
    <row r="14" spans="2:8" x14ac:dyDescent="0.25">
      <c r="B14" s="508"/>
      <c r="C14" s="508"/>
      <c r="D14" s="508"/>
      <c r="E14" s="508"/>
      <c r="F14" s="48"/>
      <c r="G14" s="48"/>
      <c r="H14" s="48"/>
    </row>
    <row r="15" spans="2:8" x14ac:dyDescent="0.25">
      <c r="B15" s="509" t="s">
        <v>488</v>
      </c>
      <c r="C15" s="509" t="s">
        <v>154</v>
      </c>
      <c r="D15" s="509" t="s">
        <v>397</v>
      </c>
      <c r="E15" s="509" t="s">
        <v>401</v>
      </c>
      <c r="F15" s="48"/>
      <c r="G15" s="48"/>
      <c r="H15" s="48"/>
    </row>
    <row r="16" spans="2:8" x14ac:dyDescent="0.25">
      <c r="B16" s="508"/>
      <c r="C16" s="508"/>
      <c r="D16" s="508"/>
      <c r="E16" s="508"/>
      <c r="F16" s="48"/>
      <c r="G16" s="48"/>
      <c r="H16" s="48"/>
    </row>
    <row r="17" spans="1:15" x14ac:dyDescent="0.25">
      <c r="B17" s="509" t="s">
        <v>139</v>
      </c>
      <c r="C17" s="509" t="s">
        <v>144</v>
      </c>
      <c r="D17" s="509" t="s">
        <v>297</v>
      </c>
      <c r="E17" s="509"/>
      <c r="F17" s="48"/>
      <c r="G17" s="48"/>
      <c r="H17" s="48"/>
    </row>
    <row r="18" spans="1:15" x14ac:dyDescent="0.25">
      <c r="A18" s="460"/>
      <c r="B18" s="508"/>
      <c r="C18" s="508"/>
      <c r="D18" s="508"/>
      <c r="E18" s="508" t="s">
        <v>353</v>
      </c>
      <c r="F18" s="460"/>
      <c r="G18" s="460"/>
      <c r="H18" s="460"/>
      <c r="I18" s="460"/>
      <c r="J18" s="460"/>
      <c r="K18" s="460"/>
      <c r="L18" s="460"/>
      <c r="M18" s="460"/>
      <c r="N18" s="460"/>
      <c r="O18" s="460"/>
    </row>
    <row r="19" spans="1:15" x14ac:dyDescent="0.25">
      <c r="A19" s="460"/>
      <c r="B19" s="509" t="s">
        <v>157</v>
      </c>
      <c r="C19" s="509" t="s">
        <v>158</v>
      </c>
      <c r="D19" s="509" t="s">
        <v>310</v>
      </c>
      <c r="E19" s="509" t="s">
        <v>360</v>
      </c>
      <c r="F19" s="460"/>
      <c r="G19" s="460"/>
      <c r="H19" s="460"/>
      <c r="I19" s="460"/>
      <c r="J19" s="460"/>
      <c r="K19" s="460"/>
      <c r="L19" s="460"/>
      <c r="M19" s="460"/>
      <c r="N19" s="460"/>
      <c r="O19" s="460"/>
    </row>
    <row r="20" spans="1:15" x14ac:dyDescent="0.25">
      <c r="B20" s="48"/>
      <c r="C20" s="48"/>
      <c r="D20" s="48"/>
      <c r="E20" s="48"/>
      <c r="F20" s="48"/>
      <c r="G20" s="48"/>
      <c r="H20" s="48"/>
    </row>
    <row r="21" spans="1:15" x14ac:dyDescent="0.25">
      <c r="B21" s="48"/>
      <c r="C21" s="48"/>
      <c r="D21" s="48"/>
      <c r="E21" s="48"/>
      <c r="F21" s="48"/>
      <c r="G21" s="48"/>
      <c r="H21" s="48"/>
    </row>
    <row r="22" spans="1:15" x14ac:dyDescent="0.25">
      <c r="B22" s="48"/>
      <c r="C22" s="48"/>
      <c r="D22" s="48"/>
      <c r="E22" s="48"/>
      <c r="F22" s="48"/>
      <c r="G22" s="48"/>
      <c r="H22" s="48"/>
    </row>
    <row r="23" spans="1:15" x14ac:dyDescent="0.25">
      <c r="B23" s="48"/>
      <c r="C23" s="48"/>
      <c r="D23" s="48"/>
      <c r="E23" s="48"/>
      <c r="F23" s="48"/>
      <c r="G23" s="48"/>
      <c r="H23" s="48"/>
    </row>
    <row r="24" spans="1:15" x14ac:dyDescent="0.25">
      <c r="B24" s="48"/>
      <c r="C24" s="48"/>
      <c r="D24" s="48"/>
      <c r="E24" s="48"/>
      <c r="F24" s="48"/>
      <c r="G24" s="48"/>
      <c r="H24" s="48"/>
    </row>
    <row r="25" spans="1:15" x14ac:dyDescent="0.25">
      <c r="B25" s="48"/>
      <c r="C25" s="48"/>
      <c r="D25" s="48"/>
      <c r="E25" s="48"/>
      <c r="F25" s="48"/>
      <c r="G25" s="48"/>
      <c r="H25" s="48"/>
    </row>
    <row r="26" spans="1:15" x14ac:dyDescent="0.25">
      <c r="B26" s="48"/>
      <c r="C26" s="48"/>
      <c r="D26" s="48"/>
      <c r="E26" s="48"/>
      <c r="F26" s="48"/>
      <c r="G26" s="48"/>
      <c r="H26" s="48"/>
    </row>
    <row r="27" spans="1:15" x14ac:dyDescent="0.25">
      <c r="B27" s="48"/>
      <c r="C27" s="48"/>
      <c r="D27" s="48"/>
      <c r="E27" s="48"/>
      <c r="F27" s="48"/>
      <c r="G27" s="48"/>
      <c r="H27" s="48"/>
    </row>
    <row r="28" spans="1:15" x14ac:dyDescent="0.25">
      <c r="B28" s="48"/>
      <c r="C28" s="48"/>
      <c r="D28" s="48"/>
      <c r="E28" s="48"/>
      <c r="F28" s="48"/>
      <c r="G28" s="48"/>
      <c r="H28" s="48"/>
    </row>
    <row r="29" spans="1:15" x14ac:dyDescent="0.25">
      <c r="B29" s="48"/>
      <c r="C29" s="48"/>
      <c r="D29" s="48"/>
      <c r="E29" s="48"/>
      <c r="F29" s="48"/>
      <c r="G29" s="48"/>
      <c r="H29" s="48"/>
    </row>
    <row r="30" spans="1:15" x14ac:dyDescent="0.25">
      <c r="B30" s="48"/>
      <c r="C30" s="48"/>
      <c r="D30" s="48"/>
      <c r="E30" s="48"/>
      <c r="F30" s="48"/>
      <c r="G30" s="48"/>
      <c r="H30" s="48"/>
    </row>
    <row r="31" spans="1:15" x14ac:dyDescent="0.25">
      <c r="B31" s="48"/>
      <c r="C31" s="48"/>
      <c r="D31" s="48"/>
      <c r="E31" s="48"/>
      <c r="F31" s="48"/>
      <c r="G31" s="48"/>
      <c r="H31" s="48"/>
    </row>
    <row r="32" spans="1:15" x14ac:dyDescent="0.25">
      <c r="B32" s="48"/>
      <c r="C32" s="48"/>
      <c r="D32" s="48"/>
      <c r="E32" s="48"/>
      <c r="F32" s="48"/>
      <c r="G32" s="48"/>
      <c r="H32" s="48"/>
    </row>
    <row r="33" spans="2:8" x14ac:dyDescent="0.25">
      <c r="B33" s="48"/>
      <c r="C33" s="48"/>
      <c r="D33" s="48"/>
      <c r="E33" s="48"/>
      <c r="F33" s="48"/>
      <c r="G33" s="48"/>
      <c r="H33" s="48"/>
    </row>
    <row r="34" spans="2:8" x14ac:dyDescent="0.25">
      <c r="B34" s="48"/>
      <c r="C34" s="48"/>
      <c r="D34" s="48"/>
      <c r="E34" s="48"/>
      <c r="F34" s="48"/>
      <c r="G34" s="48"/>
      <c r="H34" s="48"/>
    </row>
    <row r="35" spans="2:8" x14ac:dyDescent="0.25">
      <c r="B35" s="48"/>
      <c r="C35" s="48"/>
      <c r="D35" s="48"/>
      <c r="E35" s="48"/>
      <c r="F35" s="48"/>
      <c r="G35" s="48"/>
      <c r="H35" s="48"/>
    </row>
    <row r="36" spans="2:8" x14ac:dyDescent="0.25">
      <c r="B36" s="48"/>
      <c r="C36" s="48"/>
      <c r="D36" s="48"/>
      <c r="E36" s="48"/>
      <c r="F36" s="48"/>
      <c r="G36" s="48"/>
      <c r="H36" s="48"/>
    </row>
    <row r="37" spans="2:8" x14ac:dyDescent="0.25">
      <c r="B37" s="48"/>
      <c r="C37" s="48"/>
      <c r="D37" s="48"/>
      <c r="E37" s="48"/>
      <c r="F37" s="48"/>
      <c r="G37" s="48"/>
      <c r="H37" s="48"/>
    </row>
    <row r="38" spans="2:8" x14ac:dyDescent="0.25">
      <c r="B38" s="48"/>
      <c r="C38" s="48"/>
      <c r="D38" s="48"/>
      <c r="E38" s="48"/>
      <c r="F38" s="48"/>
      <c r="G38" s="48"/>
      <c r="H38" s="48"/>
    </row>
    <row r="39" spans="2:8" x14ac:dyDescent="0.25">
      <c r="B39" s="48"/>
      <c r="C39" s="48"/>
      <c r="D39" s="48"/>
      <c r="E39" s="48"/>
      <c r="F39" s="48"/>
      <c r="G39" s="48"/>
      <c r="H39" s="48"/>
    </row>
    <row r="40" spans="2:8" x14ac:dyDescent="0.25">
      <c r="B40" s="48"/>
      <c r="C40" s="48"/>
      <c r="D40" s="48"/>
      <c r="E40" s="48"/>
      <c r="F40" s="48"/>
      <c r="G40" s="48"/>
      <c r="H40" s="48"/>
    </row>
    <row r="41" spans="2:8" x14ac:dyDescent="0.25">
      <c r="B41" s="48"/>
      <c r="C41" s="48"/>
      <c r="D41" s="48"/>
      <c r="E41" s="48"/>
      <c r="F41" s="48"/>
      <c r="G41" s="48"/>
      <c r="H41" s="48"/>
    </row>
    <row r="42" spans="2:8" x14ac:dyDescent="0.25">
      <c r="B42" s="48"/>
      <c r="C42" s="48"/>
      <c r="D42" s="48"/>
      <c r="E42" s="48"/>
      <c r="F42" s="48"/>
      <c r="G42" s="48"/>
      <c r="H42" s="48"/>
    </row>
    <row r="43" spans="2:8" x14ac:dyDescent="0.25">
      <c r="B43" s="48"/>
      <c r="C43" s="48"/>
      <c r="D43" s="48"/>
      <c r="E43" s="48"/>
      <c r="F43" s="48"/>
      <c r="G43" s="48"/>
      <c r="H43" s="48"/>
    </row>
    <row r="44" spans="2:8" x14ac:dyDescent="0.25">
      <c r="B44" s="48"/>
      <c r="C44" s="48"/>
      <c r="D44" s="48"/>
      <c r="E44" s="48"/>
      <c r="F44" s="48"/>
      <c r="G44" s="48"/>
      <c r="H44" s="48"/>
    </row>
    <row r="45" spans="2:8" x14ac:dyDescent="0.25">
      <c r="B45" s="48"/>
      <c r="C45" s="48"/>
      <c r="D45" s="48"/>
      <c r="E45" s="48"/>
      <c r="F45" s="48"/>
      <c r="G45" s="48"/>
      <c r="H45" s="48"/>
    </row>
    <row r="46" spans="2:8" x14ac:dyDescent="0.25">
      <c r="B46" s="48"/>
      <c r="C46" s="48"/>
      <c r="D46" s="48"/>
      <c r="E46" s="48"/>
      <c r="F46" s="48"/>
      <c r="G46" s="48"/>
      <c r="H46" s="48"/>
    </row>
    <row r="47" spans="2:8" x14ac:dyDescent="0.25">
      <c r="B47" s="48"/>
      <c r="C47" s="48"/>
      <c r="D47" s="48"/>
      <c r="E47" s="48"/>
      <c r="F47" s="48"/>
      <c r="G47" s="48"/>
      <c r="H47" s="48"/>
    </row>
    <row r="48" spans="2:8" x14ac:dyDescent="0.25">
      <c r="B48" s="48"/>
      <c r="C48" s="48"/>
      <c r="D48" s="48"/>
      <c r="E48" s="48"/>
      <c r="F48" s="48"/>
      <c r="G48" s="48"/>
      <c r="H48" s="48"/>
    </row>
    <row r="49" spans="2:8" x14ac:dyDescent="0.25">
      <c r="B49" s="48"/>
      <c r="C49" s="48"/>
      <c r="D49" s="48"/>
      <c r="E49" s="48"/>
      <c r="F49" s="48"/>
      <c r="G49" s="48"/>
      <c r="H49" s="48"/>
    </row>
    <row r="50" spans="2:8" x14ac:dyDescent="0.25">
      <c r="B50" s="48"/>
      <c r="C50" s="48"/>
      <c r="D50" s="48"/>
      <c r="E50" s="48"/>
      <c r="F50" s="48"/>
      <c r="G50" s="48"/>
      <c r="H50" s="48"/>
    </row>
    <row r="51" spans="2:8" x14ac:dyDescent="0.25">
      <c r="B51" s="48"/>
      <c r="C51" s="48"/>
      <c r="D51" s="48"/>
      <c r="E51" s="48"/>
      <c r="F51" s="48"/>
      <c r="G51" s="48"/>
      <c r="H51" s="48"/>
    </row>
    <row r="52" spans="2:8" x14ac:dyDescent="0.25">
      <c r="B52" s="48"/>
      <c r="C52" s="48"/>
      <c r="D52" s="48"/>
      <c r="E52" s="48"/>
      <c r="F52" s="48"/>
      <c r="G52" s="48"/>
      <c r="H52" s="48"/>
    </row>
    <row r="53" spans="2:8" x14ac:dyDescent="0.25">
      <c r="B53" s="48"/>
      <c r="C53" s="48"/>
      <c r="D53" s="48"/>
      <c r="E53" s="48"/>
      <c r="F53" s="48"/>
      <c r="G53" s="48"/>
      <c r="H53" s="48"/>
    </row>
    <row r="54" spans="2:8" x14ac:dyDescent="0.25">
      <c r="B54" s="48"/>
      <c r="C54" s="48"/>
      <c r="D54" s="48"/>
      <c r="E54" s="48"/>
      <c r="F54" s="48"/>
      <c r="G54" s="48"/>
      <c r="H54" s="48"/>
    </row>
    <row r="55" spans="2:8" x14ac:dyDescent="0.25">
      <c r="B55" s="48"/>
      <c r="C55" s="48"/>
      <c r="D55" s="48"/>
      <c r="E55" s="48"/>
      <c r="F55" s="48"/>
      <c r="G55" s="48"/>
      <c r="H55" s="48"/>
    </row>
    <row r="56" spans="2:8" x14ac:dyDescent="0.25">
      <c r="B56" s="48"/>
      <c r="C56" s="48"/>
      <c r="D56" s="48"/>
      <c r="E56" s="48"/>
      <c r="F56" s="48"/>
      <c r="G56" s="48"/>
      <c r="H56" s="48"/>
    </row>
    <row r="57" spans="2:8" x14ac:dyDescent="0.25">
      <c r="B57" s="48"/>
      <c r="C57" s="48"/>
      <c r="D57" s="48"/>
      <c r="E57" s="48"/>
      <c r="F57" s="48"/>
      <c r="G57" s="48"/>
      <c r="H57" s="48"/>
    </row>
    <row r="58" spans="2:8" x14ac:dyDescent="0.25">
      <c r="B58" s="48"/>
      <c r="C58" s="48"/>
      <c r="D58" s="48"/>
      <c r="E58" s="48"/>
      <c r="F58" s="48"/>
      <c r="G58" s="48"/>
      <c r="H58" s="48"/>
    </row>
    <row r="59" spans="2:8" x14ac:dyDescent="0.25">
      <c r="B59" s="48"/>
      <c r="C59" s="48"/>
      <c r="D59" s="48"/>
      <c r="E59" s="48"/>
      <c r="F59" s="48"/>
      <c r="G59" s="48"/>
      <c r="H59" s="48"/>
    </row>
    <row r="60" spans="2:8" x14ac:dyDescent="0.25">
      <c r="B60" s="48"/>
      <c r="C60" s="48"/>
      <c r="D60" s="48"/>
      <c r="E60" s="48"/>
      <c r="F60" s="48"/>
      <c r="G60" s="48"/>
      <c r="H60" s="48"/>
    </row>
    <row r="61" spans="2:8" x14ac:dyDescent="0.25">
      <c r="B61" s="48"/>
      <c r="C61" s="48"/>
      <c r="D61" s="48"/>
      <c r="E61" s="48"/>
      <c r="F61" s="48"/>
      <c r="G61" s="48"/>
      <c r="H61" s="48"/>
    </row>
    <row r="62" spans="2:8" x14ac:dyDescent="0.25">
      <c r="B62" s="48"/>
      <c r="C62" s="48"/>
      <c r="D62" s="48"/>
      <c r="E62" s="48"/>
      <c r="F62" s="48"/>
      <c r="G62" s="48"/>
      <c r="H62" s="48"/>
    </row>
    <row r="63" spans="2:8" x14ac:dyDescent="0.25">
      <c r="B63" s="48"/>
      <c r="C63" s="48"/>
      <c r="D63" s="48"/>
      <c r="E63" s="48"/>
      <c r="F63" s="48"/>
      <c r="G63" s="48"/>
      <c r="H63" s="48"/>
    </row>
    <row r="64" spans="2:8" x14ac:dyDescent="0.25">
      <c r="B64" s="48"/>
      <c r="C64" s="48"/>
      <c r="D64" s="48"/>
      <c r="E64" s="48"/>
    </row>
    <row r="65" spans="2:5" x14ac:dyDescent="0.25">
      <c r="B65" s="48"/>
      <c r="C65" s="48"/>
      <c r="D65" s="48"/>
      <c r="E65" s="48"/>
    </row>
    <row r="66" spans="2:5" x14ac:dyDescent="0.25">
      <c r="B66" s="48"/>
      <c r="C66" s="48"/>
      <c r="D66" s="48"/>
      <c r="E66" s="48"/>
    </row>
    <row r="67" spans="2:5" x14ac:dyDescent="0.25">
      <c r="B67" s="48"/>
      <c r="C67" s="48"/>
      <c r="D67" s="48"/>
      <c r="E67" s="48"/>
    </row>
    <row r="68" spans="2:5" x14ac:dyDescent="0.25">
      <c r="B68" s="48"/>
      <c r="C68" s="48"/>
      <c r="D68" s="48"/>
      <c r="E68" s="48"/>
    </row>
    <row r="69" spans="2:5" x14ac:dyDescent="0.25">
      <c r="B69" s="48"/>
      <c r="C69" s="48"/>
      <c r="D69" s="48"/>
      <c r="E69" s="48"/>
    </row>
  </sheetData>
  <mergeCells count="1">
    <mergeCell ref="B2:E2"/>
  </mergeCells>
  <pageMargins left="0.7" right="0.7" top="0.75" bottom="0.75" header="0.3" footer="0.3"/>
  <pageSetup scale="84"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dimension ref="A1:J56"/>
  <sheetViews>
    <sheetView workbookViewId="0">
      <selection activeCell="D6" sqref="D6:D7"/>
    </sheetView>
  </sheetViews>
  <sheetFormatPr defaultColWidth="11.44140625" defaultRowHeight="13.2" x14ac:dyDescent="0.25"/>
  <cols>
    <col min="1" max="1" width="3.109375" style="27" customWidth="1"/>
    <col min="2" max="2" width="12.6640625" customWidth="1"/>
    <col min="3" max="3" width="23.33203125" customWidth="1"/>
    <col min="4" max="4" width="31.33203125" customWidth="1"/>
    <col min="5" max="5" width="42.6640625" customWidth="1"/>
    <col min="6" max="8" width="11.44140625" customWidth="1"/>
    <col min="9" max="10" width="11.44140625" style="27" customWidth="1"/>
  </cols>
  <sheetData>
    <row r="1" spans="2:8" ht="15" customHeight="1" x14ac:dyDescent="0.25">
      <c r="B1" s="27"/>
      <c r="C1" s="27"/>
      <c r="D1" s="27"/>
      <c r="E1" s="27"/>
      <c r="F1" s="27"/>
      <c r="G1" s="27"/>
      <c r="H1" s="27"/>
    </row>
    <row r="2" spans="2:8" ht="19.5" customHeight="1" x14ac:dyDescent="0.3">
      <c r="B2" s="545" t="s">
        <v>323</v>
      </c>
      <c r="C2" s="546"/>
      <c r="D2" s="546"/>
      <c r="E2" s="546"/>
      <c r="F2" s="27"/>
      <c r="G2" s="27"/>
      <c r="H2" s="27"/>
    </row>
    <row r="3" spans="2:8" ht="33" customHeight="1" x14ac:dyDescent="0.25">
      <c r="B3" s="169" t="s">
        <v>138</v>
      </c>
      <c r="C3" s="169" t="s">
        <v>140</v>
      </c>
      <c r="D3" s="169" t="s">
        <v>142</v>
      </c>
      <c r="E3" s="169" t="s">
        <v>143</v>
      </c>
      <c r="F3" s="27"/>
      <c r="G3" s="27"/>
      <c r="H3" s="27"/>
    </row>
    <row r="4" spans="2:8" x14ac:dyDescent="0.25">
      <c r="B4" s="110"/>
      <c r="C4" s="110"/>
      <c r="D4" s="110"/>
      <c r="E4" s="110" t="s">
        <v>356</v>
      </c>
      <c r="F4" s="27"/>
      <c r="G4" s="27"/>
      <c r="H4" s="27"/>
    </row>
    <row r="5" spans="2:8" x14ac:dyDescent="0.25">
      <c r="B5" s="64" t="s">
        <v>141</v>
      </c>
      <c r="C5" s="64" t="s">
        <v>158</v>
      </c>
      <c r="D5" s="64" t="s">
        <v>310</v>
      </c>
      <c r="E5" s="64" t="s">
        <v>240</v>
      </c>
      <c r="F5" s="27"/>
      <c r="G5" s="27"/>
      <c r="H5" s="27"/>
    </row>
    <row r="6" spans="2:8" x14ac:dyDescent="0.25">
      <c r="B6" s="71"/>
      <c r="C6" s="71"/>
      <c r="D6" s="71" t="s">
        <v>381</v>
      </c>
      <c r="E6" s="71"/>
      <c r="F6" s="27"/>
      <c r="G6" s="27"/>
      <c r="H6" s="27"/>
    </row>
    <row r="7" spans="2:8" x14ac:dyDescent="0.25">
      <c r="B7" s="71" t="s">
        <v>164</v>
      </c>
      <c r="C7" s="71" t="s">
        <v>106</v>
      </c>
      <c r="D7" s="71" t="s">
        <v>311</v>
      </c>
      <c r="E7" s="71" t="s">
        <v>163</v>
      </c>
      <c r="F7" s="27"/>
      <c r="G7" s="27"/>
      <c r="H7" s="27"/>
    </row>
    <row r="8" spans="2:8" x14ac:dyDescent="0.25">
      <c r="B8" s="110"/>
      <c r="C8" s="110"/>
      <c r="D8" s="110"/>
      <c r="E8" s="110"/>
      <c r="F8" s="27"/>
      <c r="G8" s="27"/>
      <c r="H8" s="27"/>
    </row>
    <row r="9" spans="2:8" x14ac:dyDescent="0.25">
      <c r="B9" s="64" t="s">
        <v>186</v>
      </c>
      <c r="C9" s="64" t="s">
        <v>165</v>
      </c>
      <c r="D9" s="64"/>
      <c r="E9" s="64"/>
      <c r="F9" s="27"/>
      <c r="G9" s="27"/>
      <c r="H9" s="27"/>
    </row>
    <row r="10" spans="2:8" x14ac:dyDescent="0.25">
      <c r="B10" s="71"/>
      <c r="C10" s="71"/>
      <c r="D10" s="71"/>
      <c r="E10" s="71"/>
      <c r="F10" s="27"/>
      <c r="G10" s="27"/>
      <c r="H10" s="27"/>
    </row>
    <row r="11" spans="2:8" x14ac:dyDescent="0.25">
      <c r="B11" s="71" t="s">
        <v>153</v>
      </c>
      <c r="C11" s="71" t="s">
        <v>154</v>
      </c>
      <c r="D11" s="71" t="s">
        <v>123</v>
      </c>
      <c r="E11" s="71" t="s">
        <v>89</v>
      </c>
      <c r="F11" s="27"/>
      <c r="G11" s="27"/>
      <c r="H11" s="27"/>
    </row>
    <row r="12" spans="2:8" x14ac:dyDescent="0.25">
      <c r="B12" s="110"/>
      <c r="C12" s="110"/>
      <c r="D12" s="110"/>
      <c r="E12" s="110"/>
      <c r="F12" s="27"/>
      <c r="G12" s="27"/>
      <c r="H12" s="27"/>
    </row>
    <row r="13" spans="2:8" x14ac:dyDescent="0.25">
      <c r="B13" s="64" t="s">
        <v>139</v>
      </c>
      <c r="C13" s="64" t="s">
        <v>144</v>
      </c>
      <c r="D13" s="311" t="s">
        <v>297</v>
      </c>
      <c r="E13" s="64"/>
      <c r="F13" s="27"/>
      <c r="G13" s="27"/>
      <c r="H13" s="27"/>
    </row>
    <row r="14" spans="2:8" x14ac:dyDescent="0.25">
      <c r="B14" s="111"/>
      <c r="C14" s="111"/>
      <c r="D14" s="111"/>
      <c r="E14" s="111" t="s">
        <v>355</v>
      </c>
      <c r="F14" s="27"/>
      <c r="G14" s="27"/>
      <c r="H14" s="27"/>
    </row>
    <row r="15" spans="2:8" x14ac:dyDescent="0.25">
      <c r="B15" s="62" t="s">
        <v>157</v>
      </c>
      <c r="C15" s="62" t="s">
        <v>158</v>
      </c>
      <c r="D15" s="62" t="s">
        <v>310</v>
      </c>
      <c r="E15" s="62" t="s">
        <v>241</v>
      </c>
      <c r="F15" s="27"/>
      <c r="G15" s="27"/>
      <c r="H15" s="27"/>
    </row>
    <row r="16" spans="2:8" x14ac:dyDescent="0.25">
      <c r="B16" s="48"/>
      <c r="C16" s="48"/>
      <c r="D16" s="48"/>
      <c r="E16" s="48"/>
      <c r="F16" s="27"/>
      <c r="G16" s="27"/>
      <c r="H16" s="27"/>
    </row>
    <row r="17" spans="2:8" x14ac:dyDescent="0.25">
      <c r="B17" s="27"/>
      <c r="C17" s="27"/>
      <c r="D17" s="27"/>
      <c r="E17" s="27"/>
      <c r="F17" s="27"/>
      <c r="G17" s="27"/>
      <c r="H17" s="27"/>
    </row>
    <row r="18" spans="2:8" x14ac:dyDescent="0.25">
      <c r="B18" s="27"/>
      <c r="C18" s="27"/>
      <c r="D18" s="27"/>
      <c r="E18" s="27"/>
      <c r="F18" s="27"/>
      <c r="G18" s="27"/>
      <c r="H18" s="27"/>
    </row>
    <row r="19" spans="2:8" x14ac:dyDescent="0.25">
      <c r="B19" s="27"/>
      <c r="C19" s="27"/>
      <c r="D19" s="27"/>
      <c r="E19" s="27"/>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row r="23" spans="2:8" x14ac:dyDescent="0.25">
      <c r="B23" s="27"/>
      <c r="C23" s="27"/>
      <c r="D23" s="27"/>
      <c r="E23" s="27"/>
      <c r="F23" s="27"/>
      <c r="G23" s="27"/>
      <c r="H23" s="27"/>
    </row>
    <row r="24" spans="2:8" x14ac:dyDescent="0.25">
      <c r="B24" s="27"/>
      <c r="C24" s="27"/>
      <c r="D24" s="27"/>
      <c r="E24" s="27"/>
      <c r="F24" s="27"/>
      <c r="G24" s="27"/>
      <c r="H24" s="27"/>
    </row>
    <row r="25" spans="2:8" x14ac:dyDescent="0.25">
      <c r="B25" s="27"/>
      <c r="C25" s="27"/>
      <c r="D25" s="27"/>
      <c r="E25" s="27"/>
      <c r="F25" s="27"/>
      <c r="G25" s="27"/>
      <c r="H25" s="27"/>
    </row>
    <row r="26" spans="2:8" x14ac:dyDescent="0.25">
      <c r="B26" s="27"/>
      <c r="C26" s="27"/>
      <c r="D26" s="27"/>
      <c r="E26" s="27"/>
      <c r="F26" s="27"/>
      <c r="G26" s="27"/>
      <c r="H26" s="27"/>
    </row>
    <row r="27" spans="2:8" x14ac:dyDescent="0.25">
      <c r="B27" s="27"/>
      <c r="C27" s="27"/>
      <c r="D27" s="27"/>
      <c r="E27" s="27"/>
      <c r="F27" s="27"/>
      <c r="G27" s="27"/>
      <c r="H27" s="27"/>
    </row>
    <row r="28" spans="2:8" x14ac:dyDescent="0.25">
      <c r="B28" s="27"/>
      <c r="C28" s="27"/>
      <c r="D28" s="27"/>
      <c r="E28" s="27"/>
      <c r="F28" s="27"/>
      <c r="G28" s="27"/>
      <c r="H28" s="27"/>
    </row>
    <row r="29" spans="2:8" x14ac:dyDescent="0.25">
      <c r="B29" s="27"/>
      <c r="C29" s="27"/>
      <c r="D29" s="27"/>
      <c r="E29" s="27"/>
      <c r="F29" s="27"/>
      <c r="G29" s="27"/>
      <c r="H29" s="27"/>
    </row>
    <row r="30" spans="2:8" x14ac:dyDescent="0.25">
      <c r="B30" s="27"/>
      <c r="C30" s="27"/>
      <c r="D30" s="27"/>
      <c r="E30" s="27"/>
      <c r="F30" s="27"/>
      <c r="G30" s="27"/>
      <c r="H30" s="27"/>
    </row>
    <row r="31" spans="2:8" x14ac:dyDescent="0.25">
      <c r="B31" s="27"/>
      <c r="C31" s="27"/>
      <c r="D31" s="27"/>
      <c r="E31" s="27"/>
      <c r="F31" s="27"/>
      <c r="G31" s="27"/>
      <c r="H31" s="27"/>
    </row>
    <row r="32" spans="2:8" x14ac:dyDescent="0.25">
      <c r="B32" s="27"/>
      <c r="C32" s="27"/>
      <c r="D32" s="27"/>
      <c r="E32" s="27"/>
      <c r="F32" s="27"/>
      <c r="G32" s="27"/>
      <c r="H32" s="27"/>
    </row>
    <row r="33" spans="2:8" x14ac:dyDescent="0.25">
      <c r="B33" s="27"/>
      <c r="C33" s="27"/>
      <c r="D33" s="27"/>
      <c r="E33" s="27"/>
      <c r="F33" s="27"/>
      <c r="G33" s="27"/>
      <c r="H33" s="27"/>
    </row>
    <row r="34" spans="2:8" x14ac:dyDescent="0.25">
      <c r="B34" s="27"/>
      <c r="C34" s="27"/>
      <c r="D34" s="27"/>
      <c r="E34" s="27"/>
      <c r="F34" s="27"/>
      <c r="G34" s="27"/>
      <c r="H34" s="27"/>
    </row>
    <row r="35" spans="2:8" x14ac:dyDescent="0.25">
      <c r="B35" s="27"/>
      <c r="C35" s="27"/>
      <c r="D35" s="27"/>
      <c r="E35" s="27"/>
      <c r="F35" s="27"/>
      <c r="G35" s="27"/>
      <c r="H35" s="27"/>
    </row>
    <row r="36" spans="2:8" x14ac:dyDescent="0.25">
      <c r="B36" s="27"/>
      <c r="C36" s="27"/>
      <c r="D36" s="27"/>
      <c r="E36" s="27"/>
      <c r="F36" s="27"/>
      <c r="G36" s="27"/>
      <c r="H36" s="27"/>
    </row>
    <row r="37" spans="2:8" x14ac:dyDescent="0.25">
      <c r="B37" s="27"/>
      <c r="C37" s="27"/>
      <c r="D37" s="27"/>
      <c r="E37" s="27"/>
      <c r="F37" s="27"/>
      <c r="G37" s="27"/>
      <c r="H37" s="27"/>
    </row>
    <row r="38" spans="2:8" x14ac:dyDescent="0.25">
      <c r="B38" s="27"/>
      <c r="C38" s="27"/>
      <c r="D38" s="27"/>
      <c r="E38" s="27"/>
      <c r="F38" s="27"/>
      <c r="G38" s="27"/>
      <c r="H38" s="27"/>
    </row>
    <row r="39" spans="2:8" x14ac:dyDescent="0.25">
      <c r="B39" s="27"/>
      <c r="C39" s="27"/>
      <c r="D39" s="27"/>
      <c r="E39" s="27"/>
      <c r="F39" s="27"/>
      <c r="G39" s="27"/>
      <c r="H39" s="27"/>
    </row>
    <row r="40" spans="2:8" x14ac:dyDescent="0.25">
      <c r="B40" s="27"/>
      <c r="C40" s="27"/>
      <c r="D40" s="27"/>
      <c r="E40" s="27"/>
      <c r="F40" s="27"/>
      <c r="G40" s="27"/>
      <c r="H40" s="27"/>
    </row>
    <row r="41" spans="2:8" x14ac:dyDescent="0.25">
      <c r="B41" s="27"/>
      <c r="C41" s="27"/>
      <c r="D41" s="27"/>
      <c r="E41" s="27"/>
      <c r="F41" s="27"/>
      <c r="G41" s="27"/>
      <c r="H41" s="27"/>
    </row>
    <row r="42" spans="2:8" x14ac:dyDescent="0.25">
      <c r="B42" s="27"/>
      <c r="C42" s="27"/>
      <c r="D42" s="27"/>
      <c r="E42" s="27"/>
      <c r="F42" s="27"/>
      <c r="G42" s="27"/>
      <c r="H42" s="27"/>
    </row>
    <row r="43" spans="2:8" x14ac:dyDescent="0.25">
      <c r="B43" s="27"/>
      <c r="C43" s="27"/>
      <c r="D43" s="27"/>
      <c r="E43" s="27"/>
      <c r="F43" s="27"/>
      <c r="G43" s="27"/>
      <c r="H43" s="27"/>
    </row>
    <row r="44" spans="2:8" x14ac:dyDescent="0.25">
      <c r="B44" s="27"/>
      <c r="C44" s="27"/>
      <c r="D44" s="27"/>
      <c r="E44" s="27"/>
      <c r="F44" s="27"/>
      <c r="G44" s="27"/>
      <c r="H44" s="27"/>
    </row>
    <row r="45" spans="2:8" x14ac:dyDescent="0.25">
      <c r="B45" s="27"/>
      <c r="C45" s="27"/>
      <c r="D45" s="27"/>
      <c r="E45" s="27"/>
      <c r="F45" s="27"/>
      <c r="G45" s="27"/>
      <c r="H45" s="27"/>
    </row>
    <row r="46" spans="2:8" x14ac:dyDescent="0.25">
      <c r="B46" s="27"/>
      <c r="C46" s="27"/>
      <c r="D46" s="27"/>
      <c r="E46" s="27"/>
      <c r="F46" s="27"/>
      <c r="G46" s="27"/>
      <c r="H46" s="27"/>
    </row>
    <row r="47" spans="2:8" x14ac:dyDescent="0.25">
      <c r="B47" s="27"/>
      <c r="C47" s="27"/>
      <c r="D47" s="27"/>
      <c r="E47" s="27"/>
      <c r="F47" s="27"/>
      <c r="G47" s="27"/>
      <c r="H47" s="27"/>
    </row>
    <row r="48" spans="2:8" x14ac:dyDescent="0.25">
      <c r="B48" s="27"/>
      <c r="C48" s="27"/>
      <c r="D48" s="27"/>
      <c r="E48" s="27"/>
      <c r="F48" s="27"/>
      <c r="G48" s="27"/>
      <c r="H48" s="27"/>
    </row>
    <row r="49" spans="2:8" x14ac:dyDescent="0.25">
      <c r="B49" s="27"/>
      <c r="C49" s="27"/>
      <c r="D49" s="27"/>
      <c r="E49" s="27"/>
      <c r="F49" s="27"/>
      <c r="G49" s="27"/>
      <c r="H49" s="27"/>
    </row>
    <row r="50" spans="2:8" x14ac:dyDescent="0.25">
      <c r="B50" s="27"/>
      <c r="C50" s="27"/>
      <c r="D50" s="27"/>
      <c r="E50" s="27"/>
      <c r="F50" s="27"/>
      <c r="G50" s="27"/>
      <c r="H50" s="27"/>
    </row>
    <row r="51" spans="2:8" x14ac:dyDescent="0.25">
      <c r="B51" s="27"/>
      <c r="C51" s="27"/>
      <c r="D51" s="27"/>
      <c r="E51" s="27"/>
      <c r="F51" s="27"/>
      <c r="G51" s="27"/>
      <c r="H51" s="27"/>
    </row>
    <row r="52" spans="2:8" x14ac:dyDescent="0.25">
      <c r="B52" s="27"/>
      <c r="C52" s="27"/>
      <c r="D52" s="27"/>
      <c r="E52" s="27"/>
      <c r="F52" s="27"/>
      <c r="G52" s="27"/>
      <c r="H52" s="27"/>
    </row>
    <row r="53" spans="2:8" x14ac:dyDescent="0.25">
      <c r="B53" s="27"/>
      <c r="C53" s="27"/>
      <c r="D53" s="27"/>
      <c r="E53" s="27"/>
      <c r="F53" s="27"/>
      <c r="G53" s="27"/>
      <c r="H53" s="27"/>
    </row>
    <row r="54" spans="2:8" x14ac:dyDescent="0.25">
      <c r="B54" s="27"/>
      <c r="C54" s="27"/>
      <c r="D54" s="27"/>
      <c r="E54" s="27"/>
      <c r="F54" s="27"/>
      <c r="G54" s="27"/>
      <c r="H54" s="27"/>
    </row>
    <row r="55" spans="2:8" x14ac:dyDescent="0.25">
      <c r="B55" s="27"/>
      <c r="C55" s="27"/>
      <c r="D55" s="27"/>
      <c r="E55" s="27"/>
      <c r="F55" s="27"/>
      <c r="G55" s="27"/>
      <c r="H55" s="27"/>
    </row>
    <row r="56" spans="2:8" x14ac:dyDescent="0.25">
      <c r="F56" s="27"/>
      <c r="G56" s="27"/>
      <c r="H56" s="27"/>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dimension ref="A1:AR160"/>
  <sheetViews>
    <sheetView topLeftCell="A29" zoomScaleNormal="100" workbookViewId="0">
      <selection activeCell="B56" sqref="B56"/>
    </sheetView>
  </sheetViews>
  <sheetFormatPr defaultColWidth="8.6640625" defaultRowHeight="13.2" x14ac:dyDescent="0.25"/>
  <cols>
    <col min="1" max="1" width="3.109375" customWidth="1"/>
    <col min="2" max="2" width="27.109375" customWidth="1"/>
    <col min="3" max="3" width="4.33203125" customWidth="1"/>
    <col min="4" max="4" width="12.109375" style="46" customWidth="1"/>
    <col min="5" max="5" width="2.33203125" customWidth="1"/>
    <col min="6" max="6" width="10.6640625" style="14" customWidth="1"/>
    <col min="7" max="7" width="2.33203125" customWidth="1"/>
    <col min="8" max="8" width="10.6640625" style="46" customWidth="1"/>
    <col min="9" max="9" width="2.33203125" customWidth="1"/>
    <col min="10" max="10" width="23.6640625" style="26" customWidth="1"/>
    <col min="11" max="32" width="8.6640625" style="27" customWidth="1"/>
  </cols>
  <sheetData>
    <row r="1" spans="1:32" s="27" customFormat="1" x14ac:dyDescent="0.25">
      <c r="D1" s="113"/>
      <c r="F1" s="28"/>
      <c r="H1" s="113"/>
    </row>
    <row r="2" spans="1:32" s="27" customFormat="1" ht="18" customHeight="1" x14ac:dyDescent="0.25">
      <c r="B2" s="523" t="s">
        <v>274</v>
      </c>
      <c r="C2" s="524"/>
      <c r="D2" s="524"/>
      <c r="E2" s="524"/>
      <c r="F2" s="524"/>
      <c r="G2" s="524"/>
      <c r="H2" s="524"/>
      <c r="I2" s="524"/>
      <c r="J2" s="49"/>
      <c r="K2" s="335"/>
    </row>
    <row r="3" spans="1:32" s="48" customFormat="1" x14ac:dyDescent="0.25">
      <c r="B3" s="525" t="s">
        <v>334</v>
      </c>
      <c r="C3" s="525"/>
      <c r="D3" s="525"/>
      <c r="E3" s="525"/>
      <c r="F3" s="525"/>
      <c r="G3" s="525"/>
      <c r="H3" s="525"/>
      <c r="I3" s="525"/>
      <c r="J3" s="49"/>
      <c r="K3" s="335"/>
    </row>
    <row r="4" spans="1:32" s="48" customFormat="1" x14ac:dyDescent="0.25">
      <c r="B4" s="526" t="s">
        <v>335</v>
      </c>
      <c r="C4" s="520"/>
      <c r="D4" s="520"/>
      <c r="E4" s="520"/>
      <c r="F4" s="520"/>
      <c r="G4" s="520"/>
      <c r="H4" s="520"/>
      <c r="I4" s="520"/>
      <c r="J4" s="49"/>
      <c r="K4" s="335"/>
    </row>
    <row r="5" spans="1:32" s="48" customFormat="1" x14ac:dyDescent="0.25">
      <c r="B5" s="527" t="s">
        <v>336</v>
      </c>
      <c r="C5" s="527"/>
      <c r="D5" s="527"/>
      <c r="E5" s="527"/>
      <c r="F5" s="527"/>
      <c r="G5" s="527"/>
      <c r="H5" s="527"/>
      <c r="I5" s="527"/>
      <c r="J5" s="49"/>
      <c r="K5" s="335"/>
    </row>
    <row r="6" spans="1:32" s="48" customFormat="1" x14ac:dyDescent="0.25">
      <c r="B6" s="528" t="s">
        <v>337</v>
      </c>
      <c r="C6" s="529"/>
      <c r="D6" s="529"/>
      <c r="E6" s="529"/>
      <c r="F6" s="529"/>
      <c r="G6" s="529"/>
      <c r="H6" s="529"/>
      <c r="I6" s="529"/>
      <c r="J6" s="49"/>
      <c r="K6" s="335"/>
    </row>
    <row r="7" spans="1:32" ht="18" customHeight="1" x14ac:dyDescent="0.25">
      <c r="A7" s="27"/>
      <c r="B7" s="27"/>
      <c r="C7" s="27"/>
      <c r="D7" s="113"/>
      <c r="E7" s="27"/>
      <c r="F7" s="28"/>
      <c r="G7" s="27"/>
      <c r="H7" s="113"/>
      <c r="I7" s="27"/>
      <c r="J7" s="27"/>
    </row>
    <row r="8" spans="1:32" s="52" customFormat="1" ht="25.5" customHeight="1" x14ac:dyDescent="0.3">
      <c r="A8" s="51"/>
      <c r="B8" s="558" t="s">
        <v>324</v>
      </c>
      <c r="C8" s="519"/>
      <c r="D8" s="519"/>
      <c r="E8" s="519"/>
      <c r="F8" s="519"/>
      <c r="G8" s="519"/>
      <c r="H8" s="519"/>
      <c r="I8" s="519"/>
      <c r="J8" s="519"/>
      <c r="K8" s="51"/>
      <c r="L8" s="51"/>
      <c r="M8" s="51"/>
      <c r="N8" s="51"/>
      <c r="O8" s="51"/>
      <c r="P8" s="51"/>
      <c r="Q8" s="51"/>
      <c r="R8" s="51"/>
      <c r="S8" s="51"/>
      <c r="T8" s="51"/>
      <c r="U8" s="51"/>
      <c r="V8" s="51"/>
      <c r="W8" s="51"/>
      <c r="X8" s="51"/>
      <c r="Y8" s="51"/>
      <c r="Z8" s="51"/>
      <c r="AA8" s="51"/>
      <c r="AB8" s="51"/>
      <c r="AC8" s="51"/>
      <c r="AD8" s="51"/>
      <c r="AE8" s="51"/>
      <c r="AF8" s="51"/>
    </row>
    <row r="9" spans="1:32" s="54" customFormat="1" ht="3.75" customHeight="1" x14ac:dyDescent="0.25">
      <c r="A9" s="53"/>
      <c r="B9" s="119"/>
      <c r="C9" s="119"/>
      <c r="D9" s="165"/>
      <c r="E9" s="119"/>
      <c r="F9" s="166"/>
      <c r="G9" s="119"/>
      <c r="H9" s="165"/>
      <c r="I9" s="119"/>
      <c r="J9" s="119"/>
      <c r="K9" s="53"/>
      <c r="L9" s="53"/>
      <c r="M9" s="53"/>
      <c r="N9" s="53"/>
      <c r="O9" s="53"/>
      <c r="P9" s="53"/>
      <c r="Q9" s="53"/>
      <c r="R9" s="53"/>
      <c r="S9" s="53"/>
      <c r="T9" s="53"/>
      <c r="U9" s="53"/>
      <c r="V9" s="53"/>
      <c r="W9" s="53"/>
      <c r="X9" s="53"/>
      <c r="Y9" s="53"/>
      <c r="Z9" s="53"/>
      <c r="AA9" s="53"/>
      <c r="AB9" s="53"/>
      <c r="AC9" s="53"/>
      <c r="AD9" s="53"/>
      <c r="AE9" s="53"/>
      <c r="AF9" s="53"/>
    </row>
    <row r="10" spans="1:32" s="59" customFormat="1" ht="13.8" x14ac:dyDescent="0.25">
      <c r="A10" s="53"/>
      <c r="B10" s="55"/>
      <c r="C10" s="55"/>
      <c r="D10" s="56" t="s">
        <v>171</v>
      </c>
      <c r="E10" s="56"/>
      <c r="F10" s="57"/>
      <c r="G10" s="56"/>
      <c r="H10" s="56" t="s">
        <v>172</v>
      </c>
      <c r="I10" s="56"/>
      <c r="J10" s="58" t="s">
        <v>173</v>
      </c>
      <c r="K10" s="53"/>
      <c r="L10" s="53"/>
      <c r="M10" s="53"/>
      <c r="N10" s="53"/>
      <c r="O10" s="53"/>
      <c r="P10" s="53"/>
      <c r="Q10" s="53"/>
      <c r="R10" s="53"/>
      <c r="S10" s="53"/>
      <c r="T10" s="53"/>
      <c r="U10" s="53"/>
      <c r="V10" s="53"/>
      <c r="W10" s="53"/>
      <c r="X10" s="53"/>
      <c r="Y10" s="53"/>
      <c r="Z10" s="53"/>
      <c r="AA10" s="53"/>
      <c r="AB10" s="53"/>
      <c r="AC10" s="53"/>
      <c r="AD10" s="53"/>
      <c r="AE10" s="53"/>
      <c r="AF10" s="53"/>
    </row>
    <row r="11" spans="1:32" s="59" customFormat="1" ht="13.8" x14ac:dyDescent="0.25">
      <c r="A11" s="53"/>
      <c r="B11" s="60" t="s">
        <v>174</v>
      </c>
      <c r="C11" s="55"/>
      <c r="D11" s="56" t="s">
        <v>175</v>
      </c>
      <c r="E11" s="56"/>
      <c r="F11" s="57" t="s">
        <v>176</v>
      </c>
      <c r="G11" s="56"/>
      <c r="H11" s="56" t="s">
        <v>282</v>
      </c>
      <c r="I11" s="56"/>
      <c r="J11" s="58" t="s">
        <v>177</v>
      </c>
      <c r="K11" s="53"/>
      <c r="L11" s="53"/>
      <c r="M11" s="53"/>
      <c r="N11" s="53"/>
      <c r="O11" s="53"/>
      <c r="P11" s="53"/>
      <c r="Q11" s="53"/>
      <c r="R11" s="53"/>
      <c r="S11" s="53"/>
      <c r="T11" s="53"/>
      <c r="U11" s="53"/>
      <c r="V11" s="53"/>
      <c r="W11" s="53"/>
      <c r="X11" s="53"/>
      <c r="Y11" s="53"/>
      <c r="Z11" s="53"/>
      <c r="AA11" s="53"/>
      <c r="AB11" s="53"/>
      <c r="AC11" s="53"/>
      <c r="AD11" s="53"/>
      <c r="AE11" s="53"/>
      <c r="AF11" s="53"/>
    </row>
    <row r="12" spans="1:32" ht="5.25" customHeight="1" x14ac:dyDescent="0.25">
      <c r="A12" s="27"/>
      <c r="B12" s="61"/>
      <c r="C12" s="62"/>
      <c r="D12" s="61"/>
      <c r="E12" s="62"/>
      <c r="F12" s="63"/>
      <c r="G12" s="62"/>
      <c r="H12" s="61"/>
      <c r="I12" s="62"/>
      <c r="J12" s="64"/>
    </row>
    <row r="13" spans="1:32" x14ac:dyDescent="0.25">
      <c r="A13" s="27"/>
      <c r="B13" s="5" t="s">
        <v>178</v>
      </c>
      <c r="C13" s="66"/>
      <c r="D13" s="67"/>
      <c r="E13" s="66"/>
      <c r="F13" s="68"/>
      <c r="G13" s="66"/>
      <c r="H13" s="67"/>
      <c r="I13" s="66"/>
      <c r="J13" s="69"/>
    </row>
    <row r="14" spans="1:32" x14ac:dyDescent="0.25">
      <c r="A14" s="27"/>
      <c r="B14" s="70" t="s">
        <v>185</v>
      </c>
      <c r="C14" s="71"/>
      <c r="D14" s="355">
        <f>Summary!D24</f>
        <v>1400</v>
      </c>
      <c r="E14" s="71"/>
      <c r="F14" s="72" t="s">
        <v>72</v>
      </c>
      <c r="G14" s="71"/>
      <c r="H14" s="356">
        <f>Summary!E24</f>
        <v>0.16239999999999999</v>
      </c>
      <c r="I14" s="71"/>
      <c r="J14" s="73">
        <f>D14*H14</f>
        <v>227.35999999999999</v>
      </c>
      <c r="L14" s="34"/>
      <c r="M14" s="34"/>
      <c r="N14" s="34"/>
      <c r="O14" s="34"/>
      <c r="P14" s="34"/>
    </row>
    <row r="15" spans="1:32" x14ac:dyDescent="0.25">
      <c r="A15" s="27"/>
      <c r="B15" s="71"/>
      <c r="C15" s="71"/>
      <c r="D15" s="76"/>
      <c r="E15" s="71"/>
      <c r="F15" s="77"/>
      <c r="G15" s="71"/>
      <c r="H15" s="78"/>
      <c r="I15" s="71"/>
      <c r="J15" s="73"/>
    </row>
    <row r="16" spans="1:32" x14ac:dyDescent="0.25">
      <c r="A16" s="27"/>
      <c r="B16" s="5" t="s">
        <v>160</v>
      </c>
      <c r="C16" s="66"/>
      <c r="D16" s="67"/>
      <c r="E16" s="66"/>
      <c r="F16" s="68"/>
      <c r="G16" s="66"/>
      <c r="H16" s="79"/>
      <c r="I16" s="66"/>
      <c r="J16" s="80"/>
    </row>
    <row r="17" spans="1:44" ht="6.75" customHeight="1" x14ac:dyDescent="0.25">
      <c r="A17" s="27"/>
      <c r="B17" s="66"/>
      <c r="C17" s="66"/>
      <c r="D17" s="67"/>
      <c r="E17" s="66"/>
      <c r="F17" s="68"/>
      <c r="G17" s="66"/>
      <c r="H17" s="79"/>
      <c r="I17" s="66"/>
      <c r="J17" s="80"/>
    </row>
    <row r="18" spans="1:44" ht="15.6" x14ac:dyDescent="0.3">
      <c r="A18" s="27"/>
      <c r="B18" s="66" t="s">
        <v>179</v>
      </c>
      <c r="C18" s="66"/>
      <c r="D18" s="81"/>
      <c r="E18" s="66"/>
      <c r="F18" s="68"/>
      <c r="G18" s="66"/>
      <c r="H18" s="79"/>
      <c r="I18" s="66"/>
      <c r="J18" s="82">
        <f>SUM(J19:J19)</f>
        <v>68.900000000000006</v>
      </c>
    </row>
    <row r="19" spans="1:44" x14ac:dyDescent="0.25">
      <c r="A19" s="27"/>
      <c r="B19" s="39" t="s">
        <v>129</v>
      </c>
      <c r="C19" s="66"/>
      <c r="D19" s="365">
        <v>130</v>
      </c>
      <c r="E19" s="66"/>
      <c r="F19" s="84" t="s">
        <v>72</v>
      </c>
      <c r="G19" s="66"/>
      <c r="H19" s="357">
        <f>Garbanzo</f>
        <v>0.53</v>
      </c>
      <c r="I19" s="66"/>
      <c r="J19" s="80">
        <f>D19*H19</f>
        <v>68.900000000000006</v>
      </c>
    </row>
    <row r="20" spans="1:44" ht="7.5" customHeight="1" x14ac:dyDescent="0.25">
      <c r="A20" s="27"/>
      <c r="B20" s="66"/>
      <c r="C20" s="66"/>
      <c r="D20" s="67"/>
      <c r="E20" s="66"/>
      <c r="F20" s="68"/>
      <c r="G20" s="66"/>
      <c r="H20" s="79"/>
      <c r="I20" s="66"/>
      <c r="J20" s="80"/>
    </row>
    <row r="21" spans="1:44" x14ac:dyDescent="0.25">
      <c r="A21" s="27"/>
      <c r="B21" s="66" t="s">
        <v>180</v>
      </c>
      <c r="C21" s="66"/>
      <c r="D21" s="67"/>
      <c r="E21" s="66"/>
      <c r="F21" s="68"/>
      <c r="G21" s="66"/>
      <c r="H21" s="79"/>
      <c r="I21" s="66"/>
      <c r="J21" s="82">
        <f>SUM(J22:J23)</f>
        <v>2.5</v>
      </c>
      <c r="L21" s="29"/>
    </row>
    <row r="22" spans="1:44" x14ac:dyDescent="0.25">
      <c r="A22" s="27"/>
      <c r="B22" s="39" t="s">
        <v>489</v>
      </c>
      <c r="C22" s="66"/>
      <c r="D22" s="365">
        <v>1</v>
      </c>
      <c r="E22" s="66"/>
      <c r="F22" s="84" t="s">
        <v>73</v>
      </c>
      <c r="G22" s="66"/>
      <c r="H22" s="357">
        <v>2.5</v>
      </c>
      <c r="I22" s="66"/>
      <c r="J22" s="80">
        <f>D22*H22</f>
        <v>2.5</v>
      </c>
    </row>
    <row r="23" spans="1:44" x14ac:dyDescent="0.25">
      <c r="A23" s="27"/>
      <c r="B23" s="39"/>
      <c r="C23" s="66"/>
      <c r="D23" s="365"/>
      <c r="E23" s="66"/>
      <c r="F23" s="84"/>
      <c r="G23" s="66"/>
      <c r="H23" s="357"/>
      <c r="I23" s="66"/>
      <c r="J23" s="87">
        <f>D23*H23</f>
        <v>0</v>
      </c>
    </row>
    <row r="24" spans="1:44" ht="4.5" customHeight="1" x14ac:dyDescent="0.25">
      <c r="A24" s="27"/>
      <c r="B24" s="66"/>
      <c r="C24" s="66"/>
      <c r="D24" s="66"/>
      <c r="E24" s="66"/>
      <c r="F24" s="68"/>
      <c r="G24" s="68"/>
      <c r="H24" s="68"/>
      <c r="I24" s="66"/>
      <c r="J24" s="87"/>
    </row>
    <row r="25" spans="1:44" x14ac:dyDescent="0.25">
      <c r="A25" s="27"/>
      <c r="B25" s="66" t="s">
        <v>181</v>
      </c>
      <c r="C25" s="66"/>
      <c r="D25" s="66"/>
      <c r="E25" s="66"/>
      <c r="F25" s="68"/>
      <c r="G25" s="68"/>
      <c r="H25" s="68"/>
      <c r="I25" s="66"/>
      <c r="J25" s="88">
        <f>SUM(J26:J31)</f>
        <v>25.884921875</v>
      </c>
    </row>
    <row r="26" spans="1:44" x14ac:dyDescent="0.25">
      <c r="A26" s="27"/>
      <c r="B26" s="39" t="s">
        <v>102</v>
      </c>
      <c r="C26" s="66"/>
      <c r="D26" s="365">
        <v>36</v>
      </c>
      <c r="E26" s="66"/>
      <c r="F26" s="84" t="s">
        <v>74</v>
      </c>
      <c r="G26" s="66"/>
      <c r="H26" s="357">
        <f>Roundup</f>
        <v>0.13062499999999999</v>
      </c>
      <c r="I26" s="66"/>
      <c r="J26" s="87">
        <f t="shared" ref="J26:J30" si="0">D26*H26</f>
        <v>4.7024999999999997</v>
      </c>
    </row>
    <row r="27" spans="1:44" x14ac:dyDescent="0.25">
      <c r="A27" s="27"/>
      <c r="B27" s="39" t="s">
        <v>84</v>
      </c>
      <c r="C27" s="66"/>
      <c r="D27" s="365">
        <v>100</v>
      </c>
      <c r="E27" s="66"/>
      <c r="F27" s="84" t="s">
        <v>74</v>
      </c>
      <c r="G27" s="66"/>
      <c r="H27" s="357">
        <f>AmmSulfLiq</f>
        <v>1.1328125E-2</v>
      </c>
      <c r="I27" s="66"/>
      <c r="J27" s="87">
        <f t="shared" si="0"/>
        <v>1.1328125</v>
      </c>
    </row>
    <row r="28" spans="1:44" x14ac:dyDescent="0.25">
      <c r="A28" s="27"/>
      <c r="B28" s="39" t="s">
        <v>170</v>
      </c>
      <c r="C28" s="66"/>
      <c r="D28" s="365">
        <v>3</v>
      </c>
      <c r="E28" s="66"/>
      <c r="F28" s="84" t="s">
        <v>74</v>
      </c>
      <c r="G28" s="66"/>
      <c r="H28" s="357">
        <f>M</f>
        <v>0.22226562499999999</v>
      </c>
      <c r="I28" s="66"/>
      <c r="J28" s="87">
        <f t="shared" si="0"/>
        <v>0.66679687499999996</v>
      </c>
    </row>
    <row r="29" spans="1:44" x14ac:dyDescent="0.25">
      <c r="A29" s="27"/>
      <c r="B29" s="39" t="s">
        <v>480</v>
      </c>
      <c r="C29" s="66"/>
      <c r="D29" s="365">
        <v>2</v>
      </c>
      <c r="E29" s="66"/>
      <c r="F29" s="84" t="s">
        <v>74</v>
      </c>
      <c r="G29" s="66"/>
      <c r="H29" s="357">
        <f>Sharpen</f>
        <v>5.48828125</v>
      </c>
      <c r="I29" s="66"/>
      <c r="J29" s="87">
        <f t="shared" si="0"/>
        <v>10.9765625</v>
      </c>
    </row>
    <row r="30" spans="1:44" x14ac:dyDescent="0.25">
      <c r="A30" s="27"/>
      <c r="B30" s="39" t="s">
        <v>491</v>
      </c>
      <c r="C30" s="66"/>
      <c r="D30" s="365">
        <v>1</v>
      </c>
      <c r="E30" s="66"/>
      <c r="F30" s="84" t="s">
        <v>74</v>
      </c>
      <c r="G30" s="66"/>
      <c r="H30" s="357">
        <f>Valor</f>
        <v>5.75</v>
      </c>
      <c r="I30" s="66"/>
      <c r="J30" s="87">
        <f t="shared" si="0"/>
        <v>5.75</v>
      </c>
    </row>
    <row r="31" spans="1:44" s="27" customFormat="1" x14ac:dyDescent="0.25">
      <c r="B31" s="39" t="s">
        <v>479</v>
      </c>
      <c r="C31" s="515"/>
      <c r="D31" s="457">
        <v>4</v>
      </c>
      <c r="E31" s="515"/>
      <c r="F31" s="10" t="s">
        <v>74</v>
      </c>
      <c r="G31" s="515"/>
      <c r="H31" s="357">
        <f>Clethodim</f>
        <v>0.6640625</v>
      </c>
      <c r="I31" s="515"/>
      <c r="J31" s="11">
        <f t="shared" ref="J31" si="1">D31*H31</f>
        <v>2.65625</v>
      </c>
      <c r="AG31"/>
      <c r="AH31"/>
      <c r="AI31"/>
      <c r="AJ31"/>
      <c r="AK31"/>
      <c r="AL31"/>
      <c r="AM31"/>
      <c r="AN31"/>
      <c r="AO31"/>
      <c r="AP31"/>
      <c r="AQ31"/>
      <c r="AR31"/>
    </row>
    <row r="32" spans="1:44" ht="5.25" customHeight="1" x14ac:dyDescent="0.25">
      <c r="A32" s="27"/>
      <c r="B32" s="66"/>
      <c r="C32" s="66"/>
      <c r="D32" s="66"/>
      <c r="E32" s="66"/>
      <c r="F32" s="66"/>
      <c r="G32" s="66"/>
      <c r="H32" s="66"/>
      <c r="I32" s="66"/>
      <c r="J32" s="87"/>
    </row>
    <row r="33" spans="1:12" x14ac:dyDescent="0.25">
      <c r="A33" s="27"/>
      <c r="B33" s="66" t="s">
        <v>130</v>
      </c>
      <c r="C33" s="66"/>
      <c r="D33" s="66"/>
      <c r="E33" s="66"/>
      <c r="F33" s="66"/>
      <c r="G33" s="66"/>
      <c r="H33" s="66"/>
      <c r="I33" s="66"/>
      <c r="J33" s="88">
        <f>SUM(J35:J36)</f>
        <v>11.90625</v>
      </c>
    </row>
    <row r="34" spans="1:12" ht="4.5" hidden="1" customHeight="1" x14ac:dyDescent="0.25">
      <c r="A34" s="27"/>
      <c r="B34" s="66"/>
      <c r="C34" s="66"/>
      <c r="D34" s="365"/>
      <c r="E34" s="66"/>
      <c r="F34" s="68"/>
      <c r="G34" s="66"/>
      <c r="H34" s="358"/>
      <c r="I34" s="66"/>
      <c r="J34" s="87"/>
    </row>
    <row r="35" spans="1:12" x14ac:dyDescent="0.25">
      <c r="A35" s="27"/>
      <c r="B35" s="39" t="s">
        <v>415</v>
      </c>
      <c r="C35" s="66"/>
      <c r="D35" s="365">
        <v>4</v>
      </c>
      <c r="E35" s="66"/>
      <c r="F35" s="84" t="s">
        <v>74</v>
      </c>
      <c r="G35" s="66"/>
      <c r="H35" s="357">
        <f>Priaxor</f>
        <v>2.9765625</v>
      </c>
      <c r="I35" s="66"/>
      <c r="J35" s="87">
        <f>D35*H35</f>
        <v>11.90625</v>
      </c>
    </row>
    <row r="36" spans="1:12" x14ac:dyDescent="0.25">
      <c r="A36" s="27"/>
      <c r="B36" s="39"/>
      <c r="C36" s="66"/>
      <c r="D36" s="365"/>
      <c r="E36" s="66"/>
      <c r="F36" s="84"/>
      <c r="G36" s="66"/>
      <c r="H36" s="357"/>
      <c r="I36" s="66"/>
      <c r="J36" s="87">
        <f>D36*H36</f>
        <v>0</v>
      </c>
    </row>
    <row r="37" spans="1:12" ht="5.0999999999999996" customHeight="1" x14ac:dyDescent="0.25">
      <c r="A37" s="27"/>
      <c r="B37" s="66"/>
      <c r="C37" s="66"/>
      <c r="D37" s="67"/>
      <c r="E37" s="66"/>
      <c r="F37" s="68"/>
      <c r="G37" s="68"/>
      <c r="H37" s="68"/>
      <c r="I37" s="66"/>
      <c r="J37" s="87"/>
    </row>
    <row r="38" spans="1:12" ht="12" customHeight="1" x14ac:dyDescent="0.25">
      <c r="A38" s="27"/>
      <c r="B38" s="66" t="s">
        <v>281</v>
      </c>
      <c r="C38" s="66"/>
      <c r="D38" s="67"/>
      <c r="E38" s="66"/>
      <c r="F38" s="68"/>
      <c r="G38" s="68"/>
      <c r="H38" s="68"/>
      <c r="I38" s="66"/>
      <c r="J38" s="88">
        <f>SUM(J39:J43)</f>
        <v>38.489774647887323</v>
      </c>
    </row>
    <row r="39" spans="1:12" x14ac:dyDescent="0.25">
      <c r="A39" s="27"/>
      <c r="B39" s="39" t="s">
        <v>147</v>
      </c>
      <c r="C39" s="66"/>
      <c r="D39" s="368">
        <f>'Machinery Costs'!$M$205</f>
        <v>4.0814802540734609</v>
      </c>
      <c r="E39" s="66"/>
      <c r="F39" s="84" t="s">
        <v>137</v>
      </c>
      <c r="G39" s="66"/>
      <c r="H39" s="357">
        <f>Diesel</f>
        <v>2.5499999999999998</v>
      </c>
      <c r="I39" s="66"/>
      <c r="J39" s="87">
        <f>D39*H39</f>
        <v>10.407774647887324</v>
      </c>
    </row>
    <row r="40" spans="1:12" ht="12.75" customHeight="1" x14ac:dyDescent="0.25">
      <c r="A40" s="27"/>
      <c r="B40" s="109" t="s">
        <v>136</v>
      </c>
      <c r="C40" s="66"/>
      <c r="D40" s="286">
        <v>1</v>
      </c>
      <c r="E40" s="66"/>
      <c r="F40" s="287" t="s">
        <v>73</v>
      </c>
      <c r="G40" s="66"/>
      <c r="H40" s="372">
        <f>'Machinery Costs'!$I$205</f>
        <v>1.5950000000000002</v>
      </c>
      <c r="I40" s="66"/>
      <c r="J40" s="87">
        <f>D40*H40</f>
        <v>1.5950000000000002</v>
      </c>
    </row>
    <row r="41" spans="1:12" x14ac:dyDescent="0.25">
      <c r="A41" s="27"/>
      <c r="B41" s="109" t="s">
        <v>81</v>
      </c>
      <c r="C41" s="66"/>
      <c r="D41" s="288">
        <v>1</v>
      </c>
      <c r="E41" s="66"/>
      <c r="F41" s="84" t="s">
        <v>73</v>
      </c>
      <c r="G41" s="66"/>
      <c r="H41" s="373">
        <f>'Machinery Costs'!$G$205</f>
        <v>10.367000000000001</v>
      </c>
      <c r="I41" s="66"/>
      <c r="J41" s="87">
        <f>D41*H41</f>
        <v>10.367000000000001</v>
      </c>
      <c r="L41" s="48"/>
    </row>
    <row r="42" spans="1:12" x14ac:dyDescent="0.25">
      <c r="A42" s="27"/>
      <c r="B42" s="109" t="s">
        <v>191</v>
      </c>
      <c r="C42" s="66"/>
      <c r="D42" s="368">
        <f>'Machinery Costs'!$L$205</f>
        <v>0.80599999999999994</v>
      </c>
      <c r="E42" s="66"/>
      <c r="F42" s="84" t="s">
        <v>354</v>
      </c>
      <c r="G42" s="66"/>
      <c r="H42" s="357">
        <f>Labor</f>
        <v>20</v>
      </c>
      <c r="I42" s="66"/>
      <c r="J42" s="87">
        <f>D42*H42</f>
        <v>16.119999999999997</v>
      </c>
      <c r="L42" s="48"/>
    </row>
    <row r="43" spans="1:12" x14ac:dyDescent="0.25">
      <c r="A43" s="27"/>
      <c r="B43" s="109"/>
      <c r="C43" s="66"/>
      <c r="D43" s="83"/>
      <c r="E43" s="66"/>
      <c r="F43" s="84"/>
      <c r="G43" s="66"/>
      <c r="H43" s="357"/>
      <c r="I43" s="66"/>
      <c r="J43" s="87">
        <f>D43*H43</f>
        <v>0</v>
      </c>
    </row>
    <row r="44" spans="1:12" ht="5.0999999999999996" customHeight="1" x14ac:dyDescent="0.25">
      <c r="A44" s="27"/>
      <c r="B44" s="66"/>
      <c r="C44" s="66"/>
      <c r="D44" s="89"/>
      <c r="E44" s="66"/>
      <c r="F44" s="289"/>
      <c r="G44" s="289"/>
      <c r="H44" s="289"/>
      <c r="I44" s="66"/>
      <c r="J44" s="87"/>
    </row>
    <row r="45" spans="1:12" x14ac:dyDescent="0.25">
      <c r="A45" s="27"/>
      <c r="B45" s="66" t="s">
        <v>182</v>
      </c>
      <c r="C45" s="66"/>
      <c r="D45" s="90"/>
      <c r="E45" s="66"/>
      <c r="F45" s="68"/>
      <c r="G45" s="68"/>
      <c r="H45" s="68"/>
      <c r="I45" s="66"/>
      <c r="J45" s="88">
        <f>SUM(J46:J48)</f>
        <v>8</v>
      </c>
    </row>
    <row r="46" spans="1:12" x14ac:dyDescent="0.25">
      <c r="A46" s="27"/>
      <c r="B46" s="39" t="s">
        <v>490</v>
      </c>
      <c r="C46" s="66"/>
      <c r="D46" s="365">
        <v>1</v>
      </c>
      <c r="E46" s="66"/>
      <c r="F46" s="84" t="s">
        <v>73</v>
      </c>
      <c r="G46" s="66"/>
      <c r="H46" s="357">
        <f>customspray</f>
        <v>8</v>
      </c>
      <c r="I46" s="66"/>
      <c r="J46" s="87">
        <f>D46*H46</f>
        <v>8</v>
      </c>
    </row>
    <row r="47" spans="1:12" x14ac:dyDescent="0.25">
      <c r="A47" s="27"/>
      <c r="B47" s="39" t="s">
        <v>119</v>
      </c>
      <c r="C47" s="66"/>
      <c r="D47" s="365"/>
      <c r="E47" s="66"/>
      <c r="F47" s="84" t="s">
        <v>73</v>
      </c>
      <c r="G47" s="66"/>
      <c r="H47" s="357">
        <f>Aerial</f>
        <v>8.9499999999999993</v>
      </c>
      <c r="I47" s="66"/>
      <c r="J47" s="87">
        <f>D47*H47</f>
        <v>0</v>
      </c>
    </row>
    <row r="48" spans="1:12" x14ac:dyDescent="0.25">
      <c r="A48" s="27"/>
      <c r="B48" s="39"/>
      <c r="C48" s="66"/>
      <c r="D48" s="365"/>
      <c r="E48" s="66"/>
      <c r="F48" s="84"/>
      <c r="G48" s="66"/>
      <c r="H48" s="357"/>
      <c r="I48" s="66"/>
      <c r="J48" s="87">
        <f>D48*H48</f>
        <v>0</v>
      </c>
    </row>
    <row r="49" spans="1:32" ht="5.0999999999999996" customHeight="1" x14ac:dyDescent="0.25">
      <c r="A49" s="27"/>
      <c r="B49" s="66"/>
      <c r="C49" s="66"/>
      <c r="D49" s="67"/>
      <c r="E49" s="66"/>
      <c r="F49" s="68"/>
      <c r="G49" s="66"/>
      <c r="H49" s="79"/>
      <c r="I49" s="66"/>
      <c r="J49" s="87"/>
    </row>
    <row r="50" spans="1:32" x14ac:dyDescent="0.25">
      <c r="A50" s="27"/>
      <c r="B50" s="66" t="s">
        <v>183</v>
      </c>
      <c r="C50" s="66"/>
      <c r="D50" s="67"/>
      <c r="E50" s="66"/>
      <c r="F50" s="68"/>
      <c r="G50" s="66"/>
      <c r="H50" s="79"/>
      <c r="I50" s="66"/>
      <c r="J50" s="88">
        <f>SUM(J51:J53)</f>
        <v>22</v>
      </c>
    </row>
    <row r="51" spans="1:32" x14ac:dyDescent="0.25">
      <c r="A51" s="27"/>
      <c r="B51" s="39" t="s">
        <v>244</v>
      </c>
      <c r="C51" s="66"/>
      <c r="D51" s="83">
        <v>1</v>
      </c>
      <c r="E51" s="66"/>
      <c r="F51" s="84" t="s">
        <v>73</v>
      </c>
      <c r="G51" s="66"/>
      <c r="H51" s="382">
        <f>Gar</f>
        <v>22</v>
      </c>
      <c r="I51" s="66"/>
      <c r="J51" s="87">
        <f>D51*H51</f>
        <v>22</v>
      </c>
    </row>
    <row r="52" spans="1:32" x14ac:dyDescent="0.25">
      <c r="A52" s="27"/>
      <c r="B52" s="109" t="s">
        <v>190</v>
      </c>
      <c r="C52" s="66"/>
      <c r="D52" s="301"/>
      <c r="E52" s="66"/>
      <c r="F52" s="84"/>
      <c r="G52" s="66"/>
      <c r="H52" s="302"/>
      <c r="I52" s="66"/>
      <c r="J52" s="87">
        <f>D52*H52</f>
        <v>0</v>
      </c>
      <c r="L52" s="48"/>
    </row>
    <row r="53" spans="1:32" x14ac:dyDescent="0.25">
      <c r="A53" s="27"/>
      <c r="B53" s="109" t="s">
        <v>492</v>
      </c>
      <c r="C53" s="66"/>
      <c r="D53" s="83"/>
      <c r="E53" s="66"/>
      <c r="F53" s="84" t="s">
        <v>493</v>
      </c>
      <c r="G53" s="66"/>
      <c r="H53" s="85"/>
      <c r="I53" s="66"/>
      <c r="J53" s="87">
        <f>D53*H53</f>
        <v>0</v>
      </c>
    </row>
    <row r="54" spans="1:32" ht="5.0999999999999996" customHeight="1" x14ac:dyDescent="0.25">
      <c r="A54" s="27"/>
      <c r="B54" s="66"/>
      <c r="C54" s="66"/>
      <c r="D54" s="67"/>
      <c r="E54" s="66"/>
      <c r="F54" s="68"/>
      <c r="G54" s="66"/>
      <c r="H54" s="67"/>
      <c r="I54" s="66"/>
      <c r="J54" s="87"/>
    </row>
    <row r="55" spans="1:32" x14ac:dyDescent="0.25">
      <c r="A55" s="27"/>
      <c r="B55" s="40"/>
      <c r="C55" s="40"/>
      <c r="D55" s="40"/>
      <c r="E55" s="40"/>
      <c r="F55" s="40"/>
      <c r="G55" s="40"/>
      <c r="H55" s="40"/>
      <c r="I55" s="67"/>
      <c r="J55" s="42"/>
    </row>
    <row r="56" spans="1:32" ht="15.6" x14ac:dyDescent="0.25">
      <c r="A56" s="27"/>
      <c r="B56" s="66" t="s">
        <v>351</v>
      </c>
      <c r="C56" s="66"/>
      <c r="D56" s="67"/>
      <c r="E56" s="66"/>
      <c r="F56" s="68"/>
      <c r="G56" s="66"/>
      <c r="H56" s="67"/>
      <c r="I56" s="66"/>
      <c r="J56" s="80">
        <f>+(J18+J21+J25+J33+J38+J45+J50)*operloan*0.5</f>
        <v>4.4420236630721837</v>
      </c>
    </row>
    <row r="57" spans="1:32" ht="5.25" customHeight="1" x14ac:dyDescent="0.25">
      <c r="A57" s="27"/>
      <c r="B57" s="66"/>
      <c r="C57" s="66"/>
      <c r="D57" s="67"/>
      <c r="E57" s="66"/>
      <c r="F57" s="68"/>
      <c r="G57" s="66"/>
      <c r="H57" s="67"/>
      <c r="I57" s="66"/>
      <c r="J57" s="87"/>
    </row>
    <row r="58" spans="1:32" x14ac:dyDescent="0.25">
      <c r="A58" s="27"/>
      <c r="B58" s="40" t="s">
        <v>161</v>
      </c>
      <c r="C58" s="40"/>
      <c r="D58" s="91"/>
      <c r="E58" s="40"/>
      <c r="F58" s="41"/>
      <c r="G58" s="40"/>
      <c r="H58" s="91"/>
      <c r="I58" s="40"/>
      <c r="J58" s="42">
        <f>SUM(J18:J56)-(J18+J21+J25+J33+J38+J45+J50)</f>
        <v>182.12297018595956</v>
      </c>
    </row>
    <row r="59" spans="1:32" x14ac:dyDescent="0.25">
      <c r="A59" s="27"/>
      <c r="B59" s="66" t="s">
        <v>162</v>
      </c>
      <c r="C59" s="66"/>
      <c r="D59" s="67"/>
      <c r="E59" s="66"/>
      <c r="F59" s="68"/>
      <c r="G59" s="66"/>
      <c r="H59" s="67"/>
      <c r="I59" s="66"/>
      <c r="J59" s="87">
        <f>J58/D14</f>
        <v>0.13008783584711398</v>
      </c>
    </row>
    <row r="60" spans="1:32" ht="5.25" customHeight="1" x14ac:dyDescent="0.25">
      <c r="A60" s="27"/>
      <c r="B60" s="66"/>
      <c r="C60" s="66"/>
      <c r="D60" s="67"/>
      <c r="E60" s="66"/>
      <c r="F60" s="68"/>
      <c r="G60" s="66"/>
      <c r="H60" s="67"/>
      <c r="I60" s="66"/>
      <c r="J60" s="87"/>
    </row>
    <row r="61" spans="1:32" s="33" customFormat="1" x14ac:dyDescent="0.25">
      <c r="A61" s="32"/>
      <c r="B61" s="36" t="s">
        <v>95</v>
      </c>
      <c r="C61" s="36"/>
      <c r="D61" s="92"/>
      <c r="E61" s="36"/>
      <c r="F61" s="37"/>
      <c r="G61" s="36"/>
      <c r="H61" s="92"/>
      <c r="I61" s="36"/>
      <c r="J61" s="38">
        <f>J14-J58</f>
        <v>45.237029814040426</v>
      </c>
      <c r="K61" s="32"/>
      <c r="L61" s="32"/>
      <c r="M61" s="32"/>
      <c r="N61" s="32"/>
      <c r="O61" s="32"/>
      <c r="P61" s="32"/>
      <c r="Q61" s="32"/>
      <c r="R61" s="32"/>
      <c r="S61" s="32"/>
      <c r="T61" s="32"/>
      <c r="U61" s="32"/>
      <c r="V61" s="32"/>
      <c r="W61" s="32"/>
      <c r="X61" s="32"/>
      <c r="Y61" s="32"/>
      <c r="Z61" s="32"/>
      <c r="AA61" s="32"/>
      <c r="AB61" s="32"/>
      <c r="AC61" s="32"/>
      <c r="AD61" s="32"/>
      <c r="AE61" s="32"/>
      <c r="AF61" s="32"/>
    </row>
    <row r="62" spans="1:32" ht="24.75" customHeight="1" x14ac:dyDescent="0.25">
      <c r="A62" s="27"/>
      <c r="B62" s="5" t="s">
        <v>98</v>
      </c>
      <c r="C62" s="66"/>
      <c r="D62" s="67"/>
      <c r="E62" s="66"/>
      <c r="F62" s="68"/>
      <c r="G62" s="66"/>
      <c r="H62" s="67"/>
      <c r="I62" s="66"/>
      <c r="J62" s="87"/>
    </row>
    <row r="63" spans="1:32" x14ac:dyDescent="0.25">
      <c r="A63" s="27"/>
      <c r="B63" s="120" t="s">
        <v>245</v>
      </c>
      <c r="C63" s="122"/>
      <c r="D63" s="89"/>
      <c r="E63" s="66"/>
      <c r="F63" s="68"/>
      <c r="G63" s="66"/>
      <c r="H63" s="373">
        <f>'Machinery Costs'!$C$205</f>
        <v>18.951999999999998</v>
      </c>
      <c r="I63" s="66"/>
      <c r="J63" s="87">
        <f>'Machinery Costs'!$C$205</f>
        <v>18.951999999999998</v>
      </c>
    </row>
    <row r="64" spans="1:32" x14ac:dyDescent="0.25">
      <c r="A64" s="27"/>
      <c r="B64" s="39" t="s">
        <v>246</v>
      </c>
      <c r="C64" s="121"/>
      <c r="D64" s="89"/>
      <c r="E64" s="66"/>
      <c r="F64" s="68"/>
      <c r="G64" s="66"/>
      <c r="H64" s="373">
        <f>'Machinery Costs'!$D$205</f>
        <v>13.717000000000001</v>
      </c>
      <c r="I64" s="66"/>
      <c r="J64" s="87">
        <f>'Machinery Costs'!$D$205</f>
        <v>13.717000000000001</v>
      </c>
    </row>
    <row r="65" spans="1:11" x14ac:dyDescent="0.25">
      <c r="A65" s="27"/>
      <c r="B65" s="39" t="s">
        <v>27</v>
      </c>
      <c r="C65" s="39"/>
      <c r="D65" s="83"/>
      <c r="E65" s="66"/>
      <c r="F65" s="68"/>
      <c r="G65" s="66"/>
      <c r="H65" s="373">
        <f>'Machinery Costs'!$E$205</f>
        <v>7.048</v>
      </c>
      <c r="I65" s="66"/>
      <c r="J65" s="87">
        <f>'Machinery Costs'!$E$205</f>
        <v>7.048</v>
      </c>
      <c r="K65" s="29">
        <f>SUM(J63:J65)</f>
        <v>39.716999999999999</v>
      </c>
    </row>
    <row r="66" spans="1:11" x14ac:dyDescent="0.25">
      <c r="A66" s="27"/>
      <c r="B66" s="39" t="s">
        <v>108</v>
      </c>
      <c r="C66" s="66"/>
      <c r="D66" s="83">
        <v>1</v>
      </c>
      <c r="E66" s="66"/>
      <c r="F66" s="84" t="s">
        <v>73</v>
      </c>
      <c r="G66" s="66"/>
      <c r="H66" s="85">
        <f>+(D14*H14)*D68-(J21+J33+H51)*D68-J74</f>
        <v>57.514737500000003</v>
      </c>
      <c r="I66" s="66"/>
      <c r="J66" s="87">
        <f>H66</f>
        <v>57.514737500000003</v>
      </c>
    </row>
    <row r="67" spans="1:11" ht="12.75" customHeight="1" x14ac:dyDescent="0.25">
      <c r="A67" s="27"/>
      <c r="B67" s="66" t="s">
        <v>99</v>
      </c>
      <c r="C67" s="66"/>
      <c r="D67" s="67"/>
      <c r="E67" s="66"/>
      <c r="F67" s="68"/>
      <c r="G67" s="66"/>
      <c r="H67" s="127"/>
      <c r="I67" s="66"/>
      <c r="J67" s="87"/>
    </row>
    <row r="68" spans="1:11" ht="12.75" customHeight="1" x14ac:dyDescent="0.25">
      <c r="A68" s="27"/>
      <c r="B68" s="66" t="s">
        <v>100</v>
      </c>
      <c r="C68" s="66"/>
      <c r="D68" s="375">
        <f>+ownershare</f>
        <v>0.33</v>
      </c>
      <c r="E68" s="66"/>
      <c r="F68" s="68"/>
      <c r="G68" s="66"/>
      <c r="H68" s="79"/>
      <c r="I68" s="66"/>
      <c r="J68" s="87"/>
    </row>
    <row r="69" spans="1:11" ht="12.75" customHeight="1" x14ac:dyDescent="0.25">
      <c r="A69" s="27"/>
      <c r="B69" s="66" t="s">
        <v>101</v>
      </c>
      <c r="C69" s="66"/>
      <c r="D69" s="375">
        <f>opershare</f>
        <v>0.67</v>
      </c>
      <c r="E69" s="66"/>
      <c r="F69" s="68"/>
      <c r="G69" s="66"/>
      <c r="H69" s="79"/>
      <c r="I69" s="66"/>
      <c r="J69" s="87"/>
    </row>
    <row r="70" spans="1:11" x14ac:dyDescent="0.25">
      <c r="A70" s="27"/>
      <c r="B70" s="93"/>
      <c r="C70" s="93"/>
      <c r="D70" s="94"/>
      <c r="E70" s="93"/>
      <c r="F70" s="94"/>
      <c r="G70" s="66"/>
      <c r="H70" s="67"/>
      <c r="I70" s="66"/>
      <c r="J70" s="87"/>
    </row>
    <row r="71" spans="1:11" ht="15.6" x14ac:dyDescent="0.25">
      <c r="A71" s="27"/>
      <c r="B71" s="386" t="s">
        <v>350</v>
      </c>
      <c r="C71" s="66"/>
      <c r="D71" s="67"/>
      <c r="E71" s="66"/>
      <c r="F71" s="68"/>
      <c r="G71" s="66"/>
      <c r="H71" s="67"/>
      <c r="I71" s="66"/>
      <c r="J71" s="87">
        <f>(J18+J21+J25+J33+J38+J45+J50)*OH</f>
        <v>8.8840473261443673</v>
      </c>
    </row>
    <row r="72" spans="1:11" ht="15.6" x14ac:dyDescent="0.25">
      <c r="A72" s="27"/>
      <c r="B72" s="411" t="s">
        <v>361</v>
      </c>
      <c r="C72" s="66"/>
      <c r="D72" s="67"/>
      <c r="E72" s="66"/>
      <c r="F72" s="68"/>
      <c r="G72" s="66"/>
      <c r="H72" s="67"/>
      <c r="I72" s="66"/>
      <c r="J72" s="87">
        <v>24</v>
      </c>
    </row>
    <row r="73" spans="1:11" ht="12.75" customHeight="1" x14ac:dyDescent="0.25">
      <c r="A73" s="27"/>
      <c r="B73" s="290" t="s">
        <v>263</v>
      </c>
      <c r="C73" s="93"/>
      <c r="D73" s="93"/>
      <c r="E73" s="93"/>
      <c r="F73" s="93"/>
      <c r="G73" s="6"/>
      <c r="H73" s="31"/>
      <c r="I73" s="6"/>
      <c r="J73" s="87">
        <f>cashrent</f>
        <v>0</v>
      </c>
    </row>
    <row r="74" spans="1:11" x14ac:dyDescent="0.25">
      <c r="A74" s="27"/>
      <c r="B74" s="291" t="s">
        <v>135</v>
      </c>
      <c r="C74" s="121"/>
      <c r="D74" s="89"/>
      <c r="E74" s="66"/>
      <c r="F74" s="68"/>
      <c r="G74" s="66"/>
      <c r="H74" s="67"/>
      <c r="I74" s="66"/>
      <c r="J74" s="87">
        <f>landtax</f>
        <v>5.5</v>
      </c>
    </row>
    <row r="75" spans="1:11" x14ac:dyDescent="0.25">
      <c r="A75" s="27"/>
      <c r="B75" s="66"/>
      <c r="C75" s="66"/>
      <c r="D75" s="67"/>
      <c r="E75" s="66"/>
      <c r="F75" s="68"/>
      <c r="G75" s="66"/>
      <c r="H75" s="67"/>
      <c r="I75" s="66"/>
      <c r="J75" s="87"/>
    </row>
    <row r="76" spans="1:11" ht="5.25" customHeight="1" x14ac:dyDescent="0.25">
      <c r="A76" s="27"/>
      <c r="B76" s="66"/>
      <c r="C76" s="66"/>
      <c r="D76" s="67"/>
      <c r="E76" s="66"/>
      <c r="F76" s="68"/>
      <c r="G76" s="66"/>
      <c r="H76" s="67"/>
      <c r="I76" s="66"/>
      <c r="J76" s="87"/>
    </row>
    <row r="77" spans="1:11" x14ac:dyDescent="0.25">
      <c r="A77" s="27"/>
      <c r="B77" s="40" t="s">
        <v>96</v>
      </c>
      <c r="C77" s="40"/>
      <c r="D77" s="91"/>
      <c r="E77" s="40"/>
      <c r="F77" s="41"/>
      <c r="G77" s="40"/>
      <c r="H77" s="91"/>
      <c r="I77" s="40"/>
      <c r="J77" s="42">
        <f>SUM(J62:J74)</f>
        <v>135.61578482614436</v>
      </c>
    </row>
    <row r="78" spans="1:11" x14ac:dyDescent="0.25">
      <c r="A78" s="27"/>
      <c r="B78" s="66" t="s">
        <v>97</v>
      </c>
      <c r="C78" s="66"/>
      <c r="D78" s="67"/>
      <c r="E78" s="66"/>
      <c r="F78" s="68"/>
      <c r="G78" s="66"/>
      <c r="H78" s="67"/>
      <c r="I78" s="66"/>
      <c r="J78" s="87">
        <f>J77/D14</f>
        <v>9.686841773296026E-2</v>
      </c>
    </row>
    <row r="79" spans="1:11" x14ac:dyDescent="0.25">
      <c r="A79" s="27"/>
      <c r="B79" s="66"/>
      <c r="C79" s="66"/>
      <c r="D79" s="67"/>
      <c r="E79" s="66"/>
      <c r="F79" s="68"/>
      <c r="G79" s="66"/>
      <c r="H79" s="67"/>
      <c r="I79" s="66"/>
      <c r="J79" s="87"/>
    </row>
    <row r="80" spans="1:11" x14ac:dyDescent="0.25">
      <c r="A80" s="27"/>
      <c r="B80" s="40" t="s">
        <v>109</v>
      </c>
      <c r="C80" s="40"/>
      <c r="D80" s="91"/>
      <c r="E80" s="40"/>
      <c r="F80" s="41"/>
      <c r="G80" s="40"/>
      <c r="H80" s="91"/>
      <c r="I80" s="40"/>
      <c r="J80" s="42">
        <f>J58+J77</f>
        <v>317.73875501210392</v>
      </c>
    </row>
    <row r="81" spans="1:32" s="44" customFormat="1" x14ac:dyDescent="0.25">
      <c r="A81" s="48"/>
      <c r="B81" s="66" t="s">
        <v>155</v>
      </c>
      <c r="C81" s="66"/>
      <c r="D81" s="67"/>
      <c r="E81" s="66"/>
      <c r="F81" s="68"/>
      <c r="G81" s="66"/>
      <c r="H81" s="67"/>
      <c r="I81" s="66"/>
      <c r="J81" s="87">
        <f>J80/D14</f>
        <v>0.22695625358007424</v>
      </c>
      <c r="K81" s="48"/>
      <c r="L81" s="48"/>
      <c r="M81" s="48"/>
      <c r="N81" s="48"/>
      <c r="O81" s="48"/>
      <c r="P81" s="48"/>
      <c r="Q81" s="48"/>
      <c r="R81" s="48"/>
      <c r="S81" s="48"/>
      <c r="T81" s="48"/>
      <c r="U81" s="48"/>
      <c r="V81" s="48"/>
      <c r="W81" s="48"/>
      <c r="X81" s="48"/>
      <c r="Y81" s="48"/>
      <c r="Z81" s="48"/>
      <c r="AA81" s="48"/>
      <c r="AB81" s="48"/>
      <c r="AC81" s="48"/>
      <c r="AD81" s="48"/>
      <c r="AE81" s="48"/>
      <c r="AF81" s="48"/>
    </row>
    <row r="82" spans="1:32" x14ac:dyDescent="0.25">
      <c r="A82" s="27"/>
      <c r="B82" s="66"/>
      <c r="C82" s="66"/>
      <c r="D82" s="67"/>
      <c r="E82" s="66"/>
      <c r="F82" s="68"/>
      <c r="G82" s="66"/>
      <c r="H82" s="67"/>
      <c r="I82" s="66"/>
      <c r="J82" s="87"/>
    </row>
    <row r="83" spans="1:32" s="33" customFormat="1" x14ac:dyDescent="0.25">
      <c r="A83" s="32"/>
      <c r="B83" s="40" t="s">
        <v>63</v>
      </c>
      <c r="C83" s="40"/>
      <c r="D83" s="91"/>
      <c r="E83" s="40"/>
      <c r="F83" s="41"/>
      <c r="G83" s="40"/>
      <c r="H83" s="91"/>
      <c r="I83" s="40"/>
      <c r="J83" s="42">
        <f>J14-J80</f>
        <v>-90.378755012103937</v>
      </c>
      <c r="K83" s="32"/>
      <c r="L83" s="32"/>
      <c r="M83" s="32"/>
      <c r="N83" s="32"/>
      <c r="O83" s="32"/>
      <c r="P83" s="32"/>
      <c r="Q83" s="32"/>
      <c r="R83" s="32"/>
      <c r="S83" s="32"/>
      <c r="T83" s="32"/>
      <c r="U83" s="32"/>
      <c r="V83" s="32"/>
      <c r="W83" s="32"/>
      <c r="X83" s="32"/>
      <c r="Y83" s="32"/>
      <c r="Z83" s="32"/>
      <c r="AA83" s="32"/>
      <c r="AB83" s="32"/>
      <c r="AC83" s="32"/>
      <c r="AD83" s="32"/>
      <c r="AE83" s="32"/>
      <c r="AF83" s="32"/>
    </row>
    <row r="84" spans="1:32" x14ac:dyDescent="0.25">
      <c r="A84" s="27"/>
      <c r="B84" s="62"/>
      <c r="C84" s="62"/>
      <c r="D84" s="61"/>
      <c r="E84" s="62"/>
      <c r="F84" s="63"/>
      <c r="G84" s="62"/>
      <c r="H84" s="61"/>
      <c r="I84" s="62"/>
      <c r="J84" s="64"/>
    </row>
    <row r="85" spans="1:32" x14ac:dyDescent="0.25">
      <c r="A85" s="27"/>
      <c r="B85" s="96" t="s">
        <v>64</v>
      </c>
      <c r="C85" s="96"/>
      <c r="D85" s="97"/>
      <c r="E85" s="96"/>
      <c r="F85" s="98"/>
      <c r="G85" s="96"/>
      <c r="H85" s="97"/>
      <c r="I85" s="96"/>
      <c r="J85" s="96"/>
    </row>
    <row r="86" spans="1:32" ht="15.6" x14ac:dyDescent="0.25">
      <c r="A86" s="27"/>
      <c r="B86" s="303" t="s">
        <v>352</v>
      </c>
      <c r="C86" s="96"/>
      <c r="D86" s="97"/>
      <c r="E86" s="96"/>
      <c r="F86" s="98"/>
      <c r="G86" s="96"/>
      <c r="H86" s="97"/>
      <c r="I86" s="96"/>
      <c r="J86" s="96"/>
    </row>
    <row r="87" spans="1:32" ht="15.6" x14ac:dyDescent="0.25">
      <c r="A87" s="27"/>
      <c r="B87" s="303" t="s">
        <v>349</v>
      </c>
      <c r="C87" s="96"/>
      <c r="D87" s="97"/>
      <c r="E87" s="96"/>
      <c r="F87" s="98"/>
      <c r="G87" s="96"/>
      <c r="H87" s="97"/>
      <c r="I87" s="96"/>
      <c r="J87" s="96"/>
    </row>
    <row r="88" spans="1:32" x14ac:dyDescent="0.25">
      <c r="A88" s="27"/>
      <c r="B88" s="549" t="s">
        <v>260</v>
      </c>
      <c r="C88" s="550"/>
      <c r="D88" s="550"/>
      <c r="E88" s="550"/>
      <c r="F88" s="550"/>
      <c r="G88" s="550"/>
      <c r="H88" s="550"/>
      <c r="I88" s="550"/>
      <c r="J88" s="550"/>
    </row>
    <row r="89" spans="1:32" ht="12.75" customHeight="1" x14ac:dyDescent="0.25">
      <c r="A89" s="27"/>
      <c r="B89" s="543" t="s">
        <v>362</v>
      </c>
      <c r="C89" s="544"/>
      <c r="D89" s="544"/>
      <c r="E89" s="544"/>
      <c r="F89" s="544"/>
      <c r="G89" s="544"/>
      <c r="H89" s="544"/>
      <c r="I89" s="544"/>
      <c r="J89" s="544"/>
    </row>
    <row r="90" spans="1:32" ht="12.75" customHeight="1" x14ac:dyDescent="0.25">
      <c r="A90" s="27"/>
      <c r="B90" s="551" t="s">
        <v>278</v>
      </c>
      <c r="C90" s="551"/>
      <c r="D90" s="551"/>
      <c r="E90" s="551"/>
      <c r="F90" s="551"/>
      <c r="G90" s="551"/>
      <c r="H90" s="551"/>
      <c r="I90" s="551"/>
      <c r="J90" s="551"/>
    </row>
    <row r="91" spans="1:32" x14ac:dyDescent="0.25">
      <c r="A91" s="27"/>
      <c r="B91" s="66"/>
      <c r="C91" s="66"/>
      <c r="D91" s="67"/>
      <c r="E91" s="66"/>
      <c r="F91" s="68"/>
      <c r="G91" s="66"/>
      <c r="H91" s="67"/>
      <c r="I91" s="66"/>
      <c r="J91" s="66"/>
    </row>
    <row r="92" spans="1:32" x14ac:dyDescent="0.25">
      <c r="A92" s="27"/>
      <c r="B92" s="15" t="s">
        <v>65</v>
      </c>
      <c r="C92" s="66"/>
      <c r="D92" s="99" t="s">
        <v>66</v>
      </c>
      <c r="E92" s="66"/>
      <c r="F92" s="68" t="s">
        <v>67</v>
      </c>
      <c r="G92" s="66"/>
      <c r="H92" s="99" t="s">
        <v>68</v>
      </c>
      <c r="I92" s="66"/>
      <c r="J92" s="66"/>
    </row>
    <row r="93" spans="1:32" x14ac:dyDescent="0.25">
      <c r="A93" s="27"/>
      <c r="B93" s="66"/>
      <c r="C93" s="66"/>
      <c r="D93" s="100">
        <v>0.1</v>
      </c>
      <c r="E93" s="66"/>
      <c r="F93" s="68"/>
      <c r="G93" s="66"/>
      <c r="H93" s="100">
        <v>0.1</v>
      </c>
      <c r="I93" s="66"/>
      <c r="J93" s="66"/>
    </row>
    <row r="94" spans="1:32" x14ac:dyDescent="0.25">
      <c r="A94" s="27"/>
      <c r="B94" s="66"/>
      <c r="C94" s="66"/>
      <c r="D94" s="101"/>
      <c r="E94" s="62"/>
      <c r="F94" s="61" t="s">
        <v>69</v>
      </c>
      <c r="G94" s="62"/>
      <c r="H94" s="101"/>
      <c r="I94" s="66"/>
      <c r="J94" s="66"/>
    </row>
    <row r="95" spans="1:32" x14ac:dyDescent="0.25">
      <c r="A95" s="27"/>
      <c r="B95" s="19" t="s">
        <v>70</v>
      </c>
      <c r="C95" s="66"/>
      <c r="D95" s="190">
        <f>F95*(1-D93)</f>
        <v>1260</v>
      </c>
      <c r="E95" s="102"/>
      <c r="F95" s="103">
        <f>D14</f>
        <v>1400</v>
      </c>
      <c r="G95" s="102"/>
      <c r="H95" s="104">
        <f>F95*(1+H93)</f>
        <v>1540.0000000000002</v>
      </c>
      <c r="I95" s="66"/>
      <c r="J95" s="66"/>
    </row>
    <row r="96" spans="1:32" ht="4.5" customHeight="1" x14ac:dyDescent="0.25">
      <c r="A96" s="27"/>
      <c r="B96" s="66"/>
      <c r="C96" s="66"/>
      <c r="D96" s="67"/>
      <c r="E96" s="66"/>
      <c r="F96" s="68"/>
      <c r="G96" s="66"/>
      <c r="H96" s="67"/>
      <c r="I96" s="66"/>
      <c r="J96" s="66"/>
    </row>
    <row r="97" spans="1:10" x14ac:dyDescent="0.25">
      <c r="A97" s="27"/>
      <c r="B97" s="66" t="s">
        <v>242</v>
      </c>
      <c r="C97" s="66"/>
      <c r="D97" s="105">
        <f>$J$58/D95</f>
        <v>0.14454203983012665</v>
      </c>
      <c r="E97" s="66"/>
      <c r="F97" s="105">
        <f>$J$58/F95</f>
        <v>0.13008783584711398</v>
      </c>
      <c r="G97" s="66"/>
      <c r="H97" s="105">
        <f>$J$58/H95</f>
        <v>0.11826166895192178</v>
      </c>
      <c r="I97" s="66"/>
      <c r="J97" s="66"/>
    </row>
    <row r="98" spans="1:10" ht="4.5" customHeight="1" x14ac:dyDescent="0.25">
      <c r="A98" s="27"/>
      <c r="B98" s="66"/>
      <c r="C98" s="66"/>
      <c r="D98" s="67"/>
      <c r="E98" s="66"/>
      <c r="F98" s="68"/>
      <c r="G98" s="66"/>
      <c r="H98" s="67"/>
      <c r="I98" s="66"/>
      <c r="J98" s="66"/>
    </row>
    <row r="99" spans="1:10" x14ac:dyDescent="0.25">
      <c r="A99" s="27"/>
      <c r="B99" s="66" t="s">
        <v>243</v>
      </c>
      <c r="C99" s="66"/>
      <c r="D99" s="105">
        <f>$J$77/D95</f>
        <v>0.10763157525884473</v>
      </c>
      <c r="E99" s="66"/>
      <c r="F99" s="105">
        <f>$J$77/F95</f>
        <v>9.686841773296026E-2</v>
      </c>
      <c r="G99" s="66"/>
      <c r="H99" s="105">
        <f>$J$77/H95</f>
        <v>8.8062197939054773E-2</v>
      </c>
      <c r="I99" s="66"/>
      <c r="J99" s="66"/>
    </row>
    <row r="100" spans="1:10" ht="3.75" customHeight="1" x14ac:dyDescent="0.25">
      <c r="A100" s="27"/>
      <c r="B100" s="66"/>
      <c r="C100" s="66"/>
      <c r="D100" s="67"/>
      <c r="E100" s="66"/>
      <c r="F100" s="68"/>
      <c r="G100" s="66"/>
      <c r="H100" s="67"/>
      <c r="I100" s="66"/>
      <c r="J100" s="66"/>
    </row>
    <row r="101" spans="1:10" x14ac:dyDescent="0.25">
      <c r="A101" s="27"/>
      <c r="B101" s="66" t="s">
        <v>71</v>
      </c>
      <c r="C101" s="66"/>
      <c r="D101" s="105">
        <f>$J$80/D95</f>
        <v>0.25217361508897135</v>
      </c>
      <c r="E101" s="66"/>
      <c r="F101" s="105">
        <f>$J$80/F95</f>
        <v>0.22695625358007424</v>
      </c>
      <c r="G101" s="66"/>
      <c r="H101" s="105">
        <f>$J$80/H95</f>
        <v>0.20632386689097654</v>
      </c>
      <c r="I101" s="66"/>
      <c r="J101" s="66"/>
    </row>
    <row r="102" spans="1:10" ht="5.25" customHeight="1" x14ac:dyDescent="0.25">
      <c r="A102" s="27"/>
      <c r="B102" s="71"/>
      <c r="C102" s="71"/>
      <c r="D102" s="76"/>
      <c r="E102" s="71"/>
      <c r="F102" s="77"/>
      <c r="G102" s="71"/>
      <c r="H102" s="76"/>
      <c r="I102" s="71"/>
      <c r="J102" s="71"/>
    </row>
    <row r="103" spans="1:10" x14ac:dyDescent="0.25">
      <c r="A103" s="27"/>
      <c r="B103" s="66"/>
      <c r="C103" s="66"/>
      <c r="D103" s="67"/>
      <c r="E103" s="66"/>
      <c r="F103" s="68"/>
      <c r="G103" s="66"/>
      <c r="H103" s="67"/>
      <c r="I103" s="66"/>
      <c r="J103" s="66"/>
    </row>
    <row r="104" spans="1:10" x14ac:dyDescent="0.25">
      <c r="A104" s="27"/>
      <c r="B104" s="66"/>
      <c r="C104" s="66"/>
      <c r="D104" s="61"/>
      <c r="E104" s="62"/>
      <c r="F104" s="63" t="s">
        <v>70</v>
      </c>
      <c r="G104" s="62"/>
      <c r="H104" s="61"/>
      <c r="I104" s="66"/>
      <c r="J104" s="66"/>
    </row>
    <row r="105" spans="1:10" x14ac:dyDescent="0.25">
      <c r="A105" s="27"/>
      <c r="B105" s="19" t="s">
        <v>69</v>
      </c>
      <c r="C105" s="66"/>
      <c r="D105" s="106">
        <f>F105*(1-D93)</f>
        <v>0.14615999999999998</v>
      </c>
      <c r="E105" s="102"/>
      <c r="F105" s="107">
        <f>H14</f>
        <v>0.16239999999999999</v>
      </c>
      <c r="G105" s="102"/>
      <c r="H105" s="106">
        <f>F105*(1+H93)</f>
        <v>0.17863999999999999</v>
      </c>
      <c r="I105" s="66"/>
      <c r="J105" s="66"/>
    </row>
    <row r="106" spans="1:10" ht="4.5" customHeight="1" x14ac:dyDescent="0.25">
      <c r="A106" s="27"/>
      <c r="B106" s="66"/>
      <c r="C106" s="66"/>
      <c r="D106" s="67"/>
      <c r="E106" s="66"/>
      <c r="F106" s="68"/>
      <c r="G106" s="66"/>
      <c r="H106" s="67"/>
      <c r="I106" s="66"/>
      <c r="J106" s="66"/>
    </row>
    <row r="107" spans="1:10" x14ac:dyDescent="0.25">
      <c r="A107" s="27"/>
      <c r="B107" s="66" t="s">
        <v>242</v>
      </c>
      <c r="C107" s="66"/>
      <c r="D107" s="108">
        <f>$J$58/D105</f>
        <v>1246.0520675010919</v>
      </c>
      <c r="E107" s="66"/>
      <c r="F107" s="108">
        <f>$J$58/F105</f>
        <v>1121.4468607509825</v>
      </c>
      <c r="G107" s="66"/>
      <c r="H107" s="108">
        <f>$J$58/H105</f>
        <v>1019.4971461372569</v>
      </c>
      <c r="I107" s="66"/>
      <c r="J107" s="66"/>
    </row>
    <row r="108" spans="1:10" ht="3" customHeight="1" x14ac:dyDescent="0.25">
      <c r="A108" s="27"/>
      <c r="B108" s="66"/>
      <c r="C108" s="66"/>
      <c r="D108" s="67"/>
      <c r="E108" s="66"/>
      <c r="F108" s="68"/>
      <c r="G108" s="66"/>
      <c r="H108" s="67"/>
      <c r="I108" s="66"/>
      <c r="J108" s="66"/>
    </row>
    <row r="109" spans="1:10" x14ac:dyDescent="0.25">
      <c r="A109" s="27"/>
      <c r="B109" s="66" t="s">
        <v>243</v>
      </c>
      <c r="C109" s="66"/>
      <c r="D109" s="108">
        <f>$J$77/D105</f>
        <v>927.85840740383401</v>
      </c>
      <c r="E109" s="66"/>
      <c r="F109" s="108">
        <f>$J$77/F105</f>
        <v>835.07256666345052</v>
      </c>
      <c r="G109" s="66"/>
      <c r="H109" s="108">
        <f>$J$77/H105</f>
        <v>759.15687878495498</v>
      </c>
      <c r="I109" s="66"/>
      <c r="J109" s="66"/>
    </row>
    <row r="110" spans="1:10" ht="3.75" customHeight="1" x14ac:dyDescent="0.25">
      <c r="A110" s="27"/>
      <c r="B110" s="66"/>
      <c r="C110" s="66"/>
      <c r="D110" s="67"/>
      <c r="E110" s="66"/>
      <c r="F110" s="68"/>
      <c r="G110" s="66"/>
      <c r="H110" s="67"/>
      <c r="I110" s="66"/>
      <c r="J110" s="66"/>
    </row>
    <row r="111" spans="1:10" x14ac:dyDescent="0.25">
      <c r="A111" s="27"/>
      <c r="B111" s="66" t="s">
        <v>71</v>
      </c>
      <c r="C111" s="66"/>
      <c r="D111" s="108">
        <f>$J$80/D105</f>
        <v>2173.9104749049256</v>
      </c>
      <c r="E111" s="66"/>
      <c r="F111" s="108">
        <f>$J$80/F105</f>
        <v>1956.5194274144333</v>
      </c>
      <c r="G111" s="66"/>
      <c r="H111" s="108">
        <f>$J$80/H105</f>
        <v>1778.6540249222119</v>
      </c>
      <c r="I111" s="66"/>
      <c r="J111" s="66"/>
    </row>
    <row r="112" spans="1:10" ht="5.25" customHeight="1" x14ac:dyDescent="0.25">
      <c r="A112" s="27"/>
      <c r="B112" s="66"/>
      <c r="C112" s="66"/>
      <c r="D112" s="67"/>
      <c r="E112" s="66"/>
      <c r="F112" s="68"/>
      <c r="G112" s="66"/>
      <c r="H112" s="67"/>
      <c r="I112" s="66"/>
      <c r="J112" s="66"/>
    </row>
    <row r="113" spans="1:10" x14ac:dyDescent="0.25">
      <c r="A113" s="27"/>
      <c r="B113" s="62"/>
      <c r="C113" s="62"/>
      <c r="D113" s="61"/>
      <c r="E113" s="62"/>
      <c r="F113" s="63"/>
      <c r="G113" s="62"/>
      <c r="H113" s="61"/>
      <c r="I113" s="62"/>
      <c r="J113" s="62"/>
    </row>
    <row r="114" spans="1:10" x14ac:dyDescent="0.25">
      <c r="A114" s="27"/>
      <c r="B114" s="27"/>
      <c r="C114" s="27"/>
      <c r="D114" s="113"/>
      <c r="E114" s="27"/>
      <c r="F114" s="28"/>
      <c r="G114" s="27"/>
      <c r="H114" s="113"/>
      <c r="I114" s="27"/>
      <c r="J114" s="27"/>
    </row>
    <row r="115" spans="1:10" x14ac:dyDescent="0.25">
      <c r="A115" s="27"/>
      <c r="B115" s="27"/>
      <c r="C115" s="27"/>
      <c r="D115" s="113"/>
      <c r="E115" s="27"/>
      <c r="F115" s="28"/>
      <c r="G115" s="27"/>
      <c r="H115" s="113"/>
      <c r="I115" s="27"/>
      <c r="J115" s="27"/>
    </row>
    <row r="116" spans="1:10" x14ac:dyDescent="0.25">
      <c r="A116" s="27"/>
      <c r="B116" s="27"/>
      <c r="C116" s="27"/>
      <c r="D116" s="113"/>
      <c r="E116" s="27"/>
      <c r="F116" s="28"/>
      <c r="G116" s="27"/>
      <c r="H116" s="113"/>
      <c r="I116" s="27"/>
      <c r="J116" s="27"/>
    </row>
    <row r="117" spans="1:10" x14ac:dyDescent="0.25">
      <c r="A117" s="27"/>
      <c r="B117" s="27"/>
      <c r="C117" s="27"/>
      <c r="D117" s="113"/>
      <c r="E117" s="27"/>
      <c r="F117" s="28"/>
      <c r="G117" s="27"/>
      <c r="H117" s="113"/>
      <c r="I117" s="27"/>
      <c r="J117" s="27"/>
    </row>
    <row r="118" spans="1:10" x14ac:dyDescent="0.25">
      <c r="A118" s="27"/>
      <c r="B118" s="27"/>
      <c r="C118" s="27"/>
      <c r="D118" s="113"/>
      <c r="E118" s="27"/>
      <c r="F118" s="28"/>
      <c r="G118" s="27"/>
      <c r="H118" s="113"/>
      <c r="I118" s="27"/>
      <c r="J118" s="27"/>
    </row>
    <row r="119" spans="1:10" x14ac:dyDescent="0.25">
      <c r="A119" s="27"/>
      <c r="B119" s="27"/>
      <c r="C119" s="27"/>
      <c r="D119" s="113"/>
      <c r="E119" s="27"/>
      <c r="F119" s="28"/>
      <c r="G119" s="27"/>
      <c r="H119" s="113"/>
      <c r="I119" s="27"/>
      <c r="J119" s="27"/>
    </row>
    <row r="120" spans="1:10" x14ac:dyDescent="0.25">
      <c r="A120" s="27"/>
      <c r="B120" s="27"/>
      <c r="C120" s="27"/>
      <c r="D120" s="113"/>
      <c r="E120" s="27"/>
      <c r="F120" s="28"/>
      <c r="G120" s="27"/>
      <c r="H120" s="113"/>
      <c r="I120" s="27"/>
      <c r="J120" s="27"/>
    </row>
    <row r="121" spans="1:10" x14ac:dyDescent="0.25">
      <c r="A121" s="27"/>
      <c r="B121" s="27"/>
      <c r="C121" s="27"/>
      <c r="D121" s="113"/>
      <c r="E121" s="27"/>
      <c r="F121" s="28"/>
      <c r="G121" s="27"/>
      <c r="H121" s="113"/>
      <c r="I121" s="27"/>
      <c r="J121" s="27"/>
    </row>
    <row r="122" spans="1:10" x14ac:dyDescent="0.25">
      <c r="A122" s="27"/>
      <c r="B122" s="27"/>
      <c r="C122" s="27"/>
      <c r="D122" s="113"/>
      <c r="E122" s="27"/>
      <c r="F122" s="28"/>
      <c r="G122" s="27"/>
      <c r="H122" s="113"/>
      <c r="I122" s="27"/>
      <c r="J122" s="27"/>
    </row>
    <row r="123" spans="1:10" x14ac:dyDescent="0.25">
      <c r="A123" s="27"/>
      <c r="B123" s="27"/>
      <c r="C123" s="27"/>
      <c r="D123" s="113"/>
      <c r="E123" s="27"/>
      <c r="F123" s="28"/>
      <c r="G123" s="27"/>
      <c r="H123" s="113"/>
      <c r="I123" s="27"/>
      <c r="J123" s="27"/>
    </row>
    <row r="124" spans="1:10" x14ac:dyDescent="0.25">
      <c r="A124" s="27"/>
      <c r="B124" s="27"/>
      <c r="C124" s="27"/>
      <c r="D124" s="113"/>
      <c r="E124" s="27"/>
      <c r="F124" s="28"/>
      <c r="G124" s="27"/>
      <c r="H124" s="113"/>
      <c r="I124" s="27"/>
      <c r="J124" s="27"/>
    </row>
    <row r="125" spans="1:10" x14ac:dyDescent="0.25">
      <c r="A125" s="27"/>
      <c r="B125" s="27"/>
      <c r="C125" s="27"/>
      <c r="D125" s="113"/>
      <c r="E125" s="27"/>
      <c r="F125" s="28"/>
      <c r="G125" s="27"/>
      <c r="H125" s="113"/>
      <c r="I125" s="27"/>
      <c r="J125" s="27"/>
    </row>
    <row r="126" spans="1:10" x14ac:dyDescent="0.25">
      <c r="A126" s="27"/>
      <c r="B126" s="27"/>
      <c r="C126" s="27"/>
      <c r="D126" s="113"/>
      <c r="E126" s="27"/>
      <c r="F126" s="28"/>
      <c r="G126" s="27"/>
      <c r="H126" s="113"/>
      <c r="I126" s="27"/>
      <c r="J126" s="27"/>
    </row>
    <row r="127" spans="1:10" x14ac:dyDescent="0.25">
      <c r="A127" s="27"/>
      <c r="B127" s="27"/>
      <c r="C127" s="27"/>
      <c r="D127" s="113"/>
      <c r="E127" s="27"/>
      <c r="F127" s="28"/>
      <c r="G127" s="27"/>
      <c r="H127" s="113"/>
      <c r="I127" s="27"/>
      <c r="J127" s="27"/>
    </row>
    <row r="128" spans="1:10" x14ac:dyDescent="0.25">
      <c r="A128" s="27"/>
      <c r="B128" s="27"/>
      <c r="C128" s="27"/>
      <c r="D128" s="113"/>
      <c r="E128" s="27"/>
      <c r="F128" s="28"/>
      <c r="G128" s="27"/>
      <c r="H128" s="113"/>
      <c r="I128" s="27"/>
      <c r="J128" s="27"/>
    </row>
    <row r="129" spans="1:10" x14ac:dyDescent="0.25">
      <c r="A129" s="27"/>
      <c r="B129" s="27"/>
      <c r="C129" s="27"/>
      <c r="D129" s="113"/>
      <c r="E129" s="27"/>
      <c r="F129" s="28"/>
      <c r="G129" s="27"/>
      <c r="H129" s="113"/>
      <c r="I129" s="27"/>
      <c r="J129" s="27"/>
    </row>
    <row r="130" spans="1:10" x14ac:dyDescent="0.25">
      <c r="A130" s="27"/>
      <c r="B130" s="27"/>
      <c r="C130" s="27"/>
      <c r="D130" s="113"/>
      <c r="E130" s="27"/>
      <c r="F130" s="28"/>
      <c r="G130" s="27"/>
      <c r="H130" s="113"/>
      <c r="I130" s="27"/>
      <c r="J130" s="27"/>
    </row>
    <row r="131" spans="1:10" x14ac:dyDescent="0.25">
      <c r="A131" s="27"/>
      <c r="B131" s="27"/>
      <c r="C131" s="27"/>
      <c r="D131" s="113"/>
      <c r="E131" s="27"/>
      <c r="F131" s="28"/>
      <c r="G131" s="27"/>
      <c r="H131" s="113"/>
      <c r="I131" s="27"/>
      <c r="J131" s="27"/>
    </row>
    <row r="132" spans="1:10" x14ac:dyDescent="0.25">
      <c r="A132" s="27"/>
      <c r="B132" s="27"/>
      <c r="C132" s="27"/>
      <c r="D132" s="113"/>
      <c r="E132" s="27"/>
      <c r="F132" s="28"/>
      <c r="G132" s="27"/>
      <c r="H132" s="113"/>
      <c r="I132" s="27"/>
      <c r="J132" s="27"/>
    </row>
    <row r="133" spans="1:10" x14ac:dyDescent="0.25">
      <c r="A133" s="27"/>
      <c r="B133" s="27"/>
      <c r="C133" s="27"/>
      <c r="D133" s="113"/>
      <c r="E133" s="27"/>
      <c r="F133" s="28"/>
      <c r="G133" s="27"/>
      <c r="H133" s="113"/>
      <c r="I133" s="27"/>
      <c r="J133" s="27"/>
    </row>
    <row r="134" spans="1:10" x14ac:dyDescent="0.25">
      <c r="A134" s="27"/>
      <c r="B134" s="27"/>
      <c r="C134" s="27"/>
      <c r="D134" s="113"/>
      <c r="E134" s="27"/>
      <c r="F134" s="28"/>
      <c r="G134" s="27"/>
      <c r="H134" s="113"/>
      <c r="I134" s="27"/>
      <c r="J134" s="27"/>
    </row>
    <row r="135" spans="1:10" x14ac:dyDescent="0.25">
      <c r="A135" s="27"/>
      <c r="B135" s="27"/>
      <c r="C135" s="27"/>
      <c r="D135" s="113"/>
      <c r="E135" s="27"/>
      <c r="F135" s="28"/>
      <c r="G135" s="27"/>
      <c r="H135" s="113"/>
      <c r="I135" s="27"/>
      <c r="J135" s="27"/>
    </row>
    <row r="136" spans="1:10" x14ac:dyDescent="0.25">
      <c r="A136" s="27"/>
      <c r="B136" s="27"/>
      <c r="C136" s="27"/>
      <c r="D136" s="113"/>
      <c r="E136" s="27"/>
      <c r="F136" s="28"/>
      <c r="G136" s="27"/>
      <c r="H136" s="113"/>
      <c r="I136" s="27"/>
      <c r="J136" s="27"/>
    </row>
    <row r="137" spans="1:10" x14ac:dyDescent="0.25">
      <c r="A137" s="27"/>
      <c r="B137" s="27"/>
      <c r="C137" s="27"/>
      <c r="D137" s="113"/>
      <c r="E137" s="27"/>
      <c r="F137" s="28"/>
      <c r="G137" s="27"/>
      <c r="H137" s="113"/>
      <c r="I137" s="27"/>
      <c r="J137" s="27"/>
    </row>
    <row r="138" spans="1:10" x14ac:dyDescent="0.25">
      <c r="A138" s="27"/>
      <c r="B138" s="27"/>
      <c r="C138" s="27"/>
      <c r="D138" s="113"/>
      <c r="E138" s="27"/>
      <c r="F138" s="28"/>
      <c r="G138" s="27"/>
      <c r="H138" s="113"/>
      <c r="I138" s="27"/>
      <c r="J138" s="27"/>
    </row>
    <row r="139" spans="1:10" x14ac:dyDescent="0.25">
      <c r="A139" s="27"/>
      <c r="B139" s="27"/>
      <c r="C139" s="27"/>
      <c r="D139" s="113"/>
      <c r="E139" s="27"/>
      <c r="F139" s="28"/>
      <c r="G139" s="27"/>
      <c r="H139" s="113"/>
      <c r="I139" s="27"/>
      <c r="J139" s="27"/>
    </row>
    <row r="140" spans="1:10" x14ac:dyDescent="0.25">
      <c r="A140" s="27"/>
      <c r="B140" s="27"/>
      <c r="C140" s="27"/>
      <c r="D140" s="113"/>
      <c r="E140" s="27"/>
      <c r="F140" s="28"/>
      <c r="G140" s="27"/>
      <c r="H140" s="113"/>
      <c r="I140" s="27"/>
      <c r="J140" s="27"/>
    </row>
    <row r="141" spans="1:10" x14ac:dyDescent="0.25">
      <c r="A141" s="27"/>
      <c r="B141" s="27"/>
      <c r="C141" s="27"/>
      <c r="D141" s="113"/>
      <c r="E141" s="27"/>
      <c r="F141" s="28"/>
      <c r="G141" s="27"/>
      <c r="H141" s="113"/>
      <c r="I141" s="27"/>
      <c r="J141" s="27"/>
    </row>
    <row r="142" spans="1:10" x14ac:dyDescent="0.25">
      <c r="A142" s="27"/>
      <c r="B142" s="27"/>
      <c r="C142" s="27"/>
      <c r="D142" s="113"/>
      <c r="E142" s="27"/>
      <c r="F142" s="28"/>
      <c r="G142" s="27"/>
      <c r="H142" s="113"/>
      <c r="I142" s="27"/>
      <c r="J142" s="27"/>
    </row>
    <row r="143" spans="1:10" x14ac:dyDescent="0.25">
      <c r="A143" s="27"/>
      <c r="B143" s="27"/>
      <c r="C143" s="27"/>
      <c r="D143" s="113"/>
      <c r="E143" s="27"/>
      <c r="F143" s="28"/>
      <c r="G143" s="27"/>
      <c r="H143" s="113"/>
      <c r="I143" s="27"/>
      <c r="J143" s="27"/>
    </row>
    <row r="144" spans="1:10" x14ac:dyDescent="0.25">
      <c r="A144" s="27"/>
      <c r="B144" s="27"/>
      <c r="C144" s="27"/>
      <c r="D144" s="113"/>
      <c r="E144" s="27"/>
      <c r="F144" s="28"/>
      <c r="G144" s="27"/>
      <c r="H144" s="113"/>
      <c r="I144" s="27"/>
      <c r="J144" s="27"/>
    </row>
    <row r="145" spans="1:10" x14ac:dyDescent="0.25">
      <c r="A145" s="27"/>
      <c r="B145" s="27"/>
      <c r="C145" s="27"/>
      <c r="D145" s="113"/>
      <c r="E145" s="27"/>
      <c r="F145" s="28"/>
      <c r="G145" s="27"/>
      <c r="H145" s="113"/>
      <c r="I145" s="27"/>
      <c r="J145" s="27"/>
    </row>
    <row r="146" spans="1:10" x14ac:dyDescent="0.25">
      <c r="A146" s="27"/>
      <c r="B146" s="27"/>
      <c r="C146" s="27"/>
      <c r="D146" s="113"/>
      <c r="E146" s="27"/>
      <c r="F146" s="28"/>
      <c r="G146" s="27"/>
      <c r="H146" s="113"/>
      <c r="I146" s="27"/>
      <c r="J146" s="27"/>
    </row>
    <row r="147" spans="1:10" x14ac:dyDescent="0.25">
      <c r="A147" s="27"/>
      <c r="B147" s="27"/>
      <c r="C147" s="27"/>
      <c r="D147" s="113"/>
      <c r="E147" s="27"/>
      <c r="F147" s="28"/>
      <c r="G147" s="27"/>
      <c r="H147" s="113"/>
      <c r="I147" s="27"/>
      <c r="J147" s="27"/>
    </row>
    <row r="148" spans="1:10" x14ac:dyDescent="0.25">
      <c r="A148" s="27"/>
      <c r="B148" s="27"/>
      <c r="C148" s="27"/>
      <c r="D148" s="113"/>
      <c r="E148" s="27"/>
      <c r="F148" s="28"/>
      <c r="G148" s="27"/>
      <c r="H148" s="113"/>
      <c r="I148" s="27"/>
      <c r="J148" s="27"/>
    </row>
    <row r="149" spans="1:10" x14ac:dyDescent="0.25">
      <c r="A149" s="27"/>
      <c r="B149" s="27"/>
      <c r="C149" s="27"/>
      <c r="D149" s="113"/>
      <c r="E149" s="27"/>
      <c r="F149" s="28"/>
      <c r="G149" s="27"/>
      <c r="H149" s="113"/>
      <c r="I149" s="27"/>
      <c r="J149" s="27"/>
    </row>
    <row r="150" spans="1:10" x14ac:dyDescent="0.25">
      <c r="A150" s="27"/>
      <c r="B150" s="27"/>
      <c r="C150" s="27"/>
      <c r="D150" s="113"/>
      <c r="E150" s="27"/>
      <c r="F150" s="28"/>
      <c r="G150" s="27"/>
      <c r="H150" s="113"/>
      <c r="I150" s="27"/>
      <c r="J150" s="27"/>
    </row>
    <row r="151" spans="1:10" x14ac:dyDescent="0.25">
      <c r="A151" s="27"/>
      <c r="B151" s="27"/>
      <c r="C151" s="27"/>
      <c r="D151" s="113"/>
      <c r="E151" s="27"/>
      <c r="F151" s="28"/>
      <c r="G151" s="27"/>
      <c r="H151" s="113"/>
      <c r="I151" s="27"/>
      <c r="J151" s="27"/>
    </row>
    <row r="152" spans="1:10" x14ac:dyDescent="0.25">
      <c r="A152" s="27"/>
      <c r="B152" s="27"/>
      <c r="C152" s="27"/>
      <c r="D152" s="113"/>
      <c r="E152" s="27"/>
      <c r="F152" s="28"/>
      <c r="G152" s="27"/>
      <c r="H152" s="113"/>
      <c r="I152" s="27"/>
      <c r="J152" s="27"/>
    </row>
    <row r="153" spans="1:10" x14ac:dyDescent="0.25">
      <c r="A153" s="27"/>
      <c r="B153" s="27"/>
      <c r="C153" s="27"/>
      <c r="D153" s="113"/>
      <c r="E153" s="27"/>
      <c r="F153" s="28"/>
      <c r="G153" s="27"/>
      <c r="H153" s="113"/>
      <c r="I153" s="27"/>
      <c r="J153" s="27"/>
    </row>
    <row r="154" spans="1:10" x14ac:dyDescent="0.25">
      <c r="A154" s="27"/>
      <c r="B154" s="27"/>
      <c r="C154" s="27"/>
      <c r="D154" s="113"/>
      <c r="E154" s="27"/>
      <c r="F154" s="28"/>
      <c r="G154" s="27"/>
      <c r="H154" s="113"/>
      <c r="I154" s="27"/>
      <c r="J154" s="27"/>
    </row>
    <row r="155" spans="1:10" x14ac:dyDescent="0.25">
      <c r="A155" s="27"/>
      <c r="B155" s="27"/>
      <c r="C155" s="27"/>
      <c r="D155" s="113"/>
      <c r="E155" s="27"/>
      <c r="F155" s="28"/>
      <c r="G155" s="27"/>
      <c r="H155" s="113"/>
      <c r="I155" s="27"/>
      <c r="J155" s="27"/>
    </row>
    <row r="156" spans="1:10" x14ac:dyDescent="0.25">
      <c r="A156" s="27"/>
      <c r="B156" s="27"/>
      <c r="C156" s="27"/>
      <c r="D156" s="113"/>
      <c r="E156" s="27"/>
      <c r="F156" s="28"/>
      <c r="G156" s="27"/>
      <c r="H156" s="113"/>
      <c r="I156" s="27"/>
      <c r="J156" s="27"/>
    </row>
    <row r="157" spans="1:10" x14ac:dyDescent="0.25">
      <c r="A157" s="27"/>
      <c r="B157" s="27"/>
      <c r="C157" s="27"/>
      <c r="D157" s="113"/>
      <c r="E157" s="27"/>
      <c r="F157" s="28"/>
      <c r="G157" s="27"/>
      <c r="H157" s="113"/>
      <c r="I157" s="27"/>
      <c r="J157" s="27"/>
    </row>
    <row r="158" spans="1:10" x14ac:dyDescent="0.25">
      <c r="A158" s="27"/>
      <c r="B158" s="27"/>
      <c r="C158" s="27"/>
      <c r="D158" s="113"/>
      <c r="E158" s="27"/>
      <c r="F158" s="28"/>
      <c r="G158" s="27"/>
      <c r="H158" s="113"/>
      <c r="I158" s="27"/>
      <c r="J158" s="27"/>
    </row>
    <row r="159" spans="1:10" x14ac:dyDescent="0.25">
      <c r="A159" s="27"/>
      <c r="B159" s="27"/>
      <c r="C159" s="27"/>
      <c r="D159" s="113"/>
      <c r="E159" s="27"/>
      <c r="F159" s="28"/>
      <c r="G159" s="27"/>
      <c r="H159" s="113"/>
      <c r="I159" s="27"/>
      <c r="J159" s="27"/>
    </row>
    <row r="160" spans="1:10" x14ac:dyDescent="0.25">
      <c r="A160" s="27"/>
      <c r="B160" s="27"/>
      <c r="C160" s="27"/>
      <c r="D160" s="113"/>
      <c r="E160" s="27"/>
      <c r="F160" s="28"/>
      <c r="G160" s="27"/>
      <c r="H160" s="113"/>
      <c r="I160" s="27"/>
      <c r="J160" s="27"/>
    </row>
  </sheetData>
  <mergeCells count="9">
    <mergeCell ref="B90:J90"/>
    <mergeCell ref="B89:J89"/>
    <mergeCell ref="B8:J8"/>
    <mergeCell ref="B88:J88"/>
    <mergeCell ref="B2:I2"/>
    <mergeCell ref="B3:I3"/>
    <mergeCell ref="B4:I4"/>
    <mergeCell ref="B5:I5"/>
    <mergeCell ref="B6:I6"/>
  </mergeCells>
  <phoneticPr fontId="8"/>
  <hyperlinks>
    <hyperlink ref="B90:J90" location="GMC" display="Garbanzos Machinery Costs table." xr:uid="{00000000-0004-0000-1800-000000000000}"/>
  </hyperlinks>
  <printOptions horizontalCentered="1"/>
  <pageMargins left="0.75" right="0.75" top="1" bottom="1" header="0" footer="0.5"/>
  <pageSetup scale="87" fitToHeight="2" orientation="portrait" r:id="rId1"/>
  <headerFooter alignWithMargins="0">
    <oddFooter>&amp;L&amp;A&amp;C&amp;F&amp;R&amp;D</oddFooter>
  </headerFooter>
  <rowBreaks count="1" manualBreakCount="1">
    <brk id="61" min="1" max="9" man="1"/>
  </rowBreaks>
  <ignoredErrors>
    <ignoredError sqref="J23 J36 J43 J48 J52:J53 J77"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J56"/>
  <sheetViews>
    <sheetView showGridLines="0" workbookViewId="0">
      <selection activeCell="E22" sqref="E22"/>
    </sheetView>
  </sheetViews>
  <sheetFormatPr defaultColWidth="11.44140625" defaultRowHeight="13.2" x14ac:dyDescent="0.25"/>
  <cols>
    <col min="1" max="1" width="3.109375" style="27" customWidth="1"/>
    <col min="2" max="2" width="12.6640625" customWidth="1"/>
    <col min="3" max="3" width="23.33203125" customWidth="1"/>
    <col min="4" max="4" width="31.33203125" customWidth="1"/>
    <col min="5" max="5" width="42.6640625" customWidth="1"/>
    <col min="6" max="8" width="11.44140625" customWidth="1"/>
    <col min="9" max="10" width="11.44140625" style="27" customWidth="1"/>
  </cols>
  <sheetData>
    <row r="1" spans="1:10" s="27" customFormat="1" ht="15" customHeight="1" x14ac:dyDescent="0.25"/>
    <row r="2" spans="1:10" s="52" customFormat="1" ht="33" customHeight="1" x14ac:dyDescent="0.3">
      <c r="A2" s="51"/>
      <c r="B2" s="545" t="s">
        <v>325</v>
      </c>
      <c r="C2" s="545"/>
      <c r="D2" s="545"/>
      <c r="E2" s="545"/>
      <c r="F2" s="51"/>
      <c r="G2" s="51"/>
      <c r="H2" s="51"/>
      <c r="I2" s="51"/>
      <c r="J2" s="51"/>
    </row>
    <row r="3" spans="1:10" ht="33" customHeight="1" x14ac:dyDescent="0.25">
      <c r="B3" s="169" t="s">
        <v>138</v>
      </c>
      <c r="C3" s="169" t="s">
        <v>140</v>
      </c>
      <c r="D3" s="169" t="s">
        <v>142</v>
      </c>
      <c r="E3" s="169" t="s">
        <v>143</v>
      </c>
      <c r="F3" s="27"/>
      <c r="G3" s="27"/>
      <c r="H3" s="27"/>
    </row>
    <row r="4" spans="1:10" x14ac:dyDescent="0.25">
      <c r="B4" s="508"/>
      <c r="C4" s="508"/>
      <c r="D4" s="508"/>
      <c r="E4" s="508" t="s">
        <v>356</v>
      </c>
      <c r="F4" s="27"/>
      <c r="G4" s="27"/>
      <c r="H4" s="27"/>
    </row>
    <row r="5" spans="1:10" x14ac:dyDescent="0.25">
      <c r="B5" s="509" t="s">
        <v>141</v>
      </c>
      <c r="C5" s="509" t="s">
        <v>158</v>
      </c>
      <c r="D5" s="509" t="s">
        <v>310</v>
      </c>
      <c r="E5" s="509" t="s">
        <v>240</v>
      </c>
      <c r="F5" s="27"/>
      <c r="G5" s="27"/>
      <c r="H5" s="27"/>
    </row>
    <row r="6" spans="1:10" x14ac:dyDescent="0.25">
      <c r="B6" s="510"/>
      <c r="C6" s="510"/>
      <c r="D6" s="510" t="s">
        <v>381</v>
      </c>
      <c r="E6" s="510"/>
      <c r="F6" s="27"/>
      <c r="G6" s="27"/>
      <c r="H6" s="27"/>
    </row>
    <row r="7" spans="1:10" x14ac:dyDescent="0.25">
      <c r="B7" s="510" t="s">
        <v>164</v>
      </c>
      <c r="C7" s="510" t="s">
        <v>106</v>
      </c>
      <c r="D7" s="510" t="s">
        <v>311</v>
      </c>
      <c r="E7" s="510" t="s">
        <v>93</v>
      </c>
      <c r="F7" s="27"/>
      <c r="G7" s="27"/>
      <c r="H7" s="27"/>
    </row>
    <row r="8" spans="1:10" x14ac:dyDescent="0.25">
      <c r="B8" s="508"/>
      <c r="C8" s="508"/>
      <c r="D8" s="508"/>
      <c r="E8" s="508"/>
      <c r="F8" s="27"/>
      <c r="G8" s="27"/>
      <c r="H8" s="27"/>
    </row>
    <row r="9" spans="1:10" x14ac:dyDescent="0.25">
      <c r="B9" s="509" t="s">
        <v>186</v>
      </c>
      <c r="C9" s="509" t="s">
        <v>165</v>
      </c>
      <c r="D9" s="509"/>
      <c r="E9" s="509"/>
      <c r="F9" s="27"/>
      <c r="G9" s="27"/>
      <c r="H9" s="27"/>
    </row>
    <row r="10" spans="1:10" x14ac:dyDescent="0.25">
      <c r="B10" s="510"/>
      <c r="C10" s="510"/>
      <c r="D10" s="510"/>
      <c r="E10" s="510"/>
      <c r="F10" s="27"/>
      <c r="G10" s="27"/>
      <c r="H10" s="27"/>
    </row>
    <row r="11" spans="1:10" x14ac:dyDescent="0.25">
      <c r="B11" s="510" t="s">
        <v>153</v>
      </c>
      <c r="C11" s="510" t="s">
        <v>154</v>
      </c>
      <c r="D11" s="510" t="s">
        <v>123</v>
      </c>
      <c r="E11" s="510" t="s">
        <v>94</v>
      </c>
      <c r="F11" s="27"/>
      <c r="G11" s="27"/>
      <c r="H11" s="27"/>
    </row>
    <row r="12" spans="1:10" x14ac:dyDescent="0.25">
      <c r="B12" s="508"/>
      <c r="C12" s="508"/>
      <c r="D12" s="508"/>
      <c r="E12" s="508"/>
      <c r="F12" s="27"/>
      <c r="G12" s="27"/>
      <c r="H12" s="27"/>
    </row>
    <row r="13" spans="1:10" x14ac:dyDescent="0.25">
      <c r="B13" s="509" t="s">
        <v>139</v>
      </c>
      <c r="C13" s="509" t="s">
        <v>144</v>
      </c>
      <c r="D13" s="512" t="s">
        <v>297</v>
      </c>
      <c r="E13" s="509"/>
      <c r="F13" s="27"/>
      <c r="G13" s="27"/>
      <c r="H13" s="27"/>
    </row>
    <row r="14" spans="1:10" x14ac:dyDescent="0.25">
      <c r="B14" s="508"/>
      <c r="C14" s="508"/>
      <c r="D14" s="508"/>
      <c r="E14" s="508" t="s">
        <v>355</v>
      </c>
      <c r="F14" s="27"/>
      <c r="G14" s="27"/>
      <c r="H14" s="27"/>
    </row>
    <row r="15" spans="1:10" x14ac:dyDescent="0.25">
      <c r="B15" s="509" t="s">
        <v>157</v>
      </c>
      <c r="C15" s="509" t="s">
        <v>158</v>
      </c>
      <c r="D15" s="509" t="s">
        <v>310</v>
      </c>
      <c r="E15" s="509" t="s">
        <v>241</v>
      </c>
      <c r="F15" s="27"/>
      <c r="G15" s="27"/>
      <c r="H15" s="27"/>
    </row>
    <row r="16" spans="1:10" x14ac:dyDescent="0.25">
      <c r="B16" s="27"/>
      <c r="C16" s="27"/>
      <c r="D16" s="27"/>
      <c r="E16" s="27"/>
      <c r="F16" s="27"/>
      <c r="G16" s="27"/>
      <c r="H16" s="27"/>
    </row>
    <row r="17" spans="2:8" x14ac:dyDescent="0.25">
      <c r="B17" s="27"/>
      <c r="C17" s="27"/>
      <c r="D17" s="27"/>
      <c r="E17" s="27"/>
      <c r="F17" s="27"/>
      <c r="G17" s="27"/>
      <c r="H17" s="27"/>
    </row>
    <row r="18" spans="2:8" x14ac:dyDescent="0.25">
      <c r="B18" s="27"/>
      <c r="C18" s="27"/>
      <c r="D18" s="27"/>
      <c r="E18" s="27"/>
      <c r="F18" s="27"/>
      <c r="G18" s="27"/>
      <c r="H18" s="27"/>
    </row>
    <row r="19" spans="2:8" x14ac:dyDescent="0.25">
      <c r="B19" s="27"/>
      <c r="C19" s="27"/>
      <c r="D19" s="27"/>
      <c r="E19" s="27"/>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row r="23" spans="2:8" x14ac:dyDescent="0.25">
      <c r="B23" s="27"/>
      <c r="C23" s="27"/>
      <c r="D23" s="27"/>
      <c r="E23" s="27"/>
      <c r="F23" s="27"/>
      <c r="G23" s="27"/>
      <c r="H23" s="27"/>
    </row>
    <row r="24" spans="2:8" x14ac:dyDescent="0.25">
      <c r="B24" s="27"/>
      <c r="C24" s="27"/>
      <c r="D24" s="27"/>
      <c r="E24" s="27"/>
      <c r="F24" s="27"/>
      <c r="G24" s="27"/>
      <c r="H24" s="27"/>
    </row>
    <row r="25" spans="2:8" x14ac:dyDescent="0.25">
      <c r="B25" s="27"/>
      <c r="C25" s="27"/>
      <c r="D25" s="27"/>
      <c r="E25" s="27"/>
      <c r="F25" s="27"/>
      <c r="G25" s="27"/>
      <c r="H25" s="27"/>
    </row>
    <row r="26" spans="2:8" x14ac:dyDescent="0.25">
      <c r="B26" s="27"/>
      <c r="C26" s="27"/>
      <c r="D26" s="27"/>
      <c r="E26" s="27"/>
      <c r="F26" s="27"/>
      <c r="G26" s="27"/>
      <c r="H26" s="27"/>
    </row>
    <row r="27" spans="2:8" x14ac:dyDescent="0.25">
      <c r="B27" s="27"/>
      <c r="C27" s="27"/>
      <c r="D27" s="27"/>
      <c r="E27" s="27"/>
      <c r="F27" s="27"/>
      <c r="G27" s="27"/>
      <c r="H27" s="27"/>
    </row>
    <row r="28" spans="2:8" x14ac:dyDescent="0.25">
      <c r="B28" s="27"/>
      <c r="C28" s="27"/>
      <c r="D28" s="27"/>
      <c r="E28" s="27"/>
      <c r="F28" s="27"/>
      <c r="G28" s="27"/>
      <c r="H28" s="27"/>
    </row>
    <row r="29" spans="2:8" x14ac:dyDescent="0.25">
      <c r="B29" s="27"/>
      <c r="C29" s="27"/>
      <c r="D29" s="27"/>
      <c r="E29" s="27"/>
      <c r="F29" s="27"/>
      <c r="G29" s="27"/>
      <c r="H29" s="27"/>
    </row>
    <row r="30" spans="2:8" x14ac:dyDescent="0.25">
      <c r="B30" s="27"/>
      <c r="C30" s="27"/>
      <c r="D30" s="27"/>
      <c r="E30" s="27"/>
      <c r="F30" s="27"/>
      <c r="G30" s="27"/>
      <c r="H30" s="27"/>
    </row>
    <row r="31" spans="2:8" x14ac:dyDescent="0.25">
      <c r="B31" s="27"/>
      <c r="C31" s="27"/>
      <c r="D31" s="27"/>
      <c r="E31" s="27"/>
      <c r="F31" s="27"/>
      <c r="G31" s="27"/>
      <c r="H31" s="27"/>
    </row>
    <row r="32" spans="2:8" x14ac:dyDescent="0.25">
      <c r="B32" s="27"/>
      <c r="C32" s="27"/>
      <c r="D32" s="27"/>
      <c r="E32" s="27"/>
      <c r="F32" s="27"/>
      <c r="G32" s="27"/>
      <c r="H32" s="27"/>
    </row>
    <row r="33" spans="2:8" x14ac:dyDescent="0.25">
      <c r="B33" s="27"/>
      <c r="C33" s="27"/>
      <c r="D33" s="27"/>
      <c r="E33" s="27"/>
      <c r="F33" s="27"/>
      <c r="G33" s="27"/>
      <c r="H33" s="27"/>
    </row>
    <row r="34" spans="2:8" x14ac:dyDescent="0.25">
      <c r="B34" s="27"/>
      <c r="C34" s="27"/>
      <c r="D34" s="27"/>
      <c r="E34" s="27"/>
      <c r="F34" s="27"/>
      <c r="G34" s="27"/>
      <c r="H34" s="27"/>
    </row>
    <row r="35" spans="2:8" x14ac:dyDescent="0.25">
      <c r="B35" s="27"/>
      <c r="C35" s="27"/>
      <c r="D35" s="27"/>
      <c r="E35" s="27"/>
      <c r="F35" s="27"/>
      <c r="G35" s="27"/>
      <c r="H35" s="27"/>
    </row>
    <row r="36" spans="2:8" x14ac:dyDescent="0.25">
      <c r="B36" s="27"/>
      <c r="C36" s="27"/>
      <c r="D36" s="27"/>
      <c r="E36" s="27"/>
      <c r="F36" s="27"/>
      <c r="G36" s="27"/>
      <c r="H36" s="27"/>
    </row>
    <row r="37" spans="2:8" x14ac:dyDescent="0.25">
      <c r="B37" s="27"/>
      <c r="C37" s="27"/>
      <c r="D37" s="27"/>
      <c r="E37" s="27"/>
      <c r="F37" s="27"/>
      <c r="G37" s="27"/>
      <c r="H37" s="27"/>
    </row>
    <row r="38" spans="2:8" x14ac:dyDescent="0.25">
      <c r="B38" s="27"/>
      <c r="C38" s="27"/>
      <c r="D38" s="27"/>
      <c r="E38" s="27"/>
      <c r="F38" s="27"/>
      <c r="G38" s="27"/>
      <c r="H38" s="27"/>
    </row>
    <row r="39" spans="2:8" x14ac:dyDescent="0.25">
      <c r="B39" s="27"/>
      <c r="C39" s="27"/>
      <c r="D39" s="27"/>
      <c r="E39" s="27"/>
      <c r="F39" s="27"/>
      <c r="G39" s="27"/>
      <c r="H39" s="27"/>
    </row>
    <row r="40" spans="2:8" x14ac:dyDescent="0.25">
      <c r="B40" s="27"/>
      <c r="C40" s="27"/>
      <c r="D40" s="27"/>
      <c r="E40" s="27"/>
      <c r="F40" s="27"/>
      <c r="G40" s="27"/>
      <c r="H40" s="27"/>
    </row>
    <row r="41" spans="2:8" x14ac:dyDescent="0.25">
      <c r="B41" s="27"/>
      <c r="C41" s="27"/>
      <c r="D41" s="27"/>
      <c r="E41" s="27"/>
      <c r="F41" s="27"/>
      <c r="G41" s="27"/>
      <c r="H41" s="27"/>
    </row>
    <row r="42" spans="2:8" x14ac:dyDescent="0.25">
      <c r="B42" s="27"/>
      <c r="C42" s="27"/>
      <c r="D42" s="27"/>
      <c r="E42" s="27"/>
      <c r="F42" s="27"/>
      <c r="G42" s="27"/>
      <c r="H42" s="27"/>
    </row>
    <row r="43" spans="2:8" x14ac:dyDescent="0.25">
      <c r="B43" s="27"/>
      <c r="C43" s="27"/>
      <c r="D43" s="27"/>
      <c r="E43" s="27"/>
      <c r="F43" s="27"/>
      <c r="G43" s="27"/>
      <c r="H43" s="27"/>
    </row>
    <row r="44" spans="2:8" x14ac:dyDescent="0.25">
      <c r="B44" s="27"/>
      <c r="C44" s="27"/>
      <c r="D44" s="27"/>
      <c r="E44" s="27"/>
      <c r="F44" s="27"/>
      <c r="G44" s="27"/>
      <c r="H44" s="27"/>
    </row>
    <row r="45" spans="2:8" x14ac:dyDescent="0.25">
      <c r="B45" s="27"/>
      <c r="C45" s="27"/>
      <c r="D45" s="27"/>
      <c r="E45" s="27"/>
      <c r="F45" s="27"/>
      <c r="G45" s="27"/>
      <c r="H45" s="27"/>
    </row>
    <row r="46" spans="2:8" x14ac:dyDescent="0.25">
      <c r="B46" s="27"/>
      <c r="C46" s="27"/>
      <c r="D46" s="27"/>
      <c r="E46" s="27"/>
      <c r="F46" s="27"/>
      <c r="G46" s="27"/>
      <c r="H46" s="27"/>
    </row>
    <row r="47" spans="2:8" x14ac:dyDescent="0.25">
      <c r="B47" s="27"/>
      <c r="C47" s="27"/>
      <c r="D47" s="27"/>
      <c r="E47" s="27"/>
      <c r="F47" s="27"/>
      <c r="G47" s="27"/>
      <c r="H47" s="27"/>
    </row>
    <row r="48" spans="2:8" x14ac:dyDescent="0.25">
      <c r="B48" s="27"/>
      <c r="C48" s="27"/>
      <c r="D48" s="27"/>
      <c r="E48" s="27"/>
      <c r="F48" s="27"/>
      <c r="G48" s="27"/>
      <c r="H48" s="27"/>
    </row>
    <row r="49" spans="2:8" x14ac:dyDescent="0.25">
      <c r="B49" s="27"/>
      <c r="C49" s="27"/>
      <c r="D49" s="27"/>
      <c r="E49" s="27"/>
      <c r="F49" s="27"/>
      <c r="G49" s="27"/>
      <c r="H49" s="27"/>
    </row>
    <row r="50" spans="2:8" x14ac:dyDescent="0.25">
      <c r="B50" s="27"/>
      <c r="C50" s="27"/>
      <c r="D50" s="27"/>
      <c r="E50" s="27"/>
      <c r="F50" s="27"/>
      <c r="G50" s="27"/>
      <c r="H50" s="27"/>
    </row>
    <row r="51" spans="2:8" x14ac:dyDescent="0.25">
      <c r="B51" s="27"/>
      <c r="C51" s="27"/>
      <c r="D51" s="27"/>
      <c r="E51" s="27"/>
      <c r="F51" s="27"/>
      <c r="G51" s="27"/>
      <c r="H51" s="27"/>
    </row>
    <row r="52" spans="2:8" x14ac:dyDescent="0.25">
      <c r="B52" s="27"/>
      <c r="C52" s="27"/>
      <c r="D52" s="27"/>
      <c r="E52" s="27"/>
      <c r="F52" s="27"/>
      <c r="G52" s="27"/>
      <c r="H52" s="27"/>
    </row>
    <row r="53" spans="2:8" x14ac:dyDescent="0.25">
      <c r="B53" s="27"/>
      <c r="C53" s="27"/>
      <c r="D53" s="27"/>
      <c r="E53" s="27"/>
    </row>
    <row r="54" spans="2:8" x14ac:dyDescent="0.25">
      <c r="B54" s="27"/>
      <c r="C54" s="27"/>
      <c r="D54" s="27"/>
      <c r="E54" s="27"/>
    </row>
    <row r="55" spans="2:8" x14ac:dyDescent="0.25">
      <c r="B55" s="27"/>
      <c r="C55" s="27"/>
      <c r="D55" s="27"/>
      <c r="E55" s="27"/>
    </row>
    <row r="56" spans="2:8" x14ac:dyDescent="0.25">
      <c r="B56" s="27"/>
      <c r="C56" s="27"/>
      <c r="D56" s="27"/>
      <c r="E56" s="27"/>
    </row>
  </sheetData>
  <mergeCells count="1">
    <mergeCell ref="B2:E2"/>
  </mergeCells>
  <phoneticPr fontId="8"/>
  <printOptions horizontalCentered="1"/>
  <pageMargins left="0.75" right="0.75" top="1" bottom="1" header="0" footer="0.5"/>
  <pageSetup scale="82" orientation="portrait" r:id="rId1"/>
  <headerFooter alignWithMargins="0">
    <oddFooter>&amp;L&amp;A&amp;C&amp;F&amp;R&amp;D</oddFooter>
  </headerFooter>
  <colBreaks count="1" manualBreakCount="1">
    <brk id="5"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40"/>
  </sheetPr>
  <dimension ref="B1:N224"/>
  <sheetViews>
    <sheetView view="pageBreakPreview" topLeftCell="A188" zoomScale="60" zoomScaleNormal="70" workbookViewId="0">
      <selection activeCell="G34" sqref="G34:J34"/>
    </sheetView>
  </sheetViews>
  <sheetFormatPr defaultColWidth="8.88671875" defaultRowHeight="13.2" x14ac:dyDescent="0.25"/>
  <cols>
    <col min="1" max="1" width="4.109375" style="182" customWidth="1"/>
    <col min="2" max="2" width="26.6640625" style="182" customWidth="1"/>
    <col min="3" max="3" width="13.44140625" style="182" customWidth="1"/>
    <col min="4" max="4" width="11.33203125" style="182" customWidth="1"/>
    <col min="5" max="5" width="12.5546875" style="182" customWidth="1"/>
    <col min="6" max="6" width="10.33203125" style="182" customWidth="1"/>
    <col min="7" max="8" width="8.88671875" style="182" customWidth="1"/>
    <col min="9" max="9" width="11.109375" style="182" customWidth="1"/>
    <col min="10" max="10" width="9.33203125" style="182" customWidth="1"/>
    <col min="11" max="11" width="8.88671875" style="182" customWidth="1"/>
    <col min="12" max="13" width="9.88671875" style="182" customWidth="1"/>
    <col min="14" max="14" width="11" style="182" customWidth="1"/>
    <col min="15" max="16384" width="8.88671875" style="182"/>
  </cols>
  <sheetData>
    <row r="1" spans="2:14" ht="25.5" customHeight="1" x14ac:dyDescent="0.25">
      <c r="B1" s="183"/>
      <c r="C1" s="183"/>
      <c r="D1" s="183"/>
      <c r="E1" s="183"/>
    </row>
    <row r="2" spans="2:14" s="184" customFormat="1" ht="21.6" customHeight="1" x14ac:dyDescent="0.3">
      <c r="B2" s="567" t="s">
        <v>11</v>
      </c>
      <c r="C2" s="568"/>
      <c r="D2" s="568"/>
      <c r="E2" s="568"/>
      <c r="F2" s="568"/>
      <c r="G2" s="568"/>
      <c r="H2" s="568"/>
      <c r="I2" s="568"/>
      <c r="J2" s="568"/>
      <c r="K2" s="568"/>
      <c r="L2" s="568"/>
      <c r="M2" s="568"/>
      <c r="N2" s="585"/>
    </row>
    <row r="3" spans="2:14" s="184" customFormat="1" ht="26.1" customHeight="1" x14ac:dyDescent="0.25">
      <c r="B3" s="592" t="s">
        <v>329</v>
      </c>
      <c r="C3" s="593"/>
      <c r="D3" s="593"/>
      <c r="E3" s="593"/>
      <c r="F3" s="593"/>
      <c r="G3" s="593"/>
      <c r="H3" s="593"/>
      <c r="I3" s="593"/>
      <c r="J3" s="593"/>
      <c r="K3" s="593"/>
      <c r="L3" s="593"/>
      <c r="M3" s="593"/>
      <c r="N3" s="594"/>
    </row>
    <row r="4" spans="2:14" ht="12.75" customHeight="1" x14ac:dyDescent="0.25">
      <c r="B4" s="203"/>
      <c r="C4" s="570" t="s">
        <v>26</v>
      </c>
      <c r="D4" s="571"/>
      <c r="E4" s="571"/>
      <c r="F4" s="572"/>
      <c r="G4" s="573" t="s">
        <v>1</v>
      </c>
      <c r="H4" s="574"/>
      <c r="I4" s="574"/>
      <c r="J4" s="575"/>
      <c r="K4" s="578" t="s">
        <v>12</v>
      </c>
      <c r="L4" s="579"/>
      <c r="M4" s="339" t="s">
        <v>237</v>
      </c>
      <c r="N4" s="576" t="s">
        <v>13</v>
      </c>
    </row>
    <row r="5" spans="2:14" ht="39.6" customHeight="1" x14ac:dyDescent="0.25">
      <c r="B5" s="260"/>
      <c r="C5" s="203" t="s">
        <v>14</v>
      </c>
      <c r="D5" s="203" t="s">
        <v>15</v>
      </c>
      <c r="E5" s="262" t="s">
        <v>16</v>
      </c>
      <c r="F5" s="402" t="s">
        <v>96</v>
      </c>
      <c r="G5" s="266" t="s">
        <v>17</v>
      </c>
      <c r="H5" s="266" t="s">
        <v>18</v>
      </c>
      <c r="I5" s="266" t="s">
        <v>19</v>
      </c>
      <c r="J5" s="266" t="s">
        <v>201</v>
      </c>
      <c r="K5" s="337"/>
      <c r="L5" s="337"/>
      <c r="M5" s="337"/>
      <c r="N5" s="577"/>
    </row>
    <row r="6" spans="2:14" ht="12" customHeight="1" x14ac:dyDescent="0.25">
      <c r="B6" s="202"/>
      <c r="C6" s="202"/>
      <c r="D6" s="202"/>
      <c r="E6" s="261"/>
      <c r="F6" s="264"/>
      <c r="G6" s="265"/>
      <c r="H6" s="265"/>
      <c r="I6" s="265"/>
      <c r="J6" s="265"/>
      <c r="K6" s="338" t="s">
        <v>213</v>
      </c>
      <c r="L6" s="338" t="s">
        <v>236</v>
      </c>
      <c r="M6" s="338" t="s">
        <v>235</v>
      </c>
      <c r="N6" s="340" t="s">
        <v>213</v>
      </c>
    </row>
    <row r="7" spans="2:14" x14ac:dyDescent="0.25">
      <c r="B7" s="316" t="s">
        <v>300</v>
      </c>
      <c r="C7" s="205">
        <v>1.452</v>
      </c>
      <c r="D7" s="205">
        <v>1.244</v>
      </c>
      <c r="E7" s="205">
        <v>0.23400000000000001</v>
      </c>
      <c r="F7" s="205">
        <f>SUM(C7:E7)</f>
        <v>2.9299999999999997</v>
      </c>
      <c r="G7" s="205">
        <v>0.66700000000000004</v>
      </c>
      <c r="H7" s="205">
        <v>1.4</v>
      </c>
      <c r="I7" s="205">
        <v>0.21</v>
      </c>
      <c r="J7" s="205">
        <f>SUM(G7:I7)</f>
        <v>2.2770000000000001</v>
      </c>
      <c r="K7" s="205">
        <v>1.76</v>
      </c>
      <c r="L7" s="267">
        <f>+K7/20</f>
        <v>8.7999999999999995E-2</v>
      </c>
      <c r="M7" s="267">
        <f t="shared" ref="M7:M12" si="0">+H7/Diesel</f>
        <v>0.5490196078431373</v>
      </c>
      <c r="N7" s="205">
        <f t="shared" ref="N7:N16" si="1">+K7+J7+F7</f>
        <v>6.9669999999999996</v>
      </c>
    </row>
    <row r="8" spans="2:14" x14ac:dyDescent="0.25">
      <c r="B8" s="204" t="s">
        <v>287</v>
      </c>
      <c r="C8" s="205">
        <v>0.48</v>
      </c>
      <c r="D8" s="205">
        <v>0.41</v>
      </c>
      <c r="E8" s="205">
        <v>7.0000000000000007E-2</v>
      </c>
      <c r="F8" s="205">
        <f>SUM(C8:E8)</f>
        <v>0.96</v>
      </c>
      <c r="G8" s="205">
        <v>0.23</v>
      </c>
      <c r="H8" s="205">
        <v>0.4</v>
      </c>
      <c r="I8" s="205">
        <v>0.06</v>
      </c>
      <c r="J8" s="205">
        <f>+I8+H8+G8</f>
        <v>0.69000000000000006</v>
      </c>
      <c r="K8" s="205">
        <v>0.51</v>
      </c>
      <c r="L8" s="267">
        <f>K8/20</f>
        <v>2.5500000000000002E-2</v>
      </c>
      <c r="M8" s="267">
        <f t="shared" si="0"/>
        <v>0.15686274509803924</v>
      </c>
      <c r="N8" s="205">
        <f t="shared" si="1"/>
        <v>2.16</v>
      </c>
    </row>
    <row r="9" spans="2:14" x14ac:dyDescent="0.25">
      <c r="B9" s="204" t="s">
        <v>288</v>
      </c>
      <c r="C9" s="205">
        <v>0.61</v>
      </c>
      <c r="D9" s="205">
        <v>0.51</v>
      </c>
      <c r="E9" s="205">
        <v>0.08</v>
      </c>
      <c r="F9" s="205">
        <f>+E9+D9+C9</f>
        <v>1.2</v>
      </c>
      <c r="G9" s="205">
        <v>0.46</v>
      </c>
      <c r="H9" s="205">
        <v>0.34</v>
      </c>
      <c r="I9" s="205">
        <v>0.05</v>
      </c>
      <c r="J9" s="205">
        <f>+I9+H9+G9</f>
        <v>0.85000000000000009</v>
      </c>
      <c r="K9" s="205">
        <v>0.43</v>
      </c>
      <c r="L9" s="267">
        <f>K9/20</f>
        <v>2.1499999999999998E-2</v>
      </c>
      <c r="M9" s="267">
        <f t="shared" si="0"/>
        <v>0.13333333333333336</v>
      </c>
      <c r="N9" s="205">
        <f t="shared" si="1"/>
        <v>2.48</v>
      </c>
    </row>
    <row r="10" spans="2:14" x14ac:dyDescent="0.25">
      <c r="B10" s="204" t="s">
        <v>289</v>
      </c>
      <c r="C10" s="205">
        <v>1.02</v>
      </c>
      <c r="D10" s="205">
        <v>0.59</v>
      </c>
      <c r="E10" s="205">
        <v>0.06</v>
      </c>
      <c r="F10" s="205">
        <f>+E10+D10+C10</f>
        <v>1.67</v>
      </c>
      <c r="G10" s="205">
        <v>0.68</v>
      </c>
      <c r="H10" s="205">
        <v>0</v>
      </c>
      <c r="I10" s="205">
        <v>0</v>
      </c>
      <c r="J10" s="205">
        <f t="shared" ref="J10:J18" si="2">+I10+H10+G10</f>
        <v>0.68</v>
      </c>
      <c r="K10" s="205">
        <v>0</v>
      </c>
      <c r="L10" s="267">
        <f>K10/20</f>
        <v>0</v>
      </c>
      <c r="M10" s="267">
        <f t="shared" si="0"/>
        <v>0</v>
      </c>
      <c r="N10" s="205">
        <f t="shared" si="1"/>
        <v>2.35</v>
      </c>
    </row>
    <row r="11" spans="2:14" x14ac:dyDescent="0.25">
      <c r="B11" s="316" t="s">
        <v>367</v>
      </c>
      <c r="C11" s="205">
        <v>5.27</v>
      </c>
      <c r="D11" s="205">
        <v>4.2300000000000004</v>
      </c>
      <c r="E11" s="205">
        <v>1.57</v>
      </c>
      <c r="F11" s="205">
        <f>+E11+D11+C11</f>
        <v>11.07</v>
      </c>
      <c r="G11" s="205">
        <v>2.79</v>
      </c>
      <c r="H11" s="205">
        <v>2.68</v>
      </c>
      <c r="I11" s="205">
        <v>0.4</v>
      </c>
      <c r="J11" s="205">
        <f t="shared" si="2"/>
        <v>5.87</v>
      </c>
      <c r="K11" s="205">
        <v>1.49</v>
      </c>
      <c r="L11" s="267">
        <f>K11/20</f>
        <v>7.4499999999999997E-2</v>
      </c>
      <c r="M11" s="267">
        <f t="shared" si="0"/>
        <v>1.0509803921568628</v>
      </c>
      <c r="N11" s="205">
        <f t="shared" si="1"/>
        <v>18.43</v>
      </c>
    </row>
    <row r="12" spans="2:14" x14ac:dyDescent="0.25">
      <c r="B12" s="316" t="s">
        <v>358</v>
      </c>
      <c r="C12" s="205">
        <v>6.85</v>
      </c>
      <c r="D12" s="205">
        <v>3.94</v>
      </c>
      <c r="E12" s="205">
        <v>1.78</v>
      </c>
      <c r="F12" s="205">
        <f>+E12+D12+C12</f>
        <v>12.57</v>
      </c>
      <c r="G12" s="205">
        <v>2.91</v>
      </c>
      <c r="H12" s="205">
        <v>2.16</v>
      </c>
      <c r="I12" s="205">
        <v>0.32</v>
      </c>
      <c r="J12" s="205">
        <f t="shared" si="2"/>
        <v>5.3900000000000006</v>
      </c>
      <c r="K12" s="205">
        <v>1.93</v>
      </c>
      <c r="L12" s="267">
        <f t="shared" ref="L12:L18" si="3">K12/20</f>
        <v>9.6500000000000002E-2</v>
      </c>
      <c r="M12" s="267">
        <f t="shared" si="0"/>
        <v>0.84705882352941186</v>
      </c>
      <c r="N12" s="205">
        <f t="shared" si="1"/>
        <v>19.89</v>
      </c>
    </row>
    <row r="13" spans="2:14" x14ac:dyDescent="0.25">
      <c r="B13" s="406" t="s">
        <v>285</v>
      </c>
      <c r="C13" s="405">
        <v>0.88</v>
      </c>
      <c r="D13" s="405">
        <v>0.62</v>
      </c>
      <c r="E13" s="405">
        <v>0.73</v>
      </c>
      <c r="F13" s="405">
        <f t="shared" ref="F13:F18" si="4">+E13+D13+C13</f>
        <v>2.23</v>
      </c>
      <c r="G13" s="405">
        <v>0.24</v>
      </c>
      <c r="H13" s="405">
        <v>0.8</v>
      </c>
      <c r="I13" s="405">
        <v>0.12</v>
      </c>
      <c r="J13" s="405">
        <f t="shared" si="2"/>
        <v>1.1600000000000001</v>
      </c>
      <c r="K13" s="405">
        <v>0</v>
      </c>
      <c r="L13" s="407">
        <f t="shared" si="3"/>
        <v>0</v>
      </c>
      <c r="M13" s="407">
        <f>+H13/3.55</f>
        <v>0.22535211267605637</v>
      </c>
      <c r="N13" s="405">
        <f t="shared" si="1"/>
        <v>3.39</v>
      </c>
    </row>
    <row r="14" spans="2:14" x14ac:dyDescent="0.25">
      <c r="B14" s="417" t="s">
        <v>366</v>
      </c>
      <c r="C14" s="405">
        <v>0.64</v>
      </c>
      <c r="D14" s="405">
        <v>0.64</v>
      </c>
      <c r="E14" s="405">
        <v>1.1299999999999999</v>
      </c>
      <c r="F14" s="405">
        <f t="shared" si="4"/>
        <v>2.41</v>
      </c>
      <c r="G14" s="405">
        <v>0.8</v>
      </c>
      <c r="H14" s="405">
        <v>1</v>
      </c>
      <c r="I14" s="405">
        <v>0.15</v>
      </c>
      <c r="J14" s="405">
        <f t="shared" si="2"/>
        <v>1.95</v>
      </c>
      <c r="K14" s="405">
        <v>3.6</v>
      </c>
      <c r="L14" s="407">
        <f t="shared" si="3"/>
        <v>0.18</v>
      </c>
      <c r="M14" s="407">
        <f>+H14/Diesel</f>
        <v>0.39215686274509809</v>
      </c>
      <c r="N14" s="405">
        <f t="shared" si="1"/>
        <v>7.96</v>
      </c>
    </row>
    <row r="15" spans="2:14" x14ac:dyDescent="0.25">
      <c r="B15" s="417" t="s">
        <v>366</v>
      </c>
      <c r="C15" s="405">
        <v>0.64</v>
      </c>
      <c r="D15" s="405">
        <v>0.78</v>
      </c>
      <c r="E15" s="405">
        <v>1.1299999999999999</v>
      </c>
      <c r="F15" s="405">
        <f>+E15+D15+C15</f>
        <v>2.5499999999999998</v>
      </c>
      <c r="G15" s="405">
        <v>0.8</v>
      </c>
      <c r="H15" s="405">
        <v>1.5</v>
      </c>
      <c r="I15" s="405">
        <v>0.22</v>
      </c>
      <c r="J15" s="405">
        <f>+I15+H15+G15</f>
        <v>2.52</v>
      </c>
      <c r="K15" s="405">
        <v>3.6</v>
      </c>
      <c r="L15" s="407">
        <f>K15/20</f>
        <v>0.18</v>
      </c>
      <c r="M15" s="407">
        <f>+H15/Diesel</f>
        <v>0.58823529411764708</v>
      </c>
      <c r="N15" s="405">
        <f>+K15+J15+F15</f>
        <v>8.67</v>
      </c>
    </row>
    <row r="16" spans="2:14" x14ac:dyDescent="0.25">
      <c r="B16" s="406" t="s">
        <v>21</v>
      </c>
      <c r="C16" s="405">
        <v>0.48</v>
      </c>
      <c r="D16" s="405">
        <v>0.25</v>
      </c>
      <c r="E16" s="405">
        <v>0.17</v>
      </c>
      <c r="F16" s="405">
        <f t="shared" si="4"/>
        <v>0.9</v>
      </c>
      <c r="G16" s="405">
        <v>0.4</v>
      </c>
      <c r="H16" s="405">
        <v>0.04</v>
      </c>
      <c r="I16" s="405">
        <v>0.01</v>
      </c>
      <c r="J16" s="405">
        <f t="shared" si="2"/>
        <v>0.45</v>
      </c>
      <c r="K16" s="405">
        <v>0.24</v>
      </c>
      <c r="L16" s="407">
        <f t="shared" si="3"/>
        <v>1.2E-2</v>
      </c>
      <c r="M16" s="407">
        <f>+H16/3.55</f>
        <v>1.1267605633802818E-2</v>
      </c>
      <c r="N16" s="405">
        <f t="shared" si="1"/>
        <v>1.5899999999999999</v>
      </c>
    </row>
    <row r="17" spans="2:14" x14ac:dyDescent="0.25">
      <c r="B17" s="406" t="s">
        <v>22</v>
      </c>
      <c r="C17" s="405">
        <v>0.2</v>
      </c>
      <c r="D17" s="405">
        <v>0.13800000000000001</v>
      </c>
      <c r="E17" s="405">
        <v>2.9000000000000001E-2</v>
      </c>
      <c r="F17" s="405">
        <f t="shared" si="4"/>
        <v>0.36699999999999999</v>
      </c>
      <c r="G17" s="405">
        <v>0.08</v>
      </c>
      <c r="H17" s="405">
        <v>0.16900000000000001</v>
      </c>
      <c r="I17" s="405">
        <v>2.5000000000000001E-2</v>
      </c>
      <c r="J17" s="405">
        <f t="shared" si="2"/>
        <v>0.27400000000000002</v>
      </c>
      <c r="K17" s="405">
        <v>1.32</v>
      </c>
      <c r="L17" s="407">
        <f t="shared" si="3"/>
        <v>6.6000000000000003E-2</v>
      </c>
      <c r="M17" s="407">
        <f>+H17/3.55</f>
        <v>4.7605633802816905E-2</v>
      </c>
      <c r="N17" s="405">
        <f>+K17+J17+F17</f>
        <v>1.9610000000000001</v>
      </c>
    </row>
    <row r="18" spans="2:14" x14ac:dyDescent="0.25">
      <c r="B18" s="406" t="s">
        <v>23</v>
      </c>
      <c r="C18" s="405">
        <v>0.3</v>
      </c>
      <c r="D18" s="405">
        <v>0.26500000000000001</v>
      </c>
      <c r="E18" s="405">
        <v>5.5E-2</v>
      </c>
      <c r="F18" s="405">
        <f t="shared" si="4"/>
        <v>0.62</v>
      </c>
      <c r="G18" s="405">
        <v>0.08</v>
      </c>
      <c r="H18" s="405">
        <v>0.26300000000000001</v>
      </c>
      <c r="I18" s="405">
        <v>0.04</v>
      </c>
      <c r="J18" s="405">
        <f t="shared" si="2"/>
        <v>0.38300000000000001</v>
      </c>
      <c r="K18" s="405">
        <v>1.32</v>
      </c>
      <c r="L18" s="407">
        <f t="shared" si="3"/>
        <v>6.6000000000000003E-2</v>
      </c>
      <c r="M18" s="407">
        <f>+H18/Diesel</f>
        <v>0.1031372549019608</v>
      </c>
      <c r="N18" s="405">
        <f>+K18+J18+F18</f>
        <v>2.323</v>
      </c>
    </row>
    <row r="19" spans="2:14" x14ac:dyDescent="0.25">
      <c r="B19" s="206" t="s">
        <v>264</v>
      </c>
      <c r="C19" s="207">
        <f t="shared" ref="C19:N19" si="5">SUM(C7:C18)</f>
        <v>18.821999999999999</v>
      </c>
      <c r="D19" s="207">
        <f t="shared" si="5"/>
        <v>13.616999999999999</v>
      </c>
      <c r="E19" s="207">
        <f t="shared" si="5"/>
        <v>7.0380000000000003</v>
      </c>
      <c r="F19" s="207">
        <f t="shared" si="5"/>
        <v>39.476999999999983</v>
      </c>
      <c r="G19" s="207">
        <f t="shared" si="5"/>
        <v>10.137000000000002</v>
      </c>
      <c r="H19" s="207">
        <f t="shared" si="5"/>
        <v>10.752000000000001</v>
      </c>
      <c r="I19" s="207">
        <f t="shared" si="5"/>
        <v>1.605</v>
      </c>
      <c r="J19" s="207">
        <f t="shared" si="5"/>
        <v>22.494</v>
      </c>
      <c r="K19" s="207">
        <f t="shared" si="5"/>
        <v>16.2</v>
      </c>
      <c r="L19" s="404">
        <f t="shared" si="5"/>
        <v>0.81</v>
      </c>
      <c r="M19" s="404">
        <f t="shared" si="5"/>
        <v>4.1050096658381667</v>
      </c>
      <c r="N19" s="207">
        <f t="shared" si="5"/>
        <v>78.170999999999992</v>
      </c>
    </row>
    <row r="20" spans="2:14" x14ac:dyDescent="0.25">
      <c r="B20" s="183" t="s">
        <v>28</v>
      </c>
      <c r="C20" s="185"/>
      <c r="D20" s="185"/>
      <c r="E20" s="185"/>
      <c r="F20" s="185"/>
      <c r="G20" s="185"/>
      <c r="H20" s="185"/>
      <c r="I20" s="185"/>
      <c r="J20" s="185"/>
      <c r="K20" s="185"/>
      <c r="L20" s="185"/>
      <c r="M20" s="185"/>
      <c r="N20" s="185"/>
    </row>
    <row r="21" spans="2:14" x14ac:dyDescent="0.25">
      <c r="B21" s="183"/>
      <c r="C21" s="185"/>
      <c r="D21" s="185"/>
      <c r="E21" s="185"/>
      <c r="F21" s="185"/>
      <c r="G21" s="185"/>
      <c r="H21" s="185"/>
      <c r="I21" s="185"/>
      <c r="J21" s="185"/>
      <c r="K21" s="185"/>
      <c r="L21" s="185"/>
      <c r="M21" s="185"/>
      <c r="N21" s="185"/>
    </row>
    <row r="23" spans="2:14" ht="21" customHeight="1" x14ac:dyDescent="0.3">
      <c r="B23" s="586" t="s">
        <v>156</v>
      </c>
      <c r="C23" s="587"/>
      <c r="D23" s="588"/>
    </row>
    <row r="24" spans="2:14" s="259" customFormat="1" ht="21" customHeight="1" x14ac:dyDescent="0.25">
      <c r="B24" s="589" t="s">
        <v>223</v>
      </c>
      <c r="C24" s="590"/>
      <c r="D24" s="591"/>
    </row>
    <row r="25" spans="2:14" s="258" customFormat="1" ht="18" customHeight="1" x14ac:dyDescent="0.3">
      <c r="B25" s="580" t="s">
        <v>265</v>
      </c>
      <c r="C25" s="581"/>
      <c r="D25" s="582"/>
      <c r="E25" s="273"/>
    </row>
    <row r="26" spans="2:14" s="258" customFormat="1" ht="18" customHeight="1" x14ac:dyDescent="0.3">
      <c r="B26" s="580" t="s">
        <v>266</v>
      </c>
      <c r="C26" s="581"/>
      <c r="D26" s="582"/>
      <c r="E26" s="273"/>
    </row>
    <row r="27" spans="2:14" s="258" customFormat="1" ht="18" customHeight="1" x14ac:dyDescent="0.3">
      <c r="B27" s="580" t="s">
        <v>253</v>
      </c>
      <c r="C27" s="581"/>
      <c r="D27" s="582"/>
      <c r="E27" s="273"/>
    </row>
    <row r="28" spans="2:14" s="258" customFormat="1" ht="18" customHeight="1" x14ac:dyDescent="0.3">
      <c r="B28" s="580" t="s">
        <v>267</v>
      </c>
      <c r="C28" s="581"/>
      <c r="D28" s="582"/>
      <c r="E28" s="273"/>
    </row>
    <row r="29" spans="2:14" ht="18" customHeight="1" x14ac:dyDescent="0.25">
      <c r="B29" s="580" t="s">
        <v>268</v>
      </c>
      <c r="C29" s="581"/>
      <c r="D29" s="582"/>
      <c r="E29" s="53"/>
    </row>
    <row r="30" spans="2:14" ht="18" customHeight="1" x14ac:dyDescent="0.25">
      <c r="B30" s="580" t="s">
        <v>269</v>
      </c>
      <c r="C30" s="581"/>
      <c r="D30" s="582"/>
      <c r="E30" s="53"/>
    </row>
    <row r="31" spans="2:14" ht="18" customHeight="1" x14ac:dyDescent="0.25">
      <c r="B31" s="580" t="s">
        <v>185</v>
      </c>
      <c r="C31" s="583"/>
      <c r="D31" s="584"/>
      <c r="E31" s="53"/>
    </row>
    <row r="32" spans="2:14" ht="15.6" x14ac:dyDescent="0.3">
      <c r="B32" s="201"/>
    </row>
    <row r="33" spans="2:14" ht="21" customHeight="1" x14ac:dyDescent="0.3">
      <c r="B33" s="567" t="s">
        <v>2</v>
      </c>
      <c r="C33" s="568"/>
      <c r="D33" s="568"/>
      <c r="E33" s="568"/>
      <c r="F33" s="568"/>
      <c r="G33" s="568"/>
      <c r="H33" s="568"/>
      <c r="I33" s="568"/>
      <c r="J33" s="568"/>
      <c r="K33" s="568"/>
      <c r="L33" s="568"/>
      <c r="M33" s="568"/>
      <c r="N33" s="569"/>
    </row>
    <row r="34" spans="2:14" ht="12.75" customHeight="1" x14ac:dyDescent="0.25">
      <c r="B34" s="203"/>
      <c r="C34" s="570" t="s">
        <v>26</v>
      </c>
      <c r="D34" s="571"/>
      <c r="E34" s="571"/>
      <c r="F34" s="572"/>
      <c r="G34" s="573" t="s">
        <v>1</v>
      </c>
      <c r="H34" s="574"/>
      <c r="I34" s="574"/>
      <c r="J34" s="575"/>
      <c r="K34" s="578" t="s">
        <v>12</v>
      </c>
      <c r="L34" s="579"/>
      <c r="M34" s="339" t="s">
        <v>237</v>
      </c>
      <c r="N34" s="576" t="s">
        <v>13</v>
      </c>
    </row>
    <row r="35" spans="2:14" ht="39.6" customHeight="1" x14ac:dyDescent="0.25">
      <c r="B35" s="260"/>
      <c r="C35" s="203" t="s">
        <v>14</v>
      </c>
      <c r="D35" s="203" t="s">
        <v>15</v>
      </c>
      <c r="E35" s="262" t="s">
        <v>16</v>
      </c>
      <c r="F35" s="263" t="s">
        <v>25</v>
      </c>
      <c r="G35" s="266" t="s">
        <v>17</v>
      </c>
      <c r="H35" s="266" t="s">
        <v>18</v>
      </c>
      <c r="I35" s="266" t="s">
        <v>19</v>
      </c>
      <c r="J35" s="266" t="s">
        <v>201</v>
      </c>
      <c r="K35" s="337"/>
      <c r="L35" s="337"/>
      <c r="M35" s="337"/>
      <c r="N35" s="577"/>
    </row>
    <row r="36" spans="2:14" ht="12" customHeight="1" x14ac:dyDescent="0.25">
      <c r="B36" s="202"/>
      <c r="C36" s="202"/>
      <c r="D36" s="202"/>
      <c r="E36" s="261"/>
      <c r="F36" s="264"/>
      <c r="G36" s="265"/>
      <c r="H36" s="265"/>
      <c r="I36" s="265"/>
      <c r="J36" s="265"/>
      <c r="K36" s="338" t="s">
        <v>213</v>
      </c>
      <c r="L36" s="338" t="s">
        <v>236</v>
      </c>
      <c r="M36" s="338" t="s">
        <v>235</v>
      </c>
      <c r="N36" s="340" t="s">
        <v>213</v>
      </c>
    </row>
    <row r="37" spans="2:14" x14ac:dyDescent="0.25">
      <c r="B37" s="564" t="s">
        <v>295</v>
      </c>
      <c r="C37" s="565"/>
      <c r="D37" s="565"/>
      <c r="E37" s="565"/>
      <c r="F37" s="565"/>
      <c r="G37" s="565"/>
      <c r="H37" s="565"/>
      <c r="I37" s="565"/>
      <c r="J37" s="565"/>
      <c r="K37" s="565"/>
      <c r="L37" s="565"/>
      <c r="M37" s="565"/>
      <c r="N37" s="566"/>
    </row>
    <row r="38" spans="2:14" x14ac:dyDescent="0.25">
      <c r="B38" s="308" t="str">
        <f t="shared" ref="B38:N38" si="6">B13</f>
        <v>Pickup 3/4 ton 4WD</v>
      </c>
      <c r="C38" s="309">
        <f t="shared" si="6"/>
        <v>0.88</v>
      </c>
      <c r="D38" s="309">
        <f t="shared" si="6"/>
        <v>0.62</v>
      </c>
      <c r="E38" s="309">
        <f t="shared" si="6"/>
        <v>0.73</v>
      </c>
      <c r="F38" s="309">
        <f t="shared" si="6"/>
        <v>2.23</v>
      </c>
      <c r="G38" s="309">
        <f t="shared" si="6"/>
        <v>0.24</v>
      </c>
      <c r="H38" s="309">
        <f t="shared" si="6"/>
        <v>0.8</v>
      </c>
      <c r="I38" s="309">
        <f t="shared" si="6"/>
        <v>0.12</v>
      </c>
      <c r="J38" s="309">
        <f t="shared" si="6"/>
        <v>1.1600000000000001</v>
      </c>
      <c r="K38" s="309">
        <f t="shared" si="6"/>
        <v>0</v>
      </c>
      <c r="L38" s="310">
        <f t="shared" si="6"/>
        <v>0</v>
      </c>
      <c r="M38" s="310">
        <f t="shared" si="6"/>
        <v>0.22535211267605637</v>
      </c>
      <c r="N38" s="309">
        <f t="shared" si="6"/>
        <v>3.39</v>
      </c>
    </row>
    <row r="39" spans="2:14" x14ac:dyDescent="0.25">
      <c r="B39" s="308" t="str">
        <f t="shared" ref="B39:N39" si="7">B14</f>
        <v>Tandem Axle Truck</v>
      </c>
      <c r="C39" s="309">
        <f t="shared" si="7"/>
        <v>0.64</v>
      </c>
      <c r="D39" s="309">
        <f t="shared" si="7"/>
        <v>0.64</v>
      </c>
      <c r="E39" s="309">
        <f t="shared" si="7"/>
        <v>1.1299999999999999</v>
      </c>
      <c r="F39" s="309">
        <f t="shared" si="7"/>
        <v>2.41</v>
      </c>
      <c r="G39" s="309">
        <f t="shared" si="7"/>
        <v>0.8</v>
      </c>
      <c r="H39" s="309">
        <f t="shared" si="7"/>
        <v>1</v>
      </c>
      <c r="I39" s="309">
        <f t="shared" si="7"/>
        <v>0.15</v>
      </c>
      <c r="J39" s="309">
        <f t="shared" si="7"/>
        <v>1.95</v>
      </c>
      <c r="K39" s="309">
        <f t="shared" si="7"/>
        <v>3.6</v>
      </c>
      <c r="L39" s="310">
        <f t="shared" si="7"/>
        <v>0.18</v>
      </c>
      <c r="M39" s="310">
        <f t="shared" si="7"/>
        <v>0.39215686274509809</v>
      </c>
      <c r="N39" s="309">
        <f t="shared" si="7"/>
        <v>7.96</v>
      </c>
    </row>
    <row r="40" spans="2:14" x14ac:dyDescent="0.25">
      <c r="B40" s="308" t="str">
        <f t="shared" ref="B40:N40" si="8">B15</f>
        <v>Tandem Axle Truck</v>
      </c>
      <c r="C40" s="309">
        <f t="shared" si="8"/>
        <v>0.64</v>
      </c>
      <c r="D40" s="309">
        <f t="shared" si="8"/>
        <v>0.78</v>
      </c>
      <c r="E40" s="309">
        <f t="shared" si="8"/>
        <v>1.1299999999999999</v>
      </c>
      <c r="F40" s="309">
        <f t="shared" si="8"/>
        <v>2.5499999999999998</v>
      </c>
      <c r="G40" s="309">
        <f t="shared" si="8"/>
        <v>0.8</v>
      </c>
      <c r="H40" s="309">
        <f t="shared" si="8"/>
        <v>1.5</v>
      </c>
      <c r="I40" s="309">
        <f t="shared" si="8"/>
        <v>0.22</v>
      </c>
      <c r="J40" s="309">
        <f t="shared" si="8"/>
        <v>2.52</v>
      </c>
      <c r="K40" s="309">
        <f t="shared" si="8"/>
        <v>3.6</v>
      </c>
      <c r="L40" s="310">
        <f t="shared" si="8"/>
        <v>0.18</v>
      </c>
      <c r="M40" s="310">
        <f t="shared" si="8"/>
        <v>0.58823529411764708</v>
      </c>
      <c r="N40" s="309">
        <f t="shared" si="8"/>
        <v>8.67</v>
      </c>
    </row>
    <row r="41" spans="2:14" x14ac:dyDescent="0.25">
      <c r="B41" s="308" t="str">
        <f t="shared" ref="B41:N41" si="9">B16</f>
        <v>Trap Wagon</v>
      </c>
      <c r="C41" s="309">
        <f t="shared" si="9"/>
        <v>0.48</v>
      </c>
      <c r="D41" s="309">
        <f t="shared" si="9"/>
        <v>0.25</v>
      </c>
      <c r="E41" s="309">
        <f t="shared" si="9"/>
        <v>0.17</v>
      </c>
      <c r="F41" s="309">
        <f t="shared" si="9"/>
        <v>0.9</v>
      </c>
      <c r="G41" s="309">
        <f t="shared" si="9"/>
        <v>0.4</v>
      </c>
      <c r="H41" s="309">
        <f t="shared" si="9"/>
        <v>0.04</v>
      </c>
      <c r="I41" s="309">
        <f t="shared" si="9"/>
        <v>0.01</v>
      </c>
      <c r="J41" s="309">
        <f t="shared" si="9"/>
        <v>0.45</v>
      </c>
      <c r="K41" s="309">
        <f t="shared" si="9"/>
        <v>0.24</v>
      </c>
      <c r="L41" s="310">
        <f t="shared" si="9"/>
        <v>1.2E-2</v>
      </c>
      <c r="M41" s="310">
        <f t="shared" si="9"/>
        <v>1.1267605633802818E-2</v>
      </c>
      <c r="N41" s="309">
        <f t="shared" si="9"/>
        <v>1.5899999999999999</v>
      </c>
    </row>
    <row r="42" spans="2:14" x14ac:dyDescent="0.25">
      <c r="B42" s="308" t="str">
        <f t="shared" ref="B42:N42" si="10">B17</f>
        <v>4WD-ATV</v>
      </c>
      <c r="C42" s="309">
        <f t="shared" si="10"/>
        <v>0.2</v>
      </c>
      <c r="D42" s="309">
        <f t="shared" si="10"/>
        <v>0.13800000000000001</v>
      </c>
      <c r="E42" s="309">
        <f t="shared" si="10"/>
        <v>2.9000000000000001E-2</v>
      </c>
      <c r="F42" s="309">
        <f t="shared" si="10"/>
        <v>0.36699999999999999</v>
      </c>
      <c r="G42" s="309">
        <f t="shared" si="10"/>
        <v>0.08</v>
      </c>
      <c r="H42" s="309">
        <f t="shared" si="10"/>
        <v>0.16900000000000001</v>
      </c>
      <c r="I42" s="309">
        <f t="shared" si="10"/>
        <v>2.5000000000000001E-2</v>
      </c>
      <c r="J42" s="309">
        <f t="shared" si="10"/>
        <v>0.27400000000000002</v>
      </c>
      <c r="K42" s="309">
        <f t="shared" si="10"/>
        <v>1.32</v>
      </c>
      <c r="L42" s="310">
        <f t="shared" si="10"/>
        <v>6.6000000000000003E-2</v>
      </c>
      <c r="M42" s="310">
        <f t="shared" si="10"/>
        <v>4.7605633802816905E-2</v>
      </c>
      <c r="N42" s="309">
        <f t="shared" si="10"/>
        <v>1.9610000000000001</v>
      </c>
    </row>
    <row r="43" spans="2:14" x14ac:dyDescent="0.25">
      <c r="B43" s="308" t="str">
        <f t="shared" ref="B43:N43" si="11">B18</f>
        <v>50HP Wheel Tractor</v>
      </c>
      <c r="C43" s="309">
        <f t="shared" si="11"/>
        <v>0.3</v>
      </c>
      <c r="D43" s="309">
        <f t="shared" si="11"/>
        <v>0.26500000000000001</v>
      </c>
      <c r="E43" s="309">
        <f t="shared" si="11"/>
        <v>5.5E-2</v>
      </c>
      <c r="F43" s="309">
        <f t="shared" si="11"/>
        <v>0.62</v>
      </c>
      <c r="G43" s="309">
        <f t="shared" si="11"/>
        <v>0.08</v>
      </c>
      <c r="H43" s="309">
        <f t="shared" si="11"/>
        <v>0.26300000000000001</v>
      </c>
      <c r="I43" s="309">
        <f t="shared" si="11"/>
        <v>0.04</v>
      </c>
      <c r="J43" s="309">
        <f t="shared" si="11"/>
        <v>0.38300000000000001</v>
      </c>
      <c r="K43" s="309">
        <f t="shared" si="11"/>
        <v>1.32</v>
      </c>
      <c r="L43" s="310">
        <f t="shared" si="11"/>
        <v>6.6000000000000003E-2</v>
      </c>
      <c r="M43" s="310">
        <f t="shared" si="11"/>
        <v>0.1031372549019608</v>
      </c>
      <c r="N43" s="309">
        <f t="shared" si="11"/>
        <v>2.323</v>
      </c>
    </row>
    <row r="44" spans="2:14" x14ac:dyDescent="0.25">
      <c r="B44" s="564" t="s">
        <v>296</v>
      </c>
      <c r="C44" s="565"/>
      <c r="D44" s="565"/>
      <c r="E44" s="565"/>
      <c r="F44" s="565"/>
      <c r="G44" s="565"/>
      <c r="H44" s="565"/>
      <c r="I44" s="565"/>
      <c r="J44" s="565"/>
      <c r="K44" s="565"/>
      <c r="L44" s="565"/>
      <c r="M44" s="565"/>
      <c r="N44" s="566"/>
    </row>
    <row r="45" spans="2:14" x14ac:dyDescent="0.25">
      <c r="B45" s="204" t="str">
        <f t="shared" ref="B45:N45" si="12">_100ftSprayer</f>
        <v>200HP Trac+100'Sprayer</v>
      </c>
      <c r="C45" s="205">
        <f t="shared" si="12"/>
        <v>0.61</v>
      </c>
      <c r="D45" s="205">
        <f t="shared" si="12"/>
        <v>0.51</v>
      </c>
      <c r="E45" s="205">
        <f t="shared" si="12"/>
        <v>0.08</v>
      </c>
      <c r="F45" s="205">
        <f t="shared" si="12"/>
        <v>1.2</v>
      </c>
      <c r="G45" s="205">
        <f t="shared" si="12"/>
        <v>0.46</v>
      </c>
      <c r="H45" s="205">
        <f t="shared" si="12"/>
        <v>0.34</v>
      </c>
      <c r="I45" s="205">
        <f t="shared" si="12"/>
        <v>0.05</v>
      </c>
      <c r="J45" s="205">
        <f t="shared" si="12"/>
        <v>0.85000000000000009</v>
      </c>
      <c r="K45" s="205">
        <f t="shared" si="12"/>
        <v>0.43</v>
      </c>
      <c r="L45" s="267">
        <f t="shared" si="12"/>
        <v>2.1499999999999998E-2</v>
      </c>
      <c r="M45" s="267">
        <f t="shared" si="12"/>
        <v>0.13333333333333336</v>
      </c>
      <c r="N45" s="205">
        <f t="shared" si="12"/>
        <v>2.48</v>
      </c>
    </row>
    <row r="46" spans="2:14" x14ac:dyDescent="0.25">
      <c r="B46" s="204" t="str">
        <f t="shared" ref="B46:N46" si="13">NTDrill</f>
        <v>450HP Tractor+NT Drill, 36'</v>
      </c>
      <c r="C46" s="205">
        <f t="shared" si="13"/>
        <v>5.27</v>
      </c>
      <c r="D46" s="205">
        <f t="shared" si="13"/>
        <v>4.2300000000000004</v>
      </c>
      <c r="E46" s="205">
        <f t="shared" si="13"/>
        <v>1.57</v>
      </c>
      <c r="F46" s="205">
        <f t="shared" si="13"/>
        <v>11.07</v>
      </c>
      <c r="G46" s="205">
        <f t="shared" si="13"/>
        <v>2.79</v>
      </c>
      <c r="H46" s="205">
        <f t="shared" si="13"/>
        <v>2.68</v>
      </c>
      <c r="I46" s="205">
        <f t="shared" si="13"/>
        <v>0.4</v>
      </c>
      <c r="J46" s="205">
        <f t="shared" si="13"/>
        <v>5.87</v>
      </c>
      <c r="K46" s="205">
        <f t="shared" si="13"/>
        <v>1.49</v>
      </c>
      <c r="L46" s="267">
        <f t="shared" si="13"/>
        <v>7.4499999999999997E-2</v>
      </c>
      <c r="M46" s="267">
        <f t="shared" si="13"/>
        <v>1.0509803921568628</v>
      </c>
      <c r="N46" s="205">
        <f t="shared" si="13"/>
        <v>18.43</v>
      </c>
    </row>
    <row r="47" spans="2:14" x14ac:dyDescent="0.25">
      <c r="B47" s="204" t="str">
        <f t="shared" ref="B47:N47" si="14">FertTanks</f>
        <v>Fertilizer Tanks+Pumps</v>
      </c>
      <c r="C47" s="205">
        <f t="shared" si="14"/>
        <v>1.02</v>
      </c>
      <c r="D47" s="205">
        <f>FertTanks</f>
        <v>0.59</v>
      </c>
      <c r="E47" s="205">
        <f t="shared" si="14"/>
        <v>0.06</v>
      </c>
      <c r="F47" s="205">
        <f t="shared" si="14"/>
        <v>1.67</v>
      </c>
      <c r="G47" s="205">
        <f t="shared" si="14"/>
        <v>0.68</v>
      </c>
      <c r="H47" s="205">
        <f t="shared" si="14"/>
        <v>0</v>
      </c>
      <c r="I47" s="205">
        <f t="shared" si="14"/>
        <v>0</v>
      </c>
      <c r="J47" s="205">
        <f t="shared" si="14"/>
        <v>0.68</v>
      </c>
      <c r="K47" s="205">
        <f t="shared" si="14"/>
        <v>0</v>
      </c>
      <c r="L47" s="267">
        <f t="shared" si="14"/>
        <v>0</v>
      </c>
      <c r="M47" s="267">
        <f t="shared" si="14"/>
        <v>0</v>
      </c>
      <c r="N47" s="205">
        <f t="shared" si="14"/>
        <v>2.35</v>
      </c>
    </row>
    <row r="48" spans="2:14" x14ac:dyDescent="0.25">
      <c r="B48" s="204" t="str">
        <f t="shared" ref="B48:N48" si="15">_100ftSprayer</f>
        <v>200HP Trac+100'Sprayer</v>
      </c>
      <c r="C48" s="205">
        <f t="shared" si="15"/>
        <v>0.61</v>
      </c>
      <c r="D48" s="205">
        <f t="shared" si="15"/>
        <v>0.51</v>
      </c>
      <c r="E48" s="205">
        <f t="shared" si="15"/>
        <v>0.08</v>
      </c>
      <c r="F48" s="205">
        <f t="shared" si="15"/>
        <v>1.2</v>
      </c>
      <c r="G48" s="205">
        <f t="shared" si="15"/>
        <v>0.46</v>
      </c>
      <c r="H48" s="205">
        <f t="shared" si="15"/>
        <v>0.34</v>
      </c>
      <c r="I48" s="205">
        <f t="shared" si="15"/>
        <v>0.05</v>
      </c>
      <c r="J48" s="205">
        <f t="shared" si="15"/>
        <v>0.85000000000000009</v>
      </c>
      <c r="K48" s="205">
        <f t="shared" si="15"/>
        <v>0.43</v>
      </c>
      <c r="L48" s="267">
        <f t="shared" si="15"/>
        <v>2.1499999999999998E-2</v>
      </c>
      <c r="M48" s="267">
        <f t="shared" si="15"/>
        <v>0.13333333333333336</v>
      </c>
      <c r="N48" s="205">
        <f t="shared" si="15"/>
        <v>2.48</v>
      </c>
    </row>
    <row r="49" spans="2:14" x14ac:dyDescent="0.25">
      <c r="B49" s="204" t="str">
        <f>Combine</f>
        <v>Combine + 36' Header</v>
      </c>
      <c r="C49" s="205">
        <f t="shared" ref="C49:N49" si="16">Combine</f>
        <v>6.85</v>
      </c>
      <c r="D49" s="205">
        <f t="shared" si="16"/>
        <v>3.94</v>
      </c>
      <c r="E49" s="205">
        <f t="shared" si="16"/>
        <v>1.78</v>
      </c>
      <c r="F49" s="205">
        <f t="shared" si="16"/>
        <v>12.57</v>
      </c>
      <c r="G49" s="205">
        <f t="shared" si="16"/>
        <v>2.91</v>
      </c>
      <c r="H49" s="205">
        <f t="shared" si="16"/>
        <v>2.16</v>
      </c>
      <c r="I49" s="205">
        <f t="shared" si="16"/>
        <v>0.32</v>
      </c>
      <c r="J49" s="205">
        <f t="shared" si="16"/>
        <v>5.3900000000000006</v>
      </c>
      <c r="K49" s="205">
        <f t="shared" si="16"/>
        <v>1.93</v>
      </c>
      <c r="L49" s="267">
        <f t="shared" si="16"/>
        <v>9.6500000000000002E-2</v>
      </c>
      <c r="M49" s="267">
        <f>Combine</f>
        <v>0.84705882352941186</v>
      </c>
      <c r="N49" s="205">
        <f t="shared" si="16"/>
        <v>19.89</v>
      </c>
    </row>
    <row r="50" spans="2:14" x14ac:dyDescent="0.25">
      <c r="B50" s="204" t="str">
        <f t="shared" ref="B50:N50" si="17">bankout</f>
        <v>200HP Trac+Bankout Wagon</v>
      </c>
      <c r="C50" s="205">
        <f t="shared" si="17"/>
        <v>1.452</v>
      </c>
      <c r="D50" s="205">
        <f t="shared" si="17"/>
        <v>1.244</v>
      </c>
      <c r="E50" s="205">
        <f t="shared" si="17"/>
        <v>0.23400000000000001</v>
      </c>
      <c r="F50" s="205">
        <f t="shared" si="17"/>
        <v>2.9299999999999997</v>
      </c>
      <c r="G50" s="205">
        <f t="shared" si="17"/>
        <v>0.66700000000000004</v>
      </c>
      <c r="H50" s="205">
        <f t="shared" si="17"/>
        <v>1.4</v>
      </c>
      <c r="I50" s="205">
        <f t="shared" si="17"/>
        <v>0.21</v>
      </c>
      <c r="J50" s="205">
        <f t="shared" si="17"/>
        <v>2.2770000000000001</v>
      </c>
      <c r="K50" s="205">
        <f t="shared" si="17"/>
        <v>1.76</v>
      </c>
      <c r="L50" s="267">
        <f t="shared" si="17"/>
        <v>8.7999999999999995E-2</v>
      </c>
      <c r="M50" s="267">
        <f t="shared" si="17"/>
        <v>0.5490196078431373</v>
      </c>
      <c r="N50" s="205">
        <f t="shared" si="17"/>
        <v>6.9669999999999996</v>
      </c>
    </row>
    <row r="51" spans="2:14" x14ac:dyDescent="0.25">
      <c r="B51" s="204" t="str">
        <f t="shared" ref="B51:N51" si="18">_100ftSprayer</f>
        <v>200HP Trac+100'Sprayer</v>
      </c>
      <c r="C51" s="205">
        <f t="shared" si="18"/>
        <v>0.61</v>
      </c>
      <c r="D51" s="205">
        <f t="shared" si="18"/>
        <v>0.51</v>
      </c>
      <c r="E51" s="205">
        <f t="shared" si="18"/>
        <v>0.08</v>
      </c>
      <c r="F51" s="205">
        <f t="shared" si="18"/>
        <v>1.2</v>
      </c>
      <c r="G51" s="205">
        <f t="shared" si="18"/>
        <v>0.46</v>
      </c>
      <c r="H51" s="205">
        <f t="shared" si="18"/>
        <v>0.34</v>
      </c>
      <c r="I51" s="205">
        <f t="shared" si="18"/>
        <v>0.05</v>
      </c>
      <c r="J51" s="205">
        <f t="shared" si="18"/>
        <v>0.85000000000000009</v>
      </c>
      <c r="K51" s="205">
        <f t="shared" si="18"/>
        <v>0.43</v>
      </c>
      <c r="L51" s="267">
        <f t="shared" si="18"/>
        <v>2.1499999999999998E-2</v>
      </c>
      <c r="M51" s="267">
        <f t="shared" si="18"/>
        <v>0.13333333333333336</v>
      </c>
      <c r="N51" s="205">
        <f t="shared" si="18"/>
        <v>2.48</v>
      </c>
    </row>
    <row r="52" spans="2:14" x14ac:dyDescent="0.25">
      <c r="B52" s="206" t="s">
        <v>264</v>
      </c>
      <c r="C52" s="207">
        <f t="shared" ref="C52:M52" si="19">SUM(C38:C50)</f>
        <v>18.951999999999998</v>
      </c>
      <c r="D52" s="207">
        <f t="shared" si="19"/>
        <v>13.717000000000001</v>
      </c>
      <c r="E52" s="207">
        <f t="shared" si="19"/>
        <v>7.048</v>
      </c>
      <c r="F52" s="207">
        <f t="shared" si="19"/>
        <v>39.717000000000006</v>
      </c>
      <c r="G52" s="207">
        <f t="shared" si="19"/>
        <v>10.366999999999999</v>
      </c>
      <c r="H52" s="207">
        <f t="shared" si="19"/>
        <v>10.692</v>
      </c>
      <c r="I52" s="207">
        <f t="shared" si="19"/>
        <v>1.5950000000000002</v>
      </c>
      <c r="J52" s="207">
        <f t="shared" si="19"/>
        <v>22.654000000000003</v>
      </c>
      <c r="K52" s="207">
        <f t="shared" si="19"/>
        <v>16.12</v>
      </c>
      <c r="L52" s="268">
        <f t="shared" si="19"/>
        <v>0.80599999999999994</v>
      </c>
      <c r="M52" s="268">
        <f t="shared" si="19"/>
        <v>4.08148025407346</v>
      </c>
      <c r="N52" s="207">
        <f>SUM(N38:N51)</f>
        <v>80.971000000000004</v>
      </c>
    </row>
    <row r="53" spans="2:14" x14ac:dyDescent="0.25">
      <c r="H53" s="208"/>
      <c r="I53" s="208"/>
      <c r="J53" s="208"/>
      <c r="K53" s="208"/>
      <c r="L53" s="208"/>
      <c r="M53" s="208"/>
    </row>
    <row r="54" spans="2:14" ht="13.8" x14ac:dyDescent="0.25">
      <c r="B54" s="274" t="s">
        <v>224</v>
      </c>
      <c r="H54" s="208"/>
      <c r="I54" s="208"/>
      <c r="J54" s="208"/>
      <c r="K54" s="208"/>
      <c r="L54" s="208"/>
      <c r="M54" s="208"/>
    </row>
    <row r="56" spans="2:14" ht="21" customHeight="1" x14ac:dyDescent="0.3">
      <c r="B56" s="567" t="s">
        <v>3</v>
      </c>
      <c r="C56" s="568"/>
      <c r="D56" s="568"/>
      <c r="E56" s="568"/>
      <c r="F56" s="568"/>
      <c r="G56" s="568"/>
      <c r="H56" s="568"/>
      <c r="I56" s="568"/>
      <c r="J56" s="568"/>
      <c r="K56" s="568"/>
      <c r="L56" s="568"/>
      <c r="M56" s="568"/>
      <c r="N56" s="569"/>
    </row>
    <row r="57" spans="2:14" ht="12.75" customHeight="1" x14ac:dyDescent="0.25">
      <c r="B57" s="203"/>
      <c r="C57" s="570" t="s">
        <v>26</v>
      </c>
      <c r="D57" s="571"/>
      <c r="E57" s="571"/>
      <c r="F57" s="572"/>
      <c r="G57" s="573" t="s">
        <v>1</v>
      </c>
      <c r="H57" s="574"/>
      <c r="I57" s="574"/>
      <c r="J57" s="575"/>
      <c r="K57" s="578" t="s">
        <v>12</v>
      </c>
      <c r="L57" s="579"/>
      <c r="M57" s="339" t="s">
        <v>237</v>
      </c>
      <c r="N57" s="576" t="s">
        <v>13</v>
      </c>
    </row>
    <row r="58" spans="2:14" ht="39.6" customHeight="1" x14ac:dyDescent="0.25">
      <c r="B58" s="260"/>
      <c r="C58" s="203" t="s">
        <v>14</v>
      </c>
      <c r="D58" s="203" t="s">
        <v>15</v>
      </c>
      <c r="E58" s="262" t="s">
        <v>16</v>
      </c>
      <c r="F58" s="263" t="s">
        <v>25</v>
      </c>
      <c r="G58" s="266" t="s">
        <v>17</v>
      </c>
      <c r="H58" s="266" t="s">
        <v>18</v>
      </c>
      <c r="I58" s="266" t="s">
        <v>19</v>
      </c>
      <c r="J58" s="266" t="s">
        <v>201</v>
      </c>
      <c r="K58" s="337"/>
      <c r="L58" s="337"/>
      <c r="M58" s="337"/>
      <c r="N58" s="577"/>
    </row>
    <row r="59" spans="2:14" ht="12" customHeight="1" x14ac:dyDescent="0.25">
      <c r="B59" s="202"/>
      <c r="C59" s="202"/>
      <c r="D59" s="202"/>
      <c r="E59" s="261"/>
      <c r="F59" s="264"/>
      <c r="G59" s="265"/>
      <c r="H59" s="265"/>
      <c r="I59" s="265"/>
      <c r="J59" s="265"/>
      <c r="K59" s="338" t="s">
        <v>213</v>
      </c>
      <c r="L59" s="338" t="s">
        <v>236</v>
      </c>
      <c r="M59" s="338" t="s">
        <v>235</v>
      </c>
      <c r="N59" s="340" t="s">
        <v>213</v>
      </c>
    </row>
    <row r="60" spans="2:14" x14ac:dyDescent="0.25">
      <c r="B60" s="564" t="s">
        <v>295</v>
      </c>
      <c r="C60" s="565"/>
      <c r="D60" s="565"/>
      <c r="E60" s="565"/>
      <c r="F60" s="565"/>
      <c r="G60" s="565"/>
      <c r="H60" s="565"/>
      <c r="I60" s="565"/>
      <c r="J60" s="565"/>
      <c r="K60" s="565"/>
      <c r="L60" s="565"/>
      <c r="M60" s="565"/>
      <c r="N60" s="566"/>
    </row>
    <row r="61" spans="2:14" x14ac:dyDescent="0.25">
      <c r="B61" s="308" t="str">
        <f t="shared" ref="B61:N61" si="20">B13</f>
        <v>Pickup 3/4 ton 4WD</v>
      </c>
      <c r="C61" s="309">
        <f t="shared" si="20"/>
        <v>0.88</v>
      </c>
      <c r="D61" s="309">
        <f t="shared" si="20"/>
        <v>0.62</v>
      </c>
      <c r="E61" s="309">
        <f t="shared" si="20"/>
        <v>0.73</v>
      </c>
      <c r="F61" s="309">
        <f t="shared" si="20"/>
        <v>2.23</v>
      </c>
      <c r="G61" s="309">
        <f t="shared" si="20"/>
        <v>0.24</v>
      </c>
      <c r="H61" s="309">
        <f t="shared" si="20"/>
        <v>0.8</v>
      </c>
      <c r="I61" s="309">
        <f t="shared" si="20"/>
        <v>0.12</v>
      </c>
      <c r="J61" s="309">
        <f t="shared" si="20"/>
        <v>1.1600000000000001</v>
      </c>
      <c r="K61" s="309">
        <f t="shared" si="20"/>
        <v>0</v>
      </c>
      <c r="L61" s="310">
        <f t="shared" si="20"/>
        <v>0</v>
      </c>
      <c r="M61" s="310">
        <f t="shared" si="20"/>
        <v>0.22535211267605637</v>
      </c>
      <c r="N61" s="309">
        <f t="shared" si="20"/>
        <v>3.39</v>
      </c>
    </row>
    <row r="62" spans="2:14" x14ac:dyDescent="0.25">
      <c r="B62" s="308" t="str">
        <f t="shared" ref="B62:N62" si="21">B14</f>
        <v>Tandem Axle Truck</v>
      </c>
      <c r="C62" s="309">
        <f t="shared" si="21"/>
        <v>0.64</v>
      </c>
      <c r="D62" s="309">
        <f t="shared" si="21"/>
        <v>0.64</v>
      </c>
      <c r="E62" s="309">
        <f t="shared" si="21"/>
        <v>1.1299999999999999</v>
      </c>
      <c r="F62" s="309">
        <f t="shared" si="21"/>
        <v>2.41</v>
      </c>
      <c r="G62" s="309">
        <f t="shared" si="21"/>
        <v>0.8</v>
      </c>
      <c r="H62" s="309">
        <f t="shared" si="21"/>
        <v>1</v>
      </c>
      <c r="I62" s="309">
        <f t="shared" si="21"/>
        <v>0.15</v>
      </c>
      <c r="J62" s="309">
        <f t="shared" si="21"/>
        <v>1.95</v>
      </c>
      <c r="K62" s="309">
        <f t="shared" si="21"/>
        <v>3.6</v>
      </c>
      <c r="L62" s="310">
        <f t="shared" si="21"/>
        <v>0.18</v>
      </c>
      <c r="M62" s="310">
        <f t="shared" si="21"/>
        <v>0.39215686274509809</v>
      </c>
      <c r="N62" s="309">
        <f t="shared" si="21"/>
        <v>7.96</v>
      </c>
    </row>
    <row r="63" spans="2:14" x14ac:dyDescent="0.25">
      <c r="B63" s="308" t="str">
        <f t="shared" ref="B63:N63" si="22">B15</f>
        <v>Tandem Axle Truck</v>
      </c>
      <c r="C63" s="309">
        <f t="shared" si="22"/>
        <v>0.64</v>
      </c>
      <c r="D63" s="309">
        <f t="shared" si="22"/>
        <v>0.78</v>
      </c>
      <c r="E63" s="309">
        <f t="shared" si="22"/>
        <v>1.1299999999999999</v>
      </c>
      <c r="F63" s="309">
        <f t="shared" si="22"/>
        <v>2.5499999999999998</v>
      </c>
      <c r="G63" s="309">
        <f t="shared" si="22"/>
        <v>0.8</v>
      </c>
      <c r="H63" s="309">
        <f t="shared" si="22"/>
        <v>1.5</v>
      </c>
      <c r="I63" s="309">
        <f t="shared" si="22"/>
        <v>0.22</v>
      </c>
      <c r="J63" s="309">
        <f t="shared" si="22"/>
        <v>2.52</v>
      </c>
      <c r="K63" s="309">
        <f t="shared" si="22"/>
        <v>3.6</v>
      </c>
      <c r="L63" s="310">
        <f t="shared" si="22"/>
        <v>0.18</v>
      </c>
      <c r="M63" s="310">
        <f t="shared" si="22"/>
        <v>0.58823529411764708</v>
      </c>
      <c r="N63" s="309">
        <f t="shared" si="22"/>
        <v>8.67</v>
      </c>
    </row>
    <row r="64" spans="2:14" x14ac:dyDescent="0.25">
      <c r="B64" s="308" t="str">
        <f t="shared" ref="B64:N64" si="23">B16</f>
        <v>Trap Wagon</v>
      </c>
      <c r="C64" s="309">
        <f t="shared" si="23"/>
        <v>0.48</v>
      </c>
      <c r="D64" s="309">
        <f t="shared" si="23"/>
        <v>0.25</v>
      </c>
      <c r="E64" s="309">
        <f t="shared" si="23"/>
        <v>0.17</v>
      </c>
      <c r="F64" s="309">
        <f t="shared" si="23"/>
        <v>0.9</v>
      </c>
      <c r="G64" s="309">
        <f t="shared" si="23"/>
        <v>0.4</v>
      </c>
      <c r="H64" s="309">
        <f t="shared" si="23"/>
        <v>0.04</v>
      </c>
      <c r="I64" s="309">
        <f t="shared" si="23"/>
        <v>0.01</v>
      </c>
      <c r="J64" s="309">
        <f t="shared" si="23"/>
        <v>0.45</v>
      </c>
      <c r="K64" s="309">
        <f t="shared" si="23"/>
        <v>0.24</v>
      </c>
      <c r="L64" s="310">
        <f t="shared" si="23"/>
        <v>1.2E-2</v>
      </c>
      <c r="M64" s="310">
        <f t="shared" si="23"/>
        <v>1.1267605633802818E-2</v>
      </c>
      <c r="N64" s="309">
        <f t="shared" si="23"/>
        <v>1.5899999999999999</v>
      </c>
    </row>
    <row r="65" spans="2:14" x14ac:dyDescent="0.25">
      <c r="B65" s="308" t="str">
        <f t="shared" ref="B65:N65" si="24">B17</f>
        <v>4WD-ATV</v>
      </c>
      <c r="C65" s="309">
        <f t="shared" si="24"/>
        <v>0.2</v>
      </c>
      <c r="D65" s="309">
        <f t="shared" si="24"/>
        <v>0.13800000000000001</v>
      </c>
      <c r="E65" s="309">
        <f t="shared" si="24"/>
        <v>2.9000000000000001E-2</v>
      </c>
      <c r="F65" s="309">
        <f t="shared" si="24"/>
        <v>0.36699999999999999</v>
      </c>
      <c r="G65" s="309">
        <f t="shared" si="24"/>
        <v>0.08</v>
      </c>
      <c r="H65" s="309">
        <f t="shared" si="24"/>
        <v>0.16900000000000001</v>
      </c>
      <c r="I65" s="309">
        <f t="shared" si="24"/>
        <v>2.5000000000000001E-2</v>
      </c>
      <c r="J65" s="309">
        <f t="shared" si="24"/>
        <v>0.27400000000000002</v>
      </c>
      <c r="K65" s="309">
        <f t="shared" si="24"/>
        <v>1.32</v>
      </c>
      <c r="L65" s="310">
        <f t="shared" si="24"/>
        <v>6.6000000000000003E-2</v>
      </c>
      <c r="M65" s="310">
        <f t="shared" si="24"/>
        <v>4.7605633802816905E-2</v>
      </c>
      <c r="N65" s="309">
        <f t="shared" si="24"/>
        <v>1.9610000000000001</v>
      </c>
    </row>
    <row r="66" spans="2:14" x14ac:dyDescent="0.25">
      <c r="B66" s="308" t="str">
        <f t="shared" ref="B66:N66" si="25">B18</f>
        <v>50HP Wheel Tractor</v>
      </c>
      <c r="C66" s="309">
        <f t="shared" si="25"/>
        <v>0.3</v>
      </c>
      <c r="D66" s="309">
        <f t="shared" si="25"/>
        <v>0.26500000000000001</v>
      </c>
      <c r="E66" s="309">
        <f t="shared" si="25"/>
        <v>5.5E-2</v>
      </c>
      <c r="F66" s="309">
        <f t="shared" si="25"/>
        <v>0.62</v>
      </c>
      <c r="G66" s="309">
        <f t="shared" si="25"/>
        <v>0.08</v>
      </c>
      <c r="H66" s="309">
        <f t="shared" si="25"/>
        <v>0.26300000000000001</v>
      </c>
      <c r="I66" s="309">
        <f t="shared" si="25"/>
        <v>0.04</v>
      </c>
      <c r="J66" s="309">
        <f t="shared" si="25"/>
        <v>0.38300000000000001</v>
      </c>
      <c r="K66" s="309">
        <f t="shared" si="25"/>
        <v>1.32</v>
      </c>
      <c r="L66" s="310">
        <f t="shared" si="25"/>
        <v>6.6000000000000003E-2</v>
      </c>
      <c r="M66" s="310">
        <f t="shared" si="25"/>
        <v>0.1031372549019608</v>
      </c>
      <c r="N66" s="309">
        <f t="shared" si="25"/>
        <v>2.323</v>
      </c>
    </row>
    <row r="67" spans="2:14" x14ac:dyDescent="0.25">
      <c r="B67" s="564" t="s">
        <v>296</v>
      </c>
      <c r="C67" s="565"/>
      <c r="D67" s="565"/>
      <c r="E67" s="565"/>
      <c r="F67" s="565"/>
      <c r="G67" s="565"/>
      <c r="H67" s="565"/>
      <c r="I67" s="565"/>
      <c r="J67" s="565"/>
      <c r="K67" s="565"/>
      <c r="L67" s="565"/>
      <c r="M67" s="565"/>
      <c r="N67" s="566"/>
    </row>
    <row r="68" spans="2:14" x14ac:dyDescent="0.25">
      <c r="B68" s="204" t="str">
        <f t="shared" ref="B68:N68" si="26">_100ftSprayer</f>
        <v>200HP Trac+100'Sprayer</v>
      </c>
      <c r="C68" s="205">
        <f t="shared" si="26"/>
        <v>0.61</v>
      </c>
      <c r="D68" s="205">
        <f t="shared" si="26"/>
        <v>0.51</v>
      </c>
      <c r="E68" s="205">
        <f t="shared" si="26"/>
        <v>0.08</v>
      </c>
      <c r="F68" s="205">
        <f t="shared" si="26"/>
        <v>1.2</v>
      </c>
      <c r="G68" s="205">
        <f t="shared" si="26"/>
        <v>0.46</v>
      </c>
      <c r="H68" s="205">
        <f t="shared" si="26"/>
        <v>0.34</v>
      </c>
      <c r="I68" s="205">
        <f t="shared" si="26"/>
        <v>0.05</v>
      </c>
      <c r="J68" s="205">
        <f t="shared" si="26"/>
        <v>0.85000000000000009</v>
      </c>
      <c r="K68" s="205">
        <f t="shared" si="26"/>
        <v>0.43</v>
      </c>
      <c r="L68" s="267">
        <f t="shared" si="26"/>
        <v>2.1499999999999998E-2</v>
      </c>
      <c r="M68" s="267">
        <f t="shared" si="26"/>
        <v>0.13333333333333336</v>
      </c>
      <c r="N68" s="205">
        <f t="shared" si="26"/>
        <v>2.48</v>
      </c>
    </row>
    <row r="69" spans="2:14" x14ac:dyDescent="0.25">
      <c r="B69" s="204" t="str">
        <f t="shared" ref="B69:N69" si="27">NTDrill</f>
        <v>450HP Tractor+NT Drill, 36'</v>
      </c>
      <c r="C69" s="205">
        <f t="shared" si="27"/>
        <v>5.27</v>
      </c>
      <c r="D69" s="205">
        <f t="shared" si="27"/>
        <v>4.2300000000000004</v>
      </c>
      <c r="E69" s="205">
        <f t="shared" si="27"/>
        <v>1.57</v>
      </c>
      <c r="F69" s="205">
        <f t="shared" si="27"/>
        <v>11.07</v>
      </c>
      <c r="G69" s="205">
        <f t="shared" si="27"/>
        <v>2.79</v>
      </c>
      <c r="H69" s="205">
        <f t="shared" si="27"/>
        <v>2.68</v>
      </c>
      <c r="I69" s="205">
        <f t="shared" si="27"/>
        <v>0.4</v>
      </c>
      <c r="J69" s="205">
        <f t="shared" si="27"/>
        <v>5.87</v>
      </c>
      <c r="K69" s="205">
        <f t="shared" si="27"/>
        <v>1.49</v>
      </c>
      <c r="L69" s="267">
        <f t="shared" si="27"/>
        <v>7.4499999999999997E-2</v>
      </c>
      <c r="M69" s="267">
        <f t="shared" si="27"/>
        <v>1.0509803921568628</v>
      </c>
      <c r="N69" s="205">
        <f t="shared" si="27"/>
        <v>18.43</v>
      </c>
    </row>
    <row r="70" spans="2:14" x14ac:dyDescent="0.25">
      <c r="B70" s="204" t="str">
        <f t="shared" ref="B70:N70" si="28">FertTanks</f>
        <v>Fertilizer Tanks+Pumps</v>
      </c>
      <c r="C70" s="205">
        <f t="shared" si="28"/>
        <v>1.02</v>
      </c>
      <c r="D70" s="205">
        <f t="shared" si="28"/>
        <v>0.59</v>
      </c>
      <c r="E70" s="205">
        <f t="shared" si="28"/>
        <v>0.06</v>
      </c>
      <c r="F70" s="205">
        <f t="shared" si="28"/>
        <v>1.67</v>
      </c>
      <c r="G70" s="205">
        <f t="shared" si="28"/>
        <v>0.68</v>
      </c>
      <c r="H70" s="205">
        <f t="shared" si="28"/>
        <v>0</v>
      </c>
      <c r="I70" s="205">
        <f t="shared" si="28"/>
        <v>0</v>
      </c>
      <c r="J70" s="205">
        <f t="shared" si="28"/>
        <v>0.68</v>
      </c>
      <c r="K70" s="205">
        <f t="shared" si="28"/>
        <v>0</v>
      </c>
      <c r="L70" s="267">
        <f t="shared" si="28"/>
        <v>0</v>
      </c>
      <c r="M70" s="267">
        <f t="shared" si="28"/>
        <v>0</v>
      </c>
      <c r="N70" s="205">
        <f t="shared" si="28"/>
        <v>2.35</v>
      </c>
    </row>
    <row r="71" spans="2:14" x14ac:dyDescent="0.25">
      <c r="B71" s="204" t="str">
        <f t="shared" ref="B71:N71" si="29">_100ftSprayer</f>
        <v>200HP Trac+100'Sprayer</v>
      </c>
      <c r="C71" s="205">
        <f t="shared" si="29"/>
        <v>0.61</v>
      </c>
      <c r="D71" s="205">
        <f t="shared" si="29"/>
        <v>0.51</v>
      </c>
      <c r="E71" s="205">
        <f t="shared" si="29"/>
        <v>0.08</v>
      </c>
      <c r="F71" s="205">
        <f t="shared" si="29"/>
        <v>1.2</v>
      </c>
      <c r="G71" s="205">
        <f t="shared" si="29"/>
        <v>0.46</v>
      </c>
      <c r="H71" s="205">
        <f t="shared" si="29"/>
        <v>0.34</v>
      </c>
      <c r="I71" s="205">
        <f t="shared" si="29"/>
        <v>0.05</v>
      </c>
      <c r="J71" s="205">
        <f t="shared" si="29"/>
        <v>0.85000000000000009</v>
      </c>
      <c r="K71" s="205">
        <f t="shared" si="29"/>
        <v>0.43</v>
      </c>
      <c r="L71" s="267">
        <f t="shared" si="29"/>
        <v>2.1499999999999998E-2</v>
      </c>
      <c r="M71" s="267">
        <f t="shared" si="29"/>
        <v>0.13333333333333336</v>
      </c>
      <c r="N71" s="205">
        <f t="shared" si="29"/>
        <v>2.48</v>
      </c>
    </row>
    <row r="72" spans="2:14" x14ac:dyDescent="0.25">
      <c r="B72" s="204" t="str">
        <f t="shared" ref="B72:N72" si="30">Combine</f>
        <v>Combine + 36' Header</v>
      </c>
      <c r="C72" s="205">
        <f t="shared" si="30"/>
        <v>6.85</v>
      </c>
      <c r="D72" s="205">
        <f t="shared" si="30"/>
        <v>3.94</v>
      </c>
      <c r="E72" s="205">
        <f t="shared" si="30"/>
        <v>1.78</v>
      </c>
      <c r="F72" s="205">
        <f t="shared" si="30"/>
        <v>12.57</v>
      </c>
      <c r="G72" s="205">
        <f t="shared" si="30"/>
        <v>2.91</v>
      </c>
      <c r="H72" s="205">
        <f t="shared" si="30"/>
        <v>2.16</v>
      </c>
      <c r="I72" s="205">
        <f t="shared" si="30"/>
        <v>0.32</v>
      </c>
      <c r="J72" s="205">
        <f t="shared" si="30"/>
        <v>5.3900000000000006</v>
      </c>
      <c r="K72" s="205">
        <f t="shared" si="30"/>
        <v>1.93</v>
      </c>
      <c r="L72" s="267">
        <f t="shared" si="30"/>
        <v>9.6500000000000002E-2</v>
      </c>
      <c r="M72" s="267">
        <f t="shared" si="30"/>
        <v>0.84705882352941186</v>
      </c>
      <c r="N72" s="205">
        <f t="shared" si="30"/>
        <v>19.89</v>
      </c>
    </row>
    <row r="73" spans="2:14" x14ac:dyDescent="0.25">
      <c r="B73" s="204" t="str">
        <f t="shared" ref="B73:N73" si="31">bankout</f>
        <v>200HP Trac+Bankout Wagon</v>
      </c>
      <c r="C73" s="205">
        <f t="shared" si="31"/>
        <v>1.452</v>
      </c>
      <c r="D73" s="205">
        <f t="shared" si="31"/>
        <v>1.244</v>
      </c>
      <c r="E73" s="205">
        <f t="shared" si="31"/>
        <v>0.23400000000000001</v>
      </c>
      <c r="F73" s="205">
        <f t="shared" si="31"/>
        <v>2.9299999999999997</v>
      </c>
      <c r="G73" s="205">
        <f t="shared" si="31"/>
        <v>0.66700000000000004</v>
      </c>
      <c r="H73" s="205">
        <f t="shared" si="31"/>
        <v>1.4</v>
      </c>
      <c r="I73" s="205">
        <f t="shared" si="31"/>
        <v>0.21</v>
      </c>
      <c r="J73" s="205">
        <f t="shared" si="31"/>
        <v>2.2770000000000001</v>
      </c>
      <c r="K73" s="205">
        <f t="shared" si="31"/>
        <v>1.76</v>
      </c>
      <c r="L73" s="267">
        <f t="shared" si="31"/>
        <v>8.7999999999999995E-2</v>
      </c>
      <c r="M73" s="267">
        <f t="shared" si="31"/>
        <v>0.5490196078431373</v>
      </c>
      <c r="N73" s="205">
        <f t="shared" si="31"/>
        <v>6.9669999999999996</v>
      </c>
    </row>
    <row r="74" spans="2:14" x14ac:dyDescent="0.25">
      <c r="B74" s="204" t="str">
        <f t="shared" ref="B74:N74" si="32">_100ftSprayer</f>
        <v>200HP Trac+100'Sprayer</v>
      </c>
      <c r="C74" s="205">
        <f t="shared" si="32"/>
        <v>0.61</v>
      </c>
      <c r="D74" s="205">
        <f t="shared" si="32"/>
        <v>0.51</v>
      </c>
      <c r="E74" s="205">
        <f t="shared" si="32"/>
        <v>0.08</v>
      </c>
      <c r="F74" s="205">
        <f t="shared" si="32"/>
        <v>1.2</v>
      </c>
      <c r="G74" s="205">
        <f t="shared" si="32"/>
        <v>0.46</v>
      </c>
      <c r="H74" s="205">
        <f t="shared" si="32"/>
        <v>0.34</v>
      </c>
      <c r="I74" s="205">
        <f t="shared" si="32"/>
        <v>0.05</v>
      </c>
      <c r="J74" s="205">
        <f t="shared" si="32"/>
        <v>0.85000000000000009</v>
      </c>
      <c r="K74" s="205">
        <f t="shared" si="32"/>
        <v>0.43</v>
      </c>
      <c r="L74" s="267">
        <f t="shared" si="32"/>
        <v>2.1499999999999998E-2</v>
      </c>
      <c r="M74" s="267">
        <f t="shared" si="32"/>
        <v>0.13333333333333336</v>
      </c>
      <c r="N74" s="205">
        <f t="shared" si="32"/>
        <v>2.48</v>
      </c>
    </row>
    <row r="75" spans="2:14" x14ac:dyDescent="0.25">
      <c r="B75" s="206" t="s">
        <v>264</v>
      </c>
      <c r="C75" s="207">
        <f t="shared" ref="C75:N75" si="33">SUM(C61:C74)</f>
        <v>19.561999999999998</v>
      </c>
      <c r="D75" s="207">
        <f t="shared" si="33"/>
        <v>14.227</v>
      </c>
      <c r="E75" s="207">
        <f t="shared" si="33"/>
        <v>7.1280000000000001</v>
      </c>
      <c r="F75" s="207">
        <f t="shared" si="33"/>
        <v>40.917000000000009</v>
      </c>
      <c r="G75" s="207">
        <f t="shared" si="33"/>
        <v>10.827</v>
      </c>
      <c r="H75" s="207">
        <f t="shared" si="33"/>
        <v>11.032</v>
      </c>
      <c r="I75" s="207">
        <f t="shared" si="33"/>
        <v>1.6450000000000002</v>
      </c>
      <c r="J75" s="207">
        <f t="shared" si="33"/>
        <v>23.504000000000005</v>
      </c>
      <c r="K75" s="207">
        <f t="shared" si="33"/>
        <v>16.55</v>
      </c>
      <c r="L75" s="268">
        <f t="shared" si="33"/>
        <v>0.8274999999999999</v>
      </c>
      <c r="M75" s="268">
        <f t="shared" si="33"/>
        <v>4.2148135874067938</v>
      </c>
      <c r="N75" s="207">
        <f t="shared" si="33"/>
        <v>80.971000000000004</v>
      </c>
    </row>
    <row r="76" spans="2:14" x14ac:dyDescent="0.25">
      <c r="B76" s="269"/>
      <c r="C76" s="270"/>
      <c r="D76" s="270"/>
      <c r="E76" s="270"/>
      <c r="F76" s="270"/>
      <c r="G76" s="270"/>
      <c r="H76" s="270"/>
      <c r="I76" s="270"/>
      <c r="J76" s="270"/>
      <c r="K76" s="270"/>
      <c r="L76" s="271"/>
      <c r="M76" s="271"/>
      <c r="N76" s="270"/>
    </row>
    <row r="77" spans="2:14" ht="13.8" x14ac:dyDescent="0.25">
      <c r="B77" s="275" t="s">
        <v>224</v>
      </c>
      <c r="C77" s="270"/>
      <c r="D77" s="270"/>
      <c r="E77" s="270"/>
      <c r="F77" s="270"/>
      <c r="G77" s="270"/>
      <c r="H77" s="270"/>
      <c r="I77" s="270"/>
      <c r="J77" s="270"/>
      <c r="K77" s="270"/>
      <c r="L77" s="271"/>
      <c r="M77" s="271"/>
      <c r="N77" s="270"/>
    </row>
    <row r="79" spans="2:14" ht="21" customHeight="1" x14ac:dyDescent="0.3">
      <c r="B79" s="567" t="s">
        <v>4</v>
      </c>
      <c r="C79" s="568"/>
      <c r="D79" s="568"/>
      <c r="E79" s="568"/>
      <c r="F79" s="568"/>
      <c r="G79" s="568"/>
      <c r="H79" s="568"/>
      <c r="I79" s="568"/>
      <c r="J79" s="568"/>
      <c r="K79" s="568"/>
      <c r="L79" s="568"/>
      <c r="M79" s="568"/>
      <c r="N79" s="569"/>
    </row>
    <row r="80" spans="2:14" ht="12.75" customHeight="1" x14ac:dyDescent="0.25">
      <c r="B80" s="203"/>
      <c r="C80" s="570" t="s">
        <v>26</v>
      </c>
      <c r="D80" s="571"/>
      <c r="E80" s="571"/>
      <c r="F80" s="572"/>
      <c r="G80" s="573" t="s">
        <v>1</v>
      </c>
      <c r="H80" s="574"/>
      <c r="I80" s="574"/>
      <c r="J80" s="575"/>
      <c r="K80" s="578" t="s">
        <v>12</v>
      </c>
      <c r="L80" s="579"/>
      <c r="M80" s="339" t="s">
        <v>237</v>
      </c>
      <c r="N80" s="576" t="s">
        <v>13</v>
      </c>
    </row>
    <row r="81" spans="2:14" ht="39.6" customHeight="1" x14ac:dyDescent="0.25">
      <c r="B81" s="260"/>
      <c r="C81" s="203" t="s">
        <v>14</v>
      </c>
      <c r="D81" s="203" t="s">
        <v>15</v>
      </c>
      <c r="E81" s="262" t="s">
        <v>16</v>
      </c>
      <c r="F81" s="263" t="s">
        <v>25</v>
      </c>
      <c r="G81" s="266" t="s">
        <v>17</v>
      </c>
      <c r="H81" s="266" t="s">
        <v>18</v>
      </c>
      <c r="I81" s="266" t="s">
        <v>19</v>
      </c>
      <c r="J81" s="266" t="s">
        <v>201</v>
      </c>
      <c r="K81" s="337"/>
      <c r="L81" s="337"/>
      <c r="M81" s="337"/>
      <c r="N81" s="577"/>
    </row>
    <row r="82" spans="2:14" ht="12" customHeight="1" x14ac:dyDescent="0.25">
      <c r="B82" s="202"/>
      <c r="C82" s="202"/>
      <c r="D82" s="202"/>
      <c r="E82" s="261"/>
      <c r="F82" s="264"/>
      <c r="G82" s="265"/>
      <c r="H82" s="265"/>
      <c r="I82" s="265"/>
      <c r="J82" s="265"/>
      <c r="K82" s="338" t="s">
        <v>213</v>
      </c>
      <c r="L82" s="338" t="s">
        <v>236</v>
      </c>
      <c r="M82" s="338" t="s">
        <v>235</v>
      </c>
      <c r="N82" s="340" t="s">
        <v>213</v>
      </c>
    </row>
    <row r="83" spans="2:14" x14ac:dyDescent="0.25">
      <c r="B83" s="564" t="s">
        <v>295</v>
      </c>
      <c r="C83" s="565"/>
      <c r="D83" s="565"/>
      <c r="E83" s="565"/>
      <c r="F83" s="565"/>
      <c r="G83" s="565"/>
      <c r="H83" s="565"/>
      <c r="I83" s="565"/>
      <c r="J83" s="565"/>
      <c r="K83" s="565"/>
      <c r="L83" s="565"/>
      <c r="M83" s="565"/>
      <c r="N83" s="566"/>
    </row>
    <row r="84" spans="2:14" x14ac:dyDescent="0.25">
      <c r="B84" s="308" t="str">
        <f t="shared" ref="B84:N84" si="34">B13</f>
        <v>Pickup 3/4 ton 4WD</v>
      </c>
      <c r="C84" s="309">
        <f t="shared" si="34"/>
        <v>0.88</v>
      </c>
      <c r="D84" s="309">
        <f t="shared" si="34"/>
        <v>0.62</v>
      </c>
      <c r="E84" s="309">
        <f t="shared" si="34"/>
        <v>0.73</v>
      </c>
      <c r="F84" s="309">
        <f t="shared" si="34"/>
        <v>2.23</v>
      </c>
      <c r="G84" s="309">
        <f t="shared" si="34"/>
        <v>0.24</v>
      </c>
      <c r="H84" s="309">
        <f t="shared" si="34"/>
        <v>0.8</v>
      </c>
      <c r="I84" s="309">
        <f t="shared" si="34"/>
        <v>0.12</v>
      </c>
      <c r="J84" s="309">
        <f t="shared" si="34"/>
        <v>1.1600000000000001</v>
      </c>
      <c r="K84" s="309">
        <f t="shared" si="34"/>
        <v>0</v>
      </c>
      <c r="L84" s="310">
        <f t="shared" si="34"/>
        <v>0</v>
      </c>
      <c r="M84" s="310">
        <f t="shared" si="34"/>
        <v>0.22535211267605637</v>
      </c>
      <c r="N84" s="309">
        <f t="shared" si="34"/>
        <v>3.39</v>
      </c>
    </row>
    <row r="85" spans="2:14" x14ac:dyDescent="0.25">
      <c r="B85" s="308" t="str">
        <f t="shared" ref="B85:N85" si="35">B14</f>
        <v>Tandem Axle Truck</v>
      </c>
      <c r="C85" s="309">
        <f t="shared" si="35"/>
        <v>0.64</v>
      </c>
      <c r="D85" s="309">
        <f t="shared" si="35"/>
        <v>0.64</v>
      </c>
      <c r="E85" s="309">
        <f t="shared" si="35"/>
        <v>1.1299999999999999</v>
      </c>
      <c r="F85" s="309">
        <f t="shared" si="35"/>
        <v>2.41</v>
      </c>
      <c r="G85" s="309">
        <f t="shared" si="35"/>
        <v>0.8</v>
      </c>
      <c r="H85" s="309">
        <f t="shared" si="35"/>
        <v>1</v>
      </c>
      <c r="I85" s="309">
        <f t="shared" si="35"/>
        <v>0.15</v>
      </c>
      <c r="J85" s="309">
        <f t="shared" si="35"/>
        <v>1.95</v>
      </c>
      <c r="K85" s="309">
        <f t="shared" si="35"/>
        <v>3.6</v>
      </c>
      <c r="L85" s="310">
        <f t="shared" si="35"/>
        <v>0.18</v>
      </c>
      <c r="M85" s="310">
        <f t="shared" si="35"/>
        <v>0.39215686274509809</v>
      </c>
      <c r="N85" s="309">
        <f t="shared" si="35"/>
        <v>7.96</v>
      </c>
    </row>
    <row r="86" spans="2:14" x14ac:dyDescent="0.25">
      <c r="B86" s="308" t="str">
        <f t="shared" ref="B86:N86" si="36">B15</f>
        <v>Tandem Axle Truck</v>
      </c>
      <c r="C86" s="309">
        <f t="shared" si="36"/>
        <v>0.64</v>
      </c>
      <c r="D86" s="309">
        <f t="shared" si="36"/>
        <v>0.78</v>
      </c>
      <c r="E86" s="309">
        <f t="shared" si="36"/>
        <v>1.1299999999999999</v>
      </c>
      <c r="F86" s="309">
        <f t="shared" si="36"/>
        <v>2.5499999999999998</v>
      </c>
      <c r="G86" s="309">
        <f t="shared" si="36"/>
        <v>0.8</v>
      </c>
      <c r="H86" s="309">
        <f t="shared" si="36"/>
        <v>1.5</v>
      </c>
      <c r="I86" s="309">
        <f t="shared" si="36"/>
        <v>0.22</v>
      </c>
      <c r="J86" s="309">
        <f t="shared" si="36"/>
        <v>2.52</v>
      </c>
      <c r="K86" s="309">
        <f t="shared" si="36"/>
        <v>3.6</v>
      </c>
      <c r="L86" s="310">
        <f t="shared" si="36"/>
        <v>0.18</v>
      </c>
      <c r="M86" s="310">
        <f t="shared" si="36"/>
        <v>0.58823529411764708</v>
      </c>
      <c r="N86" s="309">
        <f t="shared" si="36"/>
        <v>8.67</v>
      </c>
    </row>
    <row r="87" spans="2:14" x14ac:dyDescent="0.25">
      <c r="B87" s="308" t="str">
        <f t="shared" ref="B87:N87" si="37">B16</f>
        <v>Trap Wagon</v>
      </c>
      <c r="C87" s="309">
        <f t="shared" si="37"/>
        <v>0.48</v>
      </c>
      <c r="D87" s="309">
        <f t="shared" si="37"/>
        <v>0.25</v>
      </c>
      <c r="E87" s="309">
        <f t="shared" si="37"/>
        <v>0.17</v>
      </c>
      <c r="F87" s="309">
        <f t="shared" si="37"/>
        <v>0.9</v>
      </c>
      <c r="G87" s="309">
        <f t="shared" si="37"/>
        <v>0.4</v>
      </c>
      <c r="H87" s="309">
        <f t="shared" si="37"/>
        <v>0.04</v>
      </c>
      <c r="I87" s="309">
        <f t="shared" si="37"/>
        <v>0.01</v>
      </c>
      <c r="J87" s="309">
        <f t="shared" si="37"/>
        <v>0.45</v>
      </c>
      <c r="K87" s="309">
        <f t="shared" si="37"/>
        <v>0.24</v>
      </c>
      <c r="L87" s="310">
        <f t="shared" si="37"/>
        <v>1.2E-2</v>
      </c>
      <c r="M87" s="310">
        <f t="shared" si="37"/>
        <v>1.1267605633802818E-2</v>
      </c>
      <c r="N87" s="309">
        <f t="shared" si="37"/>
        <v>1.5899999999999999</v>
      </c>
    </row>
    <row r="88" spans="2:14" x14ac:dyDescent="0.25">
      <c r="B88" s="308" t="str">
        <f t="shared" ref="B88:N88" si="38">B17</f>
        <v>4WD-ATV</v>
      </c>
      <c r="C88" s="309">
        <f t="shared" si="38"/>
        <v>0.2</v>
      </c>
      <c r="D88" s="309">
        <f t="shared" si="38"/>
        <v>0.13800000000000001</v>
      </c>
      <c r="E88" s="309">
        <f t="shared" si="38"/>
        <v>2.9000000000000001E-2</v>
      </c>
      <c r="F88" s="309">
        <f t="shared" si="38"/>
        <v>0.36699999999999999</v>
      </c>
      <c r="G88" s="309">
        <f t="shared" si="38"/>
        <v>0.08</v>
      </c>
      <c r="H88" s="309">
        <f t="shared" si="38"/>
        <v>0.16900000000000001</v>
      </c>
      <c r="I88" s="309">
        <f t="shared" si="38"/>
        <v>2.5000000000000001E-2</v>
      </c>
      <c r="J88" s="309">
        <f t="shared" si="38"/>
        <v>0.27400000000000002</v>
      </c>
      <c r="K88" s="309">
        <f t="shared" si="38"/>
        <v>1.32</v>
      </c>
      <c r="L88" s="310">
        <f t="shared" si="38"/>
        <v>6.6000000000000003E-2</v>
      </c>
      <c r="M88" s="310">
        <f t="shared" si="38"/>
        <v>4.7605633802816905E-2</v>
      </c>
      <c r="N88" s="309">
        <f t="shared" si="38"/>
        <v>1.9610000000000001</v>
      </c>
    </row>
    <row r="89" spans="2:14" x14ac:dyDescent="0.25">
      <c r="B89" s="308" t="str">
        <f t="shared" ref="B89:N89" si="39">B18</f>
        <v>50HP Wheel Tractor</v>
      </c>
      <c r="C89" s="309">
        <f t="shared" si="39"/>
        <v>0.3</v>
      </c>
      <c r="D89" s="309">
        <f t="shared" si="39"/>
        <v>0.26500000000000001</v>
      </c>
      <c r="E89" s="309">
        <f t="shared" si="39"/>
        <v>5.5E-2</v>
      </c>
      <c r="F89" s="309">
        <f t="shared" si="39"/>
        <v>0.62</v>
      </c>
      <c r="G89" s="309">
        <f t="shared" si="39"/>
        <v>0.08</v>
      </c>
      <c r="H89" s="309">
        <f t="shared" si="39"/>
        <v>0.26300000000000001</v>
      </c>
      <c r="I89" s="309">
        <f t="shared" si="39"/>
        <v>0.04</v>
      </c>
      <c r="J89" s="309">
        <f t="shared" si="39"/>
        <v>0.38300000000000001</v>
      </c>
      <c r="K89" s="309">
        <f t="shared" si="39"/>
        <v>1.32</v>
      </c>
      <c r="L89" s="310">
        <f t="shared" si="39"/>
        <v>6.6000000000000003E-2</v>
      </c>
      <c r="M89" s="310">
        <f t="shared" si="39"/>
        <v>0.1031372549019608</v>
      </c>
      <c r="N89" s="309">
        <f t="shared" si="39"/>
        <v>2.323</v>
      </c>
    </row>
    <row r="90" spans="2:14" x14ac:dyDescent="0.25">
      <c r="B90" s="564" t="s">
        <v>296</v>
      </c>
      <c r="C90" s="565"/>
      <c r="D90" s="565"/>
      <c r="E90" s="565"/>
      <c r="F90" s="565"/>
      <c r="G90" s="565"/>
      <c r="H90" s="565"/>
      <c r="I90" s="565"/>
      <c r="J90" s="565"/>
      <c r="K90" s="565"/>
      <c r="L90" s="565"/>
      <c r="M90" s="565"/>
      <c r="N90" s="566"/>
    </row>
    <row r="91" spans="2:14" x14ac:dyDescent="0.25">
      <c r="B91" s="204" t="str">
        <f t="shared" ref="B91:N91" si="40">_100ftSprayer</f>
        <v>200HP Trac+100'Sprayer</v>
      </c>
      <c r="C91" s="205">
        <f t="shared" si="40"/>
        <v>0.61</v>
      </c>
      <c r="D91" s="205">
        <f t="shared" si="40"/>
        <v>0.51</v>
      </c>
      <c r="E91" s="205">
        <f t="shared" si="40"/>
        <v>0.08</v>
      </c>
      <c r="F91" s="205">
        <f t="shared" si="40"/>
        <v>1.2</v>
      </c>
      <c r="G91" s="205">
        <f t="shared" si="40"/>
        <v>0.46</v>
      </c>
      <c r="H91" s="205">
        <f t="shared" si="40"/>
        <v>0.34</v>
      </c>
      <c r="I91" s="205">
        <f t="shared" si="40"/>
        <v>0.05</v>
      </c>
      <c r="J91" s="205">
        <f t="shared" si="40"/>
        <v>0.85000000000000009</v>
      </c>
      <c r="K91" s="205">
        <f t="shared" si="40"/>
        <v>0.43</v>
      </c>
      <c r="L91" s="267">
        <f t="shared" si="40"/>
        <v>2.1499999999999998E-2</v>
      </c>
      <c r="M91" s="267">
        <f t="shared" si="40"/>
        <v>0.13333333333333336</v>
      </c>
      <c r="N91" s="205">
        <f t="shared" si="40"/>
        <v>2.48</v>
      </c>
    </row>
    <row r="92" spans="2:14" x14ac:dyDescent="0.25">
      <c r="B92" s="204" t="str">
        <f t="shared" ref="B92:N92" si="41">NTDrill</f>
        <v>450HP Tractor+NT Drill, 36'</v>
      </c>
      <c r="C92" s="205">
        <f t="shared" si="41"/>
        <v>5.27</v>
      </c>
      <c r="D92" s="205">
        <f t="shared" si="41"/>
        <v>4.2300000000000004</v>
      </c>
      <c r="E92" s="205">
        <f t="shared" si="41"/>
        <v>1.57</v>
      </c>
      <c r="F92" s="205">
        <f t="shared" si="41"/>
        <v>11.07</v>
      </c>
      <c r="G92" s="205">
        <f t="shared" si="41"/>
        <v>2.79</v>
      </c>
      <c r="H92" s="205">
        <f t="shared" si="41"/>
        <v>2.68</v>
      </c>
      <c r="I92" s="205">
        <f t="shared" si="41"/>
        <v>0.4</v>
      </c>
      <c r="J92" s="205">
        <f t="shared" si="41"/>
        <v>5.87</v>
      </c>
      <c r="K92" s="205">
        <f t="shared" si="41"/>
        <v>1.49</v>
      </c>
      <c r="L92" s="267">
        <f t="shared" si="41"/>
        <v>7.4499999999999997E-2</v>
      </c>
      <c r="M92" s="267">
        <f t="shared" si="41"/>
        <v>1.0509803921568628</v>
      </c>
      <c r="N92" s="205">
        <f t="shared" si="41"/>
        <v>18.43</v>
      </c>
    </row>
    <row r="93" spans="2:14" x14ac:dyDescent="0.25">
      <c r="B93" s="204" t="str">
        <f t="shared" ref="B93:N93" si="42">FertTanks</f>
        <v>Fertilizer Tanks+Pumps</v>
      </c>
      <c r="C93" s="205">
        <f t="shared" si="42"/>
        <v>1.02</v>
      </c>
      <c r="D93" s="205">
        <f t="shared" si="42"/>
        <v>0.59</v>
      </c>
      <c r="E93" s="205">
        <f t="shared" si="42"/>
        <v>0.06</v>
      </c>
      <c r="F93" s="205">
        <f t="shared" si="42"/>
        <v>1.67</v>
      </c>
      <c r="G93" s="205">
        <f t="shared" si="42"/>
        <v>0.68</v>
      </c>
      <c r="H93" s="205">
        <f t="shared" si="42"/>
        <v>0</v>
      </c>
      <c r="I93" s="205">
        <f t="shared" si="42"/>
        <v>0</v>
      </c>
      <c r="J93" s="205">
        <f t="shared" si="42"/>
        <v>0.68</v>
      </c>
      <c r="K93" s="205">
        <f t="shared" si="42"/>
        <v>0</v>
      </c>
      <c r="L93" s="267">
        <f t="shared" si="42"/>
        <v>0</v>
      </c>
      <c r="M93" s="267">
        <f t="shared" si="42"/>
        <v>0</v>
      </c>
      <c r="N93" s="205">
        <f t="shared" si="42"/>
        <v>2.35</v>
      </c>
    </row>
    <row r="94" spans="2:14" x14ac:dyDescent="0.25">
      <c r="B94" s="204" t="str">
        <f t="shared" ref="B94:N94" si="43">_100ftSprayer</f>
        <v>200HP Trac+100'Sprayer</v>
      </c>
      <c r="C94" s="205">
        <f t="shared" si="43"/>
        <v>0.61</v>
      </c>
      <c r="D94" s="205">
        <f t="shared" si="43"/>
        <v>0.51</v>
      </c>
      <c r="E94" s="205">
        <f t="shared" si="43"/>
        <v>0.08</v>
      </c>
      <c r="F94" s="205">
        <f t="shared" si="43"/>
        <v>1.2</v>
      </c>
      <c r="G94" s="205">
        <f t="shared" si="43"/>
        <v>0.46</v>
      </c>
      <c r="H94" s="205">
        <f t="shared" si="43"/>
        <v>0.34</v>
      </c>
      <c r="I94" s="205">
        <f t="shared" si="43"/>
        <v>0.05</v>
      </c>
      <c r="J94" s="205">
        <f t="shared" si="43"/>
        <v>0.85000000000000009</v>
      </c>
      <c r="K94" s="205">
        <f t="shared" si="43"/>
        <v>0.43</v>
      </c>
      <c r="L94" s="267">
        <f t="shared" si="43"/>
        <v>2.1499999999999998E-2</v>
      </c>
      <c r="M94" s="267">
        <f t="shared" si="43"/>
        <v>0.13333333333333336</v>
      </c>
      <c r="N94" s="205">
        <f t="shared" si="43"/>
        <v>2.48</v>
      </c>
    </row>
    <row r="95" spans="2:14" x14ac:dyDescent="0.25">
      <c r="B95" s="204" t="str">
        <f t="shared" ref="B95:N95" si="44">Combine</f>
        <v>Combine + 36' Header</v>
      </c>
      <c r="C95" s="205">
        <f t="shared" si="44"/>
        <v>6.85</v>
      </c>
      <c r="D95" s="205">
        <f t="shared" si="44"/>
        <v>3.94</v>
      </c>
      <c r="E95" s="205">
        <f t="shared" si="44"/>
        <v>1.78</v>
      </c>
      <c r="F95" s="205">
        <f t="shared" si="44"/>
        <v>12.57</v>
      </c>
      <c r="G95" s="205">
        <f t="shared" si="44"/>
        <v>2.91</v>
      </c>
      <c r="H95" s="205">
        <f t="shared" si="44"/>
        <v>2.16</v>
      </c>
      <c r="I95" s="205">
        <f t="shared" si="44"/>
        <v>0.32</v>
      </c>
      <c r="J95" s="205">
        <f t="shared" si="44"/>
        <v>5.3900000000000006</v>
      </c>
      <c r="K95" s="205">
        <f t="shared" si="44"/>
        <v>1.93</v>
      </c>
      <c r="L95" s="267">
        <f t="shared" si="44"/>
        <v>9.6500000000000002E-2</v>
      </c>
      <c r="M95" s="267">
        <f t="shared" si="44"/>
        <v>0.84705882352941186</v>
      </c>
      <c r="N95" s="205">
        <f t="shared" si="44"/>
        <v>19.89</v>
      </c>
    </row>
    <row r="96" spans="2:14" x14ac:dyDescent="0.25">
      <c r="B96" s="204" t="str">
        <f t="shared" ref="B96:N96" si="45">bankout</f>
        <v>200HP Trac+Bankout Wagon</v>
      </c>
      <c r="C96" s="205">
        <f t="shared" si="45"/>
        <v>1.452</v>
      </c>
      <c r="D96" s="205">
        <f t="shared" si="45"/>
        <v>1.244</v>
      </c>
      <c r="E96" s="205">
        <f t="shared" si="45"/>
        <v>0.23400000000000001</v>
      </c>
      <c r="F96" s="205">
        <f t="shared" si="45"/>
        <v>2.9299999999999997</v>
      </c>
      <c r="G96" s="205">
        <f t="shared" si="45"/>
        <v>0.66700000000000004</v>
      </c>
      <c r="H96" s="205">
        <f t="shared" si="45"/>
        <v>1.4</v>
      </c>
      <c r="I96" s="205">
        <f t="shared" si="45"/>
        <v>0.21</v>
      </c>
      <c r="J96" s="205">
        <f t="shared" si="45"/>
        <v>2.2770000000000001</v>
      </c>
      <c r="K96" s="205">
        <f t="shared" si="45"/>
        <v>1.76</v>
      </c>
      <c r="L96" s="267">
        <f t="shared" si="45"/>
        <v>8.7999999999999995E-2</v>
      </c>
      <c r="M96" s="267">
        <f t="shared" si="45"/>
        <v>0.5490196078431373</v>
      </c>
      <c r="N96" s="205">
        <f t="shared" si="45"/>
        <v>6.9669999999999996</v>
      </c>
    </row>
    <row r="97" spans="2:14" x14ac:dyDescent="0.25">
      <c r="B97" s="204" t="str">
        <f t="shared" ref="B97:N97" si="46">_100ftSprayer</f>
        <v>200HP Trac+100'Sprayer</v>
      </c>
      <c r="C97" s="205">
        <f t="shared" si="46"/>
        <v>0.61</v>
      </c>
      <c r="D97" s="205">
        <f t="shared" si="46"/>
        <v>0.51</v>
      </c>
      <c r="E97" s="205">
        <f t="shared" si="46"/>
        <v>0.08</v>
      </c>
      <c r="F97" s="205">
        <f t="shared" si="46"/>
        <v>1.2</v>
      </c>
      <c r="G97" s="205">
        <f t="shared" si="46"/>
        <v>0.46</v>
      </c>
      <c r="H97" s="205">
        <f t="shared" si="46"/>
        <v>0.34</v>
      </c>
      <c r="I97" s="205">
        <f t="shared" si="46"/>
        <v>0.05</v>
      </c>
      <c r="J97" s="205">
        <f t="shared" si="46"/>
        <v>0.85000000000000009</v>
      </c>
      <c r="K97" s="205">
        <f t="shared" si="46"/>
        <v>0.43</v>
      </c>
      <c r="L97" s="267">
        <f t="shared" si="46"/>
        <v>2.1499999999999998E-2</v>
      </c>
      <c r="M97" s="267">
        <f t="shared" si="46"/>
        <v>0.13333333333333336</v>
      </c>
      <c r="N97" s="205">
        <f t="shared" si="46"/>
        <v>2.48</v>
      </c>
    </row>
    <row r="98" spans="2:14" x14ac:dyDescent="0.25">
      <c r="B98" s="206" t="s">
        <v>264</v>
      </c>
      <c r="C98" s="207">
        <f t="shared" ref="C98:N98" si="47">SUM(C84:C97)</f>
        <v>19.561999999999998</v>
      </c>
      <c r="D98" s="207">
        <f t="shared" si="47"/>
        <v>14.227</v>
      </c>
      <c r="E98" s="207">
        <f t="shared" si="47"/>
        <v>7.1280000000000001</v>
      </c>
      <c r="F98" s="207">
        <f t="shared" si="47"/>
        <v>40.917000000000009</v>
      </c>
      <c r="G98" s="207">
        <f t="shared" si="47"/>
        <v>10.827</v>
      </c>
      <c r="H98" s="207">
        <f t="shared" si="47"/>
        <v>11.032</v>
      </c>
      <c r="I98" s="207">
        <f t="shared" si="47"/>
        <v>1.6450000000000002</v>
      </c>
      <c r="J98" s="207">
        <f t="shared" si="47"/>
        <v>23.504000000000005</v>
      </c>
      <c r="K98" s="207">
        <f t="shared" si="47"/>
        <v>16.55</v>
      </c>
      <c r="L98" s="268">
        <f t="shared" si="47"/>
        <v>0.8274999999999999</v>
      </c>
      <c r="M98" s="268">
        <f t="shared" si="47"/>
        <v>4.2148135874067938</v>
      </c>
      <c r="N98" s="207">
        <f t="shared" si="47"/>
        <v>80.971000000000004</v>
      </c>
    </row>
    <row r="99" spans="2:14" x14ac:dyDescent="0.25">
      <c r="H99" s="272"/>
      <c r="K99" s="272"/>
      <c r="L99" s="199"/>
      <c r="M99" s="199"/>
    </row>
    <row r="100" spans="2:14" ht="13.8" x14ac:dyDescent="0.25">
      <c r="B100" s="274" t="s">
        <v>224</v>
      </c>
      <c r="H100" s="208"/>
      <c r="I100" s="208"/>
      <c r="J100" s="208"/>
      <c r="K100" s="208"/>
      <c r="L100" s="208"/>
      <c r="M100" s="208"/>
    </row>
    <row r="102" spans="2:14" ht="21" customHeight="1" x14ac:dyDescent="0.3">
      <c r="B102" s="567" t="s">
        <v>5</v>
      </c>
      <c r="C102" s="568"/>
      <c r="D102" s="568"/>
      <c r="E102" s="568"/>
      <c r="F102" s="568"/>
      <c r="G102" s="568"/>
      <c r="H102" s="568"/>
      <c r="I102" s="568"/>
      <c r="J102" s="568"/>
      <c r="K102" s="568"/>
      <c r="L102" s="568"/>
      <c r="M102" s="568"/>
      <c r="N102" s="569"/>
    </row>
    <row r="103" spans="2:14" ht="12.75" customHeight="1" x14ac:dyDescent="0.25">
      <c r="B103" s="203"/>
      <c r="C103" s="570" t="s">
        <v>26</v>
      </c>
      <c r="D103" s="571"/>
      <c r="E103" s="571"/>
      <c r="F103" s="572"/>
      <c r="G103" s="573" t="s">
        <v>1</v>
      </c>
      <c r="H103" s="574"/>
      <c r="I103" s="574"/>
      <c r="J103" s="575"/>
      <c r="K103" s="578" t="s">
        <v>12</v>
      </c>
      <c r="L103" s="579"/>
      <c r="M103" s="339" t="s">
        <v>237</v>
      </c>
      <c r="N103" s="576" t="s">
        <v>13</v>
      </c>
    </row>
    <row r="104" spans="2:14" ht="39.6" customHeight="1" x14ac:dyDescent="0.25">
      <c r="B104" s="260"/>
      <c r="C104" s="203" t="s">
        <v>14</v>
      </c>
      <c r="D104" s="203" t="s">
        <v>15</v>
      </c>
      <c r="E104" s="262" t="s">
        <v>16</v>
      </c>
      <c r="F104" s="263" t="s">
        <v>25</v>
      </c>
      <c r="G104" s="266" t="s">
        <v>17</v>
      </c>
      <c r="H104" s="266" t="s">
        <v>18</v>
      </c>
      <c r="I104" s="266" t="s">
        <v>19</v>
      </c>
      <c r="J104" s="266" t="s">
        <v>201</v>
      </c>
      <c r="K104" s="337"/>
      <c r="L104" s="337"/>
      <c r="M104" s="337"/>
      <c r="N104" s="577"/>
    </row>
    <row r="105" spans="2:14" ht="12" customHeight="1" x14ac:dyDescent="0.25">
      <c r="B105" s="202"/>
      <c r="C105" s="202"/>
      <c r="D105" s="202"/>
      <c r="E105" s="261"/>
      <c r="F105" s="264"/>
      <c r="G105" s="265"/>
      <c r="H105" s="265"/>
      <c r="I105" s="265"/>
      <c r="J105" s="265"/>
      <c r="K105" s="338" t="s">
        <v>213</v>
      </c>
      <c r="L105" s="338" t="s">
        <v>236</v>
      </c>
      <c r="M105" s="338" t="s">
        <v>235</v>
      </c>
      <c r="N105" s="340" t="s">
        <v>213</v>
      </c>
    </row>
    <row r="106" spans="2:14" x14ac:dyDescent="0.25">
      <c r="B106" s="564" t="s">
        <v>295</v>
      </c>
      <c r="C106" s="565"/>
      <c r="D106" s="565"/>
      <c r="E106" s="565"/>
      <c r="F106" s="565"/>
      <c r="G106" s="565"/>
      <c r="H106" s="565"/>
      <c r="I106" s="565"/>
      <c r="J106" s="565"/>
      <c r="K106" s="565"/>
      <c r="L106" s="565"/>
      <c r="M106" s="565"/>
      <c r="N106" s="566"/>
    </row>
    <row r="107" spans="2:14" x14ac:dyDescent="0.25">
      <c r="B107" s="308" t="str">
        <f t="shared" ref="B107:N107" si="48">B13</f>
        <v>Pickup 3/4 ton 4WD</v>
      </c>
      <c r="C107" s="309">
        <f t="shared" si="48"/>
        <v>0.88</v>
      </c>
      <c r="D107" s="309">
        <f t="shared" si="48"/>
        <v>0.62</v>
      </c>
      <c r="E107" s="309">
        <f t="shared" si="48"/>
        <v>0.73</v>
      </c>
      <c r="F107" s="309">
        <f t="shared" si="48"/>
        <v>2.23</v>
      </c>
      <c r="G107" s="309">
        <f t="shared" si="48"/>
        <v>0.24</v>
      </c>
      <c r="H107" s="309">
        <f t="shared" si="48"/>
        <v>0.8</v>
      </c>
      <c r="I107" s="309">
        <f t="shared" si="48"/>
        <v>0.12</v>
      </c>
      <c r="J107" s="309">
        <f t="shared" si="48"/>
        <v>1.1600000000000001</v>
      </c>
      <c r="K107" s="309">
        <f t="shared" si="48"/>
        <v>0</v>
      </c>
      <c r="L107" s="310">
        <f t="shared" si="48"/>
        <v>0</v>
      </c>
      <c r="M107" s="310">
        <f t="shared" si="48"/>
        <v>0.22535211267605637</v>
      </c>
      <c r="N107" s="309">
        <f t="shared" si="48"/>
        <v>3.39</v>
      </c>
    </row>
    <row r="108" spans="2:14" x14ac:dyDescent="0.25">
      <c r="B108" s="308" t="str">
        <f t="shared" ref="B108:N108" si="49">B14</f>
        <v>Tandem Axle Truck</v>
      </c>
      <c r="C108" s="309">
        <f t="shared" si="49"/>
        <v>0.64</v>
      </c>
      <c r="D108" s="309">
        <f t="shared" si="49"/>
        <v>0.64</v>
      </c>
      <c r="E108" s="309">
        <f t="shared" si="49"/>
        <v>1.1299999999999999</v>
      </c>
      <c r="F108" s="309">
        <f t="shared" si="49"/>
        <v>2.41</v>
      </c>
      <c r="G108" s="309">
        <f t="shared" si="49"/>
        <v>0.8</v>
      </c>
      <c r="H108" s="309">
        <f t="shared" si="49"/>
        <v>1</v>
      </c>
      <c r="I108" s="309">
        <f t="shared" si="49"/>
        <v>0.15</v>
      </c>
      <c r="J108" s="309">
        <f t="shared" si="49"/>
        <v>1.95</v>
      </c>
      <c r="K108" s="309">
        <f t="shared" si="49"/>
        <v>3.6</v>
      </c>
      <c r="L108" s="310">
        <f t="shared" si="49"/>
        <v>0.18</v>
      </c>
      <c r="M108" s="310">
        <f t="shared" si="49"/>
        <v>0.39215686274509809</v>
      </c>
      <c r="N108" s="309">
        <f t="shared" si="49"/>
        <v>7.96</v>
      </c>
    </row>
    <row r="109" spans="2:14" x14ac:dyDescent="0.25">
      <c r="B109" s="308" t="str">
        <f t="shared" ref="B109:N109" si="50">B15</f>
        <v>Tandem Axle Truck</v>
      </c>
      <c r="C109" s="309">
        <f t="shared" si="50"/>
        <v>0.64</v>
      </c>
      <c r="D109" s="309">
        <f t="shared" si="50"/>
        <v>0.78</v>
      </c>
      <c r="E109" s="309">
        <f t="shared" si="50"/>
        <v>1.1299999999999999</v>
      </c>
      <c r="F109" s="309">
        <f t="shared" si="50"/>
        <v>2.5499999999999998</v>
      </c>
      <c r="G109" s="309">
        <f t="shared" si="50"/>
        <v>0.8</v>
      </c>
      <c r="H109" s="309">
        <f t="shared" si="50"/>
        <v>1.5</v>
      </c>
      <c r="I109" s="309">
        <f t="shared" si="50"/>
        <v>0.22</v>
      </c>
      <c r="J109" s="309">
        <f t="shared" si="50"/>
        <v>2.52</v>
      </c>
      <c r="K109" s="309">
        <f t="shared" si="50"/>
        <v>3.6</v>
      </c>
      <c r="L109" s="310">
        <f t="shared" si="50"/>
        <v>0.18</v>
      </c>
      <c r="M109" s="310">
        <f t="shared" si="50"/>
        <v>0.58823529411764708</v>
      </c>
      <c r="N109" s="309">
        <f t="shared" si="50"/>
        <v>8.67</v>
      </c>
    </row>
    <row r="110" spans="2:14" x14ac:dyDescent="0.25">
      <c r="B110" s="308" t="str">
        <f t="shared" ref="B110:N110" si="51">B16</f>
        <v>Trap Wagon</v>
      </c>
      <c r="C110" s="309">
        <f t="shared" si="51"/>
        <v>0.48</v>
      </c>
      <c r="D110" s="309">
        <f t="shared" si="51"/>
        <v>0.25</v>
      </c>
      <c r="E110" s="309">
        <f t="shared" si="51"/>
        <v>0.17</v>
      </c>
      <c r="F110" s="309">
        <f t="shared" si="51"/>
        <v>0.9</v>
      </c>
      <c r="G110" s="309">
        <f t="shared" si="51"/>
        <v>0.4</v>
      </c>
      <c r="H110" s="309">
        <f t="shared" si="51"/>
        <v>0.04</v>
      </c>
      <c r="I110" s="309">
        <f t="shared" si="51"/>
        <v>0.01</v>
      </c>
      <c r="J110" s="309">
        <f t="shared" si="51"/>
        <v>0.45</v>
      </c>
      <c r="K110" s="309">
        <f t="shared" si="51"/>
        <v>0.24</v>
      </c>
      <c r="L110" s="310">
        <f t="shared" si="51"/>
        <v>1.2E-2</v>
      </c>
      <c r="M110" s="310">
        <f t="shared" si="51"/>
        <v>1.1267605633802818E-2</v>
      </c>
      <c r="N110" s="309">
        <f t="shared" si="51"/>
        <v>1.5899999999999999</v>
      </c>
    </row>
    <row r="111" spans="2:14" x14ac:dyDescent="0.25">
      <c r="B111" s="308" t="str">
        <f t="shared" ref="B111:N111" si="52">B17</f>
        <v>4WD-ATV</v>
      </c>
      <c r="C111" s="309">
        <f t="shared" si="52"/>
        <v>0.2</v>
      </c>
      <c r="D111" s="309">
        <f t="shared" si="52"/>
        <v>0.13800000000000001</v>
      </c>
      <c r="E111" s="309">
        <f t="shared" si="52"/>
        <v>2.9000000000000001E-2</v>
      </c>
      <c r="F111" s="309">
        <f t="shared" si="52"/>
        <v>0.36699999999999999</v>
      </c>
      <c r="G111" s="309">
        <f t="shared" si="52"/>
        <v>0.08</v>
      </c>
      <c r="H111" s="309">
        <f t="shared" si="52"/>
        <v>0.16900000000000001</v>
      </c>
      <c r="I111" s="309">
        <f t="shared" si="52"/>
        <v>2.5000000000000001E-2</v>
      </c>
      <c r="J111" s="309">
        <f t="shared" si="52"/>
        <v>0.27400000000000002</v>
      </c>
      <c r="K111" s="309">
        <f t="shared" si="52"/>
        <v>1.32</v>
      </c>
      <c r="L111" s="310">
        <f t="shared" si="52"/>
        <v>6.6000000000000003E-2</v>
      </c>
      <c r="M111" s="310">
        <f t="shared" si="52"/>
        <v>4.7605633802816905E-2</v>
      </c>
      <c r="N111" s="309">
        <f t="shared" si="52"/>
        <v>1.9610000000000001</v>
      </c>
    </row>
    <row r="112" spans="2:14" x14ac:dyDescent="0.25">
      <c r="B112" s="308" t="str">
        <f t="shared" ref="B112:N112" si="53">B18</f>
        <v>50HP Wheel Tractor</v>
      </c>
      <c r="C112" s="309">
        <f t="shared" si="53"/>
        <v>0.3</v>
      </c>
      <c r="D112" s="309">
        <f t="shared" si="53"/>
        <v>0.26500000000000001</v>
      </c>
      <c r="E112" s="309">
        <f t="shared" si="53"/>
        <v>5.5E-2</v>
      </c>
      <c r="F112" s="309">
        <f t="shared" si="53"/>
        <v>0.62</v>
      </c>
      <c r="G112" s="309">
        <f t="shared" si="53"/>
        <v>0.08</v>
      </c>
      <c r="H112" s="309">
        <f t="shared" si="53"/>
        <v>0.26300000000000001</v>
      </c>
      <c r="I112" s="309">
        <f t="shared" si="53"/>
        <v>0.04</v>
      </c>
      <c r="J112" s="309">
        <f t="shared" si="53"/>
        <v>0.38300000000000001</v>
      </c>
      <c r="K112" s="309">
        <f t="shared" si="53"/>
        <v>1.32</v>
      </c>
      <c r="L112" s="310">
        <f t="shared" si="53"/>
        <v>6.6000000000000003E-2</v>
      </c>
      <c r="M112" s="310">
        <f t="shared" si="53"/>
        <v>0.1031372549019608</v>
      </c>
      <c r="N112" s="309">
        <f t="shared" si="53"/>
        <v>2.323</v>
      </c>
    </row>
    <row r="113" spans="2:14" x14ac:dyDescent="0.25">
      <c r="B113" s="564" t="s">
        <v>296</v>
      </c>
      <c r="C113" s="565"/>
      <c r="D113" s="565"/>
      <c r="E113" s="565"/>
      <c r="F113" s="565"/>
      <c r="G113" s="565"/>
      <c r="H113" s="565"/>
      <c r="I113" s="565"/>
      <c r="J113" s="565"/>
      <c r="K113" s="565"/>
      <c r="L113" s="565"/>
      <c r="M113" s="565"/>
      <c r="N113" s="566"/>
    </row>
    <row r="114" spans="2:14" x14ac:dyDescent="0.25">
      <c r="B114" s="204" t="str">
        <f t="shared" ref="B114:N114" si="54">_100ftSprayer</f>
        <v>200HP Trac+100'Sprayer</v>
      </c>
      <c r="C114" s="205">
        <f t="shared" si="54"/>
        <v>0.61</v>
      </c>
      <c r="D114" s="205">
        <f t="shared" si="54"/>
        <v>0.51</v>
      </c>
      <c r="E114" s="205">
        <f t="shared" si="54"/>
        <v>0.08</v>
      </c>
      <c r="F114" s="205">
        <f t="shared" si="54"/>
        <v>1.2</v>
      </c>
      <c r="G114" s="205">
        <f t="shared" si="54"/>
        <v>0.46</v>
      </c>
      <c r="H114" s="205">
        <f t="shared" si="54"/>
        <v>0.34</v>
      </c>
      <c r="I114" s="205">
        <f t="shared" si="54"/>
        <v>0.05</v>
      </c>
      <c r="J114" s="205">
        <f t="shared" si="54"/>
        <v>0.85000000000000009</v>
      </c>
      <c r="K114" s="205">
        <f t="shared" si="54"/>
        <v>0.43</v>
      </c>
      <c r="L114" s="267">
        <f t="shared" si="54"/>
        <v>2.1499999999999998E-2</v>
      </c>
      <c r="M114" s="267">
        <f t="shared" si="54"/>
        <v>0.13333333333333336</v>
      </c>
      <c r="N114" s="205">
        <f t="shared" si="54"/>
        <v>2.48</v>
      </c>
    </row>
    <row r="115" spans="2:14" x14ac:dyDescent="0.25">
      <c r="B115" s="204" t="str">
        <f t="shared" ref="B115:N115" si="55">NTDrill</f>
        <v>450HP Tractor+NT Drill, 36'</v>
      </c>
      <c r="C115" s="205">
        <f t="shared" si="55"/>
        <v>5.27</v>
      </c>
      <c r="D115" s="205">
        <f t="shared" si="55"/>
        <v>4.2300000000000004</v>
      </c>
      <c r="E115" s="205">
        <f t="shared" si="55"/>
        <v>1.57</v>
      </c>
      <c r="F115" s="205">
        <f t="shared" si="55"/>
        <v>11.07</v>
      </c>
      <c r="G115" s="205">
        <f t="shared" si="55"/>
        <v>2.79</v>
      </c>
      <c r="H115" s="205">
        <f t="shared" si="55"/>
        <v>2.68</v>
      </c>
      <c r="I115" s="205">
        <f t="shared" si="55"/>
        <v>0.4</v>
      </c>
      <c r="J115" s="205">
        <f t="shared" si="55"/>
        <v>5.87</v>
      </c>
      <c r="K115" s="205">
        <f t="shared" si="55"/>
        <v>1.49</v>
      </c>
      <c r="L115" s="267">
        <f t="shared" si="55"/>
        <v>7.4499999999999997E-2</v>
      </c>
      <c r="M115" s="267">
        <f t="shared" si="55"/>
        <v>1.0509803921568628</v>
      </c>
      <c r="N115" s="205">
        <f t="shared" si="55"/>
        <v>18.43</v>
      </c>
    </row>
    <row r="116" spans="2:14" x14ac:dyDescent="0.25">
      <c r="B116" s="204" t="str">
        <f t="shared" ref="B116:N116" si="56">FertTanks</f>
        <v>Fertilizer Tanks+Pumps</v>
      </c>
      <c r="C116" s="205">
        <f t="shared" si="56"/>
        <v>1.02</v>
      </c>
      <c r="D116" s="205">
        <f t="shared" si="56"/>
        <v>0.59</v>
      </c>
      <c r="E116" s="205">
        <f t="shared" si="56"/>
        <v>0.06</v>
      </c>
      <c r="F116" s="205">
        <f t="shared" si="56"/>
        <v>1.67</v>
      </c>
      <c r="G116" s="205">
        <f t="shared" si="56"/>
        <v>0.68</v>
      </c>
      <c r="H116" s="205">
        <f t="shared" si="56"/>
        <v>0</v>
      </c>
      <c r="I116" s="205">
        <f t="shared" si="56"/>
        <v>0</v>
      </c>
      <c r="J116" s="205">
        <f t="shared" si="56"/>
        <v>0.68</v>
      </c>
      <c r="K116" s="205">
        <f t="shared" si="56"/>
        <v>0</v>
      </c>
      <c r="L116" s="267">
        <f t="shared" si="56"/>
        <v>0</v>
      </c>
      <c r="M116" s="267">
        <f t="shared" si="56"/>
        <v>0</v>
      </c>
      <c r="N116" s="205">
        <f t="shared" si="56"/>
        <v>2.35</v>
      </c>
    </row>
    <row r="117" spans="2:14" x14ac:dyDescent="0.25">
      <c r="B117" s="204" t="str">
        <f t="shared" ref="B117:N117" si="57">_100ftSprayer</f>
        <v>200HP Trac+100'Sprayer</v>
      </c>
      <c r="C117" s="205">
        <f t="shared" si="57"/>
        <v>0.61</v>
      </c>
      <c r="D117" s="205">
        <f t="shared" si="57"/>
        <v>0.51</v>
      </c>
      <c r="E117" s="205">
        <f t="shared" si="57"/>
        <v>0.08</v>
      </c>
      <c r="F117" s="205">
        <f t="shared" si="57"/>
        <v>1.2</v>
      </c>
      <c r="G117" s="205">
        <f t="shared" si="57"/>
        <v>0.46</v>
      </c>
      <c r="H117" s="205">
        <f t="shared" si="57"/>
        <v>0.34</v>
      </c>
      <c r="I117" s="205">
        <f t="shared" si="57"/>
        <v>0.05</v>
      </c>
      <c r="J117" s="205">
        <f t="shared" si="57"/>
        <v>0.85000000000000009</v>
      </c>
      <c r="K117" s="205">
        <f t="shared" si="57"/>
        <v>0.43</v>
      </c>
      <c r="L117" s="267">
        <f t="shared" si="57"/>
        <v>2.1499999999999998E-2</v>
      </c>
      <c r="M117" s="267">
        <f t="shared" si="57"/>
        <v>0.13333333333333336</v>
      </c>
      <c r="N117" s="205">
        <f t="shared" si="57"/>
        <v>2.48</v>
      </c>
    </row>
    <row r="118" spans="2:14" x14ac:dyDescent="0.25">
      <c r="B118" s="204" t="str">
        <f t="shared" ref="B118:N118" si="58">Combine</f>
        <v>Combine + 36' Header</v>
      </c>
      <c r="C118" s="205">
        <f t="shared" si="58"/>
        <v>6.85</v>
      </c>
      <c r="D118" s="205">
        <f t="shared" si="58"/>
        <v>3.94</v>
      </c>
      <c r="E118" s="205">
        <f t="shared" si="58"/>
        <v>1.78</v>
      </c>
      <c r="F118" s="205">
        <f t="shared" si="58"/>
        <v>12.57</v>
      </c>
      <c r="G118" s="205">
        <f t="shared" si="58"/>
        <v>2.91</v>
      </c>
      <c r="H118" s="205">
        <f t="shared" si="58"/>
        <v>2.16</v>
      </c>
      <c r="I118" s="205">
        <f t="shared" si="58"/>
        <v>0.32</v>
      </c>
      <c r="J118" s="205">
        <f t="shared" si="58"/>
        <v>5.3900000000000006</v>
      </c>
      <c r="K118" s="205">
        <f t="shared" si="58"/>
        <v>1.93</v>
      </c>
      <c r="L118" s="267">
        <f t="shared" si="58"/>
        <v>9.6500000000000002E-2</v>
      </c>
      <c r="M118" s="267">
        <f t="shared" si="58"/>
        <v>0.84705882352941186</v>
      </c>
      <c r="N118" s="205">
        <f t="shared" si="58"/>
        <v>19.89</v>
      </c>
    </row>
    <row r="119" spans="2:14" x14ac:dyDescent="0.25">
      <c r="B119" s="204" t="str">
        <f t="shared" ref="B119:N119" si="59">bankout</f>
        <v>200HP Trac+Bankout Wagon</v>
      </c>
      <c r="C119" s="205">
        <f t="shared" si="59"/>
        <v>1.452</v>
      </c>
      <c r="D119" s="205">
        <f t="shared" si="59"/>
        <v>1.244</v>
      </c>
      <c r="E119" s="205">
        <f t="shared" si="59"/>
        <v>0.23400000000000001</v>
      </c>
      <c r="F119" s="205">
        <f t="shared" si="59"/>
        <v>2.9299999999999997</v>
      </c>
      <c r="G119" s="205">
        <f t="shared" si="59"/>
        <v>0.66700000000000004</v>
      </c>
      <c r="H119" s="205">
        <f t="shared" si="59"/>
        <v>1.4</v>
      </c>
      <c r="I119" s="205">
        <f t="shared" si="59"/>
        <v>0.21</v>
      </c>
      <c r="J119" s="205">
        <f t="shared" si="59"/>
        <v>2.2770000000000001</v>
      </c>
      <c r="K119" s="205">
        <f t="shared" si="59"/>
        <v>1.76</v>
      </c>
      <c r="L119" s="267">
        <f t="shared" si="59"/>
        <v>8.7999999999999995E-2</v>
      </c>
      <c r="M119" s="267">
        <f t="shared" si="59"/>
        <v>0.5490196078431373</v>
      </c>
      <c r="N119" s="205">
        <f t="shared" si="59"/>
        <v>6.9669999999999996</v>
      </c>
    </row>
    <row r="120" spans="2:14" x14ac:dyDescent="0.25">
      <c r="B120" s="204" t="str">
        <f t="shared" ref="B120:N120" si="60">_100ftSprayer</f>
        <v>200HP Trac+100'Sprayer</v>
      </c>
      <c r="C120" s="205">
        <f t="shared" si="60"/>
        <v>0.61</v>
      </c>
      <c r="D120" s="205">
        <f t="shared" si="60"/>
        <v>0.51</v>
      </c>
      <c r="E120" s="205">
        <f t="shared" si="60"/>
        <v>0.08</v>
      </c>
      <c r="F120" s="205">
        <f t="shared" si="60"/>
        <v>1.2</v>
      </c>
      <c r="G120" s="205">
        <f t="shared" si="60"/>
        <v>0.46</v>
      </c>
      <c r="H120" s="205">
        <f t="shared" si="60"/>
        <v>0.34</v>
      </c>
      <c r="I120" s="205">
        <f t="shared" si="60"/>
        <v>0.05</v>
      </c>
      <c r="J120" s="205">
        <f t="shared" si="60"/>
        <v>0.85000000000000009</v>
      </c>
      <c r="K120" s="205">
        <f t="shared" si="60"/>
        <v>0.43</v>
      </c>
      <c r="L120" s="267">
        <f t="shared" si="60"/>
        <v>2.1499999999999998E-2</v>
      </c>
      <c r="M120" s="267">
        <f t="shared" si="60"/>
        <v>0.13333333333333336</v>
      </c>
      <c r="N120" s="205">
        <f t="shared" si="60"/>
        <v>2.48</v>
      </c>
    </row>
    <row r="121" spans="2:14" x14ac:dyDescent="0.25">
      <c r="B121" s="206" t="s">
        <v>264</v>
      </c>
      <c r="C121" s="207">
        <f t="shared" ref="C121:N121" si="61">SUM(C107:C120)</f>
        <v>19.561999999999998</v>
      </c>
      <c r="D121" s="207">
        <f t="shared" si="61"/>
        <v>14.227</v>
      </c>
      <c r="E121" s="207">
        <f t="shared" si="61"/>
        <v>7.1280000000000001</v>
      </c>
      <c r="F121" s="207">
        <f t="shared" si="61"/>
        <v>40.917000000000009</v>
      </c>
      <c r="G121" s="207">
        <f t="shared" si="61"/>
        <v>10.827</v>
      </c>
      <c r="H121" s="207">
        <f t="shared" si="61"/>
        <v>11.032</v>
      </c>
      <c r="I121" s="207">
        <f t="shared" si="61"/>
        <v>1.6450000000000002</v>
      </c>
      <c r="J121" s="207">
        <f t="shared" si="61"/>
        <v>23.504000000000005</v>
      </c>
      <c r="K121" s="207">
        <f t="shared" si="61"/>
        <v>16.55</v>
      </c>
      <c r="L121" s="268">
        <f t="shared" si="61"/>
        <v>0.8274999999999999</v>
      </c>
      <c r="M121" s="268">
        <f t="shared" si="61"/>
        <v>4.2148135874067938</v>
      </c>
      <c r="N121" s="207">
        <f t="shared" si="61"/>
        <v>80.971000000000004</v>
      </c>
    </row>
    <row r="122" spans="2:14" s="272" customFormat="1" x14ac:dyDescent="0.25"/>
    <row r="123" spans="2:14" ht="13.8" x14ac:dyDescent="0.25">
      <c r="B123" s="274" t="s">
        <v>224</v>
      </c>
      <c r="H123" s="208"/>
      <c r="I123" s="208"/>
      <c r="J123" s="208"/>
      <c r="K123" s="208"/>
      <c r="L123" s="208"/>
      <c r="M123" s="208"/>
    </row>
    <row r="124" spans="2:14" ht="21" customHeight="1" x14ac:dyDescent="0.3">
      <c r="B124" s="595" t="s">
        <v>419</v>
      </c>
      <c r="C124" s="568"/>
      <c r="D124" s="568"/>
      <c r="E124" s="568"/>
      <c r="F124" s="568"/>
      <c r="G124" s="568"/>
      <c r="H124" s="568"/>
      <c r="I124" s="568"/>
      <c r="J124" s="568"/>
      <c r="K124" s="568"/>
      <c r="L124" s="568"/>
      <c r="M124" s="568"/>
      <c r="N124" s="569"/>
    </row>
    <row r="125" spans="2:14" ht="12.75" customHeight="1" x14ac:dyDescent="0.25">
      <c r="B125" s="203"/>
      <c r="C125" s="570" t="s">
        <v>26</v>
      </c>
      <c r="D125" s="571"/>
      <c r="E125" s="571"/>
      <c r="F125" s="572"/>
      <c r="G125" s="573" t="s">
        <v>1</v>
      </c>
      <c r="H125" s="574"/>
      <c r="I125" s="574"/>
      <c r="J125" s="575"/>
      <c r="K125" s="578" t="s">
        <v>12</v>
      </c>
      <c r="L125" s="579"/>
      <c r="M125" s="502" t="s">
        <v>237</v>
      </c>
      <c r="N125" s="576" t="s">
        <v>13</v>
      </c>
    </row>
    <row r="126" spans="2:14" ht="39.6" customHeight="1" x14ac:dyDescent="0.25">
      <c r="B126" s="260"/>
      <c r="C126" s="203" t="s">
        <v>14</v>
      </c>
      <c r="D126" s="203" t="s">
        <v>15</v>
      </c>
      <c r="E126" s="262" t="s">
        <v>16</v>
      </c>
      <c r="F126" s="263" t="s">
        <v>25</v>
      </c>
      <c r="G126" s="266" t="s">
        <v>17</v>
      </c>
      <c r="H126" s="266" t="s">
        <v>18</v>
      </c>
      <c r="I126" s="266" t="s">
        <v>19</v>
      </c>
      <c r="J126" s="266" t="s">
        <v>201</v>
      </c>
      <c r="K126" s="337"/>
      <c r="L126" s="337"/>
      <c r="M126" s="337"/>
      <c r="N126" s="577"/>
    </row>
    <row r="127" spans="2:14" ht="12" customHeight="1" x14ac:dyDescent="0.25">
      <c r="B127" s="202"/>
      <c r="C127" s="202"/>
      <c r="D127" s="202"/>
      <c r="E127" s="261"/>
      <c r="F127" s="264"/>
      <c r="G127" s="265"/>
      <c r="H127" s="265"/>
      <c r="I127" s="265"/>
      <c r="J127" s="265"/>
      <c r="K127" s="338" t="s">
        <v>213</v>
      </c>
      <c r="L127" s="338" t="s">
        <v>236</v>
      </c>
      <c r="M127" s="338" t="s">
        <v>235</v>
      </c>
      <c r="N127" s="340" t="s">
        <v>213</v>
      </c>
    </row>
    <row r="128" spans="2:14" x14ac:dyDescent="0.25">
      <c r="B128" s="564" t="s">
        <v>295</v>
      </c>
      <c r="C128" s="565"/>
      <c r="D128" s="565"/>
      <c r="E128" s="565"/>
      <c r="F128" s="565"/>
      <c r="G128" s="565"/>
      <c r="H128" s="565"/>
      <c r="I128" s="565"/>
      <c r="J128" s="565"/>
      <c r="K128" s="565"/>
      <c r="L128" s="565"/>
      <c r="M128" s="565"/>
      <c r="N128" s="566"/>
    </row>
    <row r="129" spans="2:14" x14ac:dyDescent="0.25">
      <c r="B129" s="308" t="str">
        <f>B13</f>
        <v>Pickup 3/4 ton 4WD</v>
      </c>
      <c r="C129" s="309">
        <f t="shared" ref="C129:N129" si="62">C13</f>
        <v>0.88</v>
      </c>
      <c r="D129" s="309">
        <f t="shared" si="62"/>
        <v>0.62</v>
      </c>
      <c r="E129" s="309">
        <f t="shared" si="62"/>
        <v>0.73</v>
      </c>
      <c r="F129" s="309">
        <f t="shared" si="62"/>
        <v>2.23</v>
      </c>
      <c r="G129" s="309">
        <f t="shared" si="62"/>
        <v>0.24</v>
      </c>
      <c r="H129" s="309">
        <f t="shared" si="62"/>
        <v>0.8</v>
      </c>
      <c r="I129" s="309">
        <f t="shared" si="62"/>
        <v>0.12</v>
      </c>
      <c r="J129" s="309">
        <f t="shared" si="62"/>
        <v>1.1600000000000001</v>
      </c>
      <c r="K129" s="309">
        <f t="shared" si="62"/>
        <v>0</v>
      </c>
      <c r="L129" s="309">
        <f t="shared" si="62"/>
        <v>0</v>
      </c>
      <c r="M129" s="309">
        <f t="shared" si="62"/>
        <v>0.22535211267605637</v>
      </c>
      <c r="N129" s="309">
        <f t="shared" si="62"/>
        <v>3.39</v>
      </c>
    </row>
    <row r="130" spans="2:14" x14ac:dyDescent="0.25">
      <c r="B130" s="308" t="str">
        <f t="shared" ref="B130:N134" si="63">B14</f>
        <v>Tandem Axle Truck</v>
      </c>
      <c r="C130" s="309">
        <f t="shared" si="63"/>
        <v>0.64</v>
      </c>
      <c r="D130" s="309">
        <f t="shared" si="63"/>
        <v>0.64</v>
      </c>
      <c r="E130" s="309">
        <f t="shared" si="63"/>
        <v>1.1299999999999999</v>
      </c>
      <c r="F130" s="309">
        <f t="shared" si="63"/>
        <v>2.41</v>
      </c>
      <c r="G130" s="309">
        <f t="shared" si="63"/>
        <v>0.8</v>
      </c>
      <c r="H130" s="309">
        <f t="shared" si="63"/>
        <v>1</v>
      </c>
      <c r="I130" s="309">
        <f t="shared" si="63"/>
        <v>0.15</v>
      </c>
      <c r="J130" s="309">
        <f t="shared" si="63"/>
        <v>1.95</v>
      </c>
      <c r="K130" s="309">
        <f t="shared" si="63"/>
        <v>3.6</v>
      </c>
      <c r="L130" s="309">
        <f t="shared" si="63"/>
        <v>0.18</v>
      </c>
      <c r="M130" s="309">
        <f t="shared" si="63"/>
        <v>0.39215686274509809</v>
      </c>
      <c r="N130" s="309">
        <f t="shared" si="63"/>
        <v>7.96</v>
      </c>
    </row>
    <row r="131" spans="2:14" x14ac:dyDescent="0.25">
      <c r="B131" s="308" t="str">
        <f t="shared" si="63"/>
        <v>Tandem Axle Truck</v>
      </c>
      <c r="C131" s="309">
        <f t="shared" si="63"/>
        <v>0.64</v>
      </c>
      <c r="D131" s="309">
        <f t="shared" si="63"/>
        <v>0.78</v>
      </c>
      <c r="E131" s="309">
        <f t="shared" si="63"/>
        <v>1.1299999999999999</v>
      </c>
      <c r="F131" s="309">
        <f t="shared" si="63"/>
        <v>2.5499999999999998</v>
      </c>
      <c r="G131" s="309">
        <f t="shared" si="63"/>
        <v>0.8</v>
      </c>
      <c r="H131" s="309">
        <f t="shared" si="63"/>
        <v>1.5</v>
      </c>
      <c r="I131" s="309">
        <f t="shared" si="63"/>
        <v>0.22</v>
      </c>
      <c r="J131" s="309">
        <f t="shared" si="63"/>
        <v>2.52</v>
      </c>
      <c r="K131" s="309">
        <f t="shared" si="63"/>
        <v>3.6</v>
      </c>
      <c r="L131" s="309">
        <f t="shared" si="63"/>
        <v>0.18</v>
      </c>
      <c r="M131" s="309">
        <f t="shared" si="63"/>
        <v>0.58823529411764708</v>
      </c>
      <c r="N131" s="309">
        <f t="shared" si="63"/>
        <v>8.67</v>
      </c>
    </row>
    <row r="132" spans="2:14" x14ac:dyDescent="0.25">
      <c r="B132" s="308" t="str">
        <f t="shared" si="63"/>
        <v>Trap Wagon</v>
      </c>
      <c r="C132" s="309">
        <f t="shared" si="63"/>
        <v>0.48</v>
      </c>
      <c r="D132" s="309">
        <f t="shared" si="63"/>
        <v>0.25</v>
      </c>
      <c r="E132" s="309">
        <f t="shared" si="63"/>
        <v>0.17</v>
      </c>
      <c r="F132" s="309">
        <f t="shared" si="63"/>
        <v>0.9</v>
      </c>
      <c r="G132" s="309">
        <f t="shared" si="63"/>
        <v>0.4</v>
      </c>
      <c r="H132" s="309">
        <f t="shared" si="63"/>
        <v>0.04</v>
      </c>
      <c r="I132" s="309">
        <f t="shared" si="63"/>
        <v>0.01</v>
      </c>
      <c r="J132" s="309">
        <f t="shared" si="63"/>
        <v>0.45</v>
      </c>
      <c r="K132" s="309">
        <f t="shared" si="63"/>
        <v>0.24</v>
      </c>
      <c r="L132" s="309">
        <f t="shared" si="63"/>
        <v>1.2E-2</v>
      </c>
      <c r="M132" s="309">
        <f t="shared" si="63"/>
        <v>1.1267605633802818E-2</v>
      </c>
      <c r="N132" s="309">
        <f t="shared" si="63"/>
        <v>1.5899999999999999</v>
      </c>
    </row>
    <row r="133" spans="2:14" x14ac:dyDescent="0.25">
      <c r="B133" s="308" t="str">
        <f t="shared" si="63"/>
        <v>4WD-ATV</v>
      </c>
      <c r="C133" s="309">
        <f t="shared" si="63"/>
        <v>0.2</v>
      </c>
      <c r="D133" s="309">
        <f t="shared" si="63"/>
        <v>0.13800000000000001</v>
      </c>
      <c r="E133" s="309">
        <f t="shared" si="63"/>
        <v>2.9000000000000001E-2</v>
      </c>
      <c r="F133" s="309">
        <f t="shared" si="63"/>
        <v>0.36699999999999999</v>
      </c>
      <c r="G133" s="309">
        <f t="shared" si="63"/>
        <v>0.08</v>
      </c>
      <c r="H133" s="309">
        <f t="shared" si="63"/>
        <v>0.16900000000000001</v>
      </c>
      <c r="I133" s="309">
        <f t="shared" si="63"/>
        <v>2.5000000000000001E-2</v>
      </c>
      <c r="J133" s="309">
        <f t="shared" si="63"/>
        <v>0.27400000000000002</v>
      </c>
      <c r="K133" s="309">
        <f t="shared" si="63"/>
        <v>1.32</v>
      </c>
      <c r="L133" s="309">
        <f t="shared" si="63"/>
        <v>6.6000000000000003E-2</v>
      </c>
      <c r="M133" s="309">
        <f t="shared" si="63"/>
        <v>4.7605633802816905E-2</v>
      </c>
      <c r="N133" s="309">
        <f t="shared" si="63"/>
        <v>1.9610000000000001</v>
      </c>
    </row>
    <row r="134" spans="2:14" x14ac:dyDescent="0.25">
      <c r="B134" s="308" t="str">
        <f t="shared" si="63"/>
        <v>50HP Wheel Tractor</v>
      </c>
      <c r="C134" s="309">
        <f t="shared" si="63"/>
        <v>0.3</v>
      </c>
      <c r="D134" s="309">
        <f t="shared" si="63"/>
        <v>0.26500000000000001</v>
      </c>
      <c r="E134" s="309">
        <f t="shared" si="63"/>
        <v>5.5E-2</v>
      </c>
      <c r="F134" s="309">
        <f t="shared" si="63"/>
        <v>0.62</v>
      </c>
      <c r="G134" s="309">
        <f t="shared" si="63"/>
        <v>0.08</v>
      </c>
      <c r="H134" s="309">
        <f t="shared" si="63"/>
        <v>0.26300000000000001</v>
      </c>
      <c r="I134" s="309">
        <f t="shared" si="63"/>
        <v>0.04</v>
      </c>
      <c r="J134" s="309">
        <f t="shared" si="63"/>
        <v>0.38300000000000001</v>
      </c>
      <c r="K134" s="309">
        <f t="shared" si="63"/>
        <v>1.32</v>
      </c>
      <c r="L134" s="309">
        <f t="shared" si="63"/>
        <v>6.6000000000000003E-2</v>
      </c>
      <c r="M134" s="309">
        <f t="shared" si="63"/>
        <v>0.1031372549019608</v>
      </c>
      <c r="N134" s="309">
        <f t="shared" si="63"/>
        <v>2.323</v>
      </c>
    </row>
    <row r="135" spans="2:14" x14ac:dyDescent="0.25">
      <c r="B135" s="564" t="s">
        <v>296</v>
      </c>
      <c r="C135" s="565"/>
      <c r="D135" s="565"/>
      <c r="E135" s="565"/>
      <c r="F135" s="565"/>
      <c r="G135" s="565"/>
      <c r="H135" s="565"/>
      <c r="I135" s="565"/>
      <c r="J135" s="565"/>
      <c r="K135" s="565"/>
      <c r="L135" s="565"/>
      <c r="M135" s="565"/>
      <c r="N135" s="566"/>
    </row>
    <row r="136" spans="2:14" x14ac:dyDescent="0.25">
      <c r="B136" s="204" t="str">
        <f t="shared" ref="B136:N136" si="64">_100ftSprayer</f>
        <v>200HP Trac+100'Sprayer</v>
      </c>
      <c r="C136" s="205">
        <f t="shared" si="64"/>
        <v>0.61</v>
      </c>
      <c r="D136" s="205">
        <f t="shared" si="64"/>
        <v>0.51</v>
      </c>
      <c r="E136" s="205">
        <f t="shared" si="64"/>
        <v>0.08</v>
      </c>
      <c r="F136" s="205">
        <f t="shared" si="64"/>
        <v>1.2</v>
      </c>
      <c r="G136" s="205">
        <f t="shared" si="64"/>
        <v>0.46</v>
      </c>
      <c r="H136" s="205">
        <f t="shared" si="64"/>
        <v>0.34</v>
      </c>
      <c r="I136" s="205">
        <f t="shared" si="64"/>
        <v>0.05</v>
      </c>
      <c r="J136" s="205">
        <f t="shared" si="64"/>
        <v>0.85000000000000009</v>
      </c>
      <c r="K136" s="205">
        <f t="shared" si="64"/>
        <v>0.43</v>
      </c>
      <c r="L136" s="267">
        <f t="shared" si="64"/>
        <v>2.1499999999999998E-2</v>
      </c>
      <c r="M136" s="267">
        <f t="shared" si="64"/>
        <v>0.13333333333333336</v>
      </c>
      <c r="N136" s="205">
        <f t="shared" si="64"/>
        <v>2.48</v>
      </c>
    </row>
    <row r="137" spans="2:14" x14ac:dyDescent="0.25">
      <c r="B137" s="204" t="str">
        <f t="shared" ref="B137:N137" si="65">NTDrill</f>
        <v>450HP Tractor+NT Drill, 36'</v>
      </c>
      <c r="C137" s="205">
        <f t="shared" si="65"/>
        <v>5.27</v>
      </c>
      <c r="D137" s="205">
        <f t="shared" si="65"/>
        <v>4.2300000000000004</v>
      </c>
      <c r="E137" s="205">
        <f t="shared" si="65"/>
        <v>1.57</v>
      </c>
      <c r="F137" s="205">
        <f t="shared" si="65"/>
        <v>11.07</v>
      </c>
      <c r="G137" s="205">
        <f t="shared" si="65"/>
        <v>2.79</v>
      </c>
      <c r="H137" s="205">
        <f t="shared" si="65"/>
        <v>2.68</v>
      </c>
      <c r="I137" s="205">
        <f t="shared" si="65"/>
        <v>0.4</v>
      </c>
      <c r="J137" s="205">
        <f t="shared" si="65"/>
        <v>5.87</v>
      </c>
      <c r="K137" s="205">
        <f t="shared" si="65"/>
        <v>1.49</v>
      </c>
      <c r="L137" s="267">
        <f t="shared" si="65"/>
        <v>7.4499999999999997E-2</v>
      </c>
      <c r="M137" s="267">
        <f t="shared" si="65"/>
        <v>1.0509803921568628</v>
      </c>
      <c r="N137" s="205">
        <f t="shared" si="65"/>
        <v>18.43</v>
      </c>
    </row>
    <row r="138" spans="2:14" x14ac:dyDescent="0.25">
      <c r="B138" s="204" t="str">
        <f t="shared" ref="B138:N138" si="66">FertTanks</f>
        <v>Fertilizer Tanks+Pumps</v>
      </c>
      <c r="C138" s="205">
        <f t="shared" si="66"/>
        <v>1.02</v>
      </c>
      <c r="D138" s="205">
        <f t="shared" si="66"/>
        <v>0.59</v>
      </c>
      <c r="E138" s="205">
        <f t="shared" si="66"/>
        <v>0.06</v>
      </c>
      <c r="F138" s="205">
        <f t="shared" si="66"/>
        <v>1.67</v>
      </c>
      <c r="G138" s="205">
        <f t="shared" si="66"/>
        <v>0.68</v>
      </c>
      <c r="H138" s="205">
        <f t="shared" si="66"/>
        <v>0</v>
      </c>
      <c r="I138" s="205">
        <f t="shared" si="66"/>
        <v>0</v>
      </c>
      <c r="J138" s="205">
        <f t="shared" si="66"/>
        <v>0.68</v>
      </c>
      <c r="K138" s="205">
        <f t="shared" si="66"/>
        <v>0</v>
      </c>
      <c r="L138" s="267">
        <f t="shared" si="66"/>
        <v>0</v>
      </c>
      <c r="M138" s="267">
        <f t="shared" si="66"/>
        <v>0</v>
      </c>
      <c r="N138" s="205">
        <f t="shared" si="66"/>
        <v>2.35</v>
      </c>
    </row>
    <row r="139" spans="2:14" x14ac:dyDescent="0.25">
      <c r="B139" s="204" t="str">
        <f t="shared" ref="B139" si="67">Combine</f>
        <v>Combine + 36' Header</v>
      </c>
      <c r="C139" s="205">
        <f t="shared" ref="C139:N139" si="68">Combine*1.25</f>
        <v>8.5625</v>
      </c>
      <c r="D139" s="205">
        <f t="shared" si="68"/>
        <v>4.9249999999999998</v>
      </c>
      <c r="E139" s="205">
        <f t="shared" si="68"/>
        <v>2.2250000000000001</v>
      </c>
      <c r="F139" s="205">
        <f t="shared" si="68"/>
        <v>15.7125</v>
      </c>
      <c r="G139" s="205">
        <f t="shared" si="68"/>
        <v>3.6375000000000002</v>
      </c>
      <c r="H139" s="205">
        <f t="shared" si="68"/>
        <v>2.7</v>
      </c>
      <c r="I139" s="205">
        <f t="shared" si="68"/>
        <v>0.4</v>
      </c>
      <c r="J139" s="205">
        <f t="shared" si="68"/>
        <v>6.7375000000000007</v>
      </c>
      <c r="K139" s="205">
        <f t="shared" si="68"/>
        <v>2.4125000000000001</v>
      </c>
      <c r="L139" s="205">
        <f t="shared" si="68"/>
        <v>0.12062500000000001</v>
      </c>
      <c r="M139" s="205">
        <f t="shared" si="68"/>
        <v>1.0588235294117649</v>
      </c>
      <c r="N139" s="205">
        <f t="shared" si="68"/>
        <v>24.862500000000001</v>
      </c>
    </row>
    <row r="140" spans="2:14" x14ac:dyDescent="0.25">
      <c r="B140" s="204" t="str">
        <f t="shared" ref="B140:N140" si="69">bankout</f>
        <v>200HP Trac+Bankout Wagon</v>
      </c>
      <c r="C140" s="205">
        <f t="shared" si="69"/>
        <v>1.452</v>
      </c>
      <c r="D140" s="205">
        <f t="shared" si="69"/>
        <v>1.244</v>
      </c>
      <c r="E140" s="205">
        <f t="shared" si="69"/>
        <v>0.23400000000000001</v>
      </c>
      <c r="F140" s="205">
        <f t="shared" si="69"/>
        <v>2.9299999999999997</v>
      </c>
      <c r="G140" s="205">
        <f t="shared" si="69"/>
        <v>0.66700000000000004</v>
      </c>
      <c r="H140" s="205">
        <f t="shared" si="69"/>
        <v>1.4</v>
      </c>
      <c r="I140" s="205">
        <f t="shared" si="69"/>
        <v>0.21</v>
      </c>
      <c r="J140" s="205">
        <f t="shared" si="69"/>
        <v>2.2770000000000001</v>
      </c>
      <c r="K140" s="205">
        <f t="shared" si="69"/>
        <v>1.76</v>
      </c>
      <c r="L140" s="267">
        <f t="shared" si="69"/>
        <v>8.7999999999999995E-2</v>
      </c>
      <c r="M140" s="267">
        <f t="shared" si="69"/>
        <v>0.5490196078431373</v>
      </c>
      <c r="N140" s="205">
        <f t="shared" si="69"/>
        <v>6.9669999999999996</v>
      </c>
    </row>
    <row r="141" spans="2:14" x14ac:dyDescent="0.25">
      <c r="B141" s="204" t="str">
        <f t="shared" ref="B141:N141" si="70">_100ftSprayer</f>
        <v>200HP Trac+100'Sprayer</v>
      </c>
      <c r="C141" s="205">
        <f t="shared" si="70"/>
        <v>0.61</v>
      </c>
      <c r="D141" s="205">
        <f t="shared" si="70"/>
        <v>0.51</v>
      </c>
      <c r="E141" s="205">
        <f t="shared" si="70"/>
        <v>0.08</v>
      </c>
      <c r="F141" s="205">
        <f t="shared" si="70"/>
        <v>1.2</v>
      </c>
      <c r="G141" s="205">
        <f t="shared" si="70"/>
        <v>0.46</v>
      </c>
      <c r="H141" s="205">
        <f t="shared" si="70"/>
        <v>0.34</v>
      </c>
      <c r="I141" s="205">
        <f t="shared" si="70"/>
        <v>0.05</v>
      </c>
      <c r="J141" s="205">
        <f t="shared" si="70"/>
        <v>0.85000000000000009</v>
      </c>
      <c r="K141" s="205">
        <f t="shared" si="70"/>
        <v>0.43</v>
      </c>
      <c r="L141" s="267">
        <f t="shared" si="70"/>
        <v>2.1499999999999998E-2</v>
      </c>
      <c r="M141" s="267">
        <f t="shared" si="70"/>
        <v>0.13333333333333336</v>
      </c>
      <c r="N141" s="205">
        <f t="shared" si="70"/>
        <v>2.48</v>
      </c>
    </row>
    <row r="142" spans="2:14" x14ac:dyDescent="0.25">
      <c r="B142" s="206" t="s">
        <v>264</v>
      </c>
      <c r="C142" s="207">
        <f t="shared" ref="C142:N142" si="71">SUM(C129:C141)</f>
        <v>20.664499999999997</v>
      </c>
      <c r="D142" s="207">
        <f t="shared" si="71"/>
        <v>14.702</v>
      </c>
      <c r="E142" s="207">
        <f t="shared" si="71"/>
        <v>7.4930000000000003</v>
      </c>
      <c r="F142" s="207">
        <f t="shared" si="71"/>
        <v>42.859500000000004</v>
      </c>
      <c r="G142" s="207">
        <f t="shared" si="71"/>
        <v>11.094500000000002</v>
      </c>
      <c r="H142" s="207">
        <f t="shared" si="71"/>
        <v>11.232000000000001</v>
      </c>
      <c r="I142" s="207">
        <f t="shared" si="71"/>
        <v>1.675</v>
      </c>
      <c r="J142" s="207">
        <f t="shared" si="71"/>
        <v>24.001500000000004</v>
      </c>
      <c r="K142" s="207">
        <f t="shared" si="71"/>
        <v>16.602499999999999</v>
      </c>
      <c r="L142" s="404">
        <f t="shared" si="71"/>
        <v>0.83012499999999989</v>
      </c>
      <c r="M142" s="404">
        <f t="shared" si="71"/>
        <v>4.293244959955814</v>
      </c>
      <c r="N142" s="207">
        <f t="shared" si="71"/>
        <v>83.46350000000001</v>
      </c>
    </row>
    <row r="143" spans="2:14" s="272" customFormat="1" x14ac:dyDescent="0.25"/>
    <row r="144" spans="2:14" ht="13.8" x14ac:dyDescent="0.25">
      <c r="B144" s="274" t="s">
        <v>224</v>
      </c>
      <c r="H144" s="208"/>
      <c r="I144" s="208"/>
      <c r="J144" s="208"/>
      <c r="K144" s="208"/>
      <c r="L144" s="208"/>
      <c r="M144" s="208"/>
    </row>
    <row r="145" spans="2:14" ht="21" customHeight="1" x14ac:dyDescent="0.3">
      <c r="B145" s="595" t="s">
        <v>420</v>
      </c>
      <c r="C145" s="568"/>
      <c r="D145" s="568"/>
      <c r="E145" s="568"/>
      <c r="F145" s="568"/>
      <c r="G145" s="568"/>
      <c r="H145" s="568"/>
      <c r="I145" s="568"/>
      <c r="J145" s="568"/>
      <c r="K145" s="568"/>
      <c r="L145" s="568"/>
      <c r="M145" s="568"/>
      <c r="N145" s="569"/>
    </row>
    <row r="146" spans="2:14" ht="12.75" customHeight="1" x14ac:dyDescent="0.25">
      <c r="B146" s="203"/>
      <c r="C146" s="570" t="s">
        <v>26</v>
      </c>
      <c r="D146" s="571"/>
      <c r="E146" s="571"/>
      <c r="F146" s="572"/>
      <c r="G146" s="573" t="s">
        <v>1</v>
      </c>
      <c r="H146" s="574"/>
      <c r="I146" s="574"/>
      <c r="J146" s="575"/>
      <c r="K146" s="578" t="s">
        <v>12</v>
      </c>
      <c r="L146" s="579"/>
      <c r="M146" s="502" t="s">
        <v>237</v>
      </c>
      <c r="N146" s="576" t="s">
        <v>13</v>
      </c>
    </row>
    <row r="147" spans="2:14" ht="39.6" customHeight="1" x14ac:dyDescent="0.25">
      <c r="B147" s="260"/>
      <c r="C147" s="203" t="s">
        <v>14</v>
      </c>
      <c r="D147" s="203" t="s">
        <v>15</v>
      </c>
      <c r="E147" s="262" t="s">
        <v>16</v>
      </c>
      <c r="F147" s="263" t="s">
        <v>25</v>
      </c>
      <c r="G147" s="266" t="s">
        <v>17</v>
      </c>
      <c r="H147" s="266" t="s">
        <v>18</v>
      </c>
      <c r="I147" s="266" t="s">
        <v>19</v>
      </c>
      <c r="J147" s="266" t="s">
        <v>201</v>
      </c>
      <c r="K147" s="337"/>
      <c r="L147" s="337"/>
      <c r="M147" s="337"/>
      <c r="N147" s="577"/>
    </row>
    <row r="148" spans="2:14" ht="12" customHeight="1" x14ac:dyDescent="0.25">
      <c r="B148" s="202"/>
      <c r="C148" s="202"/>
      <c r="D148" s="202"/>
      <c r="E148" s="261"/>
      <c r="F148" s="264"/>
      <c r="G148" s="265"/>
      <c r="H148" s="265"/>
      <c r="I148" s="265"/>
      <c r="J148" s="265"/>
      <c r="K148" s="338" t="s">
        <v>213</v>
      </c>
      <c r="L148" s="338" t="s">
        <v>236</v>
      </c>
      <c r="M148" s="338" t="s">
        <v>235</v>
      </c>
      <c r="N148" s="340" t="s">
        <v>213</v>
      </c>
    </row>
    <row r="149" spans="2:14" x14ac:dyDescent="0.25">
      <c r="B149" s="564" t="s">
        <v>295</v>
      </c>
      <c r="C149" s="565"/>
      <c r="D149" s="565"/>
      <c r="E149" s="565"/>
      <c r="F149" s="565"/>
      <c r="G149" s="565"/>
      <c r="H149" s="565"/>
      <c r="I149" s="565"/>
      <c r="J149" s="565"/>
      <c r="K149" s="565"/>
      <c r="L149" s="565"/>
      <c r="M149" s="565"/>
      <c r="N149" s="566"/>
    </row>
    <row r="150" spans="2:14" x14ac:dyDescent="0.25">
      <c r="B150" s="308" t="str">
        <f>B13</f>
        <v>Pickup 3/4 ton 4WD</v>
      </c>
      <c r="C150" s="309">
        <f t="shared" ref="C150:N150" si="72">C13</f>
        <v>0.88</v>
      </c>
      <c r="D150" s="309">
        <f t="shared" si="72"/>
        <v>0.62</v>
      </c>
      <c r="E150" s="309">
        <f t="shared" si="72"/>
        <v>0.73</v>
      </c>
      <c r="F150" s="309">
        <f t="shared" si="72"/>
        <v>2.23</v>
      </c>
      <c r="G150" s="309">
        <f t="shared" si="72"/>
        <v>0.24</v>
      </c>
      <c r="H150" s="309">
        <f t="shared" si="72"/>
        <v>0.8</v>
      </c>
      <c r="I150" s="309">
        <f t="shared" si="72"/>
        <v>0.12</v>
      </c>
      <c r="J150" s="309">
        <f t="shared" si="72"/>
        <v>1.1600000000000001</v>
      </c>
      <c r="K150" s="309">
        <f t="shared" si="72"/>
        <v>0</v>
      </c>
      <c r="L150" s="309">
        <f t="shared" si="72"/>
        <v>0</v>
      </c>
      <c r="M150" s="309">
        <f t="shared" si="72"/>
        <v>0.22535211267605637</v>
      </c>
      <c r="N150" s="309">
        <f t="shared" si="72"/>
        <v>3.39</v>
      </c>
    </row>
    <row r="151" spans="2:14" x14ac:dyDescent="0.25">
      <c r="B151" s="308" t="str">
        <f t="shared" ref="B151:N155" si="73">B14</f>
        <v>Tandem Axle Truck</v>
      </c>
      <c r="C151" s="309">
        <f t="shared" si="73"/>
        <v>0.64</v>
      </c>
      <c r="D151" s="309">
        <f t="shared" si="73"/>
        <v>0.64</v>
      </c>
      <c r="E151" s="309">
        <f t="shared" si="73"/>
        <v>1.1299999999999999</v>
      </c>
      <c r="F151" s="309">
        <f t="shared" si="73"/>
        <v>2.41</v>
      </c>
      <c r="G151" s="309">
        <f t="shared" si="73"/>
        <v>0.8</v>
      </c>
      <c r="H151" s="309">
        <f t="shared" si="73"/>
        <v>1</v>
      </c>
      <c r="I151" s="309">
        <f t="shared" si="73"/>
        <v>0.15</v>
      </c>
      <c r="J151" s="309">
        <f t="shared" si="73"/>
        <v>1.95</v>
      </c>
      <c r="K151" s="309">
        <f t="shared" si="73"/>
        <v>3.6</v>
      </c>
      <c r="L151" s="309">
        <f t="shared" si="73"/>
        <v>0.18</v>
      </c>
      <c r="M151" s="309">
        <f t="shared" si="73"/>
        <v>0.39215686274509809</v>
      </c>
      <c r="N151" s="309">
        <f t="shared" si="73"/>
        <v>7.96</v>
      </c>
    </row>
    <row r="152" spans="2:14" x14ac:dyDescent="0.25">
      <c r="B152" s="308" t="str">
        <f t="shared" si="73"/>
        <v>Tandem Axle Truck</v>
      </c>
      <c r="C152" s="309">
        <f t="shared" si="73"/>
        <v>0.64</v>
      </c>
      <c r="D152" s="309">
        <f t="shared" si="73"/>
        <v>0.78</v>
      </c>
      <c r="E152" s="309">
        <f t="shared" si="73"/>
        <v>1.1299999999999999</v>
      </c>
      <c r="F152" s="309">
        <f t="shared" si="73"/>
        <v>2.5499999999999998</v>
      </c>
      <c r="G152" s="309">
        <f t="shared" si="73"/>
        <v>0.8</v>
      </c>
      <c r="H152" s="309">
        <f t="shared" si="73"/>
        <v>1.5</v>
      </c>
      <c r="I152" s="309">
        <f t="shared" si="73"/>
        <v>0.22</v>
      </c>
      <c r="J152" s="309">
        <f t="shared" si="73"/>
        <v>2.52</v>
      </c>
      <c r="K152" s="309">
        <f t="shared" si="73"/>
        <v>3.6</v>
      </c>
      <c r="L152" s="309">
        <f t="shared" si="73"/>
        <v>0.18</v>
      </c>
      <c r="M152" s="309">
        <f t="shared" si="73"/>
        <v>0.58823529411764708</v>
      </c>
      <c r="N152" s="309">
        <f t="shared" si="73"/>
        <v>8.67</v>
      </c>
    </row>
    <row r="153" spans="2:14" x14ac:dyDescent="0.25">
      <c r="B153" s="308" t="str">
        <f t="shared" si="73"/>
        <v>Trap Wagon</v>
      </c>
      <c r="C153" s="309">
        <f t="shared" si="73"/>
        <v>0.48</v>
      </c>
      <c r="D153" s="309">
        <f t="shared" si="73"/>
        <v>0.25</v>
      </c>
      <c r="E153" s="309">
        <f t="shared" si="73"/>
        <v>0.17</v>
      </c>
      <c r="F153" s="309">
        <f t="shared" si="73"/>
        <v>0.9</v>
      </c>
      <c r="G153" s="309">
        <f t="shared" si="73"/>
        <v>0.4</v>
      </c>
      <c r="H153" s="309">
        <f t="shared" si="73"/>
        <v>0.04</v>
      </c>
      <c r="I153" s="309">
        <f t="shared" si="73"/>
        <v>0.01</v>
      </c>
      <c r="J153" s="309">
        <f t="shared" si="73"/>
        <v>0.45</v>
      </c>
      <c r="K153" s="309">
        <f t="shared" si="73"/>
        <v>0.24</v>
      </c>
      <c r="L153" s="309">
        <f t="shared" si="73"/>
        <v>1.2E-2</v>
      </c>
      <c r="M153" s="309">
        <f t="shared" si="73"/>
        <v>1.1267605633802818E-2</v>
      </c>
      <c r="N153" s="309">
        <f t="shared" si="73"/>
        <v>1.5899999999999999</v>
      </c>
    </row>
    <row r="154" spans="2:14" x14ac:dyDescent="0.25">
      <c r="B154" s="308" t="str">
        <f t="shared" si="73"/>
        <v>4WD-ATV</v>
      </c>
      <c r="C154" s="309">
        <f t="shared" si="73"/>
        <v>0.2</v>
      </c>
      <c r="D154" s="309">
        <f t="shared" si="73"/>
        <v>0.13800000000000001</v>
      </c>
      <c r="E154" s="309">
        <f t="shared" si="73"/>
        <v>2.9000000000000001E-2</v>
      </c>
      <c r="F154" s="309">
        <f t="shared" si="73"/>
        <v>0.36699999999999999</v>
      </c>
      <c r="G154" s="309">
        <f t="shared" si="73"/>
        <v>0.08</v>
      </c>
      <c r="H154" s="309">
        <f t="shared" si="73"/>
        <v>0.16900000000000001</v>
      </c>
      <c r="I154" s="309">
        <f t="shared" si="73"/>
        <v>2.5000000000000001E-2</v>
      </c>
      <c r="J154" s="309">
        <f t="shared" si="73"/>
        <v>0.27400000000000002</v>
      </c>
      <c r="K154" s="309">
        <f t="shared" si="73"/>
        <v>1.32</v>
      </c>
      <c r="L154" s="309">
        <f t="shared" si="73"/>
        <v>6.6000000000000003E-2</v>
      </c>
      <c r="M154" s="309">
        <f t="shared" si="73"/>
        <v>4.7605633802816905E-2</v>
      </c>
      <c r="N154" s="309">
        <f t="shared" si="73"/>
        <v>1.9610000000000001</v>
      </c>
    </row>
    <row r="155" spans="2:14" x14ac:dyDescent="0.25">
      <c r="B155" s="308" t="str">
        <f t="shared" si="73"/>
        <v>50HP Wheel Tractor</v>
      </c>
      <c r="C155" s="309">
        <f t="shared" si="73"/>
        <v>0.3</v>
      </c>
      <c r="D155" s="309">
        <f t="shared" si="73"/>
        <v>0.26500000000000001</v>
      </c>
      <c r="E155" s="309">
        <f t="shared" si="73"/>
        <v>5.5E-2</v>
      </c>
      <c r="F155" s="309">
        <f t="shared" si="73"/>
        <v>0.62</v>
      </c>
      <c r="G155" s="309">
        <f t="shared" si="73"/>
        <v>0.08</v>
      </c>
      <c r="H155" s="309">
        <f t="shared" si="73"/>
        <v>0.26300000000000001</v>
      </c>
      <c r="I155" s="309">
        <f t="shared" si="73"/>
        <v>0.04</v>
      </c>
      <c r="J155" s="309">
        <f t="shared" si="73"/>
        <v>0.38300000000000001</v>
      </c>
      <c r="K155" s="309">
        <f t="shared" si="73"/>
        <v>1.32</v>
      </c>
      <c r="L155" s="309">
        <f t="shared" si="73"/>
        <v>6.6000000000000003E-2</v>
      </c>
      <c r="M155" s="309">
        <f t="shared" si="73"/>
        <v>0.1031372549019608</v>
      </c>
      <c r="N155" s="309">
        <f t="shared" si="73"/>
        <v>2.323</v>
      </c>
    </row>
    <row r="156" spans="2:14" x14ac:dyDescent="0.25">
      <c r="B156" s="564" t="s">
        <v>296</v>
      </c>
      <c r="C156" s="565"/>
      <c r="D156" s="565"/>
      <c r="E156" s="565"/>
      <c r="F156" s="565"/>
      <c r="G156" s="565"/>
      <c r="H156" s="565"/>
      <c r="I156" s="565"/>
      <c r="J156" s="565"/>
      <c r="K156" s="565"/>
      <c r="L156" s="565"/>
      <c r="M156" s="565"/>
      <c r="N156" s="566"/>
    </row>
    <row r="157" spans="2:14" x14ac:dyDescent="0.25">
      <c r="B157" s="204" t="str">
        <f t="shared" ref="B157:N157" si="74">_100ftSprayer</f>
        <v>200HP Trac+100'Sprayer</v>
      </c>
      <c r="C157" s="205">
        <f t="shared" si="74"/>
        <v>0.61</v>
      </c>
      <c r="D157" s="205">
        <f t="shared" si="74"/>
        <v>0.51</v>
      </c>
      <c r="E157" s="205">
        <f t="shared" si="74"/>
        <v>0.08</v>
      </c>
      <c r="F157" s="205">
        <f t="shared" si="74"/>
        <v>1.2</v>
      </c>
      <c r="G157" s="205">
        <f t="shared" si="74"/>
        <v>0.46</v>
      </c>
      <c r="H157" s="205">
        <f t="shared" si="74"/>
        <v>0.34</v>
      </c>
      <c r="I157" s="205">
        <f t="shared" si="74"/>
        <v>0.05</v>
      </c>
      <c r="J157" s="205">
        <f t="shared" si="74"/>
        <v>0.85000000000000009</v>
      </c>
      <c r="K157" s="205">
        <f t="shared" si="74"/>
        <v>0.43</v>
      </c>
      <c r="L157" s="267">
        <f t="shared" si="74"/>
        <v>2.1499999999999998E-2</v>
      </c>
      <c r="M157" s="267">
        <f t="shared" si="74"/>
        <v>0.13333333333333336</v>
      </c>
      <c r="N157" s="205">
        <f t="shared" si="74"/>
        <v>2.48</v>
      </c>
    </row>
    <row r="158" spans="2:14" x14ac:dyDescent="0.25">
      <c r="B158" s="204" t="str">
        <f t="shared" ref="B158:N158" si="75">NTDrill</f>
        <v>450HP Tractor+NT Drill, 36'</v>
      </c>
      <c r="C158" s="205">
        <f t="shared" si="75"/>
        <v>5.27</v>
      </c>
      <c r="D158" s="205">
        <f t="shared" si="75"/>
        <v>4.2300000000000004</v>
      </c>
      <c r="E158" s="205">
        <f t="shared" si="75"/>
        <v>1.57</v>
      </c>
      <c r="F158" s="205">
        <f t="shared" si="75"/>
        <v>11.07</v>
      </c>
      <c r="G158" s="205">
        <f t="shared" si="75"/>
        <v>2.79</v>
      </c>
      <c r="H158" s="205">
        <f t="shared" si="75"/>
        <v>2.68</v>
      </c>
      <c r="I158" s="205">
        <f t="shared" si="75"/>
        <v>0.4</v>
      </c>
      <c r="J158" s="205">
        <f t="shared" si="75"/>
        <v>5.87</v>
      </c>
      <c r="K158" s="205">
        <f t="shared" si="75"/>
        <v>1.49</v>
      </c>
      <c r="L158" s="267">
        <f t="shared" si="75"/>
        <v>7.4499999999999997E-2</v>
      </c>
      <c r="M158" s="267">
        <f t="shared" si="75"/>
        <v>1.0509803921568628</v>
      </c>
      <c r="N158" s="205">
        <f t="shared" si="75"/>
        <v>18.43</v>
      </c>
    </row>
    <row r="159" spans="2:14" x14ac:dyDescent="0.25">
      <c r="B159" s="204" t="str">
        <f t="shared" ref="B159:N159" si="76">FertTanks</f>
        <v>Fertilizer Tanks+Pumps</v>
      </c>
      <c r="C159" s="205">
        <f t="shared" si="76"/>
        <v>1.02</v>
      </c>
      <c r="D159" s="205">
        <f t="shared" si="76"/>
        <v>0.59</v>
      </c>
      <c r="E159" s="205">
        <f t="shared" si="76"/>
        <v>0.06</v>
      </c>
      <c r="F159" s="205">
        <f t="shared" si="76"/>
        <v>1.67</v>
      </c>
      <c r="G159" s="205">
        <f t="shared" si="76"/>
        <v>0.68</v>
      </c>
      <c r="H159" s="205">
        <f t="shared" si="76"/>
        <v>0</v>
      </c>
      <c r="I159" s="205">
        <f t="shared" si="76"/>
        <v>0</v>
      </c>
      <c r="J159" s="205">
        <f t="shared" si="76"/>
        <v>0.68</v>
      </c>
      <c r="K159" s="205">
        <f t="shared" si="76"/>
        <v>0</v>
      </c>
      <c r="L159" s="267">
        <f t="shared" si="76"/>
        <v>0</v>
      </c>
      <c r="M159" s="267">
        <f t="shared" si="76"/>
        <v>0</v>
      </c>
      <c r="N159" s="205">
        <f t="shared" si="76"/>
        <v>2.35</v>
      </c>
    </row>
    <row r="160" spans="2:14" x14ac:dyDescent="0.25">
      <c r="B160" s="204" t="str">
        <f t="shared" ref="B160:N160" si="77">_100ftSprayer</f>
        <v>200HP Trac+100'Sprayer</v>
      </c>
      <c r="C160" s="205">
        <f t="shared" si="77"/>
        <v>0.61</v>
      </c>
      <c r="D160" s="205">
        <f t="shared" si="77"/>
        <v>0.51</v>
      </c>
      <c r="E160" s="205">
        <f t="shared" si="77"/>
        <v>0.08</v>
      </c>
      <c r="F160" s="205">
        <f t="shared" si="77"/>
        <v>1.2</v>
      </c>
      <c r="G160" s="205">
        <f t="shared" si="77"/>
        <v>0.46</v>
      </c>
      <c r="H160" s="205">
        <f t="shared" si="77"/>
        <v>0.34</v>
      </c>
      <c r="I160" s="205">
        <f t="shared" si="77"/>
        <v>0.05</v>
      </c>
      <c r="J160" s="205">
        <f t="shared" si="77"/>
        <v>0.85000000000000009</v>
      </c>
      <c r="K160" s="205">
        <f t="shared" si="77"/>
        <v>0.43</v>
      </c>
      <c r="L160" s="267">
        <f t="shared" si="77"/>
        <v>2.1499999999999998E-2</v>
      </c>
      <c r="M160" s="267">
        <f t="shared" si="77"/>
        <v>0.13333333333333336</v>
      </c>
      <c r="N160" s="205">
        <f t="shared" si="77"/>
        <v>2.48</v>
      </c>
    </row>
    <row r="161" spans="2:14" x14ac:dyDescent="0.25">
      <c r="B161" s="206" t="s">
        <v>264</v>
      </c>
      <c r="C161" s="207">
        <f t="shared" ref="C161" si="78">SUM(C150:C160)</f>
        <v>10.649999999999999</v>
      </c>
      <c r="D161" s="207">
        <f t="shared" ref="D161" si="79">SUM(D150:D160)</f>
        <v>8.5330000000000013</v>
      </c>
      <c r="E161" s="207">
        <f t="shared" ref="E161" si="80">SUM(E150:E160)</f>
        <v>5.0339999999999998</v>
      </c>
      <c r="F161" s="207">
        <f t="shared" ref="F161" si="81">SUM(F150:F160)</f>
        <v>24.217000000000002</v>
      </c>
      <c r="G161" s="207">
        <f t="shared" ref="G161" si="82">SUM(G150:G160)</f>
        <v>6.79</v>
      </c>
      <c r="H161" s="207">
        <f t="shared" ref="H161" si="83">SUM(H150:H160)</f>
        <v>7.1319999999999997</v>
      </c>
      <c r="I161" s="207">
        <f t="shared" ref="I161" si="84">SUM(I150:I160)</f>
        <v>1.0650000000000002</v>
      </c>
      <c r="J161" s="207">
        <f t="shared" ref="J161" si="85">SUM(J150:J160)</f>
        <v>14.987</v>
      </c>
      <c r="K161" s="207">
        <f t="shared" ref="K161" si="86">SUM(K150:K160)</f>
        <v>12.43</v>
      </c>
      <c r="L161" s="404">
        <f t="shared" ref="L161" si="87">SUM(L150:L160)</f>
        <v>0.62149999999999994</v>
      </c>
      <c r="M161" s="404">
        <f t="shared" ref="M161" si="88">SUM(M150:M160)</f>
        <v>2.6854018227009111</v>
      </c>
      <c r="N161" s="207">
        <f t="shared" ref="N161" si="89">SUM(N150:N160)</f>
        <v>51.634</v>
      </c>
    </row>
    <row r="162" spans="2:14" s="272" customFormat="1" x14ac:dyDescent="0.25"/>
    <row r="164" spans="2:14" ht="21" customHeight="1" x14ac:dyDescent="0.3">
      <c r="B164" s="595" t="s">
        <v>406</v>
      </c>
      <c r="C164" s="568"/>
      <c r="D164" s="568"/>
      <c r="E164" s="568"/>
      <c r="F164" s="568"/>
      <c r="G164" s="568"/>
      <c r="H164" s="568"/>
      <c r="I164" s="568"/>
      <c r="J164" s="568"/>
      <c r="K164" s="568"/>
      <c r="L164" s="568"/>
      <c r="M164" s="568"/>
      <c r="N164" s="569"/>
    </row>
    <row r="165" spans="2:14" ht="12.75" customHeight="1" x14ac:dyDescent="0.25">
      <c r="B165" s="203"/>
      <c r="C165" s="570" t="s">
        <v>26</v>
      </c>
      <c r="D165" s="571"/>
      <c r="E165" s="571"/>
      <c r="F165" s="572"/>
      <c r="G165" s="573" t="s">
        <v>1</v>
      </c>
      <c r="H165" s="574"/>
      <c r="I165" s="574"/>
      <c r="J165" s="575"/>
      <c r="K165" s="578" t="s">
        <v>12</v>
      </c>
      <c r="L165" s="579"/>
      <c r="M165" s="339" t="s">
        <v>237</v>
      </c>
      <c r="N165" s="576" t="s">
        <v>13</v>
      </c>
    </row>
    <row r="166" spans="2:14" ht="39.6" customHeight="1" x14ac:dyDescent="0.25">
      <c r="B166" s="260"/>
      <c r="C166" s="203" t="s">
        <v>14</v>
      </c>
      <c r="D166" s="203" t="s">
        <v>15</v>
      </c>
      <c r="E166" s="262" t="s">
        <v>16</v>
      </c>
      <c r="F166" s="263" t="s">
        <v>25</v>
      </c>
      <c r="G166" s="266" t="s">
        <v>17</v>
      </c>
      <c r="H166" s="266" t="s">
        <v>18</v>
      </c>
      <c r="I166" s="266" t="s">
        <v>19</v>
      </c>
      <c r="J166" s="266" t="s">
        <v>201</v>
      </c>
      <c r="K166" s="337"/>
      <c r="L166" s="337"/>
      <c r="M166" s="337"/>
      <c r="N166" s="577"/>
    </row>
    <row r="167" spans="2:14" ht="12" customHeight="1" x14ac:dyDescent="0.25">
      <c r="B167" s="202"/>
      <c r="C167" s="202"/>
      <c r="D167" s="202"/>
      <c r="E167" s="261"/>
      <c r="F167" s="264"/>
      <c r="G167" s="265"/>
      <c r="H167" s="265"/>
      <c r="I167" s="265"/>
      <c r="J167" s="265"/>
      <c r="K167" s="338" t="s">
        <v>213</v>
      </c>
      <c r="L167" s="338" t="s">
        <v>236</v>
      </c>
      <c r="M167" s="338" t="s">
        <v>235</v>
      </c>
      <c r="N167" s="340" t="s">
        <v>213</v>
      </c>
    </row>
    <row r="168" spans="2:14" x14ac:dyDescent="0.25">
      <c r="B168" s="564" t="s">
        <v>295</v>
      </c>
      <c r="C168" s="565"/>
      <c r="D168" s="565"/>
      <c r="E168" s="565"/>
      <c r="F168" s="565"/>
      <c r="G168" s="565"/>
      <c r="H168" s="565"/>
      <c r="I168" s="565"/>
      <c r="J168" s="565"/>
      <c r="K168" s="565"/>
      <c r="L168" s="565"/>
      <c r="M168" s="565"/>
      <c r="N168" s="566"/>
    </row>
    <row r="169" spans="2:14" x14ac:dyDescent="0.25">
      <c r="B169" s="308" t="str">
        <f>B38</f>
        <v>Pickup 3/4 ton 4WD</v>
      </c>
      <c r="C169" s="309">
        <f>$C$13</f>
        <v>0.88</v>
      </c>
      <c r="D169" s="309">
        <f t="shared" ref="D169:N169" si="90">D13</f>
        <v>0.62</v>
      </c>
      <c r="E169" s="309">
        <f t="shared" si="90"/>
        <v>0.73</v>
      </c>
      <c r="F169" s="309">
        <f t="shared" si="90"/>
        <v>2.23</v>
      </c>
      <c r="G169" s="309">
        <f t="shared" si="90"/>
        <v>0.24</v>
      </c>
      <c r="H169" s="309">
        <f t="shared" si="90"/>
        <v>0.8</v>
      </c>
      <c r="I169" s="309">
        <f t="shared" si="90"/>
        <v>0.12</v>
      </c>
      <c r="J169" s="309">
        <f t="shared" si="90"/>
        <v>1.1600000000000001</v>
      </c>
      <c r="K169" s="309">
        <f t="shared" si="90"/>
        <v>0</v>
      </c>
      <c r="L169" s="309">
        <f t="shared" si="90"/>
        <v>0</v>
      </c>
      <c r="M169" s="309">
        <f t="shared" si="90"/>
        <v>0.22535211267605637</v>
      </c>
      <c r="N169" s="309">
        <f t="shared" si="90"/>
        <v>3.39</v>
      </c>
    </row>
    <row r="170" spans="2:14" x14ac:dyDescent="0.25">
      <c r="B170" s="308" t="str">
        <f>B39</f>
        <v>Tandem Axle Truck</v>
      </c>
      <c r="C170" s="309">
        <f>$C$14</f>
        <v>0.64</v>
      </c>
      <c r="D170" s="309">
        <f t="shared" ref="D170:N170" si="91">D14</f>
        <v>0.64</v>
      </c>
      <c r="E170" s="309">
        <f t="shared" si="91"/>
        <v>1.1299999999999999</v>
      </c>
      <c r="F170" s="309">
        <f t="shared" si="91"/>
        <v>2.41</v>
      </c>
      <c r="G170" s="309">
        <f t="shared" si="91"/>
        <v>0.8</v>
      </c>
      <c r="H170" s="309">
        <f t="shared" si="91"/>
        <v>1</v>
      </c>
      <c r="I170" s="309">
        <f t="shared" si="91"/>
        <v>0.15</v>
      </c>
      <c r="J170" s="309">
        <f t="shared" si="91"/>
        <v>1.95</v>
      </c>
      <c r="K170" s="309">
        <f t="shared" si="91"/>
        <v>3.6</v>
      </c>
      <c r="L170" s="309">
        <f t="shared" si="91"/>
        <v>0.18</v>
      </c>
      <c r="M170" s="309">
        <f t="shared" si="91"/>
        <v>0.39215686274509809</v>
      </c>
      <c r="N170" s="309">
        <f t="shared" si="91"/>
        <v>7.96</v>
      </c>
    </row>
    <row r="171" spans="2:14" x14ac:dyDescent="0.25">
      <c r="B171" s="308" t="str">
        <f>B40</f>
        <v>Tandem Axle Truck</v>
      </c>
      <c r="C171" s="309">
        <f>$C$15</f>
        <v>0.64</v>
      </c>
      <c r="D171" s="309">
        <f t="shared" ref="D171:N171" si="92">D15</f>
        <v>0.78</v>
      </c>
      <c r="E171" s="309">
        <f t="shared" si="92"/>
        <v>1.1299999999999999</v>
      </c>
      <c r="F171" s="309">
        <f t="shared" si="92"/>
        <v>2.5499999999999998</v>
      </c>
      <c r="G171" s="309">
        <f t="shared" si="92"/>
        <v>0.8</v>
      </c>
      <c r="H171" s="309">
        <f t="shared" si="92"/>
        <v>1.5</v>
      </c>
      <c r="I171" s="309">
        <f t="shared" si="92"/>
        <v>0.22</v>
      </c>
      <c r="J171" s="309">
        <f t="shared" si="92"/>
        <v>2.52</v>
      </c>
      <c r="K171" s="309">
        <f t="shared" si="92"/>
        <v>3.6</v>
      </c>
      <c r="L171" s="309">
        <f t="shared" si="92"/>
        <v>0.18</v>
      </c>
      <c r="M171" s="309">
        <f t="shared" si="92"/>
        <v>0.58823529411764708</v>
      </c>
      <c r="N171" s="309">
        <f t="shared" si="92"/>
        <v>8.67</v>
      </c>
    </row>
    <row r="172" spans="2:14" x14ac:dyDescent="0.25">
      <c r="B172" s="308" t="str">
        <f>B16</f>
        <v>Trap Wagon</v>
      </c>
      <c r="C172" s="309">
        <f>$C$16</f>
        <v>0.48</v>
      </c>
      <c r="D172" s="309">
        <f t="shared" ref="D172:N172" si="93">D16</f>
        <v>0.25</v>
      </c>
      <c r="E172" s="309">
        <f t="shared" si="93"/>
        <v>0.17</v>
      </c>
      <c r="F172" s="309">
        <f t="shared" si="93"/>
        <v>0.9</v>
      </c>
      <c r="G172" s="309">
        <f t="shared" si="93"/>
        <v>0.4</v>
      </c>
      <c r="H172" s="309">
        <f t="shared" si="93"/>
        <v>0.04</v>
      </c>
      <c r="I172" s="309">
        <f t="shared" si="93"/>
        <v>0.01</v>
      </c>
      <c r="J172" s="309">
        <f t="shared" si="93"/>
        <v>0.45</v>
      </c>
      <c r="K172" s="309">
        <f t="shared" si="93"/>
        <v>0.24</v>
      </c>
      <c r="L172" s="309">
        <f t="shared" si="93"/>
        <v>1.2E-2</v>
      </c>
      <c r="M172" s="309">
        <f t="shared" si="93"/>
        <v>1.1267605633802818E-2</v>
      </c>
      <c r="N172" s="309">
        <f t="shared" si="93"/>
        <v>1.5899999999999999</v>
      </c>
    </row>
    <row r="173" spans="2:14" x14ac:dyDescent="0.25">
      <c r="B173" s="308" t="str">
        <f>B17</f>
        <v>4WD-ATV</v>
      </c>
      <c r="C173" s="309">
        <f>$C$17</f>
        <v>0.2</v>
      </c>
      <c r="D173" s="309">
        <f t="shared" ref="D173:N173" si="94">D17</f>
        <v>0.13800000000000001</v>
      </c>
      <c r="E173" s="309">
        <f t="shared" si="94"/>
        <v>2.9000000000000001E-2</v>
      </c>
      <c r="F173" s="309">
        <f t="shared" si="94"/>
        <v>0.36699999999999999</v>
      </c>
      <c r="G173" s="309">
        <f t="shared" si="94"/>
        <v>0.08</v>
      </c>
      <c r="H173" s="309">
        <f t="shared" si="94"/>
        <v>0.16900000000000001</v>
      </c>
      <c r="I173" s="309">
        <f t="shared" si="94"/>
        <v>2.5000000000000001E-2</v>
      </c>
      <c r="J173" s="309">
        <f t="shared" si="94"/>
        <v>0.27400000000000002</v>
      </c>
      <c r="K173" s="309">
        <f t="shared" si="94"/>
        <v>1.32</v>
      </c>
      <c r="L173" s="309">
        <f t="shared" si="94"/>
        <v>6.6000000000000003E-2</v>
      </c>
      <c r="M173" s="309">
        <f t="shared" si="94"/>
        <v>4.7605633802816905E-2</v>
      </c>
      <c r="N173" s="309">
        <f t="shared" si="94"/>
        <v>1.9610000000000001</v>
      </c>
    </row>
    <row r="174" spans="2:14" x14ac:dyDescent="0.25">
      <c r="B174" s="308" t="str">
        <f>B18</f>
        <v>50HP Wheel Tractor</v>
      </c>
      <c r="C174" s="309">
        <f>$C$18</f>
        <v>0.3</v>
      </c>
      <c r="D174" s="309">
        <f t="shared" ref="D174:N174" si="95">D18</f>
        <v>0.26500000000000001</v>
      </c>
      <c r="E174" s="309">
        <f t="shared" si="95"/>
        <v>5.5E-2</v>
      </c>
      <c r="F174" s="309">
        <f t="shared" si="95"/>
        <v>0.62</v>
      </c>
      <c r="G174" s="309">
        <f t="shared" si="95"/>
        <v>0.08</v>
      </c>
      <c r="H174" s="309">
        <f t="shared" si="95"/>
        <v>0.26300000000000001</v>
      </c>
      <c r="I174" s="309">
        <f t="shared" si="95"/>
        <v>0.04</v>
      </c>
      <c r="J174" s="309">
        <f t="shared" si="95"/>
        <v>0.38300000000000001</v>
      </c>
      <c r="K174" s="309">
        <f t="shared" si="95"/>
        <v>1.32</v>
      </c>
      <c r="L174" s="309">
        <f t="shared" si="95"/>
        <v>6.6000000000000003E-2</v>
      </c>
      <c r="M174" s="309">
        <f t="shared" si="95"/>
        <v>0.1031372549019608</v>
      </c>
      <c r="N174" s="309">
        <f t="shared" si="95"/>
        <v>2.323</v>
      </c>
    </row>
    <row r="175" spans="2:14" x14ac:dyDescent="0.25">
      <c r="B175" s="564" t="s">
        <v>296</v>
      </c>
      <c r="C175" s="565"/>
      <c r="D175" s="565"/>
      <c r="E175" s="565"/>
      <c r="F175" s="565"/>
      <c r="G175" s="565"/>
      <c r="H175" s="565"/>
      <c r="I175" s="565"/>
      <c r="J175" s="565"/>
      <c r="K175" s="565"/>
      <c r="L175" s="565"/>
      <c r="M175" s="565"/>
      <c r="N175" s="566"/>
    </row>
    <row r="176" spans="2:14" x14ac:dyDescent="0.25">
      <c r="B176" s="204" t="str">
        <f t="shared" ref="B176:N176" si="96">_100ftSprayer</f>
        <v>200HP Trac+100'Sprayer</v>
      </c>
      <c r="C176" s="205">
        <f t="shared" si="96"/>
        <v>0.61</v>
      </c>
      <c r="D176" s="205">
        <f t="shared" si="96"/>
        <v>0.51</v>
      </c>
      <c r="E176" s="205">
        <f t="shared" si="96"/>
        <v>0.08</v>
      </c>
      <c r="F176" s="205">
        <f t="shared" si="96"/>
        <v>1.2</v>
      </c>
      <c r="G176" s="205">
        <f t="shared" si="96"/>
        <v>0.46</v>
      </c>
      <c r="H176" s="205">
        <f t="shared" si="96"/>
        <v>0.34</v>
      </c>
      <c r="I176" s="205">
        <f t="shared" si="96"/>
        <v>0.05</v>
      </c>
      <c r="J176" s="205">
        <f t="shared" si="96"/>
        <v>0.85000000000000009</v>
      </c>
      <c r="K176" s="205">
        <f t="shared" si="96"/>
        <v>0.43</v>
      </c>
      <c r="L176" s="267">
        <f t="shared" si="96"/>
        <v>2.1499999999999998E-2</v>
      </c>
      <c r="M176" s="267">
        <f t="shared" si="96"/>
        <v>0.13333333333333336</v>
      </c>
      <c r="N176" s="205">
        <f t="shared" si="96"/>
        <v>2.48</v>
      </c>
    </row>
    <row r="177" spans="2:14" x14ac:dyDescent="0.25">
      <c r="B177" s="204" t="str">
        <f t="shared" ref="B177:N177" si="97">NTDrill</f>
        <v>450HP Tractor+NT Drill, 36'</v>
      </c>
      <c r="C177" s="205">
        <f t="shared" si="97"/>
        <v>5.27</v>
      </c>
      <c r="D177" s="205">
        <f t="shared" si="97"/>
        <v>4.2300000000000004</v>
      </c>
      <c r="E177" s="205">
        <f t="shared" si="97"/>
        <v>1.57</v>
      </c>
      <c r="F177" s="205">
        <f t="shared" si="97"/>
        <v>11.07</v>
      </c>
      <c r="G177" s="205">
        <f t="shared" si="97"/>
        <v>2.79</v>
      </c>
      <c r="H177" s="205">
        <f t="shared" si="97"/>
        <v>2.68</v>
      </c>
      <c r="I177" s="205">
        <f t="shared" si="97"/>
        <v>0.4</v>
      </c>
      <c r="J177" s="205">
        <f t="shared" si="97"/>
        <v>5.87</v>
      </c>
      <c r="K177" s="205">
        <f t="shared" si="97"/>
        <v>1.49</v>
      </c>
      <c r="L177" s="267">
        <f t="shared" si="97"/>
        <v>7.4499999999999997E-2</v>
      </c>
      <c r="M177" s="267">
        <f t="shared" si="97"/>
        <v>1.0509803921568628</v>
      </c>
      <c r="N177" s="205">
        <f t="shared" si="97"/>
        <v>18.43</v>
      </c>
    </row>
    <row r="178" spans="2:14" x14ac:dyDescent="0.25">
      <c r="B178" s="204" t="str">
        <f t="shared" ref="B178:N178" si="98">FertTanks</f>
        <v>Fertilizer Tanks+Pumps</v>
      </c>
      <c r="C178" s="205">
        <f t="shared" si="98"/>
        <v>1.02</v>
      </c>
      <c r="D178" s="205">
        <f t="shared" si="98"/>
        <v>0.59</v>
      </c>
      <c r="E178" s="205">
        <f t="shared" si="98"/>
        <v>0.06</v>
      </c>
      <c r="F178" s="205">
        <f t="shared" si="98"/>
        <v>1.67</v>
      </c>
      <c r="G178" s="205">
        <f t="shared" si="98"/>
        <v>0.68</v>
      </c>
      <c r="H178" s="205">
        <f t="shared" si="98"/>
        <v>0</v>
      </c>
      <c r="I178" s="205">
        <f t="shared" si="98"/>
        <v>0</v>
      </c>
      <c r="J178" s="205">
        <f t="shared" si="98"/>
        <v>0.68</v>
      </c>
      <c r="K178" s="205">
        <f t="shared" si="98"/>
        <v>0</v>
      </c>
      <c r="L178" s="267">
        <f t="shared" si="98"/>
        <v>0</v>
      </c>
      <c r="M178" s="267">
        <f t="shared" si="98"/>
        <v>0</v>
      </c>
      <c r="N178" s="205">
        <f t="shared" si="98"/>
        <v>2.35</v>
      </c>
    </row>
    <row r="179" spans="2:14" x14ac:dyDescent="0.25">
      <c r="B179" s="204" t="str">
        <f t="shared" ref="B179" si="99">Combine</f>
        <v>Combine + 36' Header</v>
      </c>
      <c r="C179" s="205">
        <f t="shared" ref="C179:N179" si="100">Combine*1.25</f>
        <v>8.5625</v>
      </c>
      <c r="D179" s="205">
        <f t="shared" si="100"/>
        <v>4.9249999999999998</v>
      </c>
      <c r="E179" s="205">
        <f t="shared" si="100"/>
        <v>2.2250000000000001</v>
      </c>
      <c r="F179" s="205">
        <f t="shared" si="100"/>
        <v>15.7125</v>
      </c>
      <c r="G179" s="205">
        <f t="shared" si="100"/>
        <v>3.6375000000000002</v>
      </c>
      <c r="H179" s="205">
        <f t="shared" si="100"/>
        <v>2.7</v>
      </c>
      <c r="I179" s="205">
        <f t="shared" si="100"/>
        <v>0.4</v>
      </c>
      <c r="J179" s="205">
        <f t="shared" si="100"/>
        <v>6.7375000000000007</v>
      </c>
      <c r="K179" s="205">
        <f t="shared" si="100"/>
        <v>2.4125000000000001</v>
      </c>
      <c r="L179" s="205">
        <f t="shared" si="100"/>
        <v>0.12062500000000001</v>
      </c>
      <c r="M179" s="205">
        <f t="shared" si="100"/>
        <v>1.0588235294117649</v>
      </c>
      <c r="N179" s="205">
        <f t="shared" si="100"/>
        <v>24.862500000000001</v>
      </c>
    </row>
    <row r="180" spans="2:14" x14ac:dyDescent="0.25">
      <c r="B180" s="204" t="str">
        <f t="shared" ref="B180:N180" si="101">bankout</f>
        <v>200HP Trac+Bankout Wagon</v>
      </c>
      <c r="C180" s="205">
        <f t="shared" si="101"/>
        <v>1.452</v>
      </c>
      <c r="D180" s="205">
        <f t="shared" si="101"/>
        <v>1.244</v>
      </c>
      <c r="E180" s="205">
        <f t="shared" si="101"/>
        <v>0.23400000000000001</v>
      </c>
      <c r="F180" s="205">
        <f t="shared" si="101"/>
        <v>2.9299999999999997</v>
      </c>
      <c r="G180" s="205">
        <f t="shared" si="101"/>
        <v>0.66700000000000004</v>
      </c>
      <c r="H180" s="205">
        <f t="shared" si="101"/>
        <v>1.4</v>
      </c>
      <c r="I180" s="205">
        <f t="shared" si="101"/>
        <v>0.21</v>
      </c>
      <c r="J180" s="205">
        <f t="shared" si="101"/>
        <v>2.2770000000000001</v>
      </c>
      <c r="K180" s="205">
        <f t="shared" si="101"/>
        <v>1.76</v>
      </c>
      <c r="L180" s="267">
        <f t="shared" si="101"/>
        <v>8.7999999999999995E-2</v>
      </c>
      <c r="M180" s="267">
        <f t="shared" si="101"/>
        <v>0.5490196078431373</v>
      </c>
      <c r="N180" s="205">
        <f t="shared" si="101"/>
        <v>6.9669999999999996</v>
      </c>
    </row>
    <row r="181" spans="2:14" x14ac:dyDescent="0.25">
      <c r="B181" s="204" t="str">
        <f t="shared" ref="B181:N181" si="102">_100ftSprayer</f>
        <v>200HP Trac+100'Sprayer</v>
      </c>
      <c r="C181" s="205">
        <f t="shared" si="102"/>
        <v>0.61</v>
      </c>
      <c r="D181" s="205">
        <f t="shared" si="102"/>
        <v>0.51</v>
      </c>
      <c r="E181" s="205">
        <f t="shared" si="102"/>
        <v>0.08</v>
      </c>
      <c r="F181" s="205">
        <f t="shared" si="102"/>
        <v>1.2</v>
      </c>
      <c r="G181" s="205">
        <f t="shared" si="102"/>
        <v>0.46</v>
      </c>
      <c r="H181" s="205">
        <f t="shared" si="102"/>
        <v>0.34</v>
      </c>
      <c r="I181" s="205">
        <f t="shared" si="102"/>
        <v>0.05</v>
      </c>
      <c r="J181" s="205">
        <f t="shared" si="102"/>
        <v>0.85000000000000009</v>
      </c>
      <c r="K181" s="205">
        <f t="shared" si="102"/>
        <v>0.43</v>
      </c>
      <c r="L181" s="267">
        <f t="shared" si="102"/>
        <v>2.1499999999999998E-2</v>
      </c>
      <c r="M181" s="267">
        <f t="shared" si="102"/>
        <v>0.13333333333333336</v>
      </c>
      <c r="N181" s="205">
        <f t="shared" si="102"/>
        <v>2.48</v>
      </c>
    </row>
    <row r="182" spans="2:14" x14ac:dyDescent="0.25">
      <c r="B182" s="206" t="s">
        <v>264</v>
      </c>
      <c r="C182" s="207">
        <f t="shared" ref="C182:N182" si="103">SUM(C169:C181)</f>
        <v>20.664499999999997</v>
      </c>
      <c r="D182" s="207">
        <f t="shared" si="103"/>
        <v>14.702</v>
      </c>
      <c r="E182" s="207">
        <f t="shared" si="103"/>
        <v>7.4930000000000003</v>
      </c>
      <c r="F182" s="207">
        <f t="shared" si="103"/>
        <v>42.859500000000004</v>
      </c>
      <c r="G182" s="207">
        <f t="shared" si="103"/>
        <v>11.094500000000002</v>
      </c>
      <c r="H182" s="207">
        <f t="shared" si="103"/>
        <v>11.232000000000001</v>
      </c>
      <c r="I182" s="207">
        <f t="shared" si="103"/>
        <v>1.675</v>
      </c>
      <c r="J182" s="207">
        <f t="shared" si="103"/>
        <v>24.001500000000004</v>
      </c>
      <c r="K182" s="207">
        <f t="shared" si="103"/>
        <v>16.602499999999999</v>
      </c>
      <c r="L182" s="404">
        <f t="shared" si="103"/>
        <v>0.83012499999999989</v>
      </c>
      <c r="M182" s="404">
        <f t="shared" si="103"/>
        <v>4.293244959955814</v>
      </c>
      <c r="N182" s="207">
        <f t="shared" si="103"/>
        <v>83.46350000000001</v>
      </c>
    </row>
    <row r="183" spans="2:14" s="272" customFormat="1" x14ac:dyDescent="0.25"/>
    <row r="184" spans="2:14" ht="13.8" x14ac:dyDescent="0.25">
      <c r="B184" s="274" t="s">
        <v>224</v>
      </c>
      <c r="H184" s="208"/>
      <c r="I184" s="208"/>
      <c r="J184" s="208"/>
      <c r="K184" s="208"/>
      <c r="L184" s="208"/>
      <c r="M184" s="208"/>
    </row>
    <row r="187" spans="2:14" ht="21" customHeight="1" x14ac:dyDescent="0.3">
      <c r="B187" s="567" t="s">
        <v>0</v>
      </c>
      <c r="C187" s="568"/>
      <c r="D187" s="568"/>
      <c r="E187" s="568"/>
      <c r="F187" s="568"/>
      <c r="G187" s="568"/>
      <c r="H187" s="568"/>
      <c r="I187" s="568"/>
      <c r="J187" s="568"/>
      <c r="K187" s="568"/>
      <c r="L187" s="568"/>
      <c r="M187" s="568"/>
      <c r="N187" s="569"/>
    </row>
    <row r="188" spans="2:14" ht="12.75" customHeight="1" x14ac:dyDescent="0.25">
      <c r="B188" s="203"/>
      <c r="C188" s="570" t="s">
        <v>26</v>
      </c>
      <c r="D188" s="571"/>
      <c r="E188" s="571"/>
      <c r="F188" s="572"/>
      <c r="G188" s="573" t="s">
        <v>1</v>
      </c>
      <c r="H188" s="574"/>
      <c r="I188" s="574"/>
      <c r="J188" s="575"/>
      <c r="K188" s="578" t="s">
        <v>12</v>
      </c>
      <c r="L188" s="579"/>
      <c r="M188" s="339" t="s">
        <v>237</v>
      </c>
      <c r="N188" s="576" t="s">
        <v>13</v>
      </c>
    </row>
    <row r="189" spans="2:14" ht="39.6" customHeight="1" x14ac:dyDescent="0.25">
      <c r="B189" s="260"/>
      <c r="C189" s="203" t="s">
        <v>14</v>
      </c>
      <c r="D189" s="399" t="s">
        <v>15</v>
      </c>
      <c r="E189" s="262" t="s">
        <v>16</v>
      </c>
      <c r="F189" s="402" t="s">
        <v>96</v>
      </c>
      <c r="G189" s="266" t="s">
        <v>17</v>
      </c>
      <c r="H189" s="400" t="s">
        <v>147</v>
      </c>
      <c r="I189" s="400" t="s">
        <v>136</v>
      </c>
      <c r="J189" s="266" t="s">
        <v>201</v>
      </c>
      <c r="K189" s="337"/>
      <c r="L189" s="337"/>
      <c r="M189" s="337"/>
      <c r="N189" s="577"/>
    </row>
    <row r="190" spans="2:14" ht="12" customHeight="1" x14ac:dyDescent="0.25">
      <c r="B190" s="202"/>
      <c r="C190" s="202"/>
      <c r="D190" s="202"/>
      <c r="E190" s="261"/>
      <c r="F190" s="264"/>
      <c r="G190" s="265"/>
      <c r="H190" s="265"/>
      <c r="I190" s="265"/>
      <c r="J190" s="265"/>
      <c r="K190" s="338" t="s">
        <v>213</v>
      </c>
      <c r="L190" s="338" t="s">
        <v>236</v>
      </c>
      <c r="M190" s="338" t="s">
        <v>235</v>
      </c>
      <c r="N190" s="340" t="s">
        <v>213</v>
      </c>
    </row>
    <row r="191" spans="2:14" x14ac:dyDescent="0.25">
      <c r="B191" s="564" t="s">
        <v>295</v>
      </c>
      <c r="C191" s="565"/>
      <c r="D191" s="565"/>
      <c r="E191" s="565"/>
      <c r="F191" s="565"/>
      <c r="G191" s="565"/>
      <c r="H191" s="565"/>
      <c r="I191" s="565"/>
      <c r="J191" s="565"/>
      <c r="K191" s="565"/>
      <c r="L191" s="565"/>
      <c r="M191" s="565"/>
      <c r="N191" s="566"/>
    </row>
    <row r="192" spans="2:14" x14ac:dyDescent="0.25">
      <c r="B192" s="308" t="s">
        <v>285</v>
      </c>
      <c r="C192" s="309">
        <f t="shared" ref="C192:N192" si="104">C13</f>
        <v>0.88</v>
      </c>
      <c r="D192" s="309">
        <f t="shared" si="104"/>
        <v>0.62</v>
      </c>
      <c r="E192" s="309">
        <f t="shared" si="104"/>
        <v>0.73</v>
      </c>
      <c r="F192" s="309">
        <f t="shared" si="104"/>
        <v>2.23</v>
      </c>
      <c r="G192" s="309">
        <f t="shared" si="104"/>
        <v>0.24</v>
      </c>
      <c r="H192" s="309">
        <f t="shared" si="104"/>
        <v>0.8</v>
      </c>
      <c r="I192" s="309">
        <f t="shared" si="104"/>
        <v>0.12</v>
      </c>
      <c r="J192" s="309">
        <f t="shared" si="104"/>
        <v>1.1600000000000001</v>
      </c>
      <c r="K192" s="309">
        <f t="shared" si="104"/>
        <v>0</v>
      </c>
      <c r="L192" s="309">
        <f t="shared" si="104"/>
        <v>0</v>
      </c>
      <c r="M192" s="309">
        <f t="shared" si="104"/>
        <v>0.22535211267605637</v>
      </c>
      <c r="N192" s="309">
        <f t="shared" si="104"/>
        <v>3.39</v>
      </c>
    </row>
    <row r="193" spans="2:14" x14ac:dyDescent="0.25">
      <c r="B193" s="308" t="s">
        <v>20</v>
      </c>
      <c r="C193" s="309">
        <f t="shared" ref="C193:N193" si="105">C14</f>
        <v>0.64</v>
      </c>
      <c r="D193" s="309">
        <f t="shared" si="105"/>
        <v>0.64</v>
      </c>
      <c r="E193" s="309">
        <f t="shared" si="105"/>
        <v>1.1299999999999999</v>
      </c>
      <c r="F193" s="309">
        <f t="shared" si="105"/>
        <v>2.41</v>
      </c>
      <c r="G193" s="309">
        <f t="shared" si="105"/>
        <v>0.8</v>
      </c>
      <c r="H193" s="309">
        <f t="shared" si="105"/>
        <v>1</v>
      </c>
      <c r="I193" s="309">
        <f t="shared" si="105"/>
        <v>0.15</v>
      </c>
      <c r="J193" s="309">
        <f t="shared" si="105"/>
        <v>1.95</v>
      </c>
      <c r="K193" s="309">
        <f t="shared" si="105"/>
        <v>3.6</v>
      </c>
      <c r="L193" s="309">
        <f t="shared" si="105"/>
        <v>0.18</v>
      </c>
      <c r="M193" s="309">
        <f t="shared" si="105"/>
        <v>0.39215686274509809</v>
      </c>
      <c r="N193" s="309">
        <f t="shared" si="105"/>
        <v>7.96</v>
      </c>
    </row>
    <row r="194" spans="2:14" x14ac:dyDescent="0.25">
      <c r="B194" s="308" t="s">
        <v>286</v>
      </c>
      <c r="C194" s="309">
        <f t="shared" ref="C194:N194" si="106">C15</f>
        <v>0.64</v>
      </c>
      <c r="D194" s="309">
        <f t="shared" si="106"/>
        <v>0.78</v>
      </c>
      <c r="E194" s="309">
        <f t="shared" si="106"/>
        <v>1.1299999999999999</v>
      </c>
      <c r="F194" s="309">
        <f t="shared" si="106"/>
        <v>2.5499999999999998</v>
      </c>
      <c r="G194" s="309">
        <f t="shared" si="106"/>
        <v>0.8</v>
      </c>
      <c r="H194" s="309">
        <f t="shared" si="106"/>
        <v>1.5</v>
      </c>
      <c r="I194" s="309">
        <f t="shared" si="106"/>
        <v>0.22</v>
      </c>
      <c r="J194" s="309">
        <f t="shared" si="106"/>
        <v>2.52</v>
      </c>
      <c r="K194" s="309">
        <f t="shared" si="106"/>
        <v>3.6</v>
      </c>
      <c r="L194" s="309">
        <f t="shared" si="106"/>
        <v>0.18</v>
      </c>
      <c r="M194" s="309">
        <f t="shared" si="106"/>
        <v>0.58823529411764708</v>
      </c>
      <c r="N194" s="309">
        <f t="shared" si="106"/>
        <v>8.67</v>
      </c>
    </row>
    <row r="195" spans="2:14" x14ac:dyDescent="0.25">
      <c r="B195" s="308" t="str">
        <f>B16</f>
        <v>Trap Wagon</v>
      </c>
      <c r="C195" s="309">
        <f t="shared" ref="C195:N195" si="107">C16</f>
        <v>0.48</v>
      </c>
      <c r="D195" s="309">
        <f t="shared" si="107"/>
        <v>0.25</v>
      </c>
      <c r="E195" s="309">
        <f t="shared" si="107"/>
        <v>0.17</v>
      </c>
      <c r="F195" s="309">
        <f t="shared" si="107"/>
        <v>0.9</v>
      </c>
      <c r="G195" s="309">
        <f t="shared" si="107"/>
        <v>0.4</v>
      </c>
      <c r="H195" s="309">
        <f t="shared" si="107"/>
        <v>0.04</v>
      </c>
      <c r="I195" s="309">
        <f t="shared" si="107"/>
        <v>0.01</v>
      </c>
      <c r="J195" s="309">
        <f t="shared" si="107"/>
        <v>0.45</v>
      </c>
      <c r="K195" s="309">
        <f t="shared" si="107"/>
        <v>0.24</v>
      </c>
      <c r="L195" s="309">
        <f t="shared" si="107"/>
        <v>1.2E-2</v>
      </c>
      <c r="M195" s="309">
        <f t="shared" si="107"/>
        <v>1.1267605633802818E-2</v>
      </c>
      <c r="N195" s="309">
        <f t="shared" si="107"/>
        <v>1.5899999999999999</v>
      </c>
    </row>
    <row r="196" spans="2:14" x14ac:dyDescent="0.25">
      <c r="B196" s="308" t="str">
        <f>B17</f>
        <v>4WD-ATV</v>
      </c>
      <c r="C196" s="309">
        <f t="shared" ref="C196:N196" si="108">C17</f>
        <v>0.2</v>
      </c>
      <c r="D196" s="309">
        <f t="shared" si="108"/>
        <v>0.13800000000000001</v>
      </c>
      <c r="E196" s="309">
        <f t="shared" si="108"/>
        <v>2.9000000000000001E-2</v>
      </c>
      <c r="F196" s="309">
        <f t="shared" si="108"/>
        <v>0.36699999999999999</v>
      </c>
      <c r="G196" s="309">
        <f t="shared" si="108"/>
        <v>0.08</v>
      </c>
      <c r="H196" s="309">
        <f t="shared" si="108"/>
        <v>0.16900000000000001</v>
      </c>
      <c r="I196" s="309">
        <f t="shared" si="108"/>
        <v>2.5000000000000001E-2</v>
      </c>
      <c r="J196" s="309">
        <f t="shared" si="108"/>
        <v>0.27400000000000002</v>
      </c>
      <c r="K196" s="309">
        <f t="shared" si="108"/>
        <v>1.32</v>
      </c>
      <c r="L196" s="309">
        <f t="shared" si="108"/>
        <v>6.6000000000000003E-2</v>
      </c>
      <c r="M196" s="309">
        <f t="shared" si="108"/>
        <v>4.7605633802816905E-2</v>
      </c>
      <c r="N196" s="309">
        <f t="shared" si="108"/>
        <v>1.9610000000000001</v>
      </c>
    </row>
    <row r="197" spans="2:14" x14ac:dyDescent="0.25">
      <c r="B197" s="308" t="str">
        <f>B18</f>
        <v>50HP Wheel Tractor</v>
      </c>
      <c r="C197" s="309">
        <f t="shared" ref="C197:N197" si="109">C18</f>
        <v>0.3</v>
      </c>
      <c r="D197" s="309">
        <f t="shared" si="109"/>
        <v>0.26500000000000001</v>
      </c>
      <c r="E197" s="309">
        <f t="shared" si="109"/>
        <v>5.5E-2</v>
      </c>
      <c r="F197" s="309">
        <f t="shared" si="109"/>
        <v>0.62</v>
      </c>
      <c r="G197" s="309">
        <f t="shared" si="109"/>
        <v>0.08</v>
      </c>
      <c r="H197" s="309">
        <f t="shared" si="109"/>
        <v>0.26300000000000001</v>
      </c>
      <c r="I197" s="309">
        <f t="shared" si="109"/>
        <v>0.04</v>
      </c>
      <c r="J197" s="309">
        <f t="shared" si="109"/>
        <v>0.38300000000000001</v>
      </c>
      <c r="K197" s="309">
        <f t="shared" si="109"/>
        <v>1.32</v>
      </c>
      <c r="L197" s="309">
        <f t="shared" si="109"/>
        <v>6.6000000000000003E-2</v>
      </c>
      <c r="M197" s="309">
        <f t="shared" si="109"/>
        <v>0.1031372549019608</v>
      </c>
      <c r="N197" s="309">
        <f t="shared" si="109"/>
        <v>2.323</v>
      </c>
    </row>
    <row r="198" spans="2:14" x14ac:dyDescent="0.25">
      <c r="B198" s="564" t="s">
        <v>296</v>
      </c>
      <c r="C198" s="565"/>
      <c r="D198" s="565"/>
      <c r="E198" s="565"/>
      <c r="F198" s="565"/>
      <c r="G198" s="565"/>
      <c r="H198" s="565"/>
      <c r="I198" s="565"/>
      <c r="J198" s="565"/>
      <c r="K198" s="565"/>
      <c r="L198" s="565"/>
      <c r="M198" s="565"/>
      <c r="N198" s="566"/>
    </row>
    <row r="199" spans="2:14" x14ac:dyDescent="0.25">
      <c r="B199" s="204" t="str">
        <f t="shared" ref="B199:N199" si="110">_100ftSprayer</f>
        <v>200HP Trac+100'Sprayer</v>
      </c>
      <c r="C199" s="205">
        <f t="shared" si="110"/>
        <v>0.61</v>
      </c>
      <c r="D199" s="205">
        <f t="shared" si="110"/>
        <v>0.51</v>
      </c>
      <c r="E199" s="205">
        <f t="shared" si="110"/>
        <v>0.08</v>
      </c>
      <c r="F199" s="205">
        <f t="shared" si="110"/>
        <v>1.2</v>
      </c>
      <c r="G199" s="205">
        <f t="shared" si="110"/>
        <v>0.46</v>
      </c>
      <c r="H199" s="205">
        <f t="shared" si="110"/>
        <v>0.34</v>
      </c>
      <c r="I199" s="205">
        <f t="shared" si="110"/>
        <v>0.05</v>
      </c>
      <c r="J199" s="205">
        <f t="shared" si="110"/>
        <v>0.85000000000000009</v>
      </c>
      <c r="K199" s="205">
        <f t="shared" si="110"/>
        <v>0.43</v>
      </c>
      <c r="L199" s="267">
        <f t="shared" si="110"/>
        <v>2.1499999999999998E-2</v>
      </c>
      <c r="M199" s="267">
        <f t="shared" si="110"/>
        <v>0.13333333333333336</v>
      </c>
      <c r="N199" s="205">
        <f t="shared" si="110"/>
        <v>2.48</v>
      </c>
    </row>
    <row r="200" spans="2:14" x14ac:dyDescent="0.25">
      <c r="B200" s="204" t="str">
        <f t="shared" ref="B200:N200" si="111">NTDrill</f>
        <v>450HP Tractor+NT Drill, 36'</v>
      </c>
      <c r="C200" s="205">
        <f t="shared" si="111"/>
        <v>5.27</v>
      </c>
      <c r="D200" s="205">
        <f t="shared" si="111"/>
        <v>4.2300000000000004</v>
      </c>
      <c r="E200" s="205">
        <f t="shared" si="111"/>
        <v>1.57</v>
      </c>
      <c r="F200" s="205">
        <f t="shared" si="111"/>
        <v>11.07</v>
      </c>
      <c r="G200" s="205">
        <f t="shared" si="111"/>
        <v>2.79</v>
      </c>
      <c r="H200" s="205">
        <f t="shared" si="111"/>
        <v>2.68</v>
      </c>
      <c r="I200" s="205">
        <f t="shared" si="111"/>
        <v>0.4</v>
      </c>
      <c r="J200" s="205">
        <f t="shared" si="111"/>
        <v>5.87</v>
      </c>
      <c r="K200" s="205">
        <f t="shared" si="111"/>
        <v>1.49</v>
      </c>
      <c r="L200" s="267">
        <f t="shared" si="111"/>
        <v>7.4499999999999997E-2</v>
      </c>
      <c r="M200" s="267">
        <f t="shared" si="111"/>
        <v>1.0509803921568628</v>
      </c>
      <c r="N200" s="205">
        <f t="shared" si="111"/>
        <v>18.43</v>
      </c>
    </row>
    <row r="201" spans="2:14" x14ac:dyDescent="0.25">
      <c r="B201" s="204" t="str">
        <f t="shared" ref="B201:N201" si="112">FertTanks</f>
        <v>Fertilizer Tanks+Pumps</v>
      </c>
      <c r="C201" s="205">
        <f t="shared" si="112"/>
        <v>1.02</v>
      </c>
      <c r="D201" s="205">
        <f t="shared" si="112"/>
        <v>0.59</v>
      </c>
      <c r="E201" s="205">
        <f t="shared" si="112"/>
        <v>0.06</v>
      </c>
      <c r="F201" s="205">
        <f t="shared" si="112"/>
        <v>1.67</v>
      </c>
      <c r="G201" s="205">
        <f t="shared" si="112"/>
        <v>0.68</v>
      </c>
      <c r="H201" s="205">
        <f t="shared" si="112"/>
        <v>0</v>
      </c>
      <c r="I201" s="205">
        <f t="shared" si="112"/>
        <v>0</v>
      </c>
      <c r="J201" s="205">
        <f t="shared" si="112"/>
        <v>0.68</v>
      </c>
      <c r="K201" s="205">
        <f t="shared" si="112"/>
        <v>0</v>
      </c>
      <c r="L201" s="267">
        <f t="shared" si="112"/>
        <v>0</v>
      </c>
      <c r="M201" s="267">
        <f t="shared" si="112"/>
        <v>0</v>
      </c>
      <c r="N201" s="205">
        <f t="shared" si="112"/>
        <v>2.35</v>
      </c>
    </row>
    <row r="202" spans="2:14" x14ac:dyDescent="0.25">
      <c r="B202" s="204" t="str">
        <f t="shared" ref="B202:N202" si="113">Combine</f>
        <v>Combine + 36' Header</v>
      </c>
      <c r="C202" s="205">
        <f t="shared" si="113"/>
        <v>6.85</v>
      </c>
      <c r="D202" s="205">
        <f t="shared" si="113"/>
        <v>3.94</v>
      </c>
      <c r="E202" s="205">
        <f t="shared" si="113"/>
        <v>1.78</v>
      </c>
      <c r="F202" s="205">
        <f t="shared" si="113"/>
        <v>12.57</v>
      </c>
      <c r="G202" s="205">
        <f t="shared" si="113"/>
        <v>2.91</v>
      </c>
      <c r="H202" s="205">
        <f t="shared" si="113"/>
        <v>2.16</v>
      </c>
      <c r="I202" s="205">
        <f t="shared" si="113"/>
        <v>0.32</v>
      </c>
      <c r="J202" s="205">
        <f t="shared" si="113"/>
        <v>5.3900000000000006</v>
      </c>
      <c r="K202" s="205">
        <f t="shared" si="113"/>
        <v>1.93</v>
      </c>
      <c r="L202" s="267">
        <f t="shared" si="113"/>
        <v>9.6500000000000002E-2</v>
      </c>
      <c r="M202" s="267">
        <f t="shared" si="113"/>
        <v>0.84705882352941186</v>
      </c>
      <c r="N202" s="205">
        <f t="shared" si="113"/>
        <v>19.89</v>
      </c>
    </row>
    <row r="203" spans="2:14" x14ac:dyDescent="0.25">
      <c r="B203" s="204" t="str">
        <f t="shared" ref="B203:N203" si="114">bankout</f>
        <v>200HP Trac+Bankout Wagon</v>
      </c>
      <c r="C203" s="205">
        <f t="shared" si="114"/>
        <v>1.452</v>
      </c>
      <c r="D203" s="205">
        <f t="shared" si="114"/>
        <v>1.244</v>
      </c>
      <c r="E203" s="205">
        <f t="shared" si="114"/>
        <v>0.23400000000000001</v>
      </c>
      <c r="F203" s="205">
        <f t="shared" si="114"/>
        <v>2.9299999999999997</v>
      </c>
      <c r="G203" s="205">
        <f t="shared" si="114"/>
        <v>0.66700000000000004</v>
      </c>
      <c r="H203" s="205">
        <f t="shared" si="114"/>
        <v>1.4</v>
      </c>
      <c r="I203" s="205">
        <f t="shared" si="114"/>
        <v>0.21</v>
      </c>
      <c r="J203" s="205">
        <f t="shared" si="114"/>
        <v>2.2770000000000001</v>
      </c>
      <c r="K203" s="205">
        <f t="shared" si="114"/>
        <v>1.76</v>
      </c>
      <c r="L203" s="267">
        <f t="shared" si="114"/>
        <v>8.7999999999999995E-2</v>
      </c>
      <c r="M203" s="267">
        <f t="shared" si="114"/>
        <v>0.5490196078431373</v>
      </c>
      <c r="N203" s="205">
        <f t="shared" si="114"/>
        <v>6.9669999999999996</v>
      </c>
    </row>
    <row r="204" spans="2:14" x14ac:dyDescent="0.25">
      <c r="B204" s="204" t="str">
        <f t="shared" ref="B204:N204" si="115">_100ftSprayer</f>
        <v>200HP Trac+100'Sprayer</v>
      </c>
      <c r="C204" s="205">
        <f t="shared" si="115"/>
        <v>0.61</v>
      </c>
      <c r="D204" s="205">
        <f t="shared" si="115"/>
        <v>0.51</v>
      </c>
      <c r="E204" s="205">
        <f t="shared" si="115"/>
        <v>0.08</v>
      </c>
      <c r="F204" s="205">
        <f t="shared" si="115"/>
        <v>1.2</v>
      </c>
      <c r="G204" s="205">
        <f t="shared" si="115"/>
        <v>0.46</v>
      </c>
      <c r="H204" s="205">
        <f t="shared" si="115"/>
        <v>0.34</v>
      </c>
      <c r="I204" s="205">
        <f t="shared" si="115"/>
        <v>0.05</v>
      </c>
      <c r="J204" s="205">
        <f t="shared" si="115"/>
        <v>0.85000000000000009</v>
      </c>
      <c r="K204" s="205">
        <f t="shared" si="115"/>
        <v>0.43</v>
      </c>
      <c r="L204" s="267">
        <f t="shared" si="115"/>
        <v>2.1499999999999998E-2</v>
      </c>
      <c r="M204" s="267">
        <f t="shared" si="115"/>
        <v>0.13333333333333336</v>
      </c>
      <c r="N204" s="205">
        <f t="shared" si="115"/>
        <v>2.48</v>
      </c>
    </row>
    <row r="205" spans="2:14" x14ac:dyDescent="0.25">
      <c r="B205" s="206" t="s">
        <v>264</v>
      </c>
      <c r="C205" s="207">
        <f t="shared" ref="C205:N205" si="116">SUM(C192:C204)</f>
        <v>18.951999999999998</v>
      </c>
      <c r="D205" s="207">
        <f t="shared" si="116"/>
        <v>13.717000000000001</v>
      </c>
      <c r="E205" s="207">
        <f t="shared" si="116"/>
        <v>7.048</v>
      </c>
      <c r="F205" s="207">
        <f t="shared" si="116"/>
        <v>39.717000000000006</v>
      </c>
      <c r="G205" s="207">
        <f t="shared" si="116"/>
        <v>10.367000000000001</v>
      </c>
      <c r="H205" s="207">
        <f t="shared" si="116"/>
        <v>10.692</v>
      </c>
      <c r="I205" s="207">
        <f t="shared" si="116"/>
        <v>1.5950000000000002</v>
      </c>
      <c r="J205" s="207">
        <f t="shared" si="116"/>
        <v>22.654000000000003</v>
      </c>
      <c r="K205" s="207">
        <f t="shared" si="116"/>
        <v>16.12</v>
      </c>
      <c r="L205" s="268">
        <f t="shared" si="116"/>
        <v>0.80599999999999994</v>
      </c>
      <c r="M205" s="268">
        <f t="shared" si="116"/>
        <v>4.0814802540734609</v>
      </c>
      <c r="N205" s="207">
        <f t="shared" si="116"/>
        <v>78.491000000000014</v>
      </c>
    </row>
    <row r="206" spans="2:14" s="272" customFormat="1" x14ac:dyDescent="0.25"/>
    <row r="207" spans="2:14" ht="13.8" x14ac:dyDescent="0.25">
      <c r="B207" s="274" t="s">
        <v>224</v>
      </c>
      <c r="H207" s="208"/>
      <c r="I207" s="208"/>
      <c r="J207" s="208"/>
      <c r="K207" s="208"/>
      <c r="L207" s="208"/>
      <c r="M207" s="208"/>
    </row>
    <row r="208" spans="2:14" ht="21" customHeight="1" x14ac:dyDescent="0.3">
      <c r="B208" s="595" t="s">
        <v>438</v>
      </c>
      <c r="C208" s="568"/>
      <c r="D208" s="568"/>
      <c r="E208" s="568"/>
      <c r="F208" s="568"/>
      <c r="G208" s="568"/>
      <c r="H208" s="568"/>
      <c r="I208" s="568"/>
      <c r="J208" s="568"/>
      <c r="K208" s="568"/>
      <c r="L208" s="568"/>
      <c r="M208" s="568"/>
      <c r="N208" s="569"/>
    </row>
    <row r="209" spans="2:14" ht="12.75" customHeight="1" x14ac:dyDescent="0.25">
      <c r="B209" s="203"/>
      <c r="C209" s="570" t="s">
        <v>26</v>
      </c>
      <c r="D209" s="571"/>
      <c r="E209" s="571"/>
      <c r="F209" s="572"/>
      <c r="G209" s="573" t="s">
        <v>1</v>
      </c>
      <c r="H209" s="574"/>
      <c r="I209" s="574"/>
      <c r="J209" s="575"/>
      <c r="K209" s="578" t="s">
        <v>12</v>
      </c>
      <c r="L209" s="579"/>
      <c r="M209" s="507" t="s">
        <v>237</v>
      </c>
      <c r="N209" s="576" t="s">
        <v>13</v>
      </c>
    </row>
    <row r="210" spans="2:14" ht="39.6" customHeight="1" x14ac:dyDescent="0.25">
      <c r="B210" s="260"/>
      <c r="C210" s="203" t="s">
        <v>14</v>
      </c>
      <c r="D210" s="203" t="s">
        <v>15</v>
      </c>
      <c r="E210" s="262" t="s">
        <v>16</v>
      </c>
      <c r="F210" s="263" t="s">
        <v>25</v>
      </c>
      <c r="G210" s="266" t="s">
        <v>17</v>
      </c>
      <c r="H210" s="266" t="s">
        <v>18</v>
      </c>
      <c r="I210" s="266" t="s">
        <v>19</v>
      </c>
      <c r="J210" s="266" t="s">
        <v>201</v>
      </c>
      <c r="K210" s="337"/>
      <c r="L210" s="337"/>
      <c r="M210" s="337"/>
      <c r="N210" s="577"/>
    </row>
    <row r="211" spans="2:14" ht="12" customHeight="1" x14ac:dyDescent="0.25">
      <c r="B211" s="202"/>
      <c r="C211" s="202"/>
      <c r="D211" s="202"/>
      <c r="E211" s="261"/>
      <c r="F211" s="264"/>
      <c r="G211" s="265"/>
      <c r="H211" s="265"/>
      <c r="I211" s="265"/>
      <c r="J211" s="265"/>
      <c r="K211" s="338" t="s">
        <v>213</v>
      </c>
      <c r="L211" s="338" t="s">
        <v>236</v>
      </c>
      <c r="M211" s="338" t="s">
        <v>235</v>
      </c>
      <c r="N211" s="340" t="s">
        <v>213</v>
      </c>
    </row>
    <row r="212" spans="2:14" x14ac:dyDescent="0.25">
      <c r="B212" s="564" t="s">
        <v>295</v>
      </c>
      <c r="C212" s="565"/>
      <c r="D212" s="565"/>
      <c r="E212" s="565"/>
      <c r="F212" s="565"/>
      <c r="G212" s="565"/>
      <c r="H212" s="565"/>
      <c r="I212" s="565"/>
      <c r="J212" s="565"/>
      <c r="K212" s="565"/>
      <c r="L212" s="565"/>
      <c r="M212" s="565"/>
      <c r="N212" s="566"/>
    </row>
    <row r="213" spans="2:14" x14ac:dyDescent="0.25">
      <c r="B213" s="308" t="str">
        <f t="shared" ref="B213:B218" si="117">B192</f>
        <v>Pickup 3/4 ton 4WD</v>
      </c>
      <c r="C213" s="309">
        <f>C13</f>
        <v>0.88</v>
      </c>
      <c r="D213" s="309">
        <f t="shared" ref="D213:N213" si="118">D13</f>
        <v>0.62</v>
      </c>
      <c r="E213" s="309">
        <f t="shared" si="118"/>
        <v>0.73</v>
      </c>
      <c r="F213" s="309">
        <f t="shared" si="118"/>
        <v>2.23</v>
      </c>
      <c r="G213" s="309">
        <f t="shared" si="118"/>
        <v>0.24</v>
      </c>
      <c r="H213" s="309">
        <f t="shared" si="118"/>
        <v>0.8</v>
      </c>
      <c r="I213" s="309">
        <f t="shared" si="118"/>
        <v>0.12</v>
      </c>
      <c r="J213" s="309">
        <f t="shared" si="118"/>
        <v>1.1600000000000001</v>
      </c>
      <c r="K213" s="309">
        <f t="shared" si="118"/>
        <v>0</v>
      </c>
      <c r="L213" s="309">
        <f t="shared" si="118"/>
        <v>0</v>
      </c>
      <c r="M213" s="309">
        <f t="shared" si="118"/>
        <v>0.22535211267605637</v>
      </c>
      <c r="N213" s="309">
        <f t="shared" si="118"/>
        <v>3.39</v>
      </c>
    </row>
    <row r="214" spans="2:14" x14ac:dyDescent="0.25">
      <c r="B214" s="308" t="str">
        <f t="shared" si="117"/>
        <v>2-Ton Truck</v>
      </c>
      <c r="C214" s="309">
        <f t="shared" ref="C214:N218" si="119">C14</f>
        <v>0.64</v>
      </c>
      <c r="D214" s="309">
        <f t="shared" si="119"/>
        <v>0.64</v>
      </c>
      <c r="E214" s="309">
        <f t="shared" si="119"/>
        <v>1.1299999999999999</v>
      </c>
      <c r="F214" s="309">
        <f t="shared" si="119"/>
        <v>2.41</v>
      </c>
      <c r="G214" s="309">
        <f t="shared" si="119"/>
        <v>0.8</v>
      </c>
      <c r="H214" s="309">
        <f t="shared" si="119"/>
        <v>1</v>
      </c>
      <c r="I214" s="309">
        <f t="shared" si="119"/>
        <v>0.15</v>
      </c>
      <c r="J214" s="309">
        <f t="shared" si="119"/>
        <v>1.95</v>
      </c>
      <c r="K214" s="309">
        <f t="shared" si="119"/>
        <v>3.6</v>
      </c>
      <c r="L214" s="309">
        <f t="shared" si="119"/>
        <v>0.18</v>
      </c>
      <c r="M214" s="309">
        <f t="shared" si="119"/>
        <v>0.39215686274509809</v>
      </c>
      <c r="N214" s="309">
        <f t="shared" si="119"/>
        <v>7.96</v>
      </c>
    </row>
    <row r="215" spans="2:14" x14ac:dyDescent="0.25">
      <c r="B215" s="308" t="str">
        <f t="shared" si="117"/>
        <v>40' Grain Trailer+Tractor</v>
      </c>
      <c r="C215" s="309">
        <f t="shared" si="119"/>
        <v>0.64</v>
      </c>
      <c r="D215" s="309">
        <f t="shared" si="119"/>
        <v>0.78</v>
      </c>
      <c r="E215" s="309">
        <f t="shared" si="119"/>
        <v>1.1299999999999999</v>
      </c>
      <c r="F215" s="309">
        <f t="shared" si="119"/>
        <v>2.5499999999999998</v>
      </c>
      <c r="G215" s="309">
        <f t="shared" si="119"/>
        <v>0.8</v>
      </c>
      <c r="H215" s="309">
        <f t="shared" si="119"/>
        <v>1.5</v>
      </c>
      <c r="I215" s="309">
        <f t="shared" si="119"/>
        <v>0.22</v>
      </c>
      <c r="J215" s="309">
        <f t="shared" si="119"/>
        <v>2.52</v>
      </c>
      <c r="K215" s="309">
        <f t="shared" si="119"/>
        <v>3.6</v>
      </c>
      <c r="L215" s="309">
        <f t="shared" si="119"/>
        <v>0.18</v>
      </c>
      <c r="M215" s="309">
        <f t="shared" si="119"/>
        <v>0.58823529411764708</v>
      </c>
      <c r="N215" s="309">
        <f t="shared" si="119"/>
        <v>8.67</v>
      </c>
    </row>
    <row r="216" spans="2:14" x14ac:dyDescent="0.25">
      <c r="B216" s="308" t="str">
        <f t="shared" si="117"/>
        <v>Trap Wagon</v>
      </c>
      <c r="C216" s="309">
        <f t="shared" si="119"/>
        <v>0.48</v>
      </c>
      <c r="D216" s="309">
        <f t="shared" si="119"/>
        <v>0.25</v>
      </c>
      <c r="E216" s="309">
        <f t="shared" si="119"/>
        <v>0.17</v>
      </c>
      <c r="F216" s="309">
        <f t="shared" si="119"/>
        <v>0.9</v>
      </c>
      <c r="G216" s="309">
        <f t="shared" si="119"/>
        <v>0.4</v>
      </c>
      <c r="H216" s="309">
        <f t="shared" si="119"/>
        <v>0.04</v>
      </c>
      <c r="I216" s="309">
        <f t="shared" si="119"/>
        <v>0.01</v>
      </c>
      <c r="J216" s="309">
        <f t="shared" si="119"/>
        <v>0.45</v>
      </c>
      <c r="K216" s="309">
        <f t="shared" si="119"/>
        <v>0.24</v>
      </c>
      <c r="L216" s="309">
        <f t="shared" si="119"/>
        <v>1.2E-2</v>
      </c>
      <c r="M216" s="309">
        <f t="shared" si="119"/>
        <v>1.1267605633802818E-2</v>
      </c>
      <c r="N216" s="309">
        <f t="shared" si="119"/>
        <v>1.5899999999999999</v>
      </c>
    </row>
    <row r="217" spans="2:14" x14ac:dyDescent="0.25">
      <c r="B217" s="308" t="str">
        <f t="shared" si="117"/>
        <v>4WD-ATV</v>
      </c>
      <c r="C217" s="309">
        <f t="shared" si="119"/>
        <v>0.2</v>
      </c>
      <c r="D217" s="309">
        <f t="shared" si="119"/>
        <v>0.13800000000000001</v>
      </c>
      <c r="E217" s="309">
        <f t="shared" si="119"/>
        <v>2.9000000000000001E-2</v>
      </c>
      <c r="F217" s="309">
        <f t="shared" si="119"/>
        <v>0.36699999999999999</v>
      </c>
      <c r="G217" s="309">
        <f t="shared" si="119"/>
        <v>0.08</v>
      </c>
      <c r="H217" s="309">
        <f t="shared" si="119"/>
        <v>0.16900000000000001</v>
      </c>
      <c r="I217" s="309">
        <f t="shared" si="119"/>
        <v>2.5000000000000001E-2</v>
      </c>
      <c r="J217" s="309">
        <f t="shared" si="119"/>
        <v>0.27400000000000002</v>
      </c>
      <c r="K217" s="309">
        <f t="shared" si="119"/>
        <v>1.32</v>
      </c>
      <c r="L217" s="309">
        <f t="shared" si="119"/>
        <v>6.6000000000000003E-2</v>
      </c>
      <c r="M217" s="309">
        <f t="shared" si="119"/>
        <v>4.7605633802816905E-2</v>
      </c>
      <c r="N217" s="309">
        <f t="shared" si="119"/>
        <v>1.9610000000000001</v>
      </c>
    </row>
    <row r="218" spans="2:14" x14ac:dyDescent="0.25">
      <c r="B218" s="308" t="str">
        <f t="shared" si="117"/>
        <v>50HP Wheel Tractor</v>
      </c>
      <c r="C218" s="309">
        <f t="shared" si="119"/>
        <v>0.3</v>
      </c>
      <c r="D218" s="309">
        <f t="shared" si="119"/>
        <v>0.26500000000000001</v>
      </c>
      <c r="E218" s="309">
        <f t="shared" si="119"/>
        <v>5.5E-2</v>
      </c>
      <c r="F218" s="309">
        <f t="shared" si="119"/>
        <v>0.62</v>
      </c>
      <c r="G218" s="309">
        <f t="shared" si="119"/>
        <v>0.08</v>
      </c>
      <c r="H218" s="309">
        <f t="shared" si="119"/>
        <v>0.26300000000000001</v>
      </c>
      <c r="I218" s="309">
        <f t="shared" si="119"/>
        <v>0.04</v>
      </c>
      <c r="J218" s="309">
        <f t="shared" si="119"/>
        <v>0.38300000000000001</v>
      </c>
      <c r="K218" s="309">
        <f t="shared" si="119"/>
        <v>1.32</v>
      </c>
      <c r="L218" s="309">
        <f t="shared" si="119"/>
        <v>6.6000000000000003E-2</v>
      </c>
      <c r="M218" s="309">
        <f t="shared" si="119"/>
        <v>0.1031372549019608</v>
      </c>
      <c r="N218" s="309">
        <f t="shared" si="119"/>
        <v>2.323</v>
      </c>
    </row>
    <row r="219" spans="2:14" x14ac:dyDescent="0.25">
      <c r="B219" s="564" t="s">
        <v>296</v>
      </c>
      <c r="C219" s="565"/>
      <c r="D219" s="565"/>
      <c r="E219" s="565"/>
      <c r="F219" s="565"/>
      <c r="G219" s="565"/>
      <c r="H219" s="565"/>
      <c r="I219" s="565"/>
      <c r="J219" s="565"/>
      <c r="K219" s="565"/>
      <c r="L219" s="565"/>
      <c r="M219" s="565"/>
      <c r="N219" s="566"/>
    </row>
    <row r="220" spans="2:14" x14ac:dyDescent="0.25">
      <c r="B220" s="204" t="str">
        <f>B8</f>
        <v>200HP Trac+60'Harrow</v>
      </c>
      <c r="C220" s="205">
        <f t="shared" ref="C220:N220" si="120">C8</f>
        <v>0.48</v>
      </c>
      <c r="D220" s="205">
        <f t="shared" si="120"/>
        <v>0.41</v>
      </c>
      <c r="E220" s="205">
        <f t="shared" si="120"/>
        <v>7.0000000000000007E-2</v>
      </c>
      <c r="F220" s="205">
        <f t="shared" si="120"/>
        <v>0.96</v>
      </c>
      <c r="G220" s="205">
        <f t="shared" si="120"/>
        <v>0.23</v>
      </c>
      <c r="H220" s="205">
        <f t="shared" si="120"/>
        <v>0.4</v>
      </c>
      <c r="I220" s="205">
        <f t="shared" si="120"/>
        <v>0.06</v>
      </c>
      <c r="J220" s="205">
        <f t="shared" si="120"/>
        <v>0.69000000000000006</v>
      </c>
      <c r="K220" s="205">
        <f t="shared" si="120"/>
        <v>0.51</v>
      </c>
      <c r="L220" s="267">
        <f t="shared" si="120"/>
        <v>2.5500000000000002E-2</v>
      </c>
      <c r="M220" s="267">
        <f t="shared" si="120"/>
        <v>0.15686274509803924</v>
      </c>
      <c r="N220" s="205">
        <f t="shared" si="120"/>
        <v>2.16</v>
      </c>
    </row>
    <row r="221" spans="2:14" x14ac:dyDescent="0.25">
      <c r="B221" s="204" t="str">
        <f t="shared" ref="B221:N221" si="121">_100ftSprayer</f>
        <v>200HP Trac+100'Sprayer</v>
      </c>
      <c r="C221" s="205">
        <f t="shared" si="121"/>
        <v>0.61</v>
      </c>
      <c r="D221" s="205">
        <f t="shared" si="121"/>
        <v>0.51</v>
      </c>
      <c r="E221" s="205">
        <f t="shared" si="121"/>
        <v>0.08</v>
      </c>
      <c r="F221" s="205">
        <f t="shared" si="121"/>
        <v>1.2</v>
      </c>
      <c r="G221" s="205">
        <f t="shared" si="121"/>
        <v>0.46</v>
      </c>
      <c r="H221" s="205">
        <f t="shared" si="121"/>
        <v>0.34</v>
      </c>
      <c r="I221" s="205">
        <f t="shared" si="121"/>
        <v>0.05</v>
      </c>
      <c r="J221" s="205">
        <f t="shared" si="121"/>
        <v>0.85000000000000009</v>
      </c>
      <c r="K221" s="205">
        <f t="shared" si="121"/>
        <v>0.43</v>
      </c>
      <c r="L221" s="267">
        <f t="shared" si="121"/>
        <v>2.1499999999999998E-2</v>
      </c>
      <c r="M221" s="267">
        <f t="shared" si="121"/>
        <v>0.13333333333333336</v>
      </c>
      <c r="N221" s="205">
        <f t="shared" si="121"/>
        <v>2.48</v>
      </c>
    </row>
    <row r="222" spans="2:14" x14ac:dyDescent="0.25">
      <c r="B222" s="204" t="str">
        <f t="shared" ref="B222:N222" si="122">NTDrill</f>
        <v>450HP Tractor+NT Drill, 36'</v>
      </c>
      <c r="C222" s="205">
        <f t="shared" si="122"/>
        <v>5.27</v>
      </c>
      <c r="D222" s="205">
        <f t="shared" si="122"/>
        <v>4.2300000000000004</v>
      </c>
      <c r="E222" s="205">
        <f t="shared" si="122"/>
        <v>1.57</v>
      </c>
      <c r="F222" s="205">
        <f t="shared" si="122"/>
        <v>11.07</v>
      </c>
      <c r="G222" s="205">
        <f t="shared" si="122"/>
        <v>2.79</v>
      </c>
      <c r="H222" s="205">
        <f t="shared" si="122"/>
        <v>2.68</v>
      </c>
      <c r="I222" s="205">
        <f t="shared" si="122"/>
        <v>0.4</v>
      </c>
      <c r="J222" s="205">
        <f t="shared" si="122"/>
        <v>5.87</v>
      </c>
      <c r="K222" s="205">
        <f t="shared" si="122"/>
        <v>1.49</v>
      </c>
      <c r="L222" s="267">
        <f t="shared" si="122"/>
        <v>7.4499999999999997E-2</v>
      </c>
      <c r="M222" s="267">
        <f t="shared" si="122"/>
        <v>1.0509803921568628</v>
      </c>
      <c r="N222" s="205">
        <f t="shared" si="122"/>
        <v>18.43</v>
      </c>
    </row>
    <row r="223" spans="2:14" x14ac:dyDescent="0.25">
      <c r="B223" s="204" t="str">
        <f t="shared" ref="B223:N223" si="123">FertTanks</f>
        <v>Fertilizer Tanks+Pumps</v>
      </c>
      <c r="C223" s="205">
        <f t="shared" si="123"/>
        <v>1.02</v>
      </c>
      <c r="D223" s="205">
        <f t="shared" si="123"/>
        <v>0.59</v>
      </c>
      <c r="E223" s="205">
        <f t="shared" si="123"/>
        <v>0.06</v>
      </c>
      <c r="F223" s="205">
        <f t="shared" si="123"/>
        <v>1.67</v>
      </c>
      <c r="G223" s="205">
        <f t="shared" si="123"/>
        <v>0.68</v>
      </c>
      <c r="H223" s="205">
        <f t="shared" si="123"/>
        <v>0</v>
      </c>
      <c r="I223" s="205">
        <f t="shared" si="123"/>
        <v>0</v>
      </c>
      <c r="J223" s="205">
        <f t="shared" si="123"/>
        <v>0.68</v>
      </c>
      <c r="K223" s="205">
        <f t="shared" si="123"/>
        <v>0</v>
      </c>
      <c r="L223" s="267">
        <f t="shared" si="123"/>
        <v>0</v>
      </c>
      <c r="M223" s="267">
        <f t="shared" si="123"/>
        <v>0</v>
      </c>
      <c r="N223" s="205">
        <f t="shared" si="123"/>
        <v>2.35</v>
      </c>
    </row>
    <row r="224" spans="2:14" x14ac:dyDescent="0.25">
      <c r="B224" s="206" t="s">
        <v>264</v>
      </c>
      <c r="C224" s="207">
        <f t="shared" ref="C224:N224" si="124">SUM(C213:C223)</f>
        <v>10.52</v>
      </c>
      <c r="D224" s="207">
        <f t="shared" si="124"/>
        <v>8.4330000000000016</v>
      </c>
      <c r="E224" s="207">
        <f t="shared" si="124"/>
        <v>5.0239999999999991</v>
      </c>
      <c r="F224" s="207">
        <f t="shared" si="124"/>
        <v>23.976999999999997</v>
      </c>
      <c r="G224" s="207">
        <f t="shared" si="124"/>
        <v>6.5600000000000005</v>
      </c>
      <c r="H224" s="207">
        <f t="shared" si="124"/>
        <v>7.1920000000000002</v>
      </c>
      <c r="I224" s="207">
        <f t="shared" si="124"/>
        <v>1.0750000000000002</v>
      </c>
      <c r="J224" s="207">
        <f t="shared" si="124"/>
        <v>14.827000000000002</v>
      </c>
      <c r="K224" s="207">
        <f t="shared" si="124"/>
        <v>12.51</v>
      </c>
      <c r="L224" s="404">
        <f t="shared" si="124"/>
        <v>0.62549999999999994</v>
      </c>
      <c r="M224" s="404">
        <f t="shared" si="124"/>
        <v>2.7089312344656173</v>
      </c>
      <c r="N224" s="207">
        <f t="shared" si="124"/>
        <v>51.314</v>
      </c>
    </row>
  </sheetData>
  <mergeCells count="78">
    <mergeCell ref="B212:N212"/>
    <mergeCell ref="B219:N219"/>
    <mergeCell ref="B208:N208"/>
    <mergeCell ref="C209:F209"/>
    <mergeCell ref="G209:J209"/>
    <mergeCell ref="K209:L209"/>
    <mergeCell ref="N209:N210"/>
    <mergeCell ref="B37:N37"/>
    <mergeCell ref="B175:N175"/>
    <mergeCell ref="B113:N113"/>
    <mergeCell ref="B90:N90"/>
    <mergeCell ref="B67:N67"/>
    <mergeCell ref="B44:N44"/>
    <mergeCell ref="K165:L165"/>
    <mergeCell ref="K57:L57"/>
    <mergeCell ref="N57:N58"/>
    <mergeCell ref="B124:N124"/>
    <mergeCell ref="C125:F125"/>
    <mergeCell ref="G125:J125"/>
    <mergeCell ref="K125:L125"/>
    <mergeCell ref="N125:N126"/>
    <mergeCell ref="B128:N128"/>
    <mergeCell ref="G188:J188"/>
    <mergeCell ref="B164:N164"/>
    <mergeCell ref="B60:N60"/>
    <mergeCell ref="B145:N145"/>
    <mergeCell ref="C146:F146"/>
    <mergeCell ref="G146:J146"/>
    <mergeCell ref="K146:L146"/>
    <mergeCell ref="N146:N147"/>
    <mergeCell ref="B149:N149"/>
    <mergeCell ref="B135:N135"/>
    <mergeCell ref="B156:N156"/>
    <mergeCell ref="B2:N2"/>
    <mergeCell ref="B23:D23"/>
    <mergeCell ref="B24:D24"/>
    <mergeCell ref="B26:D26"/>
    <mergeCell ref="B29:D29"/>
    <mergeCell ref="B3:N3"/>
    <mergeCell ref="N4:N5"/>
    <mergeCell ref="K4:L4"/>
    <mergeCell ref="B25:D25"/>
    <mergeCell ref="B27:D27"/>
    <mergeCell ref="B28:D28"/>
    <mergeCell ref="C4:F4"/>
    <mergeCell ref="G4:J4"/>
    <mergeCell ref="B30:D30"/>
    <mergeCell ref="B31:D31"/>
    <mergeCell ref="C103:F103"/>
    <mergeCell ref="B102:N102"/>
    <mergeCell ref="G103:J103"/>
    <mergeCell ref="N103:N104"/>
    <mergeCell ref="C34:F34"/>
    <mergeCell ref="G34:J34"/>
    <mergeCell ref="K80:L80"/>
    <mergeCell ref="N80:N81"/>
    <mergeCell ref="C80:F80"/>
    <mergeCell ref="G80:J80"/>
    <mergeCell ref="K34:L34"/>
    <mergeCell ref="B56:N56"/>
    <mergeCell ref="C57:F57"/>
    <mergeCell ref="G57:J57"/>
    <mergeCell ref="B198:N198"/>
    <mergeCell ref="B168:N168"/>
    <mergeCell ref="B33:N33"/>
    <mergeCell ref="B106:N106"/>
    <mergeCell ref="B83:N83"/>
    <mergeCell ref="C165:F165"/>
    <mergeCell ref="G165:J165"/>
    <mergeCell ref="N34:N35"/>
    <mergeCell ref="K103:L103"/>
    <mergeCell ref="B79:N79"/>
    <mergeCell ref="B191:N191"/>
    <mergeCell ref="N165:N166"/>
    <mergeCell ref="N188:N189"/>
    <mergeCell ref="K188:L188"/>
    <mergeCell ref="B187:N187"/>
    <mergeCell ref="C188:F188"/>
  </mergeCells>
  <phoneticPr fontId="5" type="noConversion"/>
  <hyperlinks>
    <hyperlink ref="B54" location="A1" display="Back to Costs by Crop" xr:uid="{00000000-0004-0000-1F00-000000000000}"/>
    <hyperlink ref="B77" location="A1" display="Back to Costs by Crop" xr:uid="{00000000-0004-0000-1F00-000001000000}"/>
    <hyperlink ref="B100" location="A1" display="Back to Costs by Crop" xr:uid="{00000000-0004-0000-1F00-000002000000}"/>
    <hyperlink ref="B123" location="A1" display="Back to Costs by Crop" xr:uid="{00000000-0004-0000-1F00-000003000000}"/>
    <hyperlink ref="B184" location="A1" display="Back to Costs by Crop" xr:uid="{00000000-0004-0000-1F00-000004000000}"/>
    <hyperlink ref="B31:D31" location="GMC" display="Garbanzos" xr:uid="{00000000-0004-0000-1F00-000005000000}"/>
    <hyperlink ref="B25:D25" location="WWMC" display="Soft White Winter Wheat" xr:uid="{00000000-0004-0000-1F00-000006000000}"/>
    <hyperlink ref="B26:D26" location="SWMC" display="Soft White Spring Wheat" xr:uid="{00000000-0004-0000-1F00-000007000000}"/>
    <hyperlink ref="B27:D27" location="HRSWMC" display="Hard Red Spring Wheat" xr:uid="{00000000-0004-0000-1F00-000008000000}"/>
    <hyperlink ref="B28:D28" location="SBMC" display="Spring Barley" xr:uid="{00000000-0004-0000-1F00-000009000000}"/>
    <hyperlink ref="B29:D29" location="SPMC" display="Spring Peas" xr:uid="{00000000-0004-0000-1F00-00000A000000}"/>
    <hyperlink ref="B30:D30" location="SLMC" display="Spring Lentils" xr:uid="{00000000-0004-0000-1F00-00000B000000}"/>
    <hyperlink ref="B144" location="A1" display="Back to Costs by Crop" xr:uid="{00000000-0004-0000-1F00-00000C000000}"/>
    <hyperlink ref="B207" location="A1" display="Back to Costs by Crop" xr:uid="{00000000-0004-0000-1F00-00000D000000}"/>
  </hyperlinks>
  <printOptions horizontalCentered="1"/>
  <pageMargins left="7.8125E-3" right="0.75" top="1" bottom="0" header="0" footer="0.5"/>
  <pageSetup scale="64" fitToHeight="3" orientation="portrait" r:id="rId1"/>
  <headerFooter alignWithMargins="0">
    <oddFooter>&amp;L&amp;A&amp;C&amp;F&amp;R&amp;D</oddFooter>
  </headerFooter>
  <rowBreaks count="2" manualBreakCount="2">
    <brk id="143" min="1" max="13" man="1"/>
    <brk id="206" min="1" max="13" man="1"/>
  </rowBreaks>
  <ignoredErrors>
    <ignoredError sqref="M13" formula="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B2:N27"/>
  <sheetViews>
    <sheetView workbookViewId="0">
      <selection activeCell="C20" sqref="C20"/>
    </sheetView>
  </sheetViews>
  <sheetFormatPr defaultColWidth="8.6640625" defaultRowHeight="13.2" x14ac:dyDescent="0.25"/>
  <cols>
    <col min="1" max="1" width="4.44140625" style="186" customWidth="1"/>
    <col min="2" max="2" width="19.44140625" style="186" customWidth="1"/>
    <col min="3" max="3" width="13.5546875" style="187" customWidth="1"/>
    <col min="4" max="4" width="11" style="188" customWidth="1"/>
    <col min="5" max="5" width="8.6640625" style="188" customWidth="1"/>
    <col min="6" max="6" width="8.6640625" style="189" customWidth="1"/>
    <col min="7" max="7" width="8.6640625" style="325" customWidth="1"/>
    <col min="8" max="8" width="10.109375" style="186" customWidth="1"/>
    <col min="9" max="10" width="8.6640625" style="186" customWidth="1"/>
    <col min="11" max="11" width="10.33203125" style="186" customWidth="1"/>
    <col min="12" max="12" width="9.88671875" style="186" customWidth="1"/>
    <col min="13" max="16384" width="8.6640625" style="186"/>
  </cols>
  <sheetData>
    <row r="2" spans="2:12" ht="18.75" customHeight="1" x14ac:dyDescent="0.3">
      <c r="B2" s="598" t="s">
        <v>326</v>
      </c>
      <c r="C2" s="568"/>
      <c r="D2" s="568"/>
      <c r="E2" s="568"/>
      <c r="F2" s="568"/>
      <c r="G2" s="568"/>
      <c r="H2" s="568"/>
      <c r="I2" s="568"/>
      <c r="J2" s="568"/>
      <c r="K2" s="568"/>
      <c r="L2" s="585"/>
    </row>
    <row r="3" spans="2:12" s="96" customFormat="1" x14ac:dyDescent="0.25">
      <c r="B3" s="222"/>
      <c r="C3" s="226"/>
      <c r="D3" s="230"/>
      <c r="E3" s="230"/>
      <c r="F3" s="230"/>
      <c r="G3" s="319"/>
      <c r="H3" s="234" t="s">
        <v>29</v>
      </c>
      <c r="I3" s="222"/>
      <c r="J3" s="235" t="s">
        <v>30</v>
      </c>
      <c r="K3" s="222"/>
      <c r="L3" s="222"/>
    </row>
    <row r="4" spans="2:12" s="96" customFormat="1" x14ac:dyDescent="0.25">
      <c r="B4" s="223"/>
      <c r="C4" s="227"/>
      <c r="D4" s="231"/>
      <c r="E4" s="231"/>
      <c r="F4" s="224" t="s">
        <v>31</v>
      </c>
      <c r="G4" s="320"/>
      <c r="H4" s="224" t="s">
        <v>32</v>
      </c>
      <c r="I4" s="224" t="s">
        <v>33</v>
      </c>
      <c r="J4" s="224" t="s">
        <v>34</v>
      </c>
      <c r="K4" s="223"/>
      <c r="L4" s="223"/>
    </row>
    <row r="5" spans="2:12" s="96" customFormat="1" x14ac:dyDescent="0.25">
      <c r="B5" s="224" t="s">
        <v>35</v>
      </c>
      <c r="C5" s="228" t="s">
        <v>36</v>
      </c>
      <c r="D5" s="224" t="s">
        <v>37</v>
      </c>
      <c r="E5" s="224" t="s">
        <v>38</v>
      </c>
      <c r="F5" s="224" t="s">
        <v>39</v>
      </c>
      <c r="G5" s="321" t="s">
        <v>40</v>
      </c>
      <c r="H5" s="224" t="s">
        <v>41</v>
      </c>
      <c r="I5" s="224" t="s">
        <v>42</v>
      </c>
      <c r="J5" s="224" t="s">
        <v>43</v>
      </c>
      <c r="K5" s="224" t="s">
        <v>12</v>
      </c>
      <c r="L5" s="224" t="s">
        <v>44</v>
      </c>
    </row>
    <row r="6" spans="2:12" s="96" customFormat="1" x14ac:dyDescent="0.25">
      <c r="B6" s="224" t="s">
        <v>45</v>
      </c>
      <c r="C6" s="228" t="s">
        <v>46</v>
      </c>
      <c r="D6" s="224" t="s">
        <v>47</v>
      </c>
      <c r="E6" s="224" t="s">
        <v>48</v>
      </c>
      <c r="F6" s="224" t="s">
        <v>49</v>
      </c>
      <c r="G6" s="321" t="s">
        <v>46</v>
      </c>
      <c r="H6" s="224" t="s">
        <v>50</v>
      </c>
      <c r="I6" s="224" t="s">
        <v>51</v>
      </c>
      <c r="J6" s="224" t="s">
        <v>52</v>
      </c>
      <c r="K6" s="224" t="s">
        <v>53</v>
      </c>
      <c r="L6" s="224" t="s">
        <v>54</v>
      </c>
    </row>
    <row r="7" spans="2:12" s="96" customFormat="1" x14ac:dyDescent="0.25">
      <c r="B7" s="225"/>
      <c r="C7" s="229" t="s">
        <v>55</v>
      </c>
      <c r="D7" s="232"/>
      <c r="E7" s="232"/>
      <c r="F7" s="232"/>
      <c r="G7" s="322" t="s">
        <v>55</v>
      </c>
      <c r="H7" s="233" t="s">
        <v>55</v>
      </c>
      <c r="I7" s="225"/>
      <c r="J7" s="233" t="s">
        <v>56</v>
      </c>
      <c r="K7" s="225"/>
      <c r="L7" s="225"/>
    </row>
    <row r="8" spans="2:12" x14ac:dyDescent="0.25">
      <c r="B8" s="596" t="s">
        <v>57</v>
      </c>
      <c r="C8" s="597"/>
      <c r="D8" s="597"/>
      <c r="E8" s="597"/>
      <c r="F8" s="597"/>
      <c r="G8" s="597"/>
      <c r="H8" s="597"/>
      <c r="I8" s="597"/>
      <c r="J8" s="597"/>
      <c r="K8" s="597"/>
      <c r="L8" s="597"/>
    </row>
    <row r="9" spans="2:12" x14ac:dyDescent="0.25">
      <c r="B9" s="209" t="s">
        <v>22</v>
      </c>
      <c r="C9" s="210">
        <v>8500</v>
      </c>
      <c r="D9" s="211">
        <v>0</v>
      </c>
      <c r="E9" s="211">
        <v>10</v>
      </c>
      <c r="F9" s="212">
        <v>150</v>
      </c>
      <c r="G9" s="323">
        <v>3500</v>
      </c>
      <c r="H9" s="214">
        <v>200</v>
      </c>
      <c r="I9" s="214">
        <v>1.2</v>
      </c>
      <c r="J9" s="214">
        <v>1.2</v>
      </c>
      <c r="K9" s="214">
        <v>1.1000000000000001</v>
      </c>
      <c r="L9" s="214"/>
    </row>
    <row r="10" spans="2:12" x14ac:dyDescent="0.25">
      <c r="B10" s="209" t="s">
        <v>58</v>
      </c>
      <c r="C10" s="210">
        <v>16000</v>
      </c>
      <c r="D10" s="211">
        <v>5</v>
      </c>
      <c r="E10" s="211">
        <v>20</v>
      </c>
      <c r="F10" s="212">
        <v>150</v>
      </c>
      <c r="G10" s="323">
        <v>3500</v>
      </c>
      <c r="H10" s="214">
        <v>300</v>
      </c>
      <c r="I10" s="214">
        <v>3</v>
      </c>
      <c r="J10" s="214">
        <v>1.2</v>
      </c>
      <c r="K10" s="214">
        <v>1.1000000000000001</v>
      </c>
      <c r="L10" s="214"/>
    </row>
    <row r="11" spans="2:12" x14ac:dyDescent="0.25">
      <c r="B11" s="209" t="s">
        <v>293</v>
      </c>
      <c r="C11" s="210">
        <v>95000</v>
      </c>
      <c r="D11" s="211">
        <v>5</v>
      </c>
      <c r="E11" s="211">
        <v>15</v>
      </c>
      <c r="F11" s="212">
        <v>300</v>
      </c>
      <c r="G11" s="323">
        <v>35000</v>
      </c>
      <c r="H11" s="214">
        <v>1000</v>
      </c>
      <c r="I11" s="214">
        <v>9</v>
      </c>
      <c r="J11" s="214">
        <v>1.2</v>
      </c>
      <c r="K11" s="214">
        <v>1.1000000000000001</v>
      </c>
      <c r="L11" s="214"/>
    </row>
    <row r="12" spans="2:12" x14ac:dyDescent="0.25">
      <c r="B12" s="398" t="s">
        <v>365</v>
      </c>
      <c r="C12" s="210">
        <v>180000</v>
      </c>
      <c r="D12" s="211">
        <v>10</v>
      </c>
      <c r="E12" s="211">
        <v>10</v>
      </c>
      <c r="F12" s="212">
        <v>250</v>
      </c>
      <c r="G12" s="323">
        <v>80000</v>
      </c>
      <c r="H12" s="213">
        <v>4000</v>
      </c>
      <c r="I12" s="214">
        <v>20</v>
      </c>
      <c r="J12" s="214">
        <v>1.2</v>
      </c>
      <c r="K12" s="214">
        <v>1.25</v>
      </c>
      <c r="L12" s="214"/>
    </row>
    <row r="13" spans="2:12" x14ac:dyDescent="0.25">
      <c r="B13" s="596" t="s">
        <v>59</v>
      </c>
      <c r="C13" s="597"/>
      <c r="D13" s="597"/>
      <c r="E13" s="597"/>
      <c r="F13" s="597"/>
      <c r="G13" s="597"/>
      <c r="H13" s="597"/>
      <c r="I13" s="597"/>
      <c r="J13" s="597"/>
      <c r="K13" s="597"/>
      <c r="L13" s="597"/>
    </row>
    <row r="14" spans="2:12" x14ac:dyDescent="0.25">
      <c r="B14" s="315" t="s">
        <v>292</v>
      </c>
      <c r="C14" s="210">
        <v>18000</v>
      </c>
      <c r="D14" s="317">
        <v>0</v>
      </c>
      <c r="E14" s="317">
        <v>15</v>
      </c>
      <c r="F14" s="317">
        <v>200</v>
      </c>
      <c r="G14" s="323">
        <v>3500</v>
      </c>
      <c r="H14" s="307">
        <v>1000</v>
      </c>
      <c r="I14" s="307">
        <v>9</v>
      </c>
      <c r="J14" s="307">
        <v>0.6</v>
      </c>
      <c r="K14" s="307">
        <v>1.1000000000000001</v>
      </c>
      <c r="L14" s="397" t="s">
        <v>66</v>
      </c>
    </row>
    <row r="15" spans="2:12" x14ac:dyDescent="0.25">
      <c r="B15" s="315" t="s">
        <v>291</v>
      </c>
      <c r="C15" s="210">
        <v>42000</v>
      </c>
      <c r="D15" s="317">
        <v>0</v>
      </c>
      <c r="E15" s="317">
        <v>20</v>
      </c>
      <c r="F15" s="318">
        <v>200</v>
      </c>
      <c r="G15" s="323">
        <v>6000</v>
      </c>
      <c r="H15" s="307">
        <v>2000</v>
      </c>
      <c r="I15" s="307">
        <v>9</v>
      </c>
      <c r="J15" s="307">
        <v>0.6</v>
      </c>
      <c r="K15" s="307">
        <v>1.2</v>
      </c>
      <c r="L15" s="317">
        <v>51</v>
      </c>
    </row>
    <row r="16" spans="2:12" x14ac:dyDescent="0.25">
      <c r="B16" s="315" t="s">
        <v>290</v>
      </c>
      <c r="C16" s="210">
        <v>12000</v>
      </c>
      <c r="D16" s="317">
        <v>5</v>
      </c>
      <c r="E16" s="317">
        <v>15</v>
      </c>
      <c r="F16" s="318">
        <v>75</v>
      </c>
      <c r="G16" s="323">
        <v>1000</v>
      </c>
      <c r="H16" s="307">
        <v>500</v>
      </c>
      <c r="I16" s="307">
        <v>9</v>
      </c>
      <c r="J16" s="307">
        <v>0.6</v>
      </c>
      <c r="K16" s="307">
        <v>1.1000000000000001</v>
      </c>
      <c r="L16" s="403">
        <v>37.090000000000003</v>
      </c>
    </row>
    <row r="17" spans="2:14" x14ac:dyDescent="0.25">
      <c r="B17" s="315" t="s">
        <v>298</v>
      </c>
      <c r="C17" s="210">
        <v>30000</v>
      </c>
      <c r="D17" s="317">
        <v>0</v>
      </c>
      <c r="E17" s="317">
        <v>10</v>
      </c>
      <c r="F17" s="318">
        <v>115</v>
      </c>
      <c r="G17" s="323">
        <v>5500</v>
      </c>
      <c r="H17" s="307">
        <v>2000</v>
      </c>
      <c r="I17" s="307">
        <v>9</v>
      </c>
      <c r="J17" s="307">
        <v>2.5</v>
      </c>
      <c r="K17" s="307">
        <v>1.2</v>
      </c>
      <c r="L17" s="317">
        <v>16</v>
      </c>
    </row>
    <row r="18" spans="2:14" x14ac:dyDescent="0.25">
      <c r="B18" s="315" t="s">
        <v>299</v>
      </c>
      <c r="C18" s="210">
        <v>30000</v>
      </c>
      <c r="D18" s="317">
        <v>0</v>
      </c>
      <c r="E18" s="317">
        <v>20</v>
      </c>
      <c r="F18" s="323" t="s">
        <v>66</v>
      </c>
      <c r="G18" s="323" t="s">
        <v>66</v>
      </c>
      <c r="H18" s="307">
        <v>1000</v>
      </c>
      <c r="I18" s="397" t="s">
        <v>66</v>
      </c>
      <c r="J18" s="397" t="s">
        <v>66</v>
      </c>
      <c r="K18" s="397" t="s">
        <v>66</v>
      </c>
      <c r="L18" s="397" t="s">
        <v>66</v>
      </c>
    </row>
    <row r="19" spans="2:14" x14ac:dyDescent="0.25">
      <c r="B19" s="398" t="s">
        <v>357</v>
      </c>
      <c r="C19" s="210">
        <v>150000</v>
      </c>
      <c r="D19" s="211">
        <v>6</v>
      </c>
      <c r="E19" s="211">
        <v>10</v>
      </c>
      <c r="F19" s="212">
        <v>200</v>
      </c>
      <c r="G19" s="323">
        <v>75000</v>
      </c>
      <c r="H19" s="213">
        <v>5000</v>
      </c>
      <c r="I19" s="214">
        <v>20</v>
      </c>
      <c r="J19" s="214">
        <v>3</v>
      </c>
      <c r="K19" s="214">
        <v>1.25</v>
      </c>
      <c r="L19" s="215">
        <v>15</v>
      </c>
    </row>
    <row r="20" spans="2:14" x14ac:dyDescent="0.25">
      <c r="B20" s="398" t="s">
        <v>297</v>
      </c>
      <c r="C20" s="210">
        <v>300000</v>
      </c>
      <c r="D20" s="211">
        <v>2</v>
      </c>
      <c r="E20" s="211">
        <v>10</v>
      </c>
      <c r="F20" s="212">
        <v>225</v>
      </c>
      <c r="G20" s="323">
        <v>100000</v>
      </c>
      <c r="H20" s="213">
        <v>8500</v>
      </c>
      <c r="I20" s="214">
        <v>14</v>
      </c>
      <c r="J20" s="214">
        <v>2.6</v>
      </c>
      <c r="K20" s="214">
        <v>1.25</v>
      </c>
      <c r="L20" s="215">
        <v>13</v>
      </c>
    </row>
    <row r="21" spans="2:14" x14ac:dyDescent="0.25">
      <c r="B21" s="216" t="s">
        <v>60</v>
      </c>
      <c r="C21" s="217"/>
      <c r="D21" s="218"/>
      <c r="E21" s="218"/>
      <c r="F21" s="220" t="s">
        <v>61</v>
      </c>
      <c r="G21" s="324"/>
      <c r="H21" s="221"/>
      <c r="I21" s="221" t="s">
        <v>62</v>
      </c>
      <c r="J21" s="221"/>
      <c r="K21" s="221"/>
      <c r="L21" s="219"/>
    </row>
    <row r="22" spans="2:14" x14ac:dyDescent="0.25">
      <c r="B22" s="398" t="s">
        <v>366</v>
      </c>
      <c r="C22" s="210">
        <v>40000</v>
      </c>
      <c r="D22" s="211">
        <v>10</v>
      </c>
      <c r="E22" s="211">
        <v>15</v>
      </c>
      <c r="F22" s="210">
        <v>7500</v>
      </c>
      <c r="G22" s="323">
        <v>16000</v>
      </c>
      <c r="H22" s="213">
        <v>2000</v>
      </c>
      <c r="I22" s="214">
        <v>6</v>
      </c>
      <c r="J22" s="214">
        <v>10.1</v>
      </c>
      <c r="K22" s="214">
        <v>1.2</v>
      </c>
      <c r="L22" s="214"/>
    </row>
    <row r="23" spans="2:14" x14ac:dyDescent="0.25">
      <c r="B23" s="398" t="s">
        <v>366</v>
      </c>
      <c r="C23" s="210">
        <v>40000</v>
      </c>
      <c r="D23" s="211">
        <v>10</v>
      </c>
      <c r="E23" s="211">
        <v>15</v>
      </c>
      <c r="F23" s="210">
        <v>7500</v>
      </c>
      <c r="G23" s="323">
        <v>16000</v>
      </c>
      <c r="H23" s="213">
        <v>2000</v>
      </c>
      <c r="I23" s="214">
        <v>6</v>
      </c>
      <c r="J23" s="214">
        <v>10.1</v>
      </c>
      <c r="K23" s="214">
        <v>1.2</v>
      </c>
      <c r="L23" s="214"/>
    </row>
    <row r="24" spans="2:14" x14ac:dyDescent="0.25">
      <c r="B24" s="209" t="s">
        <v>21</v>
      </c>
      <c r="C24" s="210">
        <v>17000</v>
      </c>
      <c r="D24" s="211">
        <v>10</v>
      </c>
      <c r="E24" s="211">
        <v>10</v>
      </c>
      <c r="F24" s="210">
        <v>500</v>
      </c>
      <c r="G24" s="323">
        <v>5000</v>
      </c>
      <c r="H24" s="214">
        <v>1000</v>
      </c>
      <c r="I24" s="214">
        <v>12</v>
      </c>
      <c r="J24" s="214">
        <v>3.8</v>
      </c>
      <c r="K24" s="214">
        <v>1.2</v>
      </c>
      <c r="L24" s="214"/>
    </row>
    <row r="25" spans="2:14" x14ac:dyDescent="0.25">
      <c r="B25" s="209" t="s">
        <v>294</v>
      </c>
      <c r="C25" s="210">
        <v>38000</v>
      </c>
      <c r="D25" s="211">
        <v>0</v>
      </c>
      <c r="E25" s="211">
        <v>10</v>
      </c>
      <c r="F25" s="210">
        <v>15000</v>
      </c>
      <c r="G25" s="323">
        <v>16000</v>
      </c>
      <c r="H25" s="213">
        <v>600</v>
      </c>
      <c r="I25" s="214">
        <v>12</v>
      </c>
      <c r="J25" s="214">
        <v>6.8</v>
      </c>
      <c r="K25" s="214">
        <v>1.2</v>
      </c>
      <c r="L25" s="214"/>
    </row>
    <row r="26" spans="2:14" x14ac:dyDescent="0.25">
      <c r="B26" s="183" t="s">
        <v>28</v>
      </c>
    </row>
    <row r="27" spans="2:14" s="182" customFormat="1" x14ac:dyDescent="0.25">
      <c r="B27" s="183"/>
      <c r="C27" s="185"/>
      <c r="D27" s="185"/>
      <c r="E27" s="185"/>
      <c r="F27" s="185"/>
      <c r="G27" s="185"/>
      <c r="H27" s="185"/>
      <c r="I27" s="185"/>
      <c r="J27" s="185"/>
      <c r="K27" s="185"/>
      <c r="L27" s="185"/>
      <c r="M27" s="185"/>
      <c r="N27" s="185"/>
    </row>
  </sheetData>
  <mergeCells count="3">
    <mergeCell ref="B8:L8"/>
    <mergeCell ref="B13:L13"/>
    <mergeCell ref="B2:L2"/>
  </mergeCells>
  <phoneticPr fontId="5" type="noConversion"/>
  <printOptions horizontalCentered="1"/>
  <pageMargins left="0.75" right="0.75" top="1" bottom="1" header="0" footer="0.5"/>
  <pageSetup orientation="landscape"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pageSetUpPr fitToPage="1"/>
  </sheetPr>
  <dimension ref="A1:IV1259"/>
  <sheetViews>
    <sheetView tabSelected="1" topLeftCell="B10" zoomScale="150" zoomScaleNormal="150" workbookViewId="0">
      <selection activeCell="E24" sqref="E17:E24"/>
    </sheetView>
  </sheetViews>
  <sheetFormatPr defaultColWidth="37" defaultRowHeight="13.2" x14ac:dyDescent="0.25"/>
  <cols>
    <col min="1" max="1" width="3.109375" style="48" customWidth="1"/>
    <col min="2" max="2" width="31.6640625" style="44" customWidth="1"/>
    <col min="3" max="3" width="5.109375" style="43" customWidth="1"/>
    <col min="4" max="4" width="7.6640625" style="156" customWidth="1"/>
    <col min="5" max="5" width="13.6640625" style="157" customWidth="1"/>
    <col min="6" max="6" width="8.44140625" style="156" customWidth="1"/>
    <col min="7" max="7" width="9.6640625" style="44" customWidth="1"/>
    <col min="8" max="8" width="12.33203125" style="158" customWidth="1"/>
    <col min="9" max="9" width="12.88671875" style="44" customWidth="1"/>
    <col min="10" max="10" width="10.6640625" style="159" customWidth="1"/>
    <col min="11" max="11" width="10.88671875" style="44" customWidth="1"/>
    <col min="12" max="12" width="5.33203125" style="27" customWidth="1"/>
    <col min="13" max="13" width="8.109375" style="27" customWidth="1"/>
    <col min="14" max="14" width="19.6640625" style="48" customWidth="1"/>
    <col min="15" max="16384" width="37" style="44"/>
  </cols>
  <sheetData>
    <row r="1" spans="1:14" s="48" customFormat="1" x14ac:dyDescent="0.25">
      <c r="C1" s="49"/>
      <c r="D1" s="171"/>
      <c r="E1" s="172"/>
      <c r="F1" s="171"/>
      <c r="H1" s="173"/>
      <c r="J1" s="49"/>
      <c r="L1" s="27"/>
      <c r="M1" s="27"/>
    </row>
    <row r="2" spans="1:14" s="48" customFormat="1" ht="18" customHeight="1" x14ac:dyDescent="0.25">
      <c r="B2" s="523" t="s">
        <v>274</v>
      </c>
      <c r="C2" s="524"/>
      <c r="D2" s="524"/>
      <c r="E2" s="524"/>
      <c r="F2" s="524"/>
      <c r="G2" s="524"/>
      <c r="H2" s="524"/>
      <c r="I2" s="524"/>
      <c r="J2" s="49"/>
      <c r="L2" s="27"/>
      <c r="M2" s="27"/>
    </row>
    <row r="3" spans="1:14" s="48" customFormat="1" x14ac:dyDescent="0.25">
      <c r="B3" s="525" t="s">
        <v>334</v>
      </c>
      <c r="C3" s="525"/>
      <c r="D3" s="525"/>
      <c r="E3" s="525"/>
      <c r="F3" s="525"/>
      <c r="G3" s="525"/>
      <c r="H3" s="525"/>
      <c r="I3" s="525"/>
      <c r="J3" s="49"/>
      <c r="L3" s="27"/>
      <c r="M3" s="27"/>
    </row>
    <row r="4" spans="1:14" s="48" customFormat="1" x14ac:dyDescent="0.25">
      <c r="B4" s="526" t="s">
        <v>335</v>
      </c>
      <c r="C4" s="520"/>
      <c r="D4" s="520"/>
      <c r="E4" s="520"/>
      <c r="F4" s="520"/>
      <c r="G4" s="520"/>
      <c r="H4" s="520"/>
      <c r="I4" s="520"/>
      <c r="J4" s="49"/>
      <c r="L4" s="27"/>
      <c r="M4" s="27"/>
    </row>
    <row r="5" spans="1:14" s="48" customFormat="1" x14ac:dyDescent="0.25">
      <c r="B5" s="527" t="s">
        <v>336</v>
      </c>
      <c r="C5" s="527"/>
      <c r="D5" s="527"/>
      <c r="E5" s="527"/>
      <c r="F5" s="527"/>
      <c r="G5" s="527"/>
      <c r="H5" s="527"/>
      <c r="I5" s="527"/>
      <c r="J5" s="49"/>
      <c r="L5" s="27"/>
      <c r="M5" s="27"/>
    </row>
    <row r="6" spans="1:14" s="48" customFormat="1" x14ac:dyDescent="0.25">
      <c r="B6" s="528" t="s">
        <v>337</v>
      </c>
      <c r="C6" s="529"/>
      <c r="D6" s="529"/>
      <c r="E6" s="529"/>
      <c r="F6" s="529"/>
      <c r="G6" s="529"/>
      <c r="H6" s="529"/>
      <c r="I6" s="529"/>
      <c r="J6" s="49"/>
      <c r="L6" s="27"/>
      <c r="M6" s="27"/>
    </row>
    <row r="7" spans="1:14" s="335" customFormat="1" x14ac:dyDescent="0.25">
      <c r="B7" s="348"/>
      <c r="C7" s="349"/>
      <c r="D7" s="349"/>
      <c r="E7" s="349"/>
      <c r="F7" s="349"/>
      <c r="G7" s="349"/>
      <c r="H7" s="349"/>
      <c r="I7" s="349"/>
      <c r="J7" s="49"/>
      <c r="L7" s="27"/>
      <c r="M7" s="27"/>
    </row>
    <row r="8" spans="1:14" s="48" customFormat="1" ht="18" customHeight="1" x14ac:dyDescent="0.3">
      <c r="B8" s="388" t="s">
        <v>446</v>
      </c>
      <c r="C8" s="389"/>
      <c r="D8" s="390"/>
      <c r="E8" s="391"/>
      <c r="F8" s="390"/>
      <c r="G8" s="392"/>
      <c r="H8" s="393"/>
      <c r="I8" s="392"/>
      <c r="J8" s="389"/>
      <c r="K8" s="392"/>
      <c r="L8" s="394"/>
      <c r="M8" s="394"/>
    </row>
    <row r="9" spans="1:14" s="176" customFormat="1" ht="19.5" customHeight="1" x14ac:dyDescent="0.3">
      <c r="A9" s="200"/>
      <c r="B9" s="522" t="s">
        <v>254</v>
      </c>
      <c r="C9" s="519"/>
      <c r="D9" s="519"/>
      <c r="E9" s="519"/>
      <c r="F9" s="519"/>
      <c r="G9" s="519"/>
      <c r="H9" s="519"/>
      <c r="I9" s="519"/>
      <c r="J9" s="519"/>
      <c r="K9" s="519"/>
      <c r="L9" s="519"/>
      <c r="M9" s="179"/>
      <c r="N9" s="200"/>
    </row>
    <row r="10" spans="1:14" s="176" customFormat="1" ht="12" customHeight="1" x14ac:dyDescent="0.3">
      <c r="A10" s="200"/>
      <c r="B10" s="276"/>
      <c r="C10" s="278"/>
      <c r="D10" s="278"/>
      <c r="E10" s="278"/>
      <c r="F10" s="278"/>
      <c r="G10" s="278"/>
      <c r="H10" s="278"/>
      <c r="I10" s="278"/>
      <c r="J10" s="278"/>
      <c r="K10" s="278"/>
      <c r="L10" s="278"/>
      <c r="M10" s="179"/>
      <c r="N10" s="200"/>
    </row>
    <row r="11" spans="1:14" customFormat="1" x14ac:dyDescent="0.25">
      <c r="A11" s="27"/>
      <c r="B11" s="520" t="s">
        <v>363</v>
      </c>
      <c r="C11" s="520"/>
      <c r="D11" s="520"/>
      <c r="E11" s="520"/>
      <c r="F11" s="520"/>
      <c r="G11" s="520"/>
      <c r="H11" s="520"/>
      <c r="I11" s="6"/>
      <c r="J11" s="180"/>
      <c r="K11" s="180"/>
      <c r="L11" s="6"/>
      <c r="M11" s="6"/>
      <c r="N11" s="27"/>
    </row>
    <row r="12" spans="1:14" customFormat="1" x14ac:dyDescent="0.25">
      <c r="A12" s="27"/>
      <c r="B12" s="520" t="s">
        <v>107</v>
      </c>
      <c r="C12" s="520"/>
      <c r="D12" s="520"/>
      <c r="E12" s="520"/>
      <c r="F12" s="520"/>
      <c r="G12" s="520"/>
      <c r="H12" s="520"/>
      <c r="I12" s="6"/>
      <c r="J12" s="180"/>
      <c r="K12" s="91" t="s">
        <v>231</v>
      </c>
      <c r="L12" s="6"/>
      <c r="M12" s="6"/>
      <c r="N12" s="27"/>
    </row>
    <row r="13" spans="1:14" customFormat="1" x14ac:dyDescent="0.25">
      <c r="A13" s="27"/>
      <c r="B13" s="495"/>
      <c r="C13" s="495"/>
      <c r="D13" s="495"/>
      <c r="E13" s="416">
        <v>2020</v>
      </c>
      <c r="F13" s="495"/>
      <c r="G13" s="495"/>
      <c r="H13" s="495"/>
      <c r="I13" s="495"/>
      <c r="J13" s="180"/>
      <c r="K13" s="91"/>
      <c r="L13" s="495"/>
      <c r="M13" s="495"/>
      <c r="N13" s="27"/>
    </row>
    <row r="14" spans="1:14" x14ac:dyDescent="0.25">
      <c r="B14" s="40"/>
      <c r="C14" s="91"/>
      <c r="D14" s="142"/>
      <c r="E14" s="146" t="s">
        <v>508</v>
      </c>
      <c r="F14" s="142"/>
      <c r="G14" s="91" t="s">
        <v>201</v>
      </c>
      <c r="H14" s="144" t="s">
        <v>202</v>
      </c>
      <c r="I14" s="91" t="s">
        <v>201</v>
      </c>
      <c r="J14" s="91" t="s">
        <v>203</v>
      </c>
      <c r="K14" s="91" t="s">
        <v>232</v>
      </c>
      <c r="L14" s="6"/>
      <c r="M14" s="6"/>
    </row>
    <row r="15" spans="1:14" ht="15.6" x14ac:dyDescent="0.25">
      <c r="B15" s="412"/>
      <c r="C15" s="91"/>
      <c r="D15" s="145" t="s">
        <v>204</v>
      </c>
      <c r="E15" s="146" t="s">
        <v>509</v>
      </c>
      <c r="F15" s="145" t="s">
        <v>205</v>
      </c>
      <c r="G15" s="91" t="s">
        <v>206</v>
      </c>
      <c r="H15" s="144" t="s">
        <v>207</v>
      </c>
      <c r="I15" s="91" t="s">
        <v>208</v>
      </c>
      <c r="J15" s="91" t="s">
        <v>209</v>
      </c>
      <c r="K15" s="91" t="s">
        <v>233</v>
      </c>
      <c r="L15" s="347">
        <v>0.67</v>
      </c>
      <c r="M15" s="6" t="s">
        <v>283</v>
      </c>
    </row>
    <row r="16" spans="1:14" x14ac:dyDescent="0.25">
      <c r="B16" s="15" t="s">
        <v>210</v>
      </c>
      <c r="C16" s="147" t="s">
        <v>176</v>
      </c>
      <c r="D16" s="148" t="s">
        <v>211</v>
      </c>
      <c r="E16" s="148" t="s">
        <v>212</v>
      </c>
      <c r="F16" s="148" t="s">
        <v>211</v>
      </c>
      <c r="G16" s="147" t="s">
        <v>140</v>
      </c>
      <c r="H16" s="149" t="s">
        <v>213</v>
      </c>
      <c r="I16" s="147" t="s">
        <v>214</v>
      </c>
      <c r="J16" s="178" t="s">
        <v>213</v>
      </c>
      <c r="K16" s="15" t="s">
        <v>234</v>
      </c>
      <c r="L16" s="347">
        <v>0.33</v>
      </c>
      <c r="M16" s="6" t="s">
        <v>284</v>
      </c>
    </row>
    <row r="17" spans="1:14" x14ac:dyDescent="0.25">
      <c r="B17" s="279" t="s">
        <v>410</v>
      </c>
      <c r="C17" s="153" t="s">
        <v>167</v>
      </c>
      <c r="D17" s="396">
        <v>90</v>
      </c>
      <c r="E17" s="599">
        <v>4.79</v>
      </c>
      <c r="F17" s="153">
        <f t="shared" ref="F17:F24" si="0">D17*E17</f>
        <v>431.1</v>
      </c>
      <c r="G17" s="153">
        <f>'Soft White Winter Wheat'!$J$81</f>
        <v>396.50952739051502</v>
      </c>
      <c r="H17" s="314">
        <f t="shared" ref="H17:H24" si="1">D17*E17-G17</f>
        <v>34.590472609485005</v>
      </c>
      <c r="I17" s="153">
        <f>'Soft White Winter Wheat'!$J$60</f>
        <v>207.60188475187061</v>
      </c>
      <c r="J17" s="153">
        <f t="shared" ref="J17:J24" si="2">F17-I17</f>
        <v>223.49811524812941</v>
      </c>
      <c r="K17" s="150">
        <f>'Soft White Winter Wheat'!$J$68</f>
        <v>107.82860000000001</v>
      </c>
      <c r="L17" s="153"/>
      <c r="M17" s="6"/>
    </row>
    <row r="18" spans="1:14" x14ac:dyDescent="0.25">
      <c r="B18" s="280" t="s">
        <v>220</v>
      </c>
      <c r="C18" s="153" t="s">
        <v>167</v>
      </c>
      <c r="D18" s="396">
        <v>65</v>
      </c>
      <c r="E18" s="599">
        <v>5.97</v>
      </c>
      <c r="F18" s="153">
        <f t="shared" si="0"/>
        <v>388.05</v>
      </c>
      <c r="G18" s="153">
        <f>'Soft White Spring Wheat'!$J$81</f>
        <v>358.89991673085382</v>
      </c>
      <c r="H18" s="314">
        <f t="shared" si="1"/>
        <v>29.150083269146194</v>
      </c>
      <c r="I18" s="153">
        <f>'Soft White Spring Wheat'!$J$60</f>
        <v>182.79937409220946</v>
      </c>
      <c r="J18" s="153">
        <f t="shared" si="2"/>
        <v>205.25062590779055</v>
      </c>
      <c r="K18" s="153">
        <f>'Soft White Spring Wheat'!$J$68</f>
        <v>101.76649999999999</v>
      </c>
      <c r="L18" s="153"/>
      <c r="M18" s="6"/>
    </row>
    <row r="19" spans="1:14" x14ac:dyDescent="0.25">
      <c r="B19" s="280" t="s">
        <v>124</v>
      </c>
      <c r="C19" s="153" t="s">
        <v>167</v>
      </c>
      <c r="D19" s="396">
        <v>60</v>
      </c>
      <c r="E19" s="599">
        <v>6.4349999999999996</v>
      </c>
      <c r="F19" s="153">
        <f t="shared" si="0"/>
        <v>386.09999999999997</v>
      </c>
      <c r="G19" s="153">
        <f>'Dark Northern Spring Wheat'!$J$82</f>
        <v>373.94191673085368</v>
      </c>
      <c r="H19" s="314">
        <f t="shared" si="1"/>
        <v>12.158083269146289</v>
      </c>
      <c r="I19" s="153">
        <f>'Dark Northern Spring Wheat'!$J$61</f>
        <v>199.25267409220933</v>
      </c>
      <c r="J19" s="153">
        <f t="shared" si="2"/>
        <v>186.84732590779063</v>
      </c>
      <c r="K19" s="153">
        <f>'Dark Northern Spring Wheat'!$J$69</f>
        <v>95.552599999999998</v>
      </c>
      <c r="L19" s="153"/>
      <c r="M19" s="6"/>
    </row>
    <row r="20" spans="1:14" x14ac:dyDescent="0.25">
      <c r="B20" s="280" t="s">
        <v>216</v>
      </c>
      <c r="C20" s="153" t="s">
        <v>218</v>
      </c>
      <c r="D20" s="395">
        <v>2</v>
      </c>
      <c r="E20" s="599">
        <v>140.97</v>
      </c>
      <c r="F20" s="153">
        <f>D20*E20</f>
        <v>281.94</v>
      </c>
      <c r="G20" s="153">
        <f>'Spring Barley'!$J$81</f>
        <v>292.47639348866647</v>
      </c>
      <c r="H20" s="314">
        <f>D20*E20-G20</f>
        <v>-10.536393488666477</v>
      </c>
      <c r="I20" s="153">
        <f>'Spring Barley'!$J$59</f>
        <v>171.21184030314708</v>
      </c>
      <c r="J20" s="153">
        <f>F20-I20</f>
        <v>110.72815969685291</v>
      </c>
      <c r="K20" s="153">
        <f>'Spring Barley'!$J$67</f>
        <v>52.646000000000008</v>
      </c>
      <c r="L20" s="153"/>
      <c r="M20" s="6"/>
    </row>
    <row r="21" spans="1:14" x14ac:dyDescent="0.25">
      <c r="B21" s="504" t="s">
        <v>418</v>
      </c>
      <c r="C21" s="153" t="s">
        <v>72</v>
      </c>
      <c r="D21" s="396">
        <v>2000</v>
      </c>
      <c r="E21" s="599">
        <f>11.76/100</f>
        <v>0.1176</v>
      </c>
      <c r="F21" s="153">
        <f>D21*E21</f>
        <v>235.2</v>
      </c>
      <c r="G21" s="153">
        <f>Peas!J82</f>
        <v>290.59745553752202</v>
      </c>
      <c r="H21" s="314">
        <f>D21*E21-G21</f>
        <v>-55.397455537522035</v>
      </c>
      <c r="I21" s="153">
        <f>'Spring Canola'!J58</f>
        <v>4.6371806454940581</v>
      </c>
      <c r="J21" s="153">
        <f>F21-I21</f>
        <v>230.56281935450593</v>
      </c>
      <c r="K21" s="153">
        <f>'Spring Canola'!J66</f>
        <v>14.702</v>
      </c>
      <c r="L21" s="153"/>
      <c r="M21" s="495"/>
    </row>
    <row r="22" spans="1:14" x14ac:dyDescent="0.25">
      <c r="B22" s="504" t="s">
        <v>417</v>
      </c>
      <c r="C22" s="153" t="s">
        <v>72</v>
      </c>
      <c r="D22" s="396">
        <v>1200</v>
      </c>
      <c r="E22" s="599">
        <f>17.58/100</f>
        <v>0.17579999999999998</v>
      </c>
      <c r="F22" s="153">
        <f>D22*E22</f>
        <v>210.95999999999998</v>
      </c>
      <c r="G22" s="153">
        <f>Lentils!J81</f>
        <v>249.58322487345947</v>
      </c>
      <c r="H22" s="314">
        <f>D22*E22-G22</f>
        <v>-38.623224873459492</v>
      </c>
      <c r="I22" s="153">
        <f>'Spring Canola'!J59</f>
        <v>0</v>
      </c>
      <c r="J22" s="153">
        <f>F22-I22</f>
        <v>210.95999999999998</v>
      </c>
      <c r="K22" s="153">
        <f>'Spring Canola'!J67</f>
        <v>7.4930000000000003</v>
      </c>
      <c r="L22" s="153"/>
      <c r="M22" s="495"/>
    </row>
    <row r="23" spans="1:14" x14ac:dyDescent="0.25">
      <c r="B23" s="504" t="s">
        <v>393</v>
      </c>
      <c r="C23" s="153" t="s">
        <v>72</v>
      </c>
      <c r="D23" s="396">
        <v>2000</v>
      </c>
      <c r="E23" s="599">
        <f>15.28/100</f>
        <v>0.15279999999999999</v>
      </c>
      <c r="F23" s="153">
        <f>D23*E23</f>
        <v>305.59999999999997</v>
      </c>
      <c r="G23" s="153">
        <f>'Spring Canola'!J79</f>
        <v>332.54390646525638</v>
      </c>
      <c r="H23" s="314">
        <f>D23*E23-G23</f>
        <v>-26.943906465256418</v>
      </c>
      <c r="I23" s="153">
        <f>'Spring Canola'!J60</f>
        <v>196.28440646525638</v>
      </c>
      <c r="J23" s="153">
        <f>F23-I23</f>
        <v>109.31559353474358</v>
      </c>
      <c r="K23" s="153">
        <f>'Spring Canola'!J68</f>
        <v>70</v>
      </c>
      <c r="L23" s="153"/>
      <c r="M23" s="463"/>
    </row>
    <row r="24" spans="1:14" x14ac:dyDescent="0.25">
      <c r="B24" s="504" t="s">
        <v>199</v>
      </c>
      <c r="C24" s="153" t="s">
        <v>72</v>
      </c>
      <c r="D24" s="396">
        <v>1400</v>
      </c>
      <c r="E24" s="599">
        <f>16.24/100</f>
        <v>0.16239999999999999</v>
      </c>
      <c r="F24" s="153">
        <f t="shared" si="0"/>
        <v>227.35999999999999</v>
      </c>
      <c r="G24" s="153">
        <f>Garbanzos!$J$80</f>
        <v>317.73875501210392</v>
      </c>
      <c r="H24" s="314">
        <f t="shared" si="1"/>
        <v>-90.378755012103937</v>
      </c>
      <c r="I24" s="153">
        <f>Garbanzos!$J$58</f>
        <v>182.12297018595956</v>
      </c>
      <c r="J24" s="153">
        <f t="shared" si="2"/>
        <v>45.237029814040426</v>
      </c>
      <c r="K24" s="153">
        <f>Garbanzos!$J$66</f>
        <v>57.514737500000003</v>
      </c>
      <c r="L24" s="153"/>
      <c r="M24" s="6"/>
    </row>
    <row r="25" spans="1:14" customFormat="1" x14ac:dyDescent="0.25">
      <c r="A25" s="27"/>
      <c r="B25" s="196"/>
      <c r="C25" s="197"/>
      <c r="D25" s="197"/>
      <c r="E25" s="198"/>
      <c r="F25" s="198"/>
      <c r="G25" s="91" t="s">
        <v>201</v>
      </c>
      <c r="H25" s="198"/>
      <c r="I25" s="91" t="s">
        <v>201</v>
      </c>
      <c r="J25" s="91"/>
      <c r="K25" s="198"/>
      <c r="L25" s="6"/>
      <c r="M25" s="6"/>
      <c r="N25" s="27"/>
    </row>
    <row r="26" spans="1:14" customFormat="1" x14ac:dyDescent="0.25">
      <c r="A26" s="27"/>
      <c r="B26" s="196"/>
      <c r="C26" s="197"/>
      <c r="D26" s="197"/>
      <c r="E26" s="198"/>
      <c r="F26" s="145" t="s">
        <v>205</v>
      </c>
      <c r="G26" s="91" t="s">
        <v>206</v>
      </c>
      <c r="H26" s="144" t="s">
        <v>202</v>
      </c>
      <c r="I26" s="91" t="s">
        <v>208</v>
      </c>
      <c r="J26" s="91" t="s">
        <v>203</v>
      </c>
      <c r="K26" s="91" t="s">
        <v>231</v>
      </c>
      <c r="L26" s="6"/>
      <c r="M26" s="6"/>
      <c r="N26" s="27"/>
    </row>
    <row r="27" spans="1:14" x14ac:dyDescent="0.25">
      <c r="B27" s="142"/>
      <c r="C27" s="142"/>
      <c r="D27" s="142"/>
      <c r="E27" s="152"/>
      <c r="F27" s="313" t="s">
        <v>211</v>
      </c>
      <c r="G27" s="312" t="s">
        <v>140</v>
      </c>
      <c r="H27" s="144" t="s">
        <v>207</v>
      </c>
      <c r="I27" s="312" t="s">
        <v>214</v>
      </c>
      <c r="J27" s="91" t="s">
        <v>209</v>
      </c>
      <c r="K27" s="91" t="s">
        <v>232</v>
      </c>
      <c r="L27" s="6"/>
      <c r="M27" s="6"/>
    </row>
    <row r="28" spans="1:14" ht="12" customHeight="1" x14ac:dyDescent="0.25">
      <c r="B28" s="15" t="s">
        <v>131</v>
      </c>
      <c r="C28" s="91"/>
      <c r="D28" s="142"/>
      <c r="E28" s="152"/>
      <c r="F28" s="178" t="s">
        <v>213</v>
      </c>
      <c r="G28" s="178" t="s">
        <v>213</v>
      </c>
      <c r="H28" s="178" t="s">
        <v>213</v>
      </c>
      <c r="I28" s="178" t="s">
        <v>213</v>
      </c>
      <c r="J28" s="178" t="s">
        <v>213</v>
      </c>
      <c r="K28" s="178" t="s">
        <v>213</v>
      </c>
      <c r="L28" s="6"/>
      <c r="M28" s="6"/>
    </row>
    <row r="29" spans="1:14" x14ac:dyDescent="0.25">
      <c r="B29" s="131" t="s">
        <v>402</v>
      </c>
      <c r="C29" s="142"/>
      <c r="D29" s="142"/>
      <c r="E29" s="152"/>
      <c r="F29" s="153">
        <f>AVERAGE(F17,F18,F23)</f>
        <v>374.91666666666669</v>
      </c>
      <c r="G29" s="153">
        <f t="shared" ref="G29:K29" si="3">AVERAGE(G17,G18,G23)</f>
        <v>362.65111686220843</v>
      </c>
      <c r="H29" s="151">
        <f>AVERAGE(H17,H18,H23)</f>
        <v>12.26554980445826</v>
      </c>
      <c r="I29" s="153">
        <f t="shared" si="3"/>
        <v>195.56188843644546</v>
      </c>
      <c r="J29" s="153">
        <f t="shared" si="3"/>
        <v>179.3547782302212</v>
      </c>
      <c r="K29" s="153">
        <f t="shared" si="3"/>
        <v>93.198366666666672</v>
      </c>
      <c r="L29" s="6"/>
      <c r="M29" s="6"/>
    </row>
    <row r="30" spans="1:14" x14ac:dyDescent="0.25">
      <c r="B30" s="131" t="s">
        <v>403</v>
      </c>
      <c r="C30" s="142"/>
      <c r="D30" s="142"/>
      <c r="E30" s="152"/>
      <c r="F30" s="153">
        <f t="shared" ref="F30:K30" si="4">AVERAGE(F17,F19,F23)</f>
        <v>374.26666666666665</v>
      </c>
      <c r="G30" s="153">
        <f t="shared" si="4"/>
        <v>367.66511686220838</v>
      </c>
      <c r="H30" s="151">
        <f>AVERAGE(H17,H19,H23)</f>
        <v>6.6015498044582914</v>
      </c>
      <c r="I30" s="153">
        <f t="shared" si="4"/>
        <v>201.04632176977876</v>
      </c>
      <c r="J30" s="153">
        <f t="shared" si="4"/>
        <v>173.22034489688789</v>
      </c>
      <c r="K30" s="153">
        <f t="shared" si="4"/>
        <v>91.127066666666678</v>
      </c>
      <c r="L30" s="6"/>
      <c r="M30" s="6"/>
    </row>
    <row r="31" spans="1:14" x14ac:dyDescent="0.25">
      <c r="B31" s="131" t="s">
        <v>404</v>
      </c>
      <c r="C31" s="142"/>
      <c r="D31" s="142"/>
      <c r="E31" s="152"/>
      <c r="F31" s="153">
        <f t="shared" ref="F31:K31" si="5">AVERAGE(F17,F20,F23)</f>
        <v>339.54666666666662</v>
      </c>
      <c r="G31" s="153">
        <f t="shared" si="5"/>
        <v>340.50994244814598</v>
      </c>
      <c r="H31" s="151">
        <f>AVERAGE(H17,H20,H23)</f>
        <v>-0.96327578147929671</v>
      </c>
      <c r="I31" s="153">
        <f t="shared" si="5"/>
        <v>191.69937717342472</v>
      </c>
      <c r="J31" s="153">
        <f t="shared" si="5"/>
        <v>147.84728949324196</v>
      </c>
      <c r="K31" s="153">
        <f t="shared" si="5"/>
        <v>76.824866666666665</v>
      </c>
      <c r="L31" s="6"/>
      <c r="M31" s="6"/>
    </row>
    <row r="32" spans="1:14" x14ac:dyDescent="0.25">
      <c r="B32" s="131" t="s">
        <v>424</v>
      </c>
      <c r="C32" s="142"/>
      <c r="D32" s="142"/>
      <c r="E32" s="152"/>
      <c r="F32" s="153">
        <f>AVERAGE(F17,F18,F21)</f>
        <v>351.45000000000005</v>
      </c>
      <c r="G32" s="153">
        <f t="shared" ref="G32:K32" si="6">AVERAGE(G17,G18,G21)</f>
        <v>348.66896655296358</v>
      </c>
      <c r="H32" s="151">
        <f>AVERAGE(H17,H18,H21)</f>
        <v>2.7810334470363878</v>
      </c>
      <c r="I32" s="153">
        <f t="shared" si="6"/>
        <v>131.67947982985805</v>
      </c>
      <c r="J32" s="153">
        <f t="shared" si="6"/>
        <v>219.77052017014196</v>
      </c>
      <c r="K32" s="153">
        <f t="shared" si="6"/>
        <v>74.765699999999995</v>
      </c>
      <c r="L32" s="415"/>
      <c r="M32" s="415"/>
    </row>
    <row r="33" spans="2:256" x14ac:dyDescent="0.25">
      <c r="B33" s="131" t="s">
        <v>425</v>
      </c>
      <c r="C33" s="142"/>
      <c r="D33" s="142"/>
      <c r="E33" s="152"/>
      <c r="F33" s="153">
        <f>AVERAGE(F17,F19,F21)</f>
        <v>350.8</v>
      </c>
      <c r="G33" s="153">
        <f t="shared" ref="G33:K33" si="7">AVERAGE(G17,G19,G21)</f>
        <v>353.68296655296353</v>
      </c>
      <c r="H33" s="151">
        <f t="shared" si="7"/>
        <v>-2.8829665529635804</v>
      </c>
      <c r="I33" s="153">
        <f t="shared" si="7"/>
        <v>137.16391316319135</v>
      </c>
      <c r="J33" s="153">
        <f t="shared" si="7"/>
        <v>213.63608683680866</v>
      </c>
      <c r="K33" s="153">
        <f t="shared" si="7"/>
        <v>72.694400000000002</v>
      </c>
      <c r="L33" s="415"/>
      <c r="M33" s="415"/>
    </row>
    <row r="34" spans="2:256" x14ac:dyDescent="0.25">
      <c r="B34" s="131" t="s">
        <v>426</v>
      </c>
      <c r="C34" s="142"/>
      <c r="D34" s="142"/>
      <c r="E34" s="152"/>
      <c r="F34" s="153">
        <f>AVERAGE(F17,F20,F21)</f>
        <v>316.08</v>
      </c>
      <c r="G34" s="153">
        <f t="shared" ref="G34:K34" si="8">AVERAGE(G17,G20,G21)</f>
        <v>326.52779213890119</v>
      </c>
      <c r="H34" s="151">
        <f t="shared" si="8"/>
        <v>-10.447792138901169</v>
      </c>
      <c r="I34" s="153">
        <f t="shared" si="8"/>
        <v>127.81696856683726</v>
      </c>
      <c r="J34" s="153">
        <f t="shared" si="8"/>
        <v>188.26303143316275</v>
      </c>
      <c r="K34" s="153">
        <f t="shared" si="8"/>
        <v>58.392200000000003</v>
      </c>
      <c r="L34" s="415"/>
      <c r="M34" s="415"/>
    </row>
    <row r="35" spans="2:256" x14ac:dyDescent="0.25">
      <c r="B35" s="131" t="s">
        <v>427</v>
      </c>
      <c r="C35" s="142"/>
      <c r="D35" s="142"/>
      <c r="E35" s="152"/>
      <c r="F35" s="153">
        <f>AVERAGE(F17,F18,F22)</f>
        <v>343.37000000000006</v>
      </c>
      <c r="G35" s="153">
        <f t="shared" ref="G35:K35" si="9">AVERAGE(G17,G18,G22)</f>
        <v>334.99755633160942</v>
      </c>
      <c r="H35" s="151">
        <f>AVERAGE(H17,H18,H22)</f>
        <v>8.3724436683905683</v>
      </c>
      <c r="I35" s="153">
        <f t="shared" si="9"/>
        <v>130.13375294802668</v>
      </c>
      <c r="J35" s="153">
        <f t="shared" si="9"/>
        <v>213.23624705197332</v>
      </c>
      <c r="K35" s="153">
        <f t="shared" si="9"/>
        <v>72.362700000000004</v>
      </c>
      <c r="L35" s="501"/>
      <c r="M35" s="501"/>
    </row>
    <row r="36" spans="2:256" x14ac:dyDescent="0.25">
      <c r="B36" s="131" t="s">
        <v>428</v>
      </c>
      <c r="C36" s="142"/>
      <c r="D36" s="142"/>
      <c r="E36" s="152"/>
      <c r="F36" s="153">
        <f>AVERAGE(F17,F19,F21)</f>
        <v>350.8</v>
      </c>
      <c r="G36" s="153">
        <f t="shared" ref="G36:K36" si="10">AVERAGE(G17,G19,G21)</f>
        <v>353.68296655296353</v>
      </c>
      <c r="H36" s="151">
        <f>AVERAGE(H17,H19,H22)</f>
        <v>2.7084436683906006</v>
      </c>
      <c r="I36" s="153">
        <f t="shared" si="10"/>
        <v>137.16391316319135</v>
      </c>
      <c r="J36" s="153">
        <f t="shared" si="10"/>
        <v>213.63608683680866</v>
      </c>
      <c r="K36" s="153">
        <f t="shared" si="10"/>
        <v>72.694400000000002</v>
      </c>
      <c r="L36" s="501"/>
      <c r="M36" s="501"/>
    </row>
    <row r="37" spans="2:256" x14ac:dyDescent="0.25">
      <c r="B37" s="131" t="s">
        <v>429</v>
      </c>
      <c r="C37" s="142"/>
      <c r="D37" s="142"/>
      <c r="E37" s="152"/>
      <c r="F37" s="153">
        <f>AVERAGE(F17,F20,F22)</f>
        <v>308</v>
      </c>
      <c r="G37" s="153">
        <f t="shared" ref="G37:K37" si="11">AVERAGE(G17,G20,G22)</f>
        <v>312.85638191754703</v>
      </c>
      <c r="H37" s="151">
        <f t="shared" si="11"/>
        <v>-4.8563819175469876</v>
      </c>
      <c r="I37" s="153">
        <f t="shared" si="11"/>
        <v>126.2712416850059</v>
      </c>
      <c r="J37" s="153">
        <f t="shared" si="11"/>
        <v>181.72875831499411</v>
      </c>
      <c r="K37" s="153">
        <f t="shared" si="11"/>
        <v>55.989200000000004</v>
      </c>
      <c r="L37" s="501"/>
      <c r="M37" s="501"/>
    </row>
    <row r="38" spans="2:256" x14ac:dyDescent="0.25">
      <c r="B38" s="131" t="s">
        <v>327</v>
      </c>
      <c r="C38" s="142"/>
      <c r="D38" s="142"/>
      <c r="E38" s="152"/>
      <c r="F38" s="153">
        <f t="shared" ref="F38:K38" si="12">AVERAGE(F17,F18,F24)</f>
        <v>348.83666666666664</v>
      </c>
      <c r="G38" s="153">
        <f t="shared" si="12"/>
        <v>357.71606637782423</v>
      </c>
      <c r="H38" s="151">
        <f t="shared" si="12"/>
        <v>-8.8793997111575802</v>
      </c>
      <c r="I38" s="153">
        <f t="shared" si="12"/>
        <v>190.84140967667986</v>
      </c>
      <c r="J38" s="153">
        <f t="shared" si="12"/>
        <v>157.99525698998681</v>
      </c>
      <c r="K38" s="153">
        <f t="shared" si="12"/>
        <v>89.036612500000004</v>
      </c>
      <c r="L38" s="6"/>
      <c r="M38" s="6"/>
    </row>
    <row r="39" spans="2:256" x14ac:dyDescent="0.25">
      <c r="B39" s="131" t="s">
        <v>333</v>
      </c>
      <c r="C39" s="142"/>
      <c r="D39" s="142"/>
      <c r="E39" s="152"/>
      <c r="F39" s="153">
        <f t="shared" ref="F39:K39" si="13">AVERAGE(F17,F19,F24)</f>
        <v>348.18666666666667</v>
      </c>
      <c r="G39" s="153">
        <f t="shared" si="13"/>
        <v>362.73006637782419</v>
      </c>
      <c r="H39" s="151">
        <f t="shared" si="13"/>
        <v>-14.543399711157548</v>
      </c>
      <c r="I39" s="153">
        <f t="shared" si="13"/>
        <v>196.32584301001316</v>
      </c>
      <c r="J39" s="153">
        <f t="shared" si="13"/>
        <v>151.86082365665348</v>
      </c>
      <c r="K39" s="153">
        <f t="shared" si="13"/>
        <v>86.965312499999996</v>
      </c>
      <c r="L39" s="6"/>
      <c r="M39" s="6"/>
    </row>
    <row r="40" spans="2:256" x14ac:dyDescent="0.25">
      <c r="B40" s="131" t="s">
        <v>328</v>
      </c>
      <c r="C40" s="142"/>
      <c r="D40" s="142"/>
      <c r="E40" s="152"/>
      <c r="F40" s="153">
        <f t="shared" ref="F40:K40" si="14">AVERAGE(F17,F20,F24)</f>
        <v>313.46666666666664</v>
      </c>
      <c r="G40" s="153">
        <f t="shared" si="14"/>
        <v>335.57489196376179</v>
      </c>
      <c r="H40" s="151">
        <f t="shared" si="14"/>
        <v>-22.108225297095135</v>
      </c>
      <c r="I40" s="153">
        <f t="shared" si="14"/>
        <v>186.9788984136591</v>
      </c>
      <c r="J40" s="153">
        <f t="shared" si="14"/>
        <v>126.48776825300759</v>
      </c>
      <c r="K40" s="153">
        <f t="shared" si="14"/>
        <v>72.663112499999997</v>
      </c>
      <c r="L40" s="6"/>
      <c r="M40" s="6"/>
    </row>
    <row r="41" spans="2:256" x14ac:dyDescent="0.25">
      <c r="B41" s="76"/>
      <c r="C41" s="67"/>
      <c r="D41" s="142"/>
      <c r="E41" s="143"/>
      <c r="F41" s="154"/>
      <c r="G41" s="66"/>
      <c r="H41" s="155"/>
      <c r="I41" s="154"/>
      <c r="J41" s="67"/>
      <c r="K41" s="154"/>
      <c r="L41" s="6"/>
      <c r="M41" s="6"/>
    </row>
    <row r="42" spans="2:256" s="48" customFormat="1" ht="33" customHeight="1" x14ac:dyDescent="0.25">
      <c r="B42" s="521" t="s">
        <v>510</v>
      </c>
      <c r="C42" s="521"/>
      <c r="D42" s="521"/>
      <c r="E42" s="521"/>
      <c r="F42" s="521"/>
      <c r="G42" s="521"/>
      <c r="H42" s="521"/>
      <c r="I42" s="521"/>
      <c r="J42" s="521"/>
      <c r="K42" s="521"/>
      <c r="L42" s="521"/>
      <c r="M42" s="521"/>
    </row>
    <row r="43" spans="2:256" x14ac:dyDescent="0.25">
      <c r="B43" s="48"/>
      <c r="C43" s="48"/>
      <c r="D43" s="48"/>
      <c r="E43" s="48"/>
      <c r="F43" s="48"/>
      <c r="G43" s="48"/>
      <c r="H43" s="48"/>
      <c r="I43" s="48"/>
      <c r="J43" s="48"/>
      <c r="K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row>
    <row r="44" spans="2:256" x14ac:dyDescent="0.25">
      <c r="B44" s="48"/>
      <c r="C44" s="48"/>
      <c r="D44" s="48"/>
      <c r="E44" s="48"/>
      <c r="F44" s="48"/>
      <c r="G44" s="48"/>
      <c r="H44" s="48"/>
      <c r="I44" s="48"/>
      <c r="J44" s="48"/>
      <c r="K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row>
    <row r="45" spans="2:256" x14ac:dyDescent="0.25">
      <c r="B45" s="48"/>
      <c r="C45" s="48"/>
      <c r="D45" s="48"/>
      <c r="E45" s="48"/>
      <c r="F45" s="48"/>
      <c r="G45" s="48"/>
      <c r="H45" s="48"/>
      <c r="I45" s="48"/>
      <c r="J45" s="48"/>
      <c r="K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row>
    <row r="46" spans="2:256" x14ac:dyDescent="0.25">
      <c r="B46" s="48"/>
      <c r="C46" s="48"/>
      <c r="D46" s="48"/>
      <c r="E46" s="48"/>
      <c r="F46" s="48"/>
      <c r="G46" s="48"/>
      <c r="H46" s="48"/>
      <c r="I46" s="48"/>
      <c r="J46" s="48"/>
      <c r="K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row>
    <row r="47" spans="2:256" x14ac:dyDescent="0.25">
      <c r="B47" s="48"/>
      <c r="C47" s="48"/>
      <c r="D47" s="48"/>
      <c r="E47" s="48"/>
      <c r="F47" s="48"/>
      <c r="G47" s="48"/>
      <c r="H47" s="48"/>
      <c r="I47" s="48"/>
      <c r="J47" s="48"/>
      <c r="K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row>
    <row r="48" spans="2:256" x14ac:dyDescent="0.25">
      <c r="B48" s="48"/>
      <c r="C48" s="48"/>
      <c r="D48" s="48"/>
      <c r="E48" s="48"/>
      <c r="F48" s="48"/>
      <c r="G48" s="48"/>
      <c r="H48" s="48"/>
      <c r="I48" s="48"/>
      <c r="J48" s="48"/>
      <c r="K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row>
    <row r="49" spans="2:256" x14ac:dyDescent="0.25">
      <c r="B49" s="48"/>
      <c r="C49" s="48"/>
      <c r="D49" s="48"/>
      <c r="E49" s="48"/>
      <c r="F49" s="48"/>
      <c r="G49" s="48"/>
      <c r="H49" s="48"/>
      <c r="I49" s="48"/>
      <c r="J49" s="48"/>
      <c r="K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row>
    <row r="50" spans="2:256" x14ac:dyDescent="0.25">
      <c r="B50" s="48"/>
      <c r="C50" s="48"/>
      <c r="D50" s="48"/>
      <c r="E50" s="48"/>
      <c r="F50" s="48"/>
      <c r="G50" s="48"/>
      <c r="H50" s="48"/>
      <c r="I50" s="48"/>
      <c r="J50" s="48"/>
      <c r="K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row>
    <row r="51" spans="2:256" x14ac:dyDescent="0.25">
      <c r="B51" s="48"/>
      <c r="C51" s="48"/>
      <c r="D51" s="48"/>
      <c r="E51" s="48"/>
      <c r="F51" s="48"/>
      <c r="G51" s="48"/>
      <c r="H51" s="48"/>
      <c r="I51" s="48"/>
      <c r="J51" s="48"/>
      <c r="K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row>
    <row r="52" spans="2:256" x14ac:dyDescent="0.25">
      <c r="B52" s="48"/>
      <c r="C52" s="48"/>
      <c r="D52" s="48"/>
      <c r="E52" s="48"/>
      <c r="F52" s="48"/>
      <c r="G52" s="48"/>
      <c r="H52" s="48"/>
      <c r="I52" s="48"/>
      <c r="J52" s="48"/>
      <c r="K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row>
    <row r="53" spans="2:256" x14ac:dyDescent="0.25">
      <c r="B53" s="48"/>
      <c r="C53" s="48"/>
      <c r="D53" s="48"/>
      <c r="E53" s="48"/>
      <c r="F53" s="48"/>
      <c r="G53" s="48"/>
      <c r="H53" s="48"/>
      <c r="I53" s="48"/>
      <c r="J53" s="48"/>
      <c r="K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row>
    <row r="54" spans="2:256" x14ac:dyDescent="0.25">
      <c r="B54" s="48"/>
      <c r="C54" s="48"/>
      <c r="D54" s="48"/>
      <c r="E54" s="48"/>
      <c r="F54" s="48"/>
      <c r="G54" s="48"/>
      <c r="H54" s="48"/>
      <c r="I54" s="48"/>
      <c r="J54" s="48"/>
      <c r="K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row>
    <row r="55" spans="2:256" x14ac:dyDescent="0.25">
      <c r="B55" s="48"/>
      <c r="C55" s="48"/>
      <c r="D55" s="48"/>
      <c r="E55" s="48"/>
      <c r="F55" s="48"/>
      <c r="G55" s="48"/>
      <c r="H55" s="48"/>
      <c r="I55" s="48"/>
      <c r="J55" s="48"/>
      <c r="K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row>
    <row r="56" spans="2:256" x14ac:dyDescent="0.25">
      <c r="B56" s="48"/>
      <c r="C56" s="48"/>
      <c r="D56" s="48"/>
      <c r="E56" s="48"/>
      <c r="F56" s="48"/>
      <c r="G56" s="48"/>
      <c r="H56" s="48"/>
      <c r="I56" s="48"/>
      <c r="J56" s="48"/>
      <c r="K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row>
    <row r="57" spans="2:256" x14ac:dyDescent="0.25">
      <c r="B57" s="48"/>
      <c r="C57" s="48"/>
      <c r="D57" s="48"/>
      <c r="E57" s="48"/>
      <c r="F57" s="48"/>
      <c r="G57" s="48"/>
      <c r="H57" s="48"/>
      <c r="I57" s="48"/>
      <c r="J57" s="48"/>
      <c r="K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row>
    <row r="58" spans="2:256" x14ac:dyDescent="0.25">
      <c r="B58" s="48"/>
      <c r="C58" s="48"/>
      <c r="D58" s="48"/>
      <c r="E58" s="48"/>
      <c r="F58" s="48"/>
      <c r="G58" s="48"/>
      <c r="H58" s="48"/>
      <c r="I58" s="48"/>
      <c r="J58" s="48"/>
      <c r="K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row>
    <row r="59" spans="2:256" x14ac:dyDescent="0.25">
      <c r="B59" s="48"/>
      <c r="C59" s="48"/>
      <c r="D59" s="48"/>
      <c r="E59" s="48"/>
      <c r="F59" s="48"/>
      <c r="G59" s="48"/>
      <c r="H59" s="48"/>
      <c r="I59" s="48"/>
      <c r="J59" s="48"/>
      <c r="K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row>
    <row r="60" spans="2:256" x14ac:dyDescent="0.25">
      <c r="B60" s="48"/>
      <c r="C60" s="48"/>
      <c r="D60" s="48"/>
      <c r="E60" s="48"/>
      <c r="F60" s="48"/>
      <c r="G60" s="48"/>
      <c r="H60" s="48"/>
      <c r="I60" s="48"/>
      <c r="J60" s="48"/>
      <c r="K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row>
    <row r="61" spans="2:256" x14ac:dyDescent="0.25">
      <c r="B61" s="48"/>
      <c r="C61" s="48"/>
      <c r="D61" s="48"/>
      <c r="E61" s="48"/>
      <c r="F61" s="48"/>
      <c r="G61" s="48"/>
      <c r="H61" s="48"/>
      <c r="I61" s="48"/>
      <c r="J61" s="48"/>
      <c r="K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row>
    <row r="62" spans="2:256" x14ac:dyDescent="0.25">
      <c r="B62" s="48"/>
      <c r="C62" s="48"/>
      <c r="D62" s="48"/>
      <c r="E62" s="48"/>
      <c r="F62" s="48"/>
      <c r="G62" s="48"/>
      <c r="H62" s="48"/>
      <c r="I62" s="48"/>
      <c r="J62" s="48"/>
      <c r="K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row>
    <row r="63" spans="2:256" x14ac:dyDescent="0.25">
      <c r="B63" s="48"/>
      <c r="C63" s="48"/>
      <c r="D63" s="48"/>
      <c r="E63" s="48"/>
      <c r="F63" s="48"/>
      <c r="G63" s="48"/>
      <c r="H63" s="48"/>
      <c r="I63" s="48"/>
      <c r="J63" s="48"/>
      <c r="K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row>
    <row r="64" spans="2:256" x14ac:dyDescent="0.25">
      <c r="B64" s="48"/>
      <c r="C64" s="48"/>
      <c r="D64" s="48"/>
      <c r="E64" s="48"/>
      <c r="F64" s="48"/>
      <c r="G64" s="48"/>
      <c r="H64" s="48"/>
      <c r="I64" s="48"/>
      <c r="J64" s="48"/>
      <c r="K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row>
    <row r="65" spans="2:256" x14ac:dyDescent="0.25">
      <c r="B65" s="48"/>
      <c r="C65" s="48"/>
      <c r="D65" s="48"/>
      <c r="E65" s="48"/>
      <c r="F65" s="48"/>
      <c r="G65" s="48"/>
      <c r="H65" s="48"/>
      <c r="I65" s="48"/>
      <c r="J65" s="48"/>
      <c r="K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row>
    <row r="66" spans="2:256" x14ac:dyDescent="0.25">
      <c r="B66" s="48"/>
      <c r="C66" s="48"/>
      <c r="D66" s="48"/>
      <c r="E66" s="48"/>
      <c r="F66" s="48"/>
      <c r="G66" s="48"/>
      <c r="H66" s="48"/>
      <c r="I66" s="48"/>
      <c r="J66" s="48"/>
      <c r="K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row>
    <row r="67" spans="2:256" x14ac:dyDescent="0.25">
      <c r="B67" s="48"/>
      <c r="C67" s="48"/>
      <c r="D67" s="48"/>
      <c r="E67" s="48"/>
      <c r="F67" s="48"/>
      <c r="G67" s="48"/>
      <c r="H67" s="48"/>
      <c r="I67" s="48"/>
      <c r="J67" s="48"/>
      <c r="K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row>
    <row r="68" spans="2:256" x14ac:dyDescent="0.25">
      <c r="B68" s="48"/>
      <c r="C68" s="48"/>
      <c r="D68" s="48"/>
      <c r="E68" s="48"/>
      <c r="F68" s="48"/>
      <c r="G68" s="48"/>
      <c r="H68" s="48"/>
      <c r="I68" s="48"/>
      <c r="J68" s="48"/>
      <c r="K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row>
    <row r="69" spans="2:256" x14ac:dyDescent="0.25">
      <c r="B69" s="48"/>
      <c r="C69" s="48"/>
      <c r="D69" s="48"/>
      <c r="E69" s="48"/>
      <c r="F69" s="48"/>
      <c r="G69" s="48"/>
      <c r="H69" s="48"/>
      <c r="I69" s="48"/>
      <c r="J69" s="48"/>
      <c r="K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row>
    <row r="70" spans="2:256" x14ac:dyDescent="0.25">
      <c r="B70" s="48"/>
      <c r="C70" s="48"/>
      <c r="D70" s="48"/>
      <c r="E70" s="48"/>
      <c r="F70" s="48"/>
      <c r="G70" s="48"/>
      <c r="H70" s="48"/>
      <c r="I70" s="48"/>
      <c r="J70" s="48"/>
      <c r="K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row>
    <row r="71" spans="2:256" x14ac:dyDescent="0.25">
      <c r="B71" s="48"/>
      <c r="C71" s="48"/>
      <c r="D71" s="48"/>
      <c r="E71" s="48"/>
      <c r="F71" s="48"/>
      <c r="G71" s="48"/>
      <c r="H71" s="48"/>
      <c r="I71" s="48"/>
      <c r="J71" s="48"/>
      <c r="K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row>
    <row r="72" spans="2:256" x14ac:dyDescent="0.25">
      <c r="B72" s="48"/>
      <c r="C72" s="48"/>
      <c r="D72" s="48"/>
      <c r="E72" s="48"/>
      <c r="F72" s="48"/>
      <c r="G72" s="48"/>
      <c r="H72" s="48"/>
      <c r="I72" s="48"/>
      <c r="J72" s="48"/>
      <c r="K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row>
    <row r="73" spans="2:256" x14ac:dyDescent="0.25">
      <c r="B73" s="48"/>
      <c r="C73" s="48"/>
      <c r="D73" s="48"/>
      <c r="E73" s="48"/>
      <c r="F73" s="48"/>
      <c r="G73" s="48"/>
      <c r="H73" s="48"/>
      <c r="I73" s="48"/>
      <c r="J73" s="48"/>
      <c r="K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row>
    <row r="74" spans="2:256" x14ac:dyDescent="0.25">
      <c r="B74" s="48"/>
      <c r="C74" s="48"/>
      <c r="D74" s="48"/>
      <c r="E74" s="48"/>
      <c r="F74" s="48"/>
      <c r="G74" s="48"/>
      <c r="H74" s="48"/>
      <c r="I74" s="48"/>
      <c r="J74" s="48"/>
      <c r="K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row>
    <row r="75" spans="2:256" x14ac:dyDescent="0.25">
      <c r="B75" s="48"/>
      <c r="C75" s="48"/>
      <c r="D75" s="48"/>
      <c r="E75" s="48"/>
      <c r="F75" s="48"/>
      <c r="G75" s="48"/>
      <c r="H75" s="48"/>
      <c r="I75" s="48"/>
      <c r="J75" s="48"/>
      <c r="K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row>
    <row r="76" spans="2:256" x14ac:dyDescent="0.25">
      <c r="B76" s="48"/>
      <c r="C76" s="48"/>
      <c r="D76" s="48"/>
      <c r="E76" s="48"/>
      <c r="F76" s="48"/>
      <c r="G76" s="48"/>
      <c r="H76" s="48"/>
      <c r="I76" s="48"/>
      <c r="J76" s="48"/>
      <c r="K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row>
    <row r="77" spans="2:256" x14ac:dyDescent="0.25">
      <c r="B77" s="48"/>
      <c r="C77" s="48"/>
      <c r="D77" s="48"/>
      <c r="E77" s="48"/>
      <c r="F77" s="48"/>
      <c r="G77" s="48"/>
      <c r="H77" s="48"/>
      <c r="I77" s="48"/>
      <c r="J77" s="48"/>
      <c r="K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row>
    <row r="78" spans="2:256" x14ac:dyDescent="0.25">
      <c r="B78" s="48"/>
      <c r="C78" s="48"/>
      <c r="D78" s="48"/>
      <c r="E78" s="48"/>
      <c r="F78" s="48"/>
      <c r="G78" s="48"/>
      <c r="H78" s="48"/>
      <c r="I78" s="48"/>
      <c r="J78" s="48"/>
      <c r="K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row>
    <row r="79" spans="2:256" x14ac:dyDescent="0.25">
      <c r="B79" s="48"/>
      <c r="C79" s="48"/>
      <c r="D79" s="48"/>
      <c r="E79" s="48"/>
      <c r="F79" s="48"/>
      <c r="G79" s="48"/>
      <c r="H79" s="48"/>
      <c r="I79" s="48"/>
      <c r="J79" s="48"/>
      <c r="K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row>
    <row r="80" spans="2:256" x14ac:dyDescent="0.25">
      <c r="B80" s="48"/>
      <c r="C80" s="48"/>
      <c r="D80" s="48"/>
      <c r="E80" s="48"/>
      <c r="F80" s="48"/>
      <c r="G80" s="48"/>
      <c r="H80" s="48"/>
      <c r="I80" s="48"/>
      <c r="J80" s="48"/>
      <c r="K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row>
    <row r="81" spans="2:256" x14ac:dyDescent="0.25">
      <c r="B81" s="48"/>
      <c r="C81" s="48"/>
      <c r="D81" s="48"/>
      <c r="E81" s="48"/>
      <c r="F81" s="48"/>
      <c r="G81" s="48"/>
      <c r="H81" s="48"/>
      <c r="I81" s="48"/>
      <c r="J81" s="48"/>
      <c r="K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row>
    <row r="82" spans="2:256" x14ac:dyDescent="0.25">
      <c r="B82" s="48"/>
      <c r="C82" s="48"/>
      <c r="D82" s="48"/>
      <c r="E82" s="48"/>
      <c r="F82" s="48"/>
      <c r="G82" s="48"/>
      <c r="H82" s="48"/>
      <c r="I82" s="48"/>
      <c r="J82" s="48"/>
      <c r="K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row>
    <row r="83" spans="2:256" x14ac:dyDescent="0.25">
      <c r="B83" s="48"/>
      <c r="C83" s="48"/>
      <c r="D83" s="48"/>
      <c r="E83" s="48"/>
      <c r="F83" s="48"/>
      <c r="G83" s="48"/>
      <c r="H83" s="48"/>
      <c r="I83" s="48"/>
      <c r="J83" s="48"/>
      <c r="K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row>
    <row r="84" spans="2:256" x14ac:dyDescent="0.25">
      <c r="B84" s="48"/>
      <c r="C84" s="48"/>
      <c r="D84" s="48"/>
      <c r="E84" s="48"/>
      <c r="F84" s="48"/>
      <c r="G84" s="48"/>
      <c r="H84" s="48"/>
      <c r="I84" s="48"/>
      <c r="J84" s="48"/>
      <c r="K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row>
    <row r="85" spans="2:256" x14ac:dyDescent="0.25">
      <c r="B85" s="48"/>
      <c r="C85" s="48"/>
      <c r="D85" s="48"/>
      <c r="E85" s="48"/>
      <c r="F85" s="48"/>
      <c r="G85" s="48"/>
      <c r="H85" s="48"/>
      <c r="I85" s="48"/>
      <c r="J85" s="48"/>
      <c r="K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row>
    <row r="86" spans="2:256" x14ac:dyDescent="0.25">
      <c r="B86" s="48"/>
      <c r="C86" s="48"/>
      <c r="D86" s="48"/>
      <c r="E86" s="48"/>
      <c r="F86" s="48"/>
      <c r="G86" s="48"/>
      <c r="H86" s="48"/>
      <c r="I86" s="48"/>
      <c r="J86" s="48"/>
      <c r="K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row>
    <row r="87" spans="2:256" x14ac:dyDescent="0.25">
      <c r="B87" s="48"/>
      <c r="C87" s="48"/>
      <c r="D87" s="48"/>
      <c r="E87" s="48"/>
      <c r="F87" s="48"/>
      <c r="G87" s="48"/>
      <c r="H87" s="48"/>
      <c r="I87" s="48"/>
      <c r="J87" s="48"/>
      <c r="K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row>
    <row r="88" spans="2:256" x14ac:dyDescent="0.25">
      <c r="B88" s="48"/>
      <c r="C88" s="48"/>
      <c r="D88" s="48"/>
      <c r="E88" s="48"/>
      <c r="F88" s="48"/>
      <c r="G88" s="48"/>
      <c r="H88" s="48"/>
      <c r="I88" s="48"/>
      <c r="J88" s="48"/>
      <c r="K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row>
    <row r="89" spans="2:256" x14ac:dyDescent="0.25">
      <c r="B89" s="48"/>
      <c r="C89" s="48"/>
      <c r="D89" s="48"/>
      <c r="E89" s="48"/>
      <c r="F89" s="48"/>
      <c r="G89" s="48"/>
      <c r="H89" s="48"/>
      <c r="I89" s="48"/>
      <c r="J89" s="48"/>
      <c r="K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row>
    <row r="90" spans="2:256" x14ac:dyDescent="0.25">
      <c r="B90" s="48"/>
      <c r="C90" s="48"/>
      <c r="D90" s="48"/>
      <c r="E90" s="48"/>
      <c r="F90" s="48"/>
      <c r="G90" s="48"/>
      <c r="H90" s="48"/>
      <c r="I90" s="48"/>
      <c r="J90" s="48"/>
      <c r="K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row>
    <row r="91" spans="2:256" x14ac:dyDescent="0.25">
      <c r="B91" s="48"/>
      <c r="C91" s="48"/>
      <c r="D91" s="48"/>
      <c r="E91" s="48"/>
      <c r="F91" s="48"/>
      <c r="G91" s="48"/>
      <c r="H91" s="48"/>
      <c r="I91" s="48"/>
      <c r="J91" s="48"/>
      <c r="K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row>
    <row r="92" spans="2:256" x14ac:dyDescent="0.25">
      <c r="B92" s="48"/>
      <c r="C92" s="48"/>
      <c r="D92" s="48"/>
      <c r="E92" s="48"/>
      <c r="F92" s="48"/>
      <c r="G92" s="48"/>
      <c r="H92" s="48"/>
      <c r="I92" s="48"/>
      <c r="J92" s="48"/>
      <c r="K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row>
    <row r="93" spans="2:256" x14ac:dyDescent="0.25">
      <c r="B93" s="48"/>
      <c r="C93" s="48"/>
      <c r="D93" s="48"/>
      <c r="E93" s="48"/>
      <c r="F93" s="48"/>
      <c r="G93" s="48"/>
      <c r="H93" s="48"/>
      <c r="I93" s="48"/>
      <c r="J93" s="48"/>
      <c r="K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row>
    <row r="94" spans="2:256" x14ac:dyDescent="0.25">
      <c r="B94" s="48"/>
      <c r="C94" s="48"/>
      <c r="D94" s="48"/>
      <c r="E94" s="48"/>
      <c r="F94" s="48"/>
      <c r="G94" s="48"/>
      <c r="H94" s="48"/>
      <c r="I94" s="48"/>
      <c r="J94" s="48"/>
      <c r="K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row>
    <row r="95" spans="2:256" x14ac:dyDescent="0.25">
      <c r="B95" s="48"/>
      <c r="C95" s="48"/>
      <c r="D95" s="48"/>
      <c r="E95" s="48"/>
      <c r="F95" s="48"/>
      <c r="G95" s="48"/>
      <c r="H95" s="48"/>
      <c r="I95" s="48"/>
      <c r="J95" s="48"/>
      <c r="K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row>
    <row r="96" spans="2:256" x14ac:dyDescent="0.25">
      <c r="B96" s="48"/>
      <c r="C96" s="48"/>
      <c r="D96" s="48"/>
      <c r="E96" s="48"/>
      <c r="F96" s="48"/>
      <c r="G96" s="48"/>
      <c r="H96" s="48"/>
      <c r="I96" s="48"/>
      <c r="J96" s="48"/>
      <c r="K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row>
    <row r="97" spans="2:256" x14ac:dyDescent="0.25">
      <c r="B97" s="48"/>
      <c r="C97" s="48"/>
      <c r="D97" s="48"/>
      <c r="E97" s="48"/>
      <c r="F97" s="48"/>
      <c r="G97" s="48"/>
      <c r="H97" s="48"/>
      <c r="I97" s="48"/>
      <c r="J97" s="48"/>
      <c r="K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row>
    <row r="98" spans="2:256" x14ac:dyDescent="0.25">
      <c r="B98" s="48"/>
      <c r="C98" s="48"/>
      <c r="D98" s="48"/>
      <c r="E98" s="48"/>
      <c r="F98" s="48"/>
      <c r="G98" s="48"/>
      <c r="H98" s="48"/>
      <c r="I98" s="48"/>
      <c r="J98" s="48"/>
      <c r="K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row>
    <row r="99" spans="2:256" x14ac:dyDescent="0.25">
      <c r="B99" s="48"/>
      <c r="C99" s="48"/>
      <c r="D99" s="48"/>
      <c r="E99" s="48"/>
      <c r="F99" s="48"/>
      <c r="G99" s="48"/>
      <c r="H99" s="48"/>
      <c r="I99" s="48"/>
      <c r="J99" s="48"/>
      <c r="K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row>
    <row r="100" spans="2:256" x14ac:dyDescent="0.25">
      <c r="B100" s="48"/>
      <c r="C100" s="48"/>
      <c r="D100" s="48"/>
      <c r="E100" s="48"/>
      <c r="F100" s="48"/>
      <c r="G100" s="48"/>
      <c r="H100" s="48"/>
      <c r="I100" s="48"/>
      <c r="J100" s="48"/>
      <c r="K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row>
    <row r="101" spans="2:256" x14ac:dyDescent="0.25">
      <c r="B101" s="48"/>
      <c r="C101" s="48"/>
      <c r="D101" s="48"/>
      <c r="E101" s="48"/>
      <c r="F101" s="48"/>
      <c r="G101" s="48"/>
      <c r="H101" s="48"/>
      <c r="I101" s="48"/>
      <c r="J101" s="48"/>
      <c r="K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row>
    <row r="102" spans="2:256" x14ac:dyDescent="0.25">
      <c r="B102" s="48"/>
      <c r="C102" s="48"/>
      <c r="D102" s="48"/>
      <c r="E102" s="48"/>
      <c r="F102" s="48"/>
      <c r="G102" s="48"/>
      <c r="H102" s="48"/>
      <c r="I102" s="48"/>
      <c r="J102" s="48"/>
      <c r="K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row>
    <row r="103" spans="2:256" x14ac:dyDescent="0.25">
      <c r="B103" s="48"/>
      <c r="C103" s="48"/>
      <c r="D103" s="48"/>
      <c r="E103" s="48"/>
      <c r="F103" s="48"/>
      <c r="G103" s="48"/>
      <c r="H103" s="48"/>
      <c r="I103" s="48"/>
      <c r="J103" s="48"/>
      <c r="K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row>
    <row r="104" spans="2:256" x14ac:dyDescent="0.25">
      <c r="B104" s="48"/>
      <c r="C104" s="48"/>
      <c r="D104" s="48"/>
      <c r="E104" s="48"/>
      <c r="F104" s="48"/>
      <c r="G104" s="48"/>
      <c r="H104" s="48"/>
      <c r="I104" s="48"/>
      <c r="J104" s="48"/>
      <c r="K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row>
    <row r="105" spans="2:256" x14ac:dyDescent="0.25">
      <c r="B105" s="48"/>
      <c r="C105" s="48"/>
      <c r="D105" s="48"/>
      <c r="E105" s="48"/>
      <c r="F105" s="48"/>
      <c r="G105" s="48"/>
      <c r="H105" s="48"/>
      <c r="I105" s="48"/>
      <c r="J105" s="48"/>
      <c r="K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row>
    <row r="106" spans="2:256" x14ac:dyDescent="0.25">
      <c r="B106" s="48"/>
      <c r="C106" s="48"/>
      <c r="D106" s="48"/>
      <c r="E106" s="48"/>
      <c r="F106" s="48"/>
      <c r="G106" s="48"/>
      <c r="H106" s="48"/>
      <c r="I106" s="48"/>
      <c r="J106" s="48"/>
      <c r="K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row>
    <row r="107" spans="2:256" x14ac:dyDescent="0.25">
      <c r="B107" s="48"/>
      <c r="C107" s="48"/>
      <c r="D107" s="48"/>
      <c r="E107" s="48"/>
      <c r="F107" s="48"/>
      <c r="G107" s="48"/>
      <c r="H107" s="48"/>
      <c r="I107" s="48"/>
      <c r="J107" s="48"/>
      <c r="K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row>
    <row r="108" spans="2:256" x14ac:dyDescent="0.25">
      <c r="B108" s="48"/>
      <c r="C108" s="48"/>
      <c r="D108" s="48"/>
      <c r="E108" s="48"/>
      <c r="F108" s="48"/>
      <c r="G108" s="48"/>
      <c r="H108" s="48"/>
      <c r="I108" s="48"/>
      <c r="J108" s="48"/>
      <c r="K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row>
    <row r="109" spans="2:256" x14ac:dyDescent="0.25">
      <c r="B109" s="48"/>
      <c r="C109" s="48"/>
      <c r="D109" s="48"/>
      <c r="E109" s="48"/>
      <c r="F109" s="48"/>
      <c r="G109" s="48"/>
      <c r="H109" s="48"/>
      <c r="I109" s="48"/>
      <c r="J109" s="48"/>
      <c r="K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row>
    <row r="110" spans="2:256" x14ac:dyDescent="0.25">
      <c r="B110" s="48"/>
      <c r="C110" s="48"/>
      <c r="D110" s="48"/>
      <c r="E110" s="48"/>
      <c r="F110" s="48"/>
      <c r="G110" s="48"/>
      <c r="H110" s="48"/>
      <c r="I110" s="48"/>
      <c r="J110" s="48"/>
      <c r="K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row>
    <row r="111" spans="2:256" x14ac:dyDescent="0.25">
      <c r="B111" s="48"/>
      <c r="C111" s="48"/>
      <c r="D111" s="48"/>
      <c r="E111" s="48"/>
      <c r="F111" s="48"/>
      <c r="G111" s="48"/>
      <c r="H111" s="48"/>
      <c r="I111" s="48"/>
      <c r="J111" s="48"/>
      <c r="K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row>
    <row r="112" spans="2:256" x14ac:dyDescent="0.25">
      <c r="B112" s="48"/>
      <c r="C112" s="48"/>
      <c r="D112" s="48"/>
      <c r="E112" s="48"/>
      <c r="F112" s="48"/>
      <c r="G112" s="48"/>
      <c r="H112" s="48"/>
      <c r="I112" s="48"/>
      <c r="J112" s="48"/>
      <c r="K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row>
    <row r="113" spans="2:256" x14ac:dyDescent="0.25">
      <c r="B113" s="48"/>
      <c r="C113" s="48"/>
      <c r="D113" s="48"/>
      <c r="E113" s="48"/>
      <c r="F113" s="48"/>
      <c r="G113" s="48"/>
      <c r="H113" s="48"/>
      <c r="I113" s="48"/>
      <c r="J113" s="48"/>
      <c r="K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row>
    <row r="114" spans="2:256" x14ac:dyDescent="0.25">
      <c r="B114" s="48"/>
      <c r="C114" s="48"/>
      <c r="D114" s="48"/>
      <c r="E114" s="48"/>
      <c r="F114" s="48"/>
      <c r="G114" s="48"/>
      <c r="H114" s="48"/>
      <c r="I114" s="48"/>
      <c r="J114" s="48"/>
      <c r="K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row>
    <row r="115" spans="2:256" x14ac:dyDescent="0.25">
      <c r="B115" s="48"/>
      <c r="C115" s="48"/>
      <c r="D115" s="48"/>
      <c r="E115" s="48"/>
      <c r="F115" s="48"/>
      <c r="G115" s="48"/>
      <c r="H115" s="48"/>
      <c r="I115" s="48"/>
      <c r="J115" s="48"/>
      <c r="K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row>
    <row r="116" spans="2:256" x14ac:dyDescent="0.25">
      <c r="B116" s="48"/>
      <c r="C116" s="48"/>
      <c r="D116" s="48"/>
      <c r="E116" s="48"/>
      <c r="F116" s="48"/>
      <c r="G116" s="48"/>
      <c r="H116" s="48"/>
      <c r="I116" s="48"/>
      <c r="J116" s="48"/>
      <c r="K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row>
    <row r="117" spans="2:256" x14ac:dyDescent="0.25">
      <c r="B117" s="48"/>
      <c r="C117" s="48"/>
      <c r="D117" s="48"/>
      <c r="E117" s="48"/>
      <c r="F117" s="48"/>
      <c r="G117" s="48"/>
      <c r="H117" s="48"/>
      <c r="I117" s="48"/>
      <c r="J117" s="48"/>
      <c r="K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row>
    <row r="118" spans="2:256" x14ac:dyDescent="0.25">
      <c r="B118" s="48"/>
      <c r="C118" s="48"/>
      <c r="D118" s="48"/>
      <c r="E118" s="48"/>
      <c r="F118" s="48"/>
      <c r="G118" s="48"/>
      <c r="H118" s="48"/>
      <c r="I118" s="48"/>
      <c r="J118" s="48"/>
      <c r="K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row>
    <row r="119" spans="2:256" x14ac:dyDescent="0.25">
      <c r="B119" s="48"/>
      <c r="C119" s="48"/>
      <c r="D119" s="48"/>
      <c r="E119" s="48"/>
      <c r="F119" s="48"/>
      <c r="G119" s="48"/>
      <c r="H119" s="48"/>
      <c r="I119" s="48"/>
      <c r="J119" s="48"/>
      <c r="K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row>
    <row r="120" spans="2:256" x14ac:dyDescent="0.25">
      <c r="B120" s="48"/>
      <c r="C120" s="48"/>
      <c r="D120" s="48"/>
      <c r="E120" s="48"/>
      <c r="F120" s="48"/>
      <c r="G120" s="48"/>
      <c r="H120" s="48"/>
      <c r="I120" s="48"/>
      <c r="J120" s="48"/>
      <c r="K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row>
    <row r="121" spans="2:256" x14ac:dyDescent="0.25">
      <c r="B121" s="48"/>
      <c r="C121" s="48"/>
      <c r="D121" s="48"/>
      <c r="E121" s="48"/>
      <c r="F121" s="48"/>
      <c r="G121" s="48"/>
      <c r="H121" s="48"/>
      <c r="I121" s="48"/>
      <c r="J121" s="48"/>
      <c r="K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row>
    <row r="122" spans="2:256" x14ac:dyDescent="0.25">
      <c r="B122" s="48"/>
      <c r="C122" s="48"/>
      <c r="D122" s="48"/>
      <c r="E122" s="48"/>
      <c r="F122" s="48"/>
      <c r="G122" s="48"/>
      <c r="H122" s="48"/>
      <c r="I122" s="48"/>
      <c r="J122" s="48"/>
      <c r="K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row>
    <row r="123" spans="2:256" x14ac:dyDescent="0.25">
      <c r="B123" s="48"/>
      <c r="C123" s="48"/>
      <c r="D123" s="48"/>
      <c r="E123" s="48"/>
      <c r="F123" s="48"/>
      <c r="G123" s="48"/>
      <c r="H123" s="48"/>
      <c r="I123" s="48"/>
      <c r="J123" s="48"/>
      <c r="K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row>
    <row r="124" spans="2:256" x14ac:dyDescent="0.25">
      <c r="B124" s="48"/>
      <c r="C124" s="48"/>
      <c r="D124" s="48"/>
      <c r="E124" s="48"/>
      <c r="F124" s="48"/>
      <c r="G124" s="48"/>
      <c r="H124" s="48"/>
      <c r="I124" s="48"/>
      <c r="J124" s="48"/>
      <c r="K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row>
    <row r="125" spans="2:256" x14ac:dyDescent="0.25">
      <c r="B125" s="48"/>
      <c r="C125" s="48"/>
      <c r="D125" s="48"/>
      <c r="E125" s="48"/>
      <c r="F125" s="48"/>
      <c r="G125" s="48"/>
      <c r="H125" s="48"/>
      <c r="I125" s="48"/>
      <c r="J125" s="48"/>
      <c r="K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row>
    <row r="126" spans="2:256" x14ac:dyDescent="0.25">
      <c r="B126" s="48"/>
      <c r="C126" s="48"/>
      <c r="D126" s="48"/>
      <c r="E126" s="48"/>
      <c r="F126" s="48"/>
      <c r="G126" s="48"/>
      <c r="H126" s="48"/>
      <c r="I126" s="48"/>
      <c r="J126" s="48"/>
      <c r="K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row>
    <row r="127" spans="2:256" x14ac:dyDescent="0.25">
      <c r="B127" s="48"/>
      <c r="C127" s="48"/>
      <c r="D127" s="48"/>
      <c r="E127" s="48"/>
      <c r="F127" s="48"/>
      <c r="G127" s="48"/>
      <c r="H127" s="48"/>
      <c r="I127" s="48"/>
      <c r="J127" s="48"/>
      <c r="K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row>
    <row r="128" spans="2:256" x14ac:dyDescent="0.25">
      <c r="B128" s="48"/>
      <c r="C128" s="48"/>
      <c r="D128" s="48"/>
      <c r="E128" s="48"/>
      <c r="F128" s="48"/>
      <c r="G128" s="48"/>
      <c r="H128" s="48"/>
      <c r="I128" s="48"/>
      <c r="J128" s="48"/>
      <c r="K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row>
    <row r="129" spans="2:256" x14ac:dyDescent="0.25">
      <c r="B129" s="48"/>
      <c r="C129" s="48"/>
      <c r="D129" s="48"/>
      <c r="E129" s="48"/>
      <c r="F129" s="48"/>
      <c r="G129" s="48"/>
      <c r="H129" s="48"/>
      <c r="I129" s="48"/>
      <c r="J129" s="48"/>
      <c r="K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row>
    <row r="130" spans="2:256" x14ac:dyDescent="0.25">
      <c r="B130" s="48"/>
      <c r="C130" s="48"/>
      <c r="D130" s="48"/>
      <c r="E130" s="48"/>
      <c r="F130" s="48"/>
      <c r="G130" s="48"/>
      <c r="H130" s="48"/>
      <c r="I130" s="48"/>
      <c r="J130" s="48"/>
      <c r="K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row>
    <row r="131" spans="2:256" x14ac:dyDescent="0.25">
      <c r="B131" s="48"/>
      <c r="C131" s="48"/>
      <c r="D131" s="48"/>
      <c r="E131" s="48"/>
      <c r="F131" s="48"/>
      <c r="G131" s="48"/>
      <c r="H131" s="48"/>
      <c r="I131" s="48"/>
      <c r="J131" s="48"/>
      <c r="K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row>
    <row r="132" spans="2:256" x14ac:dyDescent="0.25">
      <c r="B132" s="48"/>
      <c r="C132" s="48"/>
      <c r="D132" s="48"/>
      <c r="E132" s="48"/>
      <c r="F132" s="48"/>
      <c r="G132" s="48"/>
      <c r="H132" s="48"/>
      <c r="I132" s="48"/>
      <c r="J132" s="48"/>
      <c r="K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row>
    <row r="133" spans="2:256" x14ac:dyDescent="0.25">
      <c r="B133" s="48"/>
      <c r="C133" s="48"/>
      <c r="D133" s="48"/>
      <c r="E133" s="48"/>
      <c r="F133" s="48"/>
      <c r="G133" s="48"/>
      <c r="H133" s="48"/>
      <c r="I133" s="48"/>
      <c r="J133" s="48"/>
      <c r="K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row>
    <row r="134" spans="2:256" x14ac:dyDescent="0.25">
      <c r="B134" s="48"/>
      <c r="C134" s="48"/>
      <c r="D134" s="48"/>
      <c r="E134" s="48"/>
      <c r="F134" s="48"/>
      <c r="G134" s="48"/>
      <c r="H134" s="48"/>
      <c r="I134" s="48"/>
      <c r="J134" s="48"/>
      <c r="K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row>
    <row r="135" spans="2:256" x14ac:dyDescent="0.25">
      <c r="B135" s="48"/>
      <c r="C135" s="48"/>
      <c r="D135" s="48"/>
      <c r="E135" s="48"/>
      <c r="F135" s="48"/>
      <c r="G135" s="48"/>
      <c r="H135" s="48"/>
      <c r="I135" s="48"/>
      <c r="J135" s="48"/>
      <c r="K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row>
    <row r="136" spans="2:256" x14ac:dyDescent="0.25">
      <c r="B136" s="48"/>
      <c r="C136" s="48"/>
      <c r="D136" s="48"/>
      <c r="E136" s="48"/>
      <c r="F136" s="48"/>
      <c r="G136" s="48"/>
      <c r="H136" s="48"/>
      <c r="I136" s="48"/>
      <c r="J136" s="48"/>
      <c r="K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row>
    <row r="137" spans="2:256" x14ac:dyDescent="0.25">
      <c r="B137" s="48"/>
      <c r="C137" s="48"/>
      <c r="D137" s="48"/>
      <c r="E137" s="48"/>
      <c r="F137" s="48"/>
      <c r="G137" s="48"/>
      <c r="H137" s="48"/>
      <c r="I137" s="48"/>
      <c r="J137" s="48"/>
      <c r="K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row>
    <row r="138" spans="2:256" x14ac:dyDescent="0.25">
      <c r="B138" s="48"/>
      <c r="C138" s="48"/>
      <c r="D138" s="48"/>
      <c r="E138" s="48"/>
      <c r="F138" s="48"/>
      <c r="G138" s="48"/>
      <c r="H138" s="48"/>
      <c r="I138" s="48"/>
      <c r="J138" s="48"/>
      <c r="K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row>
    <row r="139" spans="2:256" x14ac:dyDescent="0.25">
      <c r="B139" s="48"/>
      <c r="C139" s="48"/>
      <c r="D139" s="48"/>
      <c r="E139" s="48"/>
      <c r="F139" s="48"/>
      <c r="G139" s="48"/>
      <c r="H139" s="48"/>
      <c r="I139" s="48"/>
      <c r="J139" s="48"/>
      <c r="K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row>
    <row r="140" spans="2:256" x14ac:dyDescent="0.25">
      <c r="B140" s="48"/>
      <c r="C140" s="48"/>
      <c r="D140" s="48"/>
      <c r="E140" s="48"/>
      <c r="F140" s="48"/>
      <c r="G140" s="48"/>
      <c r="H140" s="48"/>
      <c r="I140" s="48"/>
      <c r="J140" s="48"/>
      <c r="K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row>
    <row r="141" spans="2:256" x14ac:dyDescent="0.25">
      <c r="B141" s="48"/>
      <c r="C141" s="48"/>
      <c r="D141" s="48"/>
      <c r="E141" s="48"/>
      <c r="F141" s="48"/>
      <c r="G141" s="48"/>
      <c r="H141" s="48"/>
      <c r="I141" s="48"/>
      <c r="J141" s="48"/>
      <c r="K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row>
    <row r="142" spans="2:256" x14ac:dyDescent="0.25">
      <c r="B142" s="48"/>
      <c r="C142" s="48"/>
      <c r="D142" s="48"/>
      <c r="E142" s="48"/>
      <c r="F142" s="48"/>
      <c r="G142" s="48"/>
      <c r="H142" s="48"/>
      <c r="I142" s="48"/>
      <c r="J142" s="48"/>
      <c r="K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row>
    <row r="143" spans="2:256" x14ac:dyDescent="0.25">
      <c r="B143" s="48"/>
      <c r="C143" s="48"/>
      <c r="D143" s="48"/>
      <c r="E143" s="48"/>
      <c r="F143" s="48"/>
      <c r="G143" s="48"/>
      <c r="H143" s="48"/>
      <c r="I143" s="48"/>
      <c r="J143" s="48"/>
      <c r="K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row>
    <row r="144" spans="2:256" x14ac:dyDescent="0.25">
      <c r="B144" s="48"/>
      <c r="C144" s="48"/>
      <c r="D144" s="48"/>
      <c r="E144" s="48"/>
      <c r="F144" s="48"/>
      <c r="G144" s="48"/>
      <c r="H144" s="48"/>
      <c r="I144" s="48"/>
      <c r="J144" s="48"/>
      <c r="K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row>
    <row r="145" spans="2:256" x14ac:dyDescent="0.25">
      <c r="B145" s="48"/>
      <c r="C145" s="48"/>
      <c r="D145" s="48"/>
      <c r="E145" s="48"/>
      <c r="F145" s="48"/>
      <c r="G145" s="48"/>
      <c r="H145" s="48"/>
      <c r="I145" s="48"/>
      <c r="J145" s="48"/>
      <c r="K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row>
    <row r="146" spans="2:256" x14ac:dyDescent="0.25">
      <c r="B146" s="48"/>
      <c r="C146" s="48"/>
      <c r="D146" s="48"/>
      <c r="E146" s="48"/>
      <c r="F146" s="48"/>
      <c r="G146" s="48"/>
      <c r="H146" s="48"/>
      <c r="I146" s="48"/>
      <c r="J146" s="48"/>
      <c r="K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row>
    <row r="147" spans="2:256" x14ac:dyDescent="0.25">
      <c r="B147" s="48"/>
      <c r="C147" s="48"/>
      <c r="D147" s="48"/>
      <c r="E147" s="48"/>
      <c r="F147" s="48"/>
      <c r="G147" s="48"/>
      <c r="H147" s="48"/>
      <c r="I147" s="48"/>
      <c r="J147" s="48"/>
      <c r="K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row>
    <row r="148" spans="2:256" x14ac:dyDescent="0.25">
      <c r="B148" s="48"/>
      <c r="C148" s="48"/>
      <c r="D148" s="48"/>
      <c r="E148" s="48"/>
      <c r="F148" s="48"/>
      <c r="G148" s="48"/>
      <c r="H148" s="48"/>
      <c r="I148" s="48"/>
      <c r="J148" s="48"/>
      <c r="K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row>
    <row r="149" spans="2:256" x14ac:dyDescent="0.25">
      <c r="B149" s="48"/>
      <c r="C149" s="48"/>
      <c r="D149" s="48"/>
      <c r="E149" s="48"/>
      <c r="F149" s="48"/>
      <c r="G149" s="48"/>
      <c r="H149" s="48"/>
      <c r="I149" s="48"/>
      <c r="J149" s="48"/>
      <c r="K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row>
    <row r="150" spans="2:256" x14ac:dyDescent="0.25">
      <c r="B150" s="48"/>
      <c r="C150" s="48"/>
      <c r="D150" s="48"/>
      <c r="E150" s="48"/>
      <c r="F150" s="48"/>
      <c r="G150" s="48"/>
      <c r="H150" s="48"/>
      <c r="I150" s="48"/>
      <c r="J150" s="48"/>
      <c r="K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row>
    <row r="151" spans="2:256" x14ac:dyDescent="0.25">
      <c r="B151" s="48"/>
      <c r="C151" s="48"/>
      <c r="D151" s="48"/>
      <c r="E151" s="48"/>
      <c r="F151" s="48"/>
      <c r="G151" s="48"/>
      <c r="H151" s="48"/>
      <c r="I151" s="48"/>
      <c r="J151" s="48"/>
      <c r="K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row>
    <row r="152" spans="2:256" x14ac:dyDescent="0.25">
      <c r="B152" s="48"/>
      <c r="C152" s="48"/>
      <c r="D152" s="48"/>
      <c r="E152" s="48"/>
      <c r="F152" s="48"/>
      <c r="G152" s="48"/>
      <c r="H152" s="48"/>
      <c r="I152" s="48"/>
      <c r="J152" s="48"/>
      <c r="K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row>
    <row r="153" spans="2:256" x14ac:dyDescent="0.25">
      <c r="B153" s="48"/>
      <c r="C153" s="48"/>
      <c r="D153" s="48"/>
      <c r="E153" s="48"/>
      <c r="F153" s="48"/>
      <c r="G153" s="48"/>
      <c r="H153" s="48"/>
      <c r="I153" s="48"/>
      <c r="J153" s="48"/>
      <c r="K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row>
    <row r="154" spans="2:256" x14ac:dyDescent="0.25">
      <c r="B154" s="48"/>
      <c r="C154" s="48"/>
      <c r="D154" s="48"/>
      <c r="E154" s="48"/>
      <c r="F154" s="48"/>
      <c r="G154" s="48"/>
      <c r="H154" s="48"/>
      <c r="I154" s="48"/>
      <c r="J154" s="48"/>
      <c r="K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row>
    <row r="155" spans="2:256" x14ac:dyDescent="0.25">
      <c r="B155" s="48"/>
      <c r="C155" s="48"/>
      <c r="D155" s="48"/>
      <c r="E155" s="48"/>
      <c r="F155" s="48"/>
      <c r="G155" s="48"/>
      <c r="H155" s="48"/>
      <c r="I155" s="48"/>
      <c r="J155" s="48"/>
      <c r="K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row>
    <row r="156" spans="2:256" x14ac:dyDescent="0.25">
      <c r="B156" s="48"/>
      <c r="C156" s="48"/>
      <c r="D156" s="48"/>
      <c r="E156" s="48"/>
      <c r="F156" s="48"/>
      <c r="G156" s="48"/>
      <c r="H156" s="48"/>
      <c r="I156" s="48"/>
      <c r="J156" s="48"/>
      <c r="K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row>
    <row r="157" spans="2:256" x14ac:dyDescent="0.25">
      <c r="B157" s="48"/>
      <c r="C157" s="48"/>
      <c r="D157" s="48"/>
      <c r="E157" s="48"/>
      <c r="F157" s="48"/>
      <c r="G157" s="48"/>
      <c r="H157" s="48"/>
      <c r="I157" s="48"/>
      <c r="J157" s="48"/>
      <c r="K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row>
    <row r="158" spans="2:256" x14ac:dyDescent="0.25">
      <c r="B158" s="48"/>
      <c r="C158" s="48"/>
      <c r="D158" s="48"/>
      <c r="E158" s="48"/>
      <c r="F158" s="48"/>
      <c r="G158" s="48"/>
      <c r="H158" s="48"/>
      <c r="I158" s="48"/>
      <c r="J158" s="48"/>
      <c r="K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row>
    <row r="159" spans="2:256" x14ac:dyDescent="0.25">
      <c r="B159" s="48"/>
      <c r="C159" s="48"/>
      <c r="D159" s="48"/>
      <c r="E159" s="48"/>
      <c r="F159" s="48"/>
      <c r="G159" s="48"/>
      <c r="H159" s="48"/>
      <c r="I159" s="48"/>
      <c r="J159" s="48"/>
      <c r="K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row>
    <row r="160" spans="2:256" x14ac:dyDescent="0.25">
      <c r="B160" s="48"/>
      <c r="C160" s="48"/>
      <c r="D160" s="48"/>
      <c r="E160" s="48"/>
      <c r="F160" s="48"/>
      <c r="G160" s="48"/>
      <c r="H160" s="48"/>
      <c r="I160" s="48"/>
      <c r="J160" s="48"/>
      <c r="K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row>
    <row r="161" spans="2:256" x14ac:dyDescent="0.25">
      <c r="B161" s="48"/>
      <c r="C161" s="48"/>
      <c r="D161" s="48"/>
      <c r="E161" s="48"/>
      <c r="F161" s="48"/>
      <c r="G161" s="48"/>
      <c r="H161" s="48"/>
      <c r="I161" s="48"/>
      <c r="J161" s="48"/>
      <c r="K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row>
    <row r="162" spans="2:256" x14ac:dyDescent="0.25">
      <c r="B162" s="48"/>
      <c r="C162" s="48"/>
      <c r="D162" s="48"/>
      <c r="E162" s="48"/>
      <c r="F162" s="48"/>
      <c r="G162" s="48"/>
      <c r="H162" s="48"/>
      <c r="I162" s="48"/>
      <c r="J162" s="48"/>
      <c r="K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row>
    <row r="163" spans="2:256" x14ac:dyDescent="0.25">
      <c r="B163" s="48"/>
      <c r="C163" s="48"/>
      <c r="D163" s="48"/>
      <c r="E163" s="48"/>
      <c r="F163" s="48"/>
      <c r="G163" s="48"/>
      <c r="H163" s="48"/>
      <c r="I163" s="48"/>
      <c r="J163" s="48"/>
      <c r="K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row>
    <row r="164" spans="2:256" x14ac:dyDescent="0.25">
      <c r="B164" s="48"/>
      <c r="C164" s="48"/>
      <c r="D164" s="48"/>
      <c r="E164" s="48"/>
      <c r="F164" s="48"/>
      <c r="G164" s="48"/>
      <c r="H164" s="48"/>
      <c r="I164" s="48"/>
      <c r="J164" s="48"/>
      <c r="K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row>
    <row r="165" spans="2:256" x14ac:dyDescent="0.25">
      <c r="B165" s="48"/>
      <c r="C165" s="48"/>
      <c r="D165" s="48"/>
      <c r="E165" s="48"/>
      <c r="F165" s="48"/>
      <c r="G165" s="48"/>
      <c r="H165" s="48"/>
      <c r="I165" s="48"/>
      <c r="J165" s="48"/>
      <c r="K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row>
    <row r="166" spans="2:256" x14ac:dyDescent="0.25">
      <c r="B166" s="48"/>
      <c r="C166" s="48"/>
      <c r="D166" s="48"/>
      <c r="E166" s="48"/>
      <c r="F166" s="48"/>
      <c r="G166" s="48"/>
      <c r="H166" s="48"/>
      <c r="I166" s="48"/>
      <c r="J166" s="48"/>
      <c r="K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row>
    <row r="167" spans="2:256" x14ac:dyDescent="0.25">
      <c r="B167" s="48"/>
      <c r="C167" s="48"/>
      <c r="D167" s="48"/>
      <c r="E167" s="48"/>
      <c r="F167" s="48"/>
      <c r="G167" s="48"/>
      <c r="H167" s="48"/>
      <c r="I167" s="48"/>
      <c r="J167" s="48"/>
      <c r="K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row>
    <row r="168" spans="2:256" x14ac:dyDescent="0.25">
      <c r="B168" s="48"/>
      <c r="C168" s="48"/>
      <c r="D168" s="48"/>
      <c r="E168" s="48"/>
      <c r="F168" s="48"/>
      <c r="G168" s="48"/>
      <c r="H168" s="48"/>
      <c r="I168" s="48"/>
      <c r="J168" s="48"/>
      <c r="K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row>
    <row r="169" spans="2:256" x14ac:dyDescent="0.25">
      <c r="B169" s="48"/>
      <c r="C169" s="48"/>
      <c r="D169" s="48"/>
      <c r="E169" s="48"/>
      <c r="F169" s="48"/>
      <c r="G169" s="48"/>
      <c r="H169" s="48"/>
      <c r="I169" s="48"/>
      <c r="J169" s="48"/>
      <c r="K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row>
    <row r="170" spans="2:256" x14ac:dyDescent="0.25">
      <c r="B170" s="48"/>
      <c r="C170" s="48"/>
      <c r="D170" s="48"/>
      <c r="E170" s="48"/>
      <c r="F170" s="48"/>
      <c r="G170" s="48"/>
      <c r="H170" s="48"/>
      <c r="I170" s="48"/>
      <c r="J170" s="48"/>
      <c r="K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row>
    <row r="171" spans="2:256" x14ac:dyDescent="0.25">
      <c r="B171" s="48"/>
      <c r="C171" s="48"/>
      <c r="D171" s="48"/>
      <c r="E171" s="48"/>
      <c r="F171" s="48"/>
      <c r="G171" s="48"/>
      <c r="H171" s="48"/>
      <c r="I171" s="48"/>
      <c r="J171" s="48"/>
      <c r="K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row>
    <row r="172" spans="2:256" x14ac:dyDescent="0.25">
      <c r="B172" s="48"/>
      <c r="C172" s="48"/>
      <c r="D172" s="48"/>
      <c r="E172" s="48"/>
      <c r="F172" s="48"/>
      <c r="G172" s="48"/>
      <c r="H172" s="48"/>
      <c r="I172" s="48"/>
      <c r="J172" s="48"/>
      <c r="K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row>
    <row r="173" spans="2:256" x14ac:dyDescent="0.25">
      <c r="B173" s="48"/>
      <c r="C173" s="48"/>
      <c r="D173" s="48"/>
      <c r="E173" s="48"/>
      <c r="F173" s="48"/>
      <c r="G173" s="48"/>
      <c r="H173" s="48"/>
      <c r="I173" s="48"/>
      <c r="J173" s="48"/>
      <c r="K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row>
    <row r="174" spans="2:256" x14ac:dyDescent="0.25">
      <c r="B174" s="48"/>
      <c r="C174" s="48"/>
      <c r="D174" s="48"/>
      <c r="E174" s="48"/>
      <c r="F174" s="48"/>
      <c r="G174" s="48"/>
      <c r="H174" s="48"/>
      <c r="I174" s="48"/>
      <c r="J174" s="48"/>
      <c r="K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row>
    <row r="175" spans="2:256" x14ac:dyDescent="0.25">
      <c r="B175" s="48"/>
      <c r="C175" s="48"/>
      <c r="D175" s="48"/>
      <c r="E175" s="48"/>
      <c r="F175" s="48"/>
      <c r="G175" s="48"/>
      <c r="H175" s="48"/>
      <c r="I175" s="48"/>
      <c r="J175" s="48"/>
      <c r="K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row>
    <row r="176" spans="2:256" x14ac:dyDescent="0.25">
      <c r="B176" s="48"/>
      <c r="C176" s="48"/>
      <c r="D176" s="48"/>
      <c r="E176" s="48"/>
      <c r="F176" s="48"/>
      <c r="G176" s="48"/>
      <c r="H176" s="48"/>
      <c r="I176" s="48"/>
      <c r="J176" s="48"/>
      <c r="K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row>
    <row r="177" spans="2:256" x14ac:dyDescent="0.25">
      <c r="B177" s="48"/>
      <c r="C177" s="48"/>
      <c r="D177" s="48"/>
      <c r="E177" s="48"/>
      <c r="F177" s="48"/>
      <c r="G177" s="48"/>
      <c r="H177" s="48"/>
      <c r="I177" s="48"/>
      <c r="J177" s="48"/>
      <c r="K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row>
    <row r="178" spans="2:256" x14ac:dyDescent="0.25">
      <c r="B178" s="48"/>
      <c r="C178" s="48"/>
      <c r="D178" s="48"/>
      <c r="E178" s="48"/>
      <c r="F178" s="48"/>
      <c r="G178" s="48"/>
      <c r="H178" s="48"/>
      <c r="I178" s="48"/>
      <c r="J178" s="48"/>
      <c r="K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row>
    <row r="179" spans="2:256" x14ac:dyDescent="0.25">
      <c r="B179" s="48"/>
      <c r="C179" s="48"/>
      <c r="D179" s="48"/>
      <c r="E179" s="48"/>
      <c r="F179" s="48"/>
      <c r="G179" s="48"/>
      <c r="H179" s="48"/>
      <c r="I179" s="48"/>
      <c r="J179" s="48"/>
      <c r="K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row>
    <row r="180" spans="2:256" x14ac:dyDescent="0.25">
      <c r="B180" s="48"/>
      <c r="C180" s="48"/>
      <c r="D180" s="48"/>
      <c r="E180" s="48"/>
      <c r="F180" s="48"/>
      <c r="G180" s="48"/>
      <c r="H180" s="48"/>
      <c r="I180" s="48"/>
      <c r="J180" s="48"/>
      <c r="K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row>
    <row r="181" spans="2:256" x14ac:dyDescent="0.25">
      <c r="B181" s="48"/>
      <c r="C181" s="48"/>
      <c r="D181" s="48"/>
      <c r="E181" s="48"/>
      <c r="F181" s="48"/>
      <c r="G181" s="48"/>
      <c r="H181" s="48"/>
      <c r="I181" s="48"/>
      <c r="J181" s="48"/>
      <c r="K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row>
    <row r="182" spans="2:256" x14ac:dyDescent="0.25">
      <c r="B182" s="48"/>
      <c r="C182" s="48"/>
      <c r="D182" s="48"/>
      <c r="E182" s="48"/>
      <c r="F182" s="48"/>
      <c r="G182" s="48"/>
      <c r="H182" s="48"/>
      <c r="I182" s="48"/>
      <c r="J182" s="48"/>
      <c r="K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row>
    <row r="183" spans="2:256" x14ac:dyDescent="0.25">
      <c r="B183" s="48"/>
      <c r="C183" s="48"/>
      <c r="D183" s="48"/>
      <c r="E183" s="48"/>
      <c r="F183" s="48"/>
      <c r="G183" s="48"/>
      <c r="H183" s="48"/>
      <c r="I183" s="48"/>
      <c r="J183" s="48"/>
      <c r="K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row>
    <row r="184" spans="2:256" x14ac:dyDescent="0.25">
      <c r="B184" s="48"/>
      <c r="C184" s="48"/>
      <c r="D184" s="48"/>
      <c r="E184" s="48"/>
      <c r="F184" s="48"/>
      <c r="G184" s="48"/>
      <c r="H184" s="48"/>
      <c r="I184" s="48"/>
      <c r="J184" s="48"/>
      <c r="K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row>
    <row r="185" spans="2:256" x14ac:dyDescent="0.25">
      <c r="B185" s="48"/>
      <c r="C185" s="48"/>
      <c r="D185" s="48"/>
      <c r="E185" s="48"/>
      <c r="F185" s="48"/>
      <c r="G185" s="48"/>
      <c r="H185" s="48"/>
      <c r="I185" s="48"/>
      <c r="J185" s="48"/>
      <c r="K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row>
    <row r="186" spans="2:256" x14ac:dyDescent="0.25">
      <c r="B186" s="48"/>
      <c r="C186" s="48"/>
      <c r="D186" s="48"/>
      <c r="E186" s="48"/>
      <c r="F186" s="48"/>
      <c r="G186" s="48"/>
      <c r="H186" s="48"/>
      <c r="I186" s="48"/>
      <c r="J186" s="48"/>
      <c r="K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row>
    <row r="187" spans="2:256" x14ac:dyDescent="0.25">
      <c r="B187" s="48"/>
      <c r="C187" s="48"/>
      <c r="D187" s="48"/>
      <c r="E187" s="48"/>
      <c r="F187" s="48"/>
      <c r="G187" s="48"/>
      <c r="H187" s="48"/>
      <c r="I187" s="48"/>
      <c r="J187" s="48"/>
      <c r="K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row>
    <row r="188" spans="2:256" x14ac:dyDescent="0.25">
      <c r="B188" s="48"/>
      <c r="C188" s="48"/>
      <c r="D188" s="48"/>
      <c r="E188" s="48"/>
      <c r="F188" s="48"/>
      <c r="G188" s="48"/>
      <c r="H188" s="48"/>
      <c r="I188" s="48"/>
      <c r="J188" s="48"/>
      <c r="K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row>
    <row r="189" spans="2:256" x14ac:dyDescent="0.25">
      <c r="B189" s="48"/>
      <c r="C189" s="48"/>
      <c r="D189" s="48"/>
      <c r="E189" s="48"/>
      <c r="F189" s="48"/>
      <c r="G189" s="48"/>
      <c r="H189" s="48"/>
      <c r="I189" s="48"/>
      <c r="J189" s="48"/>
      <c r="K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row>
    <row r="190" spans="2:256" x14ac:dyDescent="0.25">
      <c r="B190" s="48"/>
      <c r="C190" s="48"/>
      <c r="D190" s="48"/>
      <c r="E190" s="48"/>
      <c r="F190" s="48"/>
      <c r="G190" s="48"/>
      <c r="H190" s="48"/>
      <c r="I190" s="48"/>
      <c r="J190" s="48"/>
      <c r="K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row>
    <row r="191" spans="2:256" x14ac:dyDescent="0.25">
      <c r="B191" s="48"/>
      <c r="C191" s="48"/>
      <c r="D191" s="48"/>
      <c r="E191" s="48"/>
      <c r="F191" s="48"/>
      <c r="G191" s="48"/>
      <c r="H191" s="48"/>
      <c r="I191" s="48"/>
      <c r="J191" s="48"/>
      <c r="K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row>
    <row r="192" spans="2:256" x14ac:dyDescent="0.25">
      <c r="B192" s="48"/>
      <c r="C192" s="48"/>
      <c r="D192" s="48"/>
      <c r="E192" s="48"/>
      <c r="F192" s="48"/>
      <c r="G192" s="48"/>
      <c r="H192" s="48"/>
      <c r="I192" s="48"/>
      <c r="J192" s="48"/>
      <c r="K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row>
    <row r="193" spans="2:256" x14ac:dyDescent="0.25">
      <c r="B193" s="48"/>
      <c r="C193" s="48"/>
      <c r="D193" s="48"/>
      <c r="E193" s="48"/>
      <c r="F193" s="48"/>
      <c r="G193" s="48"/>
      <c r="H193" s="48"/>
      <c r="I193" s="48"/>
      <c r="J193" s="48"/>
      <c r="K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row>
    <row r="194" spans="2:256" x14ac:dyDescent="0.25">
      <c r="B194" s="48"/>
      <c r="C194" s="48"/>
      <c r="D194" s="48"/>
      <c r="E194" s="48"/>
      <c r="F194" s="48"/>
      <c r="G194" s="48"/>
      <c r="H194" s="48"/>
      <c r="I194" s="48"/>
      <c r="J194" s="48"/>
      <c r="K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row>
    <row r="195" spans="2:256" x14ac:dyDescent="0.25">
      <c r="B195" s="48"/>
      <c r="C195" s="48"/>
      <c r="D195" s="48"/>
      <c r="E195" s="48"/>
      <c r="F195" s="48"/>
      <c r="G195" s="48"/>
      <c r="H195" s="48"/>
      <c r="I195" s="48"/>
      <c r="J195" s="48"/>
      <c r="K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row>
    <row r="196" spans="2:256" x14ac:dyDescent="0.25">
      <c r="B196" s="48"/>
      <c r="C196" s="48"/>
      <c r="D196" s="48"/>
      <c r="E196" s="48"/>
      <c r="F196" s="48"/>
      <c r="G196" s="48"/>
      <c r="H196" s="48"/>
      <c r="I196" s="48"/>
      <c r="J196" s="48"/>
      <c r="K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row>
    <row r="197" spans="2:256" x14ac:dyDescent="0.25">
      <c r="B197" s="48"/>
      <c r="C197" s="48"/>
      <c r="D197" s="48"/>
      <c r="E197" s="48"/>
      <c r="F197" s="48"/>
      <c r="G197" s="48"/>
      <c r="H197" s="48"/>
      <c r="I197" s="48"/>
      <c r="J197" s="48"/>
      <c r="K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row>
    <row r="198" spans="2:256" x14ac:dyDescent="0.25">
      <c r="B198" s="48"/>
      <c r="C198" s="48"/>
      <c r="D198" s="48"/>
      <c r="E198" s="48"/>
      <c r="F198" s="48"/>
      <c r="G198" s="48"/>
      <c r="H198" s="48"/>
      <c r="I198" s="48"/>
      <c r="J198" s="48"/>
      <c r="K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row>
    <row r="199" spans="2:256" x14ac:dyDescent="0.25">
      <c r="B199" s="48"/>
      <c r="C199" s="48"/>
      <c r="D199" s="48"/>
      <c r="E199" s="48"/>
      <c r="F199" s="48"/>
      <c r="G199" s="48"/>
      <c r="H199" s="48"/>
      <c r="I199" s="48"/>
      <c r="J199" s="48"/>
      <c r="K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row>
    <row r="200" spans="2:256" x14ac:dyDescent="0.25">
      <c r="B200" s="48"/>
      <c r="C200" s="48"/>
      <c r="D200" s="48"/>
      <c r="E200" s="48"/>
      <c r="F200" s="48"/>
      <c r="G200" s="48"/>
      <c r="H200" s="48"/>
      <c r="I200" s="48"/>
      <c r="J200" s="48"/>
      <c r="K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row>
    <row r="201" spans="2:256" x14ac:dyDescent="0.25">
      <c r="B201" s="48"/>
      <c r="C201" s="48"/>
      <c r="D201" s="48"/>
      <c r="E201" s="48"/>
      <c r="F201" s="48"/>
      <c r="G201" s="48"/>
      <c r="H201" s="48"/>
      <c r="I201" s="48"/>
      <c r="J201" s="48"/>
      <c r="K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row>
    <row r="202" spans="2:256" x14ac:dyDescent="0.25">
      <c r="B202" s="48"/>
      <c r="C202" s="48"/>
      <c r="D202" s="48"/>
      <c r="E202" s="48"/>
      <c r="F202" s="48"/>
      <c r="G202" s="48"/>
      <c r="H202" s="48"/>
      <c r="I202" s="48"/>
      <c r="J202" s="48"/>
      <c r="K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row>
    <row r="203" spans="2:256" x14ac:dyDescent="0.25">
      <c r="B203" s="48"/>
      <c r="C203" s="48"/>
      <c r="D203" s="48"/>
      <c r="E203" s="48"/>
      <c r="F203" s="48"/>
      <c r="G203" s="48"/>
      <c r="H203" s="48"/>
      <c r="I203" s="48"/>
      <c r="J203" s="48"/>
      <c r="K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row>
    <row r="204" spans="2:256" x14ac:dyDescent="0.25">
      <c r="B204" s="48"/>
      <c r="C204" s="48"/>
      <c r="D204" s="48"/>
      <c r="E204" s="48"/>
      <c r="F204" s="48"/>
      <c r="G204" s="48"/>
      <c r="H204" s="48"/>
      <c r="I204" s="48"/>
      <c r="J204" s="48"/>
      <c r="K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row>
    <row r="205" spans="2:256" x14ac:dyDescent="0.25">
      <c r="B205" s="48"/>
      <c r="C205" s="48"/>
      <c r="D205" s="48"/>
      <c r="E205" s="48"/>
      <c r="F205" s="48"/>
      <c r="G205" s="48"/>
      <c r="H205" s="48"/>
      <c r="I205" s="48"/>
      <c r="J205" s="48"/>
      <c r="K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row>
    <row r="206" spans="2:256" x14ac:dyDescent="0.25">
      <c r="B206" s="48"/>
      <c r="C206" s="48"/>
      <c r="D206" s="48"/>
      <c r="E206" s="48"/>
      <c r="F206" s="48"/>
      <c r="G206" s="48"/>
      <c r="H206" s="48"/>
      <c r="I206" s="48"/>
      <c r="J206" s="48"/>
      <c r="K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row>
    <row r="207" spans="2:256" x14ac:dyDescent="0.25">
      <c r="B207" s="48"/>
      <c r="C207" s="48"/>
      <c r="D207" s="48"/>
      <c r="E207" s="48"/>
      <c r="F207" s="48"/>
      <c r="G207" s="48"/>
      <c r="H207" s="48"/>
      <c r="I207" s="48"/>
      <c r="J207" s="48"/>
      <c r="K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row>
    <row r="208" spans="2:256" x14ac:dyDescent="0.25">
      <c r="B208" s="48"/>
      <c r="C208" s="48"/>
      <c r="D208" s="48"/>
      <c r="E208" s="48"/>
      <c r="F208" s="48"/>
      <c r="G208" s="48"/>
      <c r="H208" s="48"/>
      <c r="I208" s="48"/>
      <c r="J208" s="48"/>
      <c r="K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row>
    <row r="209" spans="2:256" x14ac:dyDescent="0.25">
      <c r="B209" s="48"/>
      <c r="C209" s="48"/>
      <c r="D209" s="48"/>
      <c r="E209" s="48"/>
      <c r="F209" s="48"/>
      <c r="G209" s="48"/>
      <c r="H209" s="48"/>
      <c r="I209" s="48"/>
      <c r="J209" s="48"/>
      <c r="K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row>
    <row r="210" spans="2:256" x14ac:dyDescent="0.25">
      <c r="B210" s="48"/>
      <c r="C210" s="48"/>
      <c r="D210" s="48"/>
      <c r="E210" s="48"/>
      <c r="F210" s="48"/>
      <c r="G210" s="48"/>
      <c r="H210" s="48"/>
      <c r="I210" s="48"/>
      <c r="J210" s="48"/>
      <c r="K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row>
    <row r="211" spans="2:256" x14ac:dyDescent="0.25">
      <c r="B211" s="48"/>
      <c r="C211" s="48"/>
      <c r="D211" s="48"/>
      <c r="E211" s="48"/>
      <c r="F211" s="48"/>
      <c r="G211" s="48"/>
      <c r="H211" s="48"/>
      <c r="I211" s="48"/>
      <c r="J211" s="48"/>
      <c r="K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row>
    <row r="212" spans="2:256" x14ac:dyDescent="0.25">
      <c r="B212" s="48"/>
      <c r="C212" s="48"/>
      <c r="D212" s="48"/>
      <c r="E212" s="48"/>
      <c r="F212" s="48"/>
      <c r="G212" s="48"/>
      <c r="H212" s="48"/>
      <c r="I212" s="48"/>
      <c r="J212" s="48"/>
      <c r="K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row>
    <row r="213" spans="2:256" x14ac:dyDescent="0.25">
      <c r="B213" s="48"/>
      <c r="C213" s="48"/>
      <c r="D213" s="48"/>
      <c r="E213" s="48"/>
      <c r="F213" s="48"/>
      <c r="G213" s="48"/>
      <c r="H213" s="48"/>
      <c r="I213" s="48"/>
      <c r="J213" s="48"/>
      <c r="K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row>
    <row r="214" spans="2:256" x14ac:dyDescent="0.25">
      <c r="B214" s="48"/>
      <c r="C214" s="48"/>
      <c r="D214" s="48"/>
      <c r="E214" s="48"/>
      <c r="F214" s="48"/>
      <c r="G214" s="48"/>
      <c r="H214" s="48"/>
      <c r="I214" s="48"/>
      <c r="J214" s="48"/>
      <c r="K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row>
    <row r="215" spans="2:256" x14ac:dyDescent="0.25">
      <c r="B215" s="48"/>
      <c r="C215" s="48"/>
      <c r="D215" s="48"/>
      <c r="E215" s="48"/>
      <c r="F215" s="48"/>
      <c r="G215" s="48"/>
      <c r="H215" s="48"/>
      <c r="I215" s="48"/>
      <c r="J215" s="48"/>
      <c r="K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row>
    <row r="216" spans="2:256" x14ac:dyDescent="0.25">
      <c r="B216" s="48"/>
      <c r="C216" s="48"/>
      <c r="D216" s="48"/>
      <c r="E216" s="48"/>
      <c r="F216" s="48"/>
      <c r="G216" s="48"/>
      <c r="H216" s="48"/>
      <c r="I216" s="48"/>
      <c r="J216" s="48"/>
      <c r="K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row>
    <row r="217" spans="2:256" x14ac:dyDescent="0.25">
      <c r="B217" s="48"/>
      <c r="C217" s="48"/>
      <c r="D217" s="48"/>
      <c r="E217" s="48"/>
      <c r="F217" s="48"/>
      <c r="G217" s="48"/>
      <c r="H217" s="48"/>
      <c r="I217" s="48"/>
      <c r="J217" s="48"/>
      <c r="K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row>
    <row r="218" spans="2:256" x14ac:dyDescent="0.25">
      <c r="B218" s="48"/>
      <c r="C218" s="48"/>
      <c r="D218" s="48"/>
      <c r="E218" s="48"/>
      <c r="F218" s="48"/>
      <c r="G218" s="48"/>
      <c r="H218" s="48"/>
      <c r="I218" s="48"/>
      <c r="J218" s="48"/>
      <c r="K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row>
    <row r="219" spans="2:256" x14ac:dyDescent="0.25">
      <c r="B219" s="48"/>
      <c r="C219" s="48"/>
      <c r="D219" s="48"/>
      <c r="E219" s="48"/>
      <c r="F219" s="48"/>
      <c r="G219" s="48"/>
      <c r="H219" s="48"/>
      <c r="I219" s="48"/>
      <c r="J219" s="48"/>
      <c r="K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row>
    <row r="220" spans="2:256" x14ac:dyDescent="0.25">
      <c r="B220" s="48"/>
      <c r="C220" s="48"/>
      <c r="D220" s="48"/>
      <c r="E220" s="48"/>
      <c r="F220" s="48"/>
      <c r="G220" s="48"/>
      <c r="H220" s="48"/>
      <c r="I220" s="48"/>
      <c r="J220" s="48"/>
      <c r="K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row>
    <row r="221" spans="2:256" x14ac:dyDescent="0.25">
      <c r="B221" s="48"/>
      <c r="C221" s="48"/>
      <c r="D221" s="48"/>
      <c r="E221" s="48"/>
      <c r="F221" s="48"/>
      <c r="G221" s="48"/>
      <c r="H221" s="48"/>
      <c r="I221" s="48"/>
      <c r="J221" s="48"/>
      <c r="K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row>
    <row r="222" spans="2:256" x14ac:dyDescent="0.25">
      <c r="B222" s="48"/>
      <c r="C222" s="48"/>
      <c r="D222" s="48"/>
      <c r="E222" s="48"/>
      <c r="F222" s="48"/>
      <c r="G222" s="48"/>
      <c r="H222" s="48"/>
      <c r="I222" s="48"/>
      <c r="J222" s="48"/>
      <c r="K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row>
    <row r="223" spans="2:256" x14ac:dyDescent="0.25">
      <c r="B223" s="48"/>
      <c r="C223" s="48"/>
      <c r="D223" s="48"/>
      <c r="E223" s="48"/>
      <c r="F223" s="48"/>
      <c r="G223" s="48"/>
      <c r="H223" s="48"/>
      <c r="I223" s="48"/>
      <c r="J223" s="48"/>
      <c r="K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row>
    <row r="224" spans="2:256" x14ac:dyDescent="0.25">
      <c r="B224" s="48"/>
      <c r="C224" s="48"/>
      <c r="D224" s="48"/>
      <c r="E224" s="48"/>
      <c r="F224" s="48"/>
      <c r="G224" s="48"/>
      <c r="H224" s="48"/>
      <c r="I224" s="48"/>
      <c r="J224" s="48"/>
      <c r="K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row>
    <row r="225" spans="2:256" x14ac:dyDescent="0.25">
      <c r="B225" s="48"/>
      <c r="C225" s="48"/>
      <c r="D225" s="48"/>
      <c r="E225" s="48"/>
      <c r="F225" s="48"/>
      <c r="G225" s="48"/>
      <c r="H225" s="48"/>
      <c r="I225" s="48"/>
      <c r="J225" s="48"/>
      <c r="K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row>
    <row r="226" spans="2:256" x14ac:dyDescent="0.25">
      <c r="B226" s="48"/>
      <c r="C226" s="48"/>
      <c r="D226" s="48"/>
      <c r="E226" s="48"/>
      <c r="F226" s="48"/>
      <c r="G226" s="48"/>
      <c r="H226" s="48"/>
      <c r="I226" s="48"/>
      <c r="J226" s="48"/>
      <c r="K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row>
    <row r="227" spans="2:256" x14ac:dyDescent="0.25">
      <c r="B227" s="48"/>
      <c r="C227" s="48"/>
      <c r="D227" s="48"/>
      <c r="E227" s="48"/>
      <c r="F227" s="48"/>
      <c r="G227" s="48"/>
      <c r="H227" s="48"/>
      <c r="I227" s="48"/>
      <c r="J227" s="48"/>
      <c r="K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row>
    <row r="228" spans="2:256" x14ac:dyDescent="0.25">
      <c r="B228" s="48"/>
      <c r="C228" s="48"/>
      <c r="D228" s="48"/>
      <c r="E228" s="48"/>
      <c r="F228" s="48"/>
      <c r="G228" s="48"/>
      <c r="H228" s="48"/>
      <c r="I228" s="48"/>
      <c r="J228" s="48"/>
      <c r="K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row>
    <row r="229" spans="2:256" x14ac:dyDescent="0.25">
      <c r="B229" s="48"/>
      <c r="C229" s="48"/>
      <c r="D229" s="48"/>
      <c r="E229" s="48"/>
      <c r="F229" s="48"/>
      <c r="G229" s="48"/>
      <c r="H229" s="48"/>
      <c r="I229" s="48"/>
      <c r="J229" s="48"/>
      <c r="K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row>
    <row r="230" spans="2:256" x14ac:dyDescent="0.25">
      <c r="B230" s="48"/>
      <c r="C230" s="48"/>
      <c r="D230" s="48"/>
      <c r="E230" s="48"/>
      <c r="F230" s="48"/>
      <c r="G230" s="48"/>
      <c r="H230" s="48"/>
      <c r="I230" s="48"/>
      <c r="J230" s="48"/>
      <c r="K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row>
    <row r="231" spans="2:256" x14ac:dyDescent="0.25">
      <c r="B231" s="48"/>
      <c r="C231" s="48"/>
      <c r="D231" s="48"/>
      <c r="E231" s="48"/>
      <c r="F231" s="48"/>
      <c r="G231" s="48"/>
      <c r="H231" s="48"/>
      <c r="I231" s="48"/>
      <c r="J231" s="48"/>
      <c r="K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row>
    <row r="232" spans="2:256" x14ac:dyDescent="0.25">
      <c r="B232" s="48"/>
      <c r="C232" s="48"/>
      <c r="D232" s="48"/>
      <c r="E232" s="48"/>
      <c r="F232" s="48"/>
      <c r="G232" s="48"/>
      <c r="H232" s="48"/>
      <c r="I232" s="48"/>
      <c r="J232" s="48"/>
      <c r="K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row>
    <row r="233" spans="2:256" x14ac:dyDescent="0.25">
      <c r="B233" s="48"/>
      <c r="C233" s="48"/>
      <c r="D233" s="48"/>
      <c r="E233" s="48"/>
      <c r="F233" s="48"/>
      <c r="G233" s="48"/>
      <c r="H233" s="48"/>
      <c r="I233" s="48"/>
      <c r="J233" s="48"/>
      <c r="K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row>
    <row r="234" spans="2:256" x14ac:dyDescent="0.25">
      <c r="B234" s="48"/>
      <c r="C234" s="48"/>
      <c r="D234" s="48"/>
      <c r="E234" s="48"/>
      <c r="F234" s="48"/>
      <c r="G234" s="48"/>
      <c r="H234" s="48"/>
      <c r="I234" s="48"/>
      <c r="J234" s="48"/>
      <c r="K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row>
    <row r="235" spans="2:256" x14ac:dyDescent="0.25">
      <c r="B235" s="48"/>
      <c r="C235" s="48"/>
      <c r="D235" s="48"/>
      <c r="E235" s="48"/>
      <c r="F235" s="48"/>
      <c r="G235" s="48"/>
      <c r="H235" s="48"/>
      <c r="I235" s="48"/>
      <c r="J235" s="48"/>
      <c r="K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row>
    <row r="236" spans="2:256" x14ac:dyDescent="0.25">
      <c r="B236" s="48"/>
      <c r="C236" s="48"/>
      <c r="D236" s="48"/>
      <c r="E236" s="48"/>
      <c r="F236" s="48"/>
      <c r="G236" s="48"/>
      <c r="H236" s="48"/>
      <c r="I236" s="48"/>
      <c r="J236" s="48"/>
      <c r="K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row>
    <row r="237" spans="2:256" x14ac:dyDescent="0.25">
      <c r="B237" s="48"/>
      <c r="C237" s="48"/>
      <c r="D237" s="48"/>
      <c r="E237" s="48"/>
      <c r="F237" s="48"/>
      <c r="G237" s="48"/>
      <c r="H237" s="48"/>
      <c r="I237" s="48"/>
      <c r="J237" s="48"/>
      <c r="K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row>
    <row r="238" spans="2:256" x14ac:dyDescent="0.25">
      <c r="B238" s="48"/>
      <c r="C238" s="48"/>
      <c r="D238" s="48"/>
      <c r="E238" s="48"/>
      <c r="F238" s="48"/>
      <c r="G238" s="48"/>
      <c r="H238" s="48"/>
      <c r="I238" s="48"/>
      <c r="J238" s="48"/>
      <c r="K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row>
    <row r="239" spans="2:256" x14ac:dyDescent="0.25">
      <c r="B239" s="48"/>
      <c r="C239" s="48"/>
      <c r="D239" s="48"/>
      <c r="E239" s="48"/>
      <c r="F239" s="48"/>
      <c r="G239" s="48"/>
      <c r="H239" s="48"/>
      <c r="I239" s="48"/>
      <c r="J239" s="48"/>
      <c r="K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row>
    <row r="240" spans="2:256" x14ac:dyDescent="0.25">
      <c r="B240" s="48"/>
      <c r="C240" s="48"/>
      <c r="D240" s="48"/>
      <c r="E240" s="48"/>
      <c r="F240" s="48"/>
      <c r="G240" s="48"/>
      <c r="H240" s="48"/>
      <c r="I240" s="48"/>
      <c r="J240" s="48"/>
      <c r="K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row>
    <row r="241" spans="2:256" x14ac:dyDescent="0.25">
      <c r="B241" s="48"/>
      <c r="C241" s="48"/>
      <c r="D241" s="48"/>
      <c r="E241" s="48"/>
      <c r="F241" s="48"/>
      <c r="G241" s="48"/>
      <c r="H241" s="48"/>
      <c r="I241" s="48"/>
      <c r="J241" s="48"/>
      <c r="K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row>
    <row r="242" spans="2:256" x14ac:dyDescent="0.25">
      <c r="B242" s="48"/>
      <c r="C242" s="48"/>
      <c r="D242" s="48"/>
      <c r="E242" s="48"/>
      <c r="F242" s="48"/>
      <c r="G242" s="48"/>
      <c r="H242" s="48"/>
      <c r="I242" s="48"/>
      <c r="J242" s="48"/>
      <c r="K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row>
    <row r="243" spans="2:256" x14ac:dyDescent="0.25">
      <c r="B243" s="48"/>
      <c r="C243" s="48"/>
      <c r="D243" s="48"/>
      <c r="E243" s="48"/>
      <c r="F243" s="48"/>
      <c r="G243" s="48"/>
      <c r="H243" s="48"/>
      <c r="I243" s="48"/>
      <c r="J243" s="48"/>
      <c r="K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row>
    <row r="244" spans="2:256" x14ac:dyDescent="0.25">
      <c r="B244" s="48"/>
      <c r="C244" s="48"/>
      <c r="D244" s="48"/>
      <c r="E244" s="48"/>
      <c r="F244" s="48"/>
      <c r="G244" s="48"/>
      <c r="H244" s="48"/>
      <c r="I244" s="48"/>
      <c r="J244" s="48"/>
      <c r="K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row>
    <row r="245" spans="2:256" x14ac:dyDescent="0.25">
      <c r="B245" s="48"/>
      <c r="C245" s="48"/>
      <c r="D245" s="48"/>
      <c r="E245" s="48"/>
      <c r="F245" s="48"/>
      <c r="G245" s="48"/>
      <c r="H245" s="48"/>
      <c r="I245" s="48"/>
      <c r="J245" s="48"/>
      <c r="K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row>
    <row r="246" spans="2:256" x14ac:dyDescent="0.25">
      <c r="B246" s="48"/>
      <c r="C246" s="48"/>
      <c r="D246" s="48"/>
      <c r="E246" s="48"/>
      <c r="F246" s="48"/>
      <c r="G246" s="48"/>
      <c r="H246" s="48"/>
      <c r="I246" s="48"/>
      <c r="J246" s="48"/>
      <c r="K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row>
    <row r="247" spans="2:256" x14ac:dyDescent="0.25">
      <c r="B247" s="48"/>
      <c r="C247" s="48"/>
      <c r="D247" s="48"/>
      <c r="E247" s="48"/>
      <c r="F247" s="48"/>
      <c r="G247" s="48"/>
      <c r="H247" s="48"/>
      <c r="I247" s="48"/>
      <c r="J247" s="48"/>
      <c r="K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row>
    <row r="248" spans="2:256" x14ac:dyDescent="0.25">
      <c r="B248" s="48"/>
      <c r="C248" s="48"/>
      <c r="D248" s="48"/>
      <c r="E248" s="48"/>
      <c r="F248" s="48"/>
      <c r="G248" s="48"/>
      <c r="H248" s="48"/>
      <c r="I248" s="48"/>
      <c r="J248" s="48"/>
      <c r="K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row>
    <row r="249" spans="2:256" x14ac:dyDescent="0.25">
      <c r="B249" s="48"/>
      <c r="C249" s="48"/>
      <c r="D249" s="48"/>
      <c r="E249" s="48"/>
      <c r="F249" s="48"/>
      <c r="G249" s="48"/>
      <c r="H249" s="48"/>
      <c r="I249" s="48"/>
      <c r="J249" s="48"/>
      <c r="K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row>
    <row r="250" spans="2:256" x14ac:dyDescent="0.25">
      <c r="B250" s="48"/>
      <c r="C250" s="48"/>
      <c r="D250" s="48"/>
      <c r="E250" s="48"/>
      <c r="F250" s="48"/>
      <c r="G250" s="48"/>
      <c r="H250" s="48"/>
      <c r="I250" s="48"/>
      <c r="J250" s="48"/>
      <c r="K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row>
    <row r="251" spans="2:256" x14ac:dyDescent="0.25">
      <c r="B251" s="48"/>
      <c r="C251" s="48"/>
      <c r="D251" s="48"/>
      <c r="E251" s="48"/>
      <c r="F251" s="48"/>
      <c r="G251" s="48"/>
      <c r="H251" s="48"/>
      <c r="I251" s="48"/>
      <c r="J251" s="48"/>
      <c r="K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row>
    <row r="252" spans="2:256" x14ac:dyDescent="0.25">
      <c r="B252" s="48"/>
      <c r="C252" s="48"/>
      <c r="D252" s="48"/>
      <c r="E252" s="48"/>
      <c r="F252" s="48"/>
      <c r="G252" s="48"/>
      <c r="H252" s="48"/>
      <c r="I252" s="48"/>
      <c r="J252" s="48"/>
      <c r="K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row>
    <row r="253" spans="2:256" x14ac:dyDescent="0.25">
      <c r="B253" s="48"/>
      <c r="C253" s="48"/>
      <c r="D253" s="48"/>
      <c r="E253" s="48"/>
      <c r="F253" s="48"/>
      <c r="G253" s="48"/>
      <c r="H253" s="48"/>
      <c r="I253" s="48"/>
      <c r="J253" s="48"/>
      <c r="K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row>
    <row r="254" spans="2:256" x14ac:dyDescent="0.25">
      <c r="B254" s="48"/>
      <c r="C254" s="48"/>
      <c r="D254" s="48"/>
      <c r="E254" s="48"/>
      <c r="F254" s="48"/>
      <c r="G254" s="48"/>
      <c r="H254" s="48"/>
      <c r="I254" s="48"/>
      <c r="J254" s="48"/>
      <c r="K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row>
    <row r="255" spans="2:256" x14ac:dyDescent="0.25">
      <c r="B255" s="48"/>
      <c r="C255" s="48"/>
      <c r="D255" s="48"/>
      <c r="E255" s="48"/>
      <c r="F255" s="48"/>
      <c r="G255" s="48"/>
      <c r="H255" s="48"/>
      <c r="I255" s="48"/>
      <c r="J255" s="48"/>
      <c r="K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row>
    <row r="256" spans="2:256" x14ac:dyDescent="0.25">
      <c r="B256" s="48"/>
      <c r="C256" s="48"/>
      <c r="D256" s="48"/>
      <c r="E256" s="48"/>
      <c r="F256" s="48"/>
      <c r="G256" s="48"/>
      <c r="H256" s="48"/>
      <c r="I256" s="48"/>
      <c r="J256" s="48"/>
      <c r="K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row>
    <row r="257" spans="2:256" x14ac:dyDescent="0.25">
      <c r="B257" s="48"/>
      <c r="C257" s="48"/>
      <c r="D257" s="48"/>
      <c r="E257" s="48"/>
      <c r="F257" s="48"/>
      <c r="G257" s="48"/>
      <c r="H257" s="48"/>
      <c r="I257" s="48"/>
      <c r="J257" s="48"/>
      <c r="K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row>
    <row r="258" spans="2:256" x14ac:dyDescent="0.25">
      <c r="B258" s="48"/>
      <c r="C258" s="48"/>
      <c r="D258" s="48"/>
      <c r="E258" s="48"/>
      <c r="F258" s="48"/>
      <c r="G258" s="48"/>
      <c r="H258" s="48"/>
      <c r="I258" s="48"/>
      <c r="J258" s="48"/>
      <c r="K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row>
    <row r="259" spans="2:256" x14ac:dyDescent="0.25">
      <c r="B259" s="48"/>
      <c r="C259" s="48"/>
      <c r="D259" s="48"/>
      <c r="E259" s="48"/>
      <c r="F259" s="48"/>
      <c r="G259" s="48"/>
      <c r="H259" s="48"/>
      <c r="I259" s="48"/>
      <c r="J259" s="48"/>
      <c r="K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row>
    <row r="260" spans="2:256" x14ac:dyDescent="0.25">
      <c r="B260" s="48"/>
      <c r="C260" s="48"/>
      <c r="D260" s="48"/>
      <c r="E260" s="48"/>
      <c r="F260" s="48"/>
      <c r="G260" s="48"/>
      <c r="H260" s="48"/>
      <c r="I260" s="48"/>
      <c r="J260" s="48"/>
      <c r="K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row>
    <row r="261" spans="2:256" x14ac:dyDescent="0.25">
      <c r="B261" s="48"/>
      <c r="C261" s="48"/>
      <c r="D261" s="48"/>
      <c r="E261" s="48"/>
      <c r="F261" s="48"/>
      <c r="G261" s="48"/>
      <c r="H261" s="48"/>
      <c r="I261" s="48"/>
      <c r="J261" s="48"/>
      <c r="K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row>
    <row r="262" spans="2:256" x14ac:dyDescent="0.25">
      <c r="B262" s="48"/>
      <c r="C262" s="48"/>
      <c r="D262" s="48"/>
      <c r="E262" s="48"/>
      <c r="F262" s="48"/>
      <c r="G262" s="48"/>
      <c r="H262" s="48"/>
      <c r="I262" s="48"/>
      <c r="J262" s="48"/>
      <c r="K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row>
    <row r="263" spans="2:256" x14ac:dyDescent="0.25">
      <c r="B263" s="48"/>
      <c r="C263" s="48"/>
      <c r="D263" s="48"/>
      <c r="E263" s="48"/>
      <c r="F263" s="48"/>
      <c r="G263" s="48"/>
      <c r="H263" s="48"/>
      <c r="I263" s="48"/>
      <c r="J263" s="48"/>
      <c r="K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row>
    <row r="264" spans="2:256" x14ac:dyDescent="0.25">
      <c r="B264" s="48"/>
      <c r="C264" s="48"/>
      <c r="D264" s="48"/>
      <c r="E264" s="48"/>
      <c r="F264" s="48"/>
      <c r="G264" s="48"/>
      <c r="H264" s="48"/>
      <c r="I264" s="48"/>
      <c r="J264" s="48"/>
      <c r="K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row>
    <row r="265" spans="2:256" x14ac:dyDescent="0.25">
      <c r="B265" s="48"/>
      <c r="C265" s="48"/>
      <c r="D265" s="48"/>
      <c r="E265" s="48"/>
      <c r="F265" s="48"/>
      <c r="G265" s="48"/>
      <c r="H265" s="48"/>
      <c r="I265" s="48"/>
      <c r="J265" s="48"/>
      <c r="K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row>
    <row r="266" spans="2:256" x14ac:dyDescent="0.25">
      <c r="B266" s="48"/>
      <c r="C266" s="48"/>
      <c r="D266" s="48"/>
      <c r="E266" s="48"/>
      <c r="F266" s="48"/>
      <c r="G266" s="48"/>
      <c r="H266" s="48"/>
      <c r="I266" s="48"/>
      <c r="J266" s="48"/>
      <c r="K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row>
    <row r="267" spans="2:256" x14ac:dyDescent="0.25">
      <c r="B267" s="48"/>
      <c r="C267" s="48"/>
      <c r="D267" s="48"/>
      <c r="E267" s="48"/>
      <c r="F267" s="48"/>
      <c r="G267" s="48"/>
      <c r="H267" s="48"/>
      <c r="I267" s="48"/>
      <c r="J267" s="48"/>
      <c r="K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row>
    <row r="268" spans="2:256" x14ac:dyDescent="0.25">
      <c r="B268" s="48"/>
      <c r="C268" s="48"/>
      <c r="D268" s="48"/>
      <c r="E268" s="48"/>
      <c r="F268" s="48"/>
      <c r="G268" s="48"/>
      <c r="H268" s="48"/>
      <c r="I268" s="48"/>
      <c r="J268" s="48"/>
      <c r="K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row>
    <row r="269" spans="2:256" x14ac:dyDescent="0.25">
      <c r="B269" s="48"/>
      <c r="C269" s="48"/>
      <c r="D269" s="48"/>
      <c r="E269" s="48"/>
      <c r="F269" s="48"/>
      <c r="G269" s="48"/>
      <c r="H269" s="48"/>
      <c r="I269" s="48"/>
      <c r="J269" s="48"/>
      <c r="K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row>
    <row r="270" spans="2:256" x14ac:dyDescent="0.25">
      <c r="B270" s="48"/>
      <c r="C270" s="48"/>
      <c r="D270" s="48"/>
      <c r="E270" s="48"/>
      <c r="F270" s="48"/>
      <c r="G270" s="48"/>
      <c r="H270" s="48"/>
      <c r="I270" s="48"/>
      <c r="J270" s="48"/>
      <c r="K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row>
    <row r="271" spans="2:256" x14ac:dyDescent="0.25">
      <c r="B271" s="48"/>
      <c r="C271" s="48"/>
      <c r="D271" s="48"/>
      <c r="E271" s="48"/>
      <c r="F271" s="48"/>
      <c r="G271" s="48"/>
      <c r="H271" s="48"/>
      <c r="I271" s="48"/>
      <c r="J271" s="48"/>
      <c r="K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row>
    <row r="272" spans="2:256" x14ac:dyDescent="0.25">
      <c r="B272" s="48"/>
      <c r="C272" s="48"/>
      <c r="D272" s="48"/>
      <c r="E272" s="48"/>
      <c r="F272" s="48"/>
      <c r="G272" s="48"/>
      <c r="H272" s="48"/>
      <c r="I272" s="48"/>
      <c r="J272" s="48"/>
      <c r="K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row>
    <row r="273" spans="2:256" x14ac:dyDescent="0.25">
      <c r="B273" s="48"/>
      <c r="C273" s="48"/>
      <c r="D273" s="48"/>
      <c r="E273" s="48"/>
      <c r="F273" s="48"/>
      <c r="G273" s="48"/>
      <c r="H273" s="48"/>
      <c r="I273" s="48"/>
      <c r="J273" s="48"/>
      <c r="K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row>
    <row r="274" spans="2:256" x14ac:dyDescent="0.25">
      <c r="B274" s="48"/>
      <c r="C274" s="48"/>
      <c r="D274" s="48"/>
      <c r="E274" s="48"/>
      <c r="F274" s="48"/>
      <c r="G274" s="48"/>
      <c r="H274" s="48"/>
      <c r="I274" s="48"/>
      <c r="J274" s="48"/>
      <c r="K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row>
    <row r="275" spans="2:256" x14ac:dyDescent="0.25">
      <c r="B275" s="48"/>
      <c r="C275" s="48"/>
      <c r="D275" s="48"/>
      <c r="E275" s="48"/>
      <c r="F275" s="48"/>
      <c r="G275" s="48"/>
      <c r="H275" s="48"/>
      <c r="I275" s="48"/>
      <c r="J275" s="48"/>
      <c r="K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row>
    <row r="276" spans="2:256" x14ac:dyDescent="0.25">
      <c r="B276" s="48"/>
      <c r="C276" s="48"/>
      <c r="D276" s="48"/>
      <c r="E276" s="48"/>
      <c r="F276" s="48"/>
      <c r="G276" s="48"/>
      <c r="H276" s="48"/>
      <c r="I276" s="48"/>
      <c r="J276" s="48"/>
      <c r="K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row>
    <row r="277" spans="2:256" x14ac:dyDescent="0.25">
      <c r="B277" s="48"/>
      <c r="C277" s="48"/>
      <c r="D277" s="48"/>
      <c r="E277" s="48"/>
      <c r="F277" s="48"/>
      <c r="G277" s="48"/>
      <c r="H277" s="48"/>
      <c r="I277" s="48"/>
      <c r="J277" s="48"/>
      <c r="K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row>
    <row r="278" spans="2:256" x14ac:dyDescent="0.25">
      <c r="B278" s="48"/>
      <c r="C278" s="48"/>
      <c r="D278" s="48"/>
      <c r="E278" s="48"/>
      <c r="F278" s="48"/>
      <c r="G278" s="48"/>
      <c r="H278" s="48"/>
      <c r="I278" s="48"/>
      <c r="J278" s="48"/>
      <c r="K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row>
    <row r="279" spans="2:256" x14ac:dyDescent="0.25">
      <c r="B279" s="48"/>
      <c r="C279" s="48"/>
      <c r="D279" s="48"/>
      <c r="E279" s="48"/>
      <c r="F279" s="48"/>
      <c r="G279" s="48"/>
      <c r="H279" s="48"/>
      <c r="I279" s="48"/>
      <c r="J279" s="48"/>
      <c r="K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row>
    <row r="280" spans="2:256" x14ac:dyDescent="0.25">
      <c r="B280" s="48"/>
      <c r="C280" s="48"/>
      <c r="D280" s="48"/>
      <c r="E280" s="48"/>
      <c r="F280" s="48"/>
      <c r="G280" s="48"/>
      <c r="H280" s="48"/>
      <c r="I280" s="48"/>
      <c r="J280" s="48"/>
      <c r="K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row>
    <row r="281" spans="2:256" x14ac:dyDescent="0.25">
      <c r="B281" s="48"/>
      <c r="C281" s="48"/>
      <c r="D281" s="48"/>
      <c r="E281" s="48"/>
      <c r="F281" s="48"/>
      <c r="G281" s="48"/>
      <c r="H281" s="48"/>
      <c r="I281" s="48"/>
      <c r="J281" s="48"/>
      <c r="K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row>
    <row r="282" spans="2:256" x14ac:dyDescent="0.25">
      <c r="B282" s="48"/>
      <c r="C282" s="48"/>
      <c r="D282" s="48"/>
      <c r="E282" s="48"/>
      <c r="F282" s="48"/>
      <c r="G282" s="48"/>
      <c r="H282" s="48"/>
      <c r="I282" s="48"/>
      <c r="J282" s="48"/>
      <c r="K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row>
    <row r="283" spans="2:256" x14ac:dyDescent="0.25">
      <c r="B283" s="48"/>
      <c r="C283" s="48"/>
      <c r="D283" s="48"/>
      <c r="E283" s="48"/>
      <c r="F283" s="48"/>
      <c r="G283" s="48"/>
      <c r="H283" s="48"/>
      <c r="I283" s="48"/>
      <c r="J283" s="48"/>
      <c r="K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row>
    <row r="284" spans="2:256" x14ac:dyDescent="0.25">
      <c r="B284" s="48"/>
      <c r="C284" s="48"/>
      <c r="D284" s="48"/>
      <c r="E284" s="48"/>
      <c r="F284" s="48"/>
      <c r="G284" s="48"/>
      <c r="H284" s="48"/>
      <c r="I284" s="48"/>
      <c r="J284" s="48"/>
      <c r="K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row>
    <row r="285" spans="2:256" x14ac:dyDescent="0.25">
      <c r="B285" s="48"/>
      <c r="C285" s="48"/>
      <c r="D285" s="48"/>
      <c r="E285" s="48"/>
      <c r="F285" s="48"/>
      <c r="G285" s="48"/>
      <c r="H285" s="48"/>
      <c r="I285" s="48"/>
      <c r="J285" s="48"/>
      <c r="K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row>
    <row r="286" spans="2:256" x14ac:dyDescent="0.25">
      <c r="B286" s="48"/>
      <c r="C286" s="48"/>
      <c r="D286" s="48"/>
      <c r="E286" s="48"/>
      <c r="F286" s="48"/>
      <c r="G286" s="48"/>
      <c r="H286" s="48"/>
      <c r="I286" s="48"/>
      <c r="J286" s="48"/>
      <c r="K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row>
    <row r="287" spans="2:256" x14ac:dyDescent="0.25">
      <c r="B287" s="48"/>
      <c r="C287" s="48"/>
      <c r="D287" s="48"/>
      <c r="E287" s="48"/>
      <c r="F287" s="48"/>
      <c r="G287" s="48"/>
      <c r="H287" s="48"/>
      <c r="I287" s="48"/>
      <c r="J287" s="48"/>
      <c r="K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row>
    <row r="288" spans="2:256" x14ac:dyDescent="0.25">
      <c r="B288" s="48"/>
      <c r="C288" s="48"/>
      <c r="D288" s="48"/>
      <c r="E288" s="48"/>
      <c r="F288" s="48"/>
      <c r="G288" s="48"/>
      <c r="H288" s="48"/>
      <c r="I288" s="48"/>
      <c r="J288" s="48"/>
      <c r="K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row>
    <row r="289" spans="2:256" x14ac:dyDescent="0.25">
      <c r="B289" s="48"/>
      <c r="C289" s="48"/>
      <c r="D289" s="48"/>
      <c r="E289" s="48"/>
      <c r="F289" s="48"/>
      <c r="G289" s="48"/>
      <c r="H289" s="48"/>
      <c r="I289" s="48"/>
      <c r="J289" s="48"/>
      <c r="K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row>
    <row r="290" spans="2:256" x14ac:dyDescent="0.25">
      <c r="B290" s="48"/>
      <c r="C290" s="48"/>
      <c r="D290" s="48"/>
      <c r="E290" s="48"/>
      <c r="F290" s="48"/>
      <c r="G290" s="48"/>
      <c r="H290" s="48"/>
      <c r="I290" s="48"/>
      <c r="J290" s="48"/>
      <c r="K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row>
    <row r="291" spans="2:256" x14ac:dyDescent="0.25">
      <c r="B291" s="48"/>
      <c r="C291" s="48"/>
      <c r="D291" s="48"/>
      <c r="E291" s="48"/>
      <c r="F291" s="48"/>
      <c r="G291" s="48"/>
      <c r="H291" s="48"/>
      <c r="I291" s="48"/>
      <c r="J291" s="48"/>
      <c r="K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row>
    <row r="292" spans="2:256" x14ac:dyDescent="0.25">
      <c r="B292" s="48"/>
      <c r="C292" s="48"/>
      <c r="D292" s="48"/>
      <c r="E292" s="48"/>
      <c r="F292" s="48"/>
      <c r="G292" s="48"/>
      <c r="H292" s="48"/>
      <c r="I292" s="48"/>
      <c r="J292" s="48"/>
      <c r="K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row>
    <row r="293" spans="2:256" x14ac:dyDescent="0.25">
      <c r="B293" s="48"/>
      <c r="C293" s="48"/>
      <c r="D293" s="48"/>
      <c r="E293" s="48"/>
      <c r="F293" s="48"/>
      <c r="G293" s="48"/>
      <c r="H293" s="48"/>
      <c r="I293" s="48"/>
      <c r="J293" s="48"/>
      <c r="K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row>
    <row r="294" spans="2:256" x14ac:dyDescent="0.25">
      <c r="B294" s="48"/>
      <c r="C294" s="48"/>
      <c r="D294" s="48"/>
      <c r="E294" s="48"/>
      <c r="F294" s="48"/>
      <c r="G294" s="48"/>
      <c r="H294" s="48"/>
      <c r="I294" s="48"/>
      <c r="J294" s="48"/>
      <c r="K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row>
    <row r="295" spans="2:256" x14ac:dyDescent="0.25">
      <c r="B295" s="48"/>
      <c r="C295" s="48"/>
      <c r="D295" s="48"/>
      <c r="E295" s="48"/>
      <c r="F295" s="48"/>
      <c r="G295" s="48"/>
      <c r="H295" s="48"/>
      <c r="I295" s="48"/>
      <c r="J295" s="48"/>
      <c r="K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row>
    <row r="296" spans="2:256" x14ac:dyDescent="0.25">
      <c r="B296" s="48"/>
      <c r="C296" s="48"/>
      <c r="D296" s="48"/>
      <c r="E296" s="48"/>
      <c r="F296" s="48"/>
      <c r="G296" s="48"/>
      <c r="H296" s="48"/>
      <c r="I296" s="48"/>
      <c r="J296" s="48"/>
      <c r="K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row>
    <row r="297" spans="2:256" x14ac:dyDescent="0.25">
      <c r="B297" s="48"/>
      <c r="C297" s="48"/>
      <c r="D297" s="48"/>
      <c r="E297" s="48"/>
      <c r="F297" s="48"/>
      <c r="G297" s="48"/>
      <c r="H297" s="48"/>
      <c r="I297" s="48"/>
      <c r="J297" s="48"/>
      <c r="K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row>
    <row r="298" spans="2:256" x14ac:dyDescent="0.25">
      <c r="B298" s="48"/>
      <c r="C298" s="48"/>
      <c r="D298" s="48"/>
      <c r="E298" s="48"/>
      <c r="F298" s="48"/>
      <c r="G298" s="48"/>
      <c r="H298" s="48"/>
      <c r="I298" s="48"/>
      <c r="J298" s="48"/>
      <c r="K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row>
    <row r="299" spans="2:256" x14ac:dyDescent="0.25">
      <c r="B299" s="48"/>
      <c r="C299" s="48"/>
      <c r="D299" s="48"/>
      <c r="E299" s="48"/>
      <c r="F299" s="48"/>
      <c r="G299" s="48"/>
      <c r="H299" s="48"/>
      <c r="I299" s="48"/>
      <c r="J299" s="48"/>
      <c r="K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row>
    <row r="300" spans="2:256" x14ac:dyDescent="0.25">
      <c r="B300" s="48"/>
      <c r="C300" s="48"/>
      <c r="D300" s="48"/>
      <c r="E300" s="48"/>
      <c r="F300" s="48"/>
      <c r="G300" s="48"/>
      <c r="H300" s="48"/>
      <c r="I300" s="48"/>
      <c r="J300" s="48"/>
      <c r="K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row>
    <row r="301" spans="2:256" x14ac:dyDescent="0.25">
      <c r="B301" s="48"/>
      <c r="C301" s="48"/>
      <c r="D301" s="48"/>
      <c r="E301" s="48"/>
      <c r="F301" s="48"/>
      <c r="G301" s="48"/>
      <c r="H301" s="48"/>
      <c r="I301" s="48"/>
      <c r="J301" s="48"/>
      <c r="K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row>
    <row r="302" spans="2:256" x14ac:dyDescent="0.25">
      <c r="B302" s="48"/>
      <c r="C302" s="48"/>
      <c r="D302" s="48"/>
      <c r="E302" s="48"/>
      <c r="F302" s="48"/>
      <c r="G302" s="48"/>
      <c r="H302" s="48"/>
      <c r="I302" s="48"/>
      <c r="J302" s="48"/>
      <c r="K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row>
    <row r="303" spans="2:256" x14ac:dyDescent="0.25">
      <c r="B303" s="48"/>
      <c r="C303" s="48"/>
      <c r="D303" s="48"/>
      <c r="E303" s="48"/>
      <c r="F303" s="48"/>
      <c r="G303" s="48"/>
      <c r="H303" s="48"/>
      <c r="I303" s="48"/>
      <c r="J303" s="48"/>
      <c r="K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row>
    <row r="304" spans="2:256" x14ac:dyDescent="0.25">
      <c r="B304" s="48"/>
      <c r="C304" s="48"/>
      <c r="D304" s="48"/>
      <c r="E304" s="48"/>
      <c r="F304" s="48"/>
      <c r="G304" s="48"/>
      <c r="H304" s="48"/>
      <c r="I304" s="48"/>
      <c r="J304" s="48"/>
      <c r="K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row>
    <row r="305" spans="2:256" x14ac:dyDescent="0.25">
      <c r="B305" s="48"/>
      <c r="C305" s="48"/>
      <c r="D305" s="48"/>
      <c r="E305" s="48"/>
      <c r="F305" s="48"/>
      <c r="G305" s="48"/>
      <c r="H305" s="48"/>
      <c r="I305" s="48"/>
      <c r="J305" s="48"/>
      <c r="K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row>
    <row r="306" spans="2:256" x14ac:dyDescent="0.25">
      <c r="B306" s="48"/>
      <c r="C306" s="48"/>
      <c r="D306" s="48"/>
      <c r="E306" s="48"/>
      <c r="F306" s="48"/>
      <c r="G306" s="48"/>
      <c r="H306" s="48"/>
      <c r="I306" s="48"/>
      <c r="J306" s="48"/>
      <c r="K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row>
    <row r="307" spans="2:256" x14ac:dyDescent="0.25">
      <c r="B307" s="48"/>
      <c r="C307" s="48"/>
      <c r="D307" s="48"/>
      <c r="E307" s="48"/>
      <c r="F307" s="48"/>
      <c r="G307" s="48"/>
      <c r="H307" s="48"/>
      <c r="I307" s="48"/>
      <c r="J307" s="48"/>
      <c r="K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row>
    <row r="308" spans="2:256" x14ac:dyDescent="0.25">
      <c r="B308" s="48"/>
      <c r="C308" s="48"/>
      <c r="D308" s="48"/>
      <c r="E308" s="48"/>
      <c r="F308" s="48"/>
      <c r="G308" s="48"/>
      <c r="H308" s="48"/>
      <c r="I308" s="48"/>
      <c r="J308" s="48"/>
      <c r="K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row>
    <row r="309" spans="2:256" x14ac:dyDescent="0.25">
      <c r="B309" s="48"/>
      <c r="C309" s="48"/>
      <c r="D309" s="48"/>
      <c r="E309" s="48"/>
      <c r="F309" s="48"/>
      <c r="G309" s="48"/>
      <c r="H309" s="48"/>
      <c r="I309" s="48"/>
      <c r="J309" s="48"/>
      <c r="K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row>
    <row r="310" spans="2:256" x14ac:dyDescent="0.25">
      <c r="B310" s="48"/>
      <c r="C310" s="48"/>
      <c r="D310" s="48"/>
      <c r="E310" s="48"/>
      <c r="F310" s="48"/>
      <c r="G310" s="48"/>
      <c r="H310" s="48"/>
      <c r="I310" s="48"/>
      <c r="J310" s="48"/>
      <c r="K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row>
    <row r="311" spans="2:256" x14ac:dyDescent="0.25">
      <c r="B311" s="48"/>
      <c r="C311" s="48"/>
      <c r="D311" s="48"/>
      <c r="E311" s="48"/>
      <c r="F311" s="48"/>
      <c r="G311" s="48"/>
      <c r="H311" s="48"/>
      <c r="I311" s="48"/>
      <c r="J311" s="48"/>
      <c r="K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row>
    <row r="312" spans="2:256" x14ac:dyDescent="0.25">
      <c r="B312" s="48"/>
      <c r="C312" s="48"/>
      <c r="D312" s="48"/>
      <c r="E312" s="48"/>
      <c r="F312" s="48"/>
      <c r="G312" s="48"/>
      <c r="H312" s="48"/>
      <c r="I312" s="48"/>
      <c r="J312" s="48"/>
      <c r="K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row>
    <row r="313" spans="2:256" x14ac:dyDescent="0.25">
      <c r="B313" s="48"/>
      <c r="C313" s="48"/>
      <c r="D313" s="48"/>
      <c r="E313" s="48"/>
      <c r="F313" s="48"/>
      <c r="G313" s="48"/>
      <c r="H313" s="48"/>
      <c r="I313" s="48"/>
      <c r="J313" s="48"/>
      <c r="K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row>
    <row r="314" spans="2:256" x14ac:dyDescent="0.25">
      <c r="B314" s="48"/>
      <c r="C314" s="48"/>
      <c r="D314" s="48"/>
      <c r="E314" s="48"/>
      <c r="F314" s="48"/>
      <c r="G314" s="48"/>
      <c r="H314" s="48"/>
      <c r="I314" s="48"/>
      <c r="J314" s="48"/>
      <c r="K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row>
    <row r="315" spans="2:256" x14ac:dyDescent="0.25">
      <c r="B315" s="48"/>
      <c r="C315" s="48"/>
      <c r="D315" s="48"/>
      <c r="E315" s="48"/>
      <c r="F315" s="48"/>
      <c r="G315" s="48"/>
      <c r="H315" s="48"/>
      <c r="I315" s="48"/>
      <c r="J315" s="48"/>
      <c r="K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row>
    <row r="316" spans="2:256" x14ac:dyDescent="0.25">
      <c r="B316" s="48"/>
      <c r="C316" s="48"/>
      <c r="D316" s="48"/>
      <c r="E316" s="48"/>
      <c r="F316" s="48"/>
      <c r="G316" s="48"/>
      <c r="H316" s="48"/>
      <c r="I316" s="48"/>
      <c r="J316" s="48"/>
      <c r="K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row>
    <row r="317" spans="2:256" x14ac:dyDescent="0.25">
      <c r="B317" s="48"/>
      <c r="C317" s="48"/>
      <c r="D317" s="48"/>
      <c r="E317" s="48"/>
      <c r="F317" s="48"/>
      <c r="G317" s="48"/>
      <c r="H317" s="48"/>
      <c r="I317" s="48"/>
      <c r="J317" s="48"/>
      <c r="K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row>
    <row r="318" spans="2:256" x14ac:dyDescent="0.25">
      <c r="B318" s="48"/>
      <c r="C318" s="48"/>
      <c r="D318" s="48"/>
      <c r="E318" s="48"/>
      <c r="F318" s="48"/>
      <c r="G318" s="48"/>
      <c r="H318" s="48"/>
      <c r="I318" s="48"/>
      <c r="J318" s="48"/>
      <c r="K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row>
    <row r="319" spans="2:256" x14ac:dyDescent="0.25">
      <c r="B319" s="48"/>
      <c r="C319" s="48"/>
      <c r="D319" s="48"/>
      <c r="E319" s="48"/>
      <c r="F319" s="48"/>
      <c r="G319" s="48"/>
      <c r="H319" s="48"/>
      <c r="I319" s="48"/>
      <c r="J319" s="48"/>
      <c r="K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row>
    <row r="320" spans="2:256" x14ac:dyDescent="0.25">
      <c r="B320" s="48"/>
      <c r="C320" s="48"/>
      <c r="D320" s="48"/>
      <c r="E320" s="48"/>
      <c r="F320" s="48"/>
      <c r="G320" s="48"/>
      <c r="H320" s="48"/>
      <c r="I320" s="48"/>
      <c r="J320" s="48"/>
      <c r="K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row>
    <row r="321" spans="2:256" x14ac:dyDescent="0.25">
      <c r="B321" s="48"/>
      <c r="C321" s="48"/>
      <c r="D321" s="48"/>
      <c r="E321" s="48"/>
      <c r="F321" s="48"/>
      <c r="G321" s="48"/>
      <c r="H321" s="48"/>
      <c r="I321" s="48"/>
      <c r="J321" s="48"/>
      <c r="K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row>
    <row r="322" spans="2:256" x14ac:dyDescent="0.25">
      <c r="B322" s="48"/>
      <c r="C322" s="48"/>
      <c r="D322" s="48"/>
      <c r="E322" s="48"/>
      <c r="F322" s="48"/>
      <c r="G322" s="48"/>
      <c r="H322" s="48"/>
      <c r="I322" s="48"/>
      <c r="J322" s="48"/>
      <c r="K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row>
    <row r="323" spans="2:256" x14ac:dyDescent="0.25">
      <c r="B323" s="48"/>
      <c r="C323" s="48"/>
      <c r="D323" s="48"/>
      <c r="E323" s="48"/>
      <c r="F323" s="48"/>
      <c r="G323" s="48"/>
      <c r="H323" s="48"/>
      <c r="I323" s="48"/>
      <c r="J323" s="48"/>
      <c r="K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c r="EF323" s="48"/>
      <c r="EG323" s="48"/>
      <c r="EH323" s="48"/>
      <c r="EI323" s="48"/>
      <c r="EJ323" s="48"/>
      <c r="EK323" s="48"/>
      <c r="EL323" s="48"/>
      <c r="EM323" s="48"/>
      <c r="EN323" s="48"/>
      <c r="EO323" s="48"/>
      <c r="EP323" s="48"/>
      <c r="EQ323" s="48"/>
      <c r="ER323" s="48"/>
      <c r="ES323" s="48"/>
      <c r="ET323" s="48"/>
      <c r="EU323" s="48"/>
      <c r="EV323" s="48"/>
      <c r="EW323" s="48"/>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c r="GT323" s="48"/>
      <c r="GU323" s="48"/>
      <c r="GV323" s="48"/>
      <c r="GW323" s="48"/>
      <c r="GX323" s="48"/>
      <c r="GY323" s="48"/>
      <c r="GZ323" s="48"/>
      <c r="HA323" s="48"/>
      <c r="HB323" s="48"/>
      <c r="HC323" s="48"/>
      <c r="HD323" s="48"/>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row>
    <row r="324" spans="2:256" x14ac:dyDescent="0.25">
      <c r="B324" s="48"/>
      <c r="C324" s="48"/>
      <c r="D324" s="48"/>
      <c r="E324" s="48"/>
      <c r="F324" s="48"/>
      <c r="G324" s="48"/>
      <c r="H324" s="48"/>
      <c r="I324" s="48"/>
      <c r="J324" s="48"/>
      <c r="K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c r="GT324" s="48"/>
      <c r="GU324" s="48"/>
      <c r="GV324" s="48"/>
      <c r="GW324" s="48"/>
      <c r="GX324" s="48"/>
      <c r="GY324" s="48"/>
      <c r="GZ324" s="48"/>
      <c r="HA324" s="48"/>
      <c r="HB324" s="48"/>
      <c r="HC324" s="48"/>
      <c r="HD324" s="48"/>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row>
    <row r="325" spans="2:256" x14ac:dyDescent="0.25">
      <c r="B325" s="48"/>
      <c r="C325" s="48"/>
      <c r="D325" s="48"/>
      <c r="E325" s="48"/>
      <c r="F325" s="48"/>
      <c r="G325" s="48"/>
      <c r="H325" s="48"/>
      <c r="I325" s="48"/>
      <c r="J325" s="48"/>
      <c r="K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c r="GT325" s="48"/>
      <c r="GU325" s="48"/>
      <c r="GV325" s="48"/>
      <c r="GW325" s="48"/>
      <c r="GX325" s="48"/>
      <c r="GY325" s="48"/>
      <c r="GZ325" s="48"/>
      <c r="HA325" s="48"/>
      <c r="HB325" s="48"/>
      <c r="HC325" s="48"/>
      <c r="HD325" s="48"/>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row>
    <row r="326" spans="2:256" x14ac:dyDescent="0.25">
      <c r="B326" s="48"/>
      <c r="C326" s="48"/>
      <c r="D326" s="48"/>
      <c r="E326" s="48"/>
      <c r="F326" s="48"/>
      <c r="G326" s="48"/>
      <c r="H326" s="48"/>
      <c r="I326" s="48"/>
      <c r="J326" s="48"/>
      <c r="K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c r="GT326" s="48"/>
      <c r="GU326" s="48"/>
      <c r="GV326" s="48"/>
      <c r="GW326" s="48"/>
      <c r="GX326" s="48"/>
      <c r="GY326" s="48"/>
      <c r="GZ326" s="48"/>
      <c r="HA326" s="48"/>
      <c r="HB326" s="48"/>
      <c r="HC326" s="48"/>
      <c r="HD326" s="48"/>
      <c r="HE326" s="48"/>
      <c r="HF326" s="48"/>
      <c r="HG326" s="48"/>
      <c r="HH326" s="48"/>
      <c r="HI326" s="48"/>
      <c r="HJ326" s="48"/>
      <c r="HK326" s="48"/>
      <c r="HL326" s="48"/>
      <c r="HM326" s="48"/>
      <c r="HN326" s="48"/>
      <c r="HO326" s="48"/>
      <c r="HP326" s="48"/>
      <c r="HQ326" s="48"/>
      <c r="HR326" s="48"/>
      <c r="HS326" s="48"/>
      <c r="HT326" s="48"/>
      <c r="HU326" s="48"/>
      <c r="HV326" s="48"/>
      <c r="HW326" s="48"/>
      <c r="HX326" s="48"/>
      <c r="HY326" s="48"/>
      <c r="HZ326" s="48"/>
      <c r="IA326" s="48"/>
      <c r="IB326" s="48"/>
      <c r="IC326" s="48"/>
      <c r="ID326" s="48"/>
      <c r="IE326" s="48"/>
      <c r="IF326" s="48"/>
      <c r="IG326" s="48"/>
      <c r="IH326" s="48"/>
      <c r="II326" s="48"/>
      <c r="IJ326" s="48"/>
      <c r="IK326" s="48"/>
      <c r="IL326" s="48"/>
      <c r="IM326" s="48"/>
      <c r="IN326" s="48"/>
      <c r="IO326" s="48"/>
      <c r="IP326" s="48"/>
      <c r="IQ326" s="48"/>
      <c r="IR326" s="48"/>
      <c r="IS326" s="48"/>
      <c r="IT326" s="48"/>
      <c r="IU326" s="48"/>
      <c r="IV326" s="48"/>
    </row>
    <row r="327" spans="2:256" x14ac:dyDescent="0.25">
      <c r="B327" s="48"/>
      <c r="C327" s="48"/>
      <c r="D327" s="48"/>
      <c r="E327" s="48"/>
      <c r="F327" s="48"/>
      <c r="G327" s="48"/>
      <c r="H327" s="48"/>
      <c r="I327" s="48"/>
      <c r="J327" s="48"/>
      <c r="K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c r="GT327" s="48"/>
      <c r="GU327" s="48"/>
      <c r="GV327" s="48"/>
      <c r="GW327" s="48"/>
      <c r="GX327" s="48"/>
      <c r="GY327" s="48"/>
      <c r="GZ327" s="48"/>
      <c r="HA327" s="48"/>
      <c r="HB327" s="48"/>
      <c r="HC327" s="48"/>
      <c r="HD327" s="48"/>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row>
    <row r="328" spans="2:256" x14ac:dyDescent="0.25">
      <c r="B328" s="48"/>
      <c r="C328" s="48"/>
      <c r="D328" s="48"/>
      <c r="E328" s="48"/>
      <c r="F328" s="48"/>
      <c r="G328" s="48"/>
      <c r="H328" s="48"/>
      <c r="I328" s="48"/>
      <c r="J328" s="48"/>
      <c r="K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c r="GT328" s="48"/>
      <c r="GU328" s="48"/>
      <c r="GV328" s="48"/>
      <c r="GW328" s="48"/>
      <c r="GX328" s="48"/>
      <c r="GY328" s="48"/>
      <c r="GZ328" s="48"/>
      <c r="HA328" s="48"/>
      <c r="HB328" s="48"/>
      <c r="HC328" s="48"/>
      <c r="HD328" s="48"/>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row>
    <row r="329" spans="2:256" x14ac:dyDescent="0.25">
      <c r="B329" s="48"/>
      <c r="C329" s="48"/>
      <c r="D329" s="48"/>
      <c r="E329" s="48"/>
      <c r="F329" s="48"/>
      <c r="G329" s="48"/>
      <c r="H329" s="48"/>
      <c r="I329" s="48"/>
      <c r="J329" s="48"/>
      <c r="K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c r="GT329" s="48"/>
      <c r="GU329" s="48"/>
      <c r="GV329" s="48"/>
      <c r="GW329" s="48"/>
      <c r="GX329" s="48"/>
      <c r="GY329" s="48"/>
      <c r="GZ329" s="48"/>
      <c r="HA329" s="48"/>
      <c r="HB329" s="48"/>
      <c r="HC329" s="48"/>
      <c r="HD329" s="48"/>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row>
    <row r="330" spans="2:256" x14ac:dyDescent="0.25">
      <c r="B330" s="48"/>
      <c r="C330" s="48"/>
      <c r="D330" s="48"/>
      <c r="E330" s="48"/>
      <c r="F330" s="48"/>
      <c r="G330" s="48"/>
      <c r="H330" s="48"/>
      <c r="I330" s="48"/>
      <c r="J330" s="48"/>
      <c r="K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M330" s="48"/>
      <c r="EN330" s="48"/>
      <c r="EO330" s="48"/>
      <c r="EP330" s="48"/>
      <c r="EQ330" s="48"/>
      <c r="ER330" s="48"/>
      <c r="ES330" s="48"/>
      <c r="ET330" s="48"/>
      <c r="EU330" s="48"/>
      <c r="EV330" s="48"/>
      <c r="EW330" s="48"/>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c r="GT330" s="48"/>
      <c r="GU330" s="48"/>
      <c r="GV330" s="48"/>
      <c r="GW330" s="48"/>
      <c r="GX330" s="48"/>
      <c r="GY330" s="48"/>
      <c r="GZ330" s="48"/>
      <c r="HA330" s="48"/>
      <c r="HB330" s="48"/>
      <c r="HC330" s="48"/>
      <c r="HD330" s="48"/>
      <c r="HE330" s="48"/>
      <c r="HF330" s="48"/>
      <c r="HG330" s="48"/>
      <c r="HH330" s="48"/>
      <c r="HI330" s="48"/>
      <c r="HJ330" s="48"/>
      <c r="HK330" s="48"/>
      <c r="HL330" s="48"/>
      <c r="HM330" s="48"/>
      <c r="HN330" s="48"/>
      <c r="HO330" s="48"/>
      <c r="HP330" s="48"/>
      <c r="HQ330" s="48"/>
      <c r="HR330" s="48"/>
      <c r="HS330" s="48"/>
      <c r="HT330" s="48"/>
      <c r="HU330" s="48"/>
      <c r="HV330" s="48"/>
      <c r="HW330" s="48"/>
      <c r="HX330" s="48"/>
      <c r="HY330" s="48"/>
      <c r="HZ330" s="48"/>
      <c r="IA330" s="48"/>
      <c r="IB330" s="48"/>
      <c r="IC330" s="48"/>
      <c r="ID330" s="48"/>
      <c r="IE330" s="48"/>
      <c r="IF330" s="48"/>
      <c r="IG330" s="48"/>
      <c r="IH330" s="48"/>
      <c r="II330" s="48"/>
      <c r="IJ330" s="48"/>
      <c r="IK330" s="48"/>
      <c r="IL330" s="48"/>
      <c r="IM330" s="48"/>
      <c r="IN330" s="48"/>
      <c r="IO330" s="48"/>
      <c r="IP330" s="48"/>
      <c r="IQ330" s="48"/>
      <c r="IR330" s="48"/>
      <c r="IS330" s="48"/>
      <c r="IT330" s="48"/>
      <c r="IU330" s="48"/>
      <c r="IV330" s="48"/>
    </row>
    <row r="331" spans="2:256" x14ac:dyDescent="0.25">
      <c r="B331" s="48"/>
      <c r="C331" s="48"/>
      <c r="D331" s="48"/>
      <c r="E331" s="48"/>
      <c r="F331" s="48"/>
      <c r="G331" s="48"/>
      <c r="H331" s="48"/>
      <c r="I331" s="48"/>
      <c r="J331" s="48"/>
      <c r="K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c r="GT331" s="48"/>
      <c r="GU331" s="48"/>
      <c r="GV331" s="48"/>
      <c r="GW331" s="48"/>
      <c r="GX331" s="48"/>
      <c r="GY331" s="48"/>
      <c r="GZ331" s="48"/>
      <c r="HA331" s="48"/>
      <c r="HB331" s="48"/>
      <c r="HC331" s="48"/>
      <c r="HD331" s="48"/>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row>
    <row r="332" spans="2:256" x14ac:dyDescent="0.25">
      <c r="B332" s="48"/>
      <c r="C332" s="48"/>
      <c r="D332" s="48"/>
      <c r="E332" s="48"/>
      <c r="F332" s="48"/>
      <c r="G332" s="48"/>
      <c r="H332" s="48"/>
      <c r="I332" s="48"/>
      <c r="J332" s="48"/>
      <c r="K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c r="EF332" s="48"/>
      <c r="EG332" s="48"/>
      <c r="EH332" s="48"/>
      <c r="EI332" s="48"/>
      <c r="EJ332" s="48"/>
      <c r="EK332" s="48"/>
      <c r="EL332" s="48"/>
      <c r="EM332" s="48"/>
      <c r="EN332" s="48"/>
      <c r="EO332" s="48"/>
      <c r="EP332" s="48"/>
      <c r="EQ332" s="48"/>
      <c r="ER332" s="48"/>
      <c r="ES332" s="48"/>
      <c r="ET332" s="48"/>
      <c r="EU332" s="48"/>
      <c r="EV332" s="48"/>
      <c r="EW332" s="48"/>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c r="GT332" s="48"/>
      <c r="GU332" s="48"/>
      <c r="GV332" s="48"/>
      <c r="GW332" s="48"/>
      <c r="GX332" s="48"/>
      <c r="GY332" s="48"/>
      <c r="GZ332" s="48"/>
      <c r="HA332" s="48"/>
      <c r="HB332" s="48"/>
      <c r="HC332" s="48"/>
      <c r="HD332" s="48"/>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row>
    <row r="333" spans="2:256" x14ac:dyDescent="0.25">
      <c r="B333" s="48"/>
      <c r="C333" s="48"/>
      <c r="D333" s="48"/>
      <c r="E333" s="48"/>
      <c r="F333" s="48"/>
      <c r="G333" s="48"/>
      <c r="H333" s="48"/>
      <c r="I333" s="48"/>
      <c r="J333" s="48"/>
      <c r="K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c r="GT333" s="48"/>
      <c r="GU333" s="48"/>
      <c r="GV333" s="48"/>
      <c r="GW333" s="48"/>
      <c r="GX333" s="48"/>
      <c r="GY333" s="48"/>
      <c r="GZ333" s="48"/>
      <c r="HA333" s="48"/>
      <c r="HB333" s="48"/>
      <c r="HC333" s="48"/>
      <c r="HD333" s="48"/>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row>
    <row r="334" spans="2:256" x14ac:dyDescent="0.25">
      <c r="B334" s="48"/>
      <c r="C334" s="48"/>
      <c r="D334" s="48"/>
      <c r="E334" s="48"/>
      <c r="F334" s="48"/>
      <c r="G334" s="48"/>
      <c r="H334" s="48"/>
      <c r="I334" s="48"/>
      <c r="J334" s="48"/>
      <c r="K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c r="GT334" s="48"/>
      <c r="GU334" s="48"/>
      <c r="GV334" s="48"/>
      <c r="GW334" s="48"/>
      <c r="GX334" s="48"/>
      <c r="GY334" s="48"/>
      <c r="GZ334" s="48"/>
      <c r="HA334" s="48"/>
      <c r="HB334" s="48"/>
      <c r="HC334" s="48"/>
      <c r="HD334" s="48"/>
      <c r="HE334" s="48"/>
      <c r="HF334" s="48"/>
      <c r="HG334" s="48"/>
      <c r="HH334" s="48"/>
      <c r="HI334" s="48"/>
      <c r="HJ334" s="48"/>
      <c r="HK334" s="48"/>
      <c r="HL334" s="48"/>
      <c r="HM334" s="48"/>
      <c r="HN334" s="48"/>
      <c r="HO334" s="48"/>
      <c r="HP334" s="48"/>
      <c r="HQ334" s="48"/>
      <c r="HR334" s="48"/>
      <c r="HS334" s="48"/>
      <c r="HT334" s="48"/>
      <c r="HU334" s="48"/>
      <c r="HV334" s="48"/>
      <c r="HW334" s="48"/>
      <c r="HX334" s="48"/>
      <c r="HY334" s="48"/>
      <c r="HZ334" s="48"/>
      <c r="IA334" s="48"/>
      <c r="IB334" s="48"/>
      <c r="IC334" s="48"/>
      <c r="ID334" s="48"/>
      <c r="IE334" s="48"/>
      <c r="IF334" s="48"/>
      <c r="IG334" s="48"/>
      <c r="IH334" s="48"/>
      <c r="II334" s="48"/>
      <c r="IJ334" s="48"/>
      <c r="IK334" s="48"/>
      <c r="IL334" s="48"/>
      <c r="IM334" s="48"/>
      <c r="IN334" s="48"/>
      <c r="IO334" s="48"/>
      <c r="IP334" s="48"/>
      <c r="IQ334" s="48"/>
      <c r="IR334" s="48"/>
      <c r="IS334" s="48"/>
      <c r="IT334" s="48"/>
      <c r="IU334" s="48"/>
      <c r="IV334" s="48"/>
    </row>
    <row r="335" spans="2:256" x14ac:dyDescent="0.25">
      <c r="B335" s="48"/>
      <c r="C335" s="48"/>
      <c r="D335" s="48"/>
      <c r="E335" s="48"/>
      <c r="F335" s="48"/>
      <c r="G335" s="48"/>
      <c r="H335" s="48"/>
      <c r="I335" s="48"/>
      <c r="J335" s="48"/>
      <c r="K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c r="EF335" s="48"/>
      <c r="EG335" s="48"/>
      <c r="EH335" s="48"/>
      <c r="EI335" s="48"/>
      <c r="EJ335" s="48"/>
      <c r="EK335" s="48"/>
      <c r="EL335" s="48"/>
      <c r="EM335" s="48"/>
      <c r="EN335" s="48"/>
      <c r="EO335" s="48"/>
      <c r="EP335" s="48"/>
      <c r="EQ335" s="48"/>
      <c r="ER335" s="48"/>
      <c r="ES335" s="48"/>
      <c r="ET335" s="48"/>
      <c r="EU335" s="48"/>
      <c r="EV335" s="48"/>
      <c r="EW335" s="48"/>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c r="GT335" s="48"/>
      <c r="GU335" s="48"/>
      <c r="GV335" s="48"/>
      <c r="GW335" s="48"/>
      <c r="GX335" s="48"/>
      <c r="GY335" s="48"/>
      <c r="GZ335" s="48"/>
      <c r="HA335" s="48"/>
      <c r="HB335" s="48"/>
      <c r="HC335" s="48"/>
      <c r="HD335" s="48"/>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row>
    <row r="336" spans="2:256" x14ac:dyDescent="0.25">
      <c r="B336" s="48"/>
      <c r="C336" s="48"/>
      <c r="D336" s="48"/>
      <c r="E336" s="48"/>
      <c r="F336" s="48"/>
      <c r="G336" s="48"/>
      <c r="H336" s="48"/>
      <c r="I336" s="48"/>
      <c r="J336" s="48"/>
      <c r="K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c r="GT336" s="48"/>
      <c r="GU336" s="48"/>
      <c r="GV336" s="48"/>
      <c r="GW336" s="48"/>
      <c r="GX336" s="48"/>
      <c r="GY336" s="48"/>
      <c r="GZ336" s="48"/>
      <c r="HA336" s="48"/>
      <c r="HB336" s="48"/>
      <c r="HC336" s="48"/>
      <c r="HD336" s="48"/>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row>
    <row r="337" spans="2:256" x14ac:dyDescent="0.25">
      <c r="B337" s="48"/>
      <c r="C337" s="48"/>
      <c r="D337" s="48"/>
      <c r="E337" s="48"/>
      <c r="F337" s="48"/>
      <c r="G337" s="48"/>
      <c r="H337" s="48"/>
      <c r="I337" s="48"/>
      <c r="J337" s="48"/>
      <c r="K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c r="GT337" s="48"/>
      <c r="GU337" s="48"/>
      <c r="GV337" s="48"/>
      <c r="GW337" s="48"/>
      <c r="GX337" s="48"/>
      <c r="GY337" s="48"/>
      <c r="GZ337" s="48"/>
      <c r="HA337" s="48"/>
      <c r="HB337" s="48"/>
      <c r="HC337" s="48"/>
      <c r="HD337" s="48"/>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row>
    <row r="338" spans="2:256" x14ac:dyDescent="0.25">
      <c r="B338" s="48"/>
      <c r="C338" s="48"/>
      <c r="D338" s="48"/>
      <c r="E338" s="48"/>
      <c r="F338" s="48"/>
      <c r="G338" s="48"/>
      <c r="H338" s="48"/>
      <c r="I338" s="48"/>
      <c r="J338" s="48"/>
      <c r="K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row>
    <row r="339" spans="2:256" x14ac:dyDescent="0.25">
      <c r="B339" s="48"/>
      <c r="C339" s="48"/>
      <c r="D339" s="48"/>
      <c r="E339" s="48"/>
      <c r="F339" s="48"/>
      <c r="G339" s="48"/>
      <c r="H339" s="48"/>
      <c r="I339" s="48"/>
      <c r="J339" s="48"/>
      <c r="K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row>
    <row r="340" spans="2:256" x14ac:dyDescent="0.25">
      <c r="B340" s="48"/>
      <c r="C340" s="48"/>
      <c r="D340" s="48"/>
      <c r="E340" s="48"/>
      <c r="F340" s="48"/>
      <c r="G340" s="48"/>
      <c r="H340" s="48"/>
      <c r="I340" s="48"/>
      <c r="J340" s="48"/>
      <c r="K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row>
    <row r="341" spans="2:256" x14ac:dyDescent="0.25">
      <c r="B341" s="48"/>
      <c r="C341" s="48"/>
      <c r="D341" s="48"/>
      <c r="E341" s="48"/>
      <c r="F341" s="48"/>
      <c r="G341" s="48"/>
      <c r="H341" s="48"/>
      <c r="I341" s="48"/>
      <c r="J341" s="48"/>
      <c r="K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row>
    <row r="342" spans="2:256" x14ac:dyDescent="0.25">
      <c r="B342" s="48"/>
      <c r="C342" s="48"/>
      <c r="D342" s="48"/>
      <c r="E342" s="48"/>
      <c r="F342" s="48"/>
      <c r="G342" s="48"/>
      <c r="H342" s="48"/>
      <c r="I342" s="48"/>
      <c r="J342" s="48"/>
      <c r="K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row>
    <row r="343" spans="2:256" x14ac:dyDescent="0.25">
      <c r="B343" s="48"/>
      <c r="C343" s="48"/>
      <c r="D343" s="48"/>
      <c r="E343" s="48"/>
      <c r="F343" s="48"/>
      <c r="G343" s="48"/>
      <c r="H343" s="48"/>
      <c r="I343" s="48"/>
      <c r="J343" s="48"/>
      <c r="K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row>
    <row r="344" spans="2:256" x14ac:dyDescent="0.25">
      <c r="B344" s="48"/>
      <c r="C344" s="48"/>
      <c r="D344" s="48"/>
      <c r="E344" s="48"/>
      <c r="F344" s="48"/>
      <c r="G344" s="48"/>
      <c r="H344" s="48"/>
      <c r="I344" s="48"/>
      <c r="J344" s="48"/>
      <c r="K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48"/>
      <c r="DF344" s="48"/>
      <c r="DG344" s="48"/>
      <c r="DH344" s="48"/>
      <c r="DI344" s="48"/>
      <c r="DJ344" s="48"/>
      <c r="DK344" s="48"/>
      <c r="DL344" s="48"/>
      <c r="DM344" s="48"/>
      <c r="DN344" s="48"/>
      <c r="DO344" s="48"/>
      <c r="DP344" s="48"/>
      <c r="DQ344" s="48"/>
      <c r="DR344" s="48"/>
      <c r="DS344" s="48"/>
      <c r="DT344" s="48"/>
      <c r="DU344" s="48"/>
      <c r="DV344" s="48"/>
      <c r="DW344" s="48"/>
      <c r="DX344" s="48"/>
      <c r="DY344" s="48"/>
      <c r="DZ344" s="48"/>
      <c r="EA344" s="48"/>
      <c r="EB344" s="48"/>
      <c r="EC344" s="48"/>
      <c r="ED344" s="48"/>
      <c r="EE344" s="48"/>
      <c r="EF344" s="48"/>
      <c r="EG344" s="48"/>
      <c r="EH344" s="48"/>
      <c r="EI344" s="48"/>
      <c r="EJ344" s="48"/>
      <c r="EK344" s="48"/>
      <c r="EL344" s="48"/>
      <c r="EM344" s="48"/>
      <c r="EN344" s="48"/>
      <c r="EO344" s="48"/>
      <c r="EP344" s="48"/>
      <c r="EQ344" s="48"/>
      <c r="ER344" s="48"/>
      <c r="ES344" s="48"/>
      <c r="ET344" s="48"/>
      <c r="EU344" s="48"/>
      <c r="EV344" s="48"/>
      <c r="EW344" s="48"/>
      <c r="EX344" s="48"/>
      <c r="EY344" s="48"/>
      <c r="EZ344" s="48"/>
      <c r="FA344" s="48"/>
      <c r="FB344" s="48"/>
      <c r="FC344" s="48"/>
      <c r="FD344" s="48"/>
      <c r="FE344" s="48"/>
      <c r="FF344" s="48"/>
      <c r="FG344" s="48"/>
      <c r="FH344" s="48"/>
      <c r="FI344" s="48"/>
      <c r="FJ344" s="48"/>
      <c r="FK344" s="48"/>
      <c r="FL344" s="48"/>
      <c r="FM344" s="48"/>
      <c r="FN344" s="48"/>
      <c r="FO344" s="48"/>
      <c r="FP344" s="48"/>
      <c r="FQ344" s="48"/>
      <c r="FR344" s="48"/>
      <c r="FS344" s="48"/>
      <c r="FT344" s="48"/>
      <c r="FU344" s="48"/>
      <c r="FV344" s="48"/>
      <c r="FW344" s="48"/>
      <c r="FX344" s="48"/>
      <c r="FY344" s="48"/>
      <c r="FZ344" s="48"/>
      <c r="GA344" s="48"/>
      <c r="GB344" s="48"/>
      <c r="GC344" s="48"/>
      <c r="GD344" s="48"/>
      <c r="GE344" s="48"/>
      <c r="GF344" s="48"/>
      <c r="GG344" s="48"/>
      <c r="GH344" s="48"/>
      <c r="GI344" s="48"/>
      <c r="GJ344" s="48"/>
      <c r="GK344" s="48"/>
      <c r="GL344" s="48"/>
      <c r="GM344" s="48"/>
      <c r="GN344" s="48"/>
      <c r="GO344" s="48"/>
      <c r="GP344" s="48"/>
      <c r="GQ344" s="48"/>
      <c r="GR344" s="48"/>
      <c r="GS344" s="48"/>
      <c r="GT344" s="48"/>
      <c r="GU344" s="48"/>
      <c r="GV344" s="48"/>
      <c r="GW344" s="48"/>
      <c r="GX344" s="48"/>
      <c r="GY344" s="48"/>
      <c r="GZ344" s="48"/>
      <c r="HA344" s="48"/>
      <c r="HB344" s="48"/>
      <c r="HC344" s="48"/>
      <c r="HD344" s="48"/>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row>
    <row r="345" spans="2:256" x14ac:dyDescent="0.25">
      <c r="B345" s="48"/>
      <c r="C345" s="48"/>
      <c r="D345" s="48"/>
      <c r="E345" s="48"/>
      <c r="F345" s="48"/>
      <c r="G345" s="48"/>
      <c r="H345" s="48"/>
      <c r="I345" s="48"/>
      <c r="J345" s="48"/>
      <c r="K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row>
    <row r="346" spans="2:256" x14ac:dyDescent="0.25">
      <c r="B346" s="48"/>
      <c r="C346" s="48"/>
      <c r="D346" s="48"/>
      <c r="E346" s="48"/>
      <c r="F346" s="48"/>
      <c r="G346" s="48"/>
      <c r="H346" s="48"/>
      <c r="I346" s="48"/>
      <c r="J346" s="48"/>
      <c r="K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row>
    <row r="347" spans="2:256" x14ac:dyDescent="0.25">
      <c r="B347" s="48"/>
      <c r="C347" s="48"/>
      <c r="D347" s="48"/>
      <c r="E347" s="48"/>
      <c r="F347" s="48"/>
      <c r="G347" s="48"/>
      <c r="H347" s="48"/>
      <c r="I347" s="48"/>
      <c r="J347" s="48"/>
      <c r="K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c r="GT347" s="48"/>
      <c r="GU347" s="48"/>
      <c r="GV347" s="48"/>
      <c r="GW347" s="48"/>
      <c r="GX347" s="48"/>
      <c r="GY347" s="48"/>
      <c r="GZ347" s="48"/>
      <c r="HA347" s="48"/>
      <c r="HB347" s="48"/>
      <c r="HC347" s="48"/>
      <c r="HD347" s="48"/>
      <c r="HE347" s="48"/>
      <c r="HF347" s="48"/>
      <c r="HG347" s="48"/>
      <c r="HH347" s="48"/>
      <c r="HI347" s="48"/>
      <c r="HJ347" s="48"/>
      <c r="HK347" s="48"/>
      <c r="HL347" s="48"/>
      <c r="HM347" s="48"/>
      <c r="HN347" s="48"/>
      <c r="HO347" s="48"/>
      <c r="HP347" s="48"/>
      <c r="HQ347" s="48"/>
      <c r="HR347" s="48"/>
      <c r="HS347" s="48"/>
      <c r="HT347" s="48"/>
      <c r="HU347" s="48"/>
      <c r="HV347" s="48"/>
      <c r="HW347" s="48"/>
      <c r="HX347" s="48"/>
      <c r="HY347" s="48"/>
      <c r="HZ347" s="48"/>
      <c r="IA347" s="48"/>
      <c r="IB347" s="48"/>
      <c r="IC347" s="48"/>
      <c r="ID347" s="48"/>
      <c r="IE347" s="48"/>
      <c r="IF347" s="48"/>
      <c r="IG347" s="48"/>
      <c r="IH347" s="48"/>
      <c r="II347" s="48"/>
      <c r="IJ347" s="48"/>
      <c r="IK347" s="48"/>
      <c r="IL347" s="48"/>
      <c r="IM347" s="48"/>
      <c r="IN347" s="48"/>
      <c r="IO347" s="48"/>
      <c r="IP347" s="48"/>
      <c r="IQ347" s="48"/>
      <c r="IR347" s="48"/>
      <c r="IS347" s="48"/>
      <c r="IT347" s="48"/>
      <c r="IU347" s="48"/>
      <c r="IV347" s="48"/>
    </row>
    <row r="348" spans="2:256" x14ac:dyDescent="0.25">
      <c r="B348" s="48"/>
      <c r="C348" s="48"/>
      <c r="D348" s="48"/>
      <c r="E348" s="48"/>
      <c r="F348" s="48"/>
      <c r="G348" s="48"/>
      <c r="H348" s="48"/>
      <c r="I348" s="48"/>
      <c r="J348" s="48"/>
      <c r="K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c r="GL348" s="48"/>
      <c r="GM348" s="48"/>
      <c r="GN348" s="48"/>
      <c r="GO348" s="48"/>
      <c r="GP348" s="48"/>
      <c r="GQ348" s="48"/>
      <c r="GR348" s="48"/>
      <c r="GS348" s="48"/>
      <c r="GT348" s="48"/>
      <c r="GU348" s="48"/>
      <c r="GV348" s="48"/>
      <c r="GW348" s="48"/>
      <c r="GX348" s="48"/>
      <c r="GY348" s="48"/>
      <c r="GZ348" s="48"/>
      <c r="HA348" s="48"/>
      <c r="HB348" s="48"/>
      <c r="HC348" s="48"/>
      <c r="HD348" s="48"/>
      <c r="HE348" s="48"/>
      <c r="HF348" s="48"/>
      <c r="HG348" s="48"/>
      <c r="HH348" s="48"/>
      <c r="HI348" s="48"/>
      <c r="HJ348" s="48"/>
      <c r="HK348" s="48"/>
      <c r="HL348" s="48"/>
      <c r="HM348" s="48"/>
      <c r="HN348" s="48"/>
      <c r="HO348" s="48"/>
      <c r="HP348" s="48"/>
      <c r="HQ348" s="48"/>
      <c r="HR348" s="48"/>
      <c r="HS348" s="48"/>
      <c r="HT348" s="48"/>
      <c r="HU348" s="48"/>
      <c r="HV348" s="48"/>
      <c r="HW348" s="48"/>
      <c r="HX348" s="48"/>
      <c r="HY348" s="48"/>
      <c r="HZ348" s="48"/>
      <c r="IA348" s="48"/>
      <c r="IB348" s="48"/>
      <c r="IC348" s="48"/>
      <c r="ID348" s="48"/>
      <c r="IE348" s="48"/>
      <c r="IF348" s="48"/>
      <c r="IG348" s="48"/>
      <c r="IH348" s="48"/>
      <c r="II348" s="48"/>
      <c r="IJ348" s="48"/>
      <c r="IK348" s="48"/>
      <c r="IL348" s="48"/>
      <c r="IM348" s="48"/>
      <c r="IN348" s="48"/>
      <c r="IO348" s="48"/>
      <c r="IP348" s="48"/>
      <c r="IQ348" s="48"/>
      <c r="IR348" s="48"/>
      <c r="IS348" s="48"/>
      <c r="IT348" s="48"/>
      <c r="IU348" s="48"/>
      <c r="IV348" s="48"/>
    </row>
    <row r="349" spans="2:256" x14ac:dyDescent="0.25">
      <c r="B349" s="48"/>
      <c r="C349" s="48"/>
      <c r="D349" s="48"/>
      <c r="E349" s="48"/>
      <c r="F349" s="48"/>
      <c r="G349" s="48"/>
      <c r="H349" s="48"/>
      <c r="I349" s="48"/>
      <c r="J349" s="48"/>
      <c r="K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48"/>
      <c r="IE349" s="48"/>
      <c r="IF349" s="48"/>
      <c r="IG349" s="48"/>
      <c r="IH349" s="48"/>
      <c r="II349" s="48"/>
      <c r="IJ349" s="48"/>
      <c r="IK349" s="48"/>
      <c r="IL349" s="48"/>
      <c r="IM349" s="48"/>
      <c r="IN349" s="48"/>
      <c r="IO349" s="48"/>
      <c r="IP349" s="48"/>
      <c r="IQ349" s="48"/>
      <c r="IR349" s="48"/>
      <c r="IS349" s="48"/>
      <c r="IT349" s="48"/>
      <c r="IU349" s="48"/>
      <c r="IV349" s="48"/>
    </row>
    <row r="350" spans="2:256" x14ac:dyDescent="0.25">
      <c r="B350" s="48"/>
      <c r="C350" s="48"/>
      <c r="D350" s="48"/>
      <c r="E350" s="48"/>
      <c r="F350" s="48"/>
      <c r="G350" s="48"/>
      <c r="H350" s="48"/>
      <c r="I350" s="48"/>
      <c r="J350" s="48"/>
      <c r="K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c r="GT350" s="48"/>
      <c r="GU350" s="48"/>
      <c r="GV350" s="48"/>
      <c r="GW350" s="48"/>
      <c r="GX350" s="48"/>
      <c r="GY350" s="48"/>
      <c r="GZ350" s="48"/>
      <c r="HA350" s="48"/>
      <c r="HB350" s="48"/>
      <c r="HC350" s="48"/>
      <c r="HD350" s="48"/>
      <c r="HE350" s="48"/>
      <c r="HF350" s="48"/>
      <c r="HG350" s="48"/>
      <c r="HH350" s="48"/>
      <c r="HI350" s="48"/>
      <c r="HJ350" s="48"/>
      <c r="HK350" s="48"/>
      <c r="HL350" s="48"/>
      <c r="HM350" s="48"/>
      <c r="HN350" s="48"/>
      <c r="HO350" s="48"/>
      <c r="HP350" s="48"/>
      <c r="HQ350" s="48"/>
      <c r="HR350" s="48"/>
      <c r="HS350" s="48"/>
      <c r="HT350" s="48"/>
      <c r="HU350" s="48"/>
      <c r="HV350" s="48"/>
      <c r="HW350" s="48"/>
      <c r="HX350" s="48"/>
      <c r="HY350" s="48"/>
      <c r="HZ350" s="48"/>
      <c r="IA350" s="48"/>
      <c r="IB350" s="48"/>
      <c r="IC350" s="48"/>
      <c r="ID350" s="48"/>
      <c r="IE350" s="48"/>
      <c r="IF350" s="48"/>
      <c r="IG350" s="48"/>
      <c r="IH350" s="48"/>
      <c r="II350" s="48"/>
      <c r="IJ350" s="48"/>
      <c r="IK350" s="48"/>
      <c r="IL350" s="48"/>
      <c r="IM350" s="48"/>
      <c r="IN350" s="48"/>
      <c r="IO350" s="48"/>
      <c r="IP350" s="48"/>
      <c r="IQ350" s="48"/>
      <c r="IR350" s="48"/>
      <c r="IS350" s="48"/>
      <c r="IT350" s="48"/>
      <c r="IU350" s="48"/>
      <c r="IV350" s="48"/>
    </row>
    <row r="351" spans="2:256" x14ac:dyDescent="0.25">
      <c r="B351" s="48"/>
      <c r="C351" s="48"/>
      <c r="D351" s="48"/>
      <c r="E351" s="48"/>
      <c r="F351" s="48"/>
      <c r="G351" s="48"/>
      <c r="H351" s="48"/>
      <c r="I351" s="48"/>
      <c r="J351" s="48"/>
      <c r="K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c r="GL351" s="48"/>
      <c r="GM351" s="48"/>
      <c r="GN351" s="48"/>
      <c r="GO351" s="48"/>
      <c r="GP351" s="48"/>
      <c r="GQ351" s="48"/>
      <c r="GR351" s="48"/>
      <c r="GS351" s="48"/>
      <c r="GT351" s="48"/>
      <c r="GU351" s="48"/>
      <c r="GV351" s="48"/>
      <c r="GW351" s="48"/>
      <c r="GX351" s="48"/>
      <c r="GY351" s="48"/>
      <c r="GZ351" s="48"/>
      <c r="HA351" s="48"/>
      <c r="HB351" s="48"/>
      <c r="HC351" s="48"/>
      <c r="HD351" s="48"/>
      <c r="HE351" s="48"/>
      <c r="HF351" s="48"/>
      <c r="HG351" s="48"/>
      <c r="HH351" s="48"/>
      <c r="HI351" s="48"/>
      <c r="HJ351" s="48"/>
      <c r="HK351" s="48"/>
      <c r="HL351" s="48"/>
      <c r="HM351" s="48"/>
      <c r="HN351" s="48"/>
      <c r="HO351" s="48"/>
      <c r="HP351" s="48"/>
      <c r="HQ351" s="48"/>
      <c r="HR351" s="48"/>
      <c r="HS351" s="48"/>
      <c r="HT351" s="48"/>
      <c r="HU351" s="48"/>
      <c r="HV351" s="48"/>
      <c r="HW351" s="48"/>
      <c r="HX351" s="48"/>
      <c r="HY351" s="48"/>
      <c r="HZ351" s="48"/>
      <c r="IA351" s="48"/>
      <c r="IB351" s="48"/>
      <c r="IC351" s="48"/>
      <c r="ID351" s="48"/>
      <c r="IE351" s="48"/>
      <c r="IF351" s="48"/>
      <c r="IG351" s="48"/>
      <c r="IH351" s="48"/>
      <c r="II351" s="48"/>
      <c r="IJ351" s="48"/>
      <c r="IK351" s="48"/>
      <c r="IL351" s="48"/>
      <c r="IM351" s="48"/>
      <c r="IN351" s="48"/>
      <c r="IO351" s="48"/>
      <c r="IP351" s="48"/>
      <c r="IQ351" s="48"/>
      <c r="IR351" s="48"/>
      <c r="IS351" s="48"/>
      <c r="IT351" s="48"/>
      <c r="IU351" s="48"/>
      <c r="IV351" s="48"/>
    </row>
    <row r="352" spans="2:256" x14ac:dyDescent="0.25">
      <c r="B352" s="48"/>
      <c r="C352" s="48"/>
      <c r="D352" s="48"/>
      <c r="E352" s="48"/>
      <c r="F352" s="48"/>
      <c r="G352" s="48"/>
      <c r="H352" s="48"/>
      <c r="I352" s="48"/>
      <c r="J352" s="48"/>
      <c r="K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c r="GT352" s="48"/>
      <c r="GU352" s="48"/>
      <c r="GV352" s="48"/>
      <c r="GW352" s="48"/>
      <c r="GX352" s="48"/>
      <c r="GY352" s="48"/>
      <c r="GZ352" s="48"/>
      <c r="HA352" s="48"/>
      <c r="HB352" s="48"/>
      <c r="HC352" s="48"/>
      <c r="HD352" s="48"/>
      <c r="HE352" s="48"/>
      <c r="HF352" s="48"/>
      <c r="HG352" s="48"/>
      <c r="HH352" s="48"/>
      <c r="HI352" s="48"/>
      <c r="HJ352" s="48"/>
      <c r="HK352" s="48"/>
      <c r="HL352" s="48"/>
      <c r="HM352" s="48"/>
      <c r="HN352" s="48"/>
      <c r="HO352" s="48"/>
      <c r="HP352" s="48"/>
      <c r="HQ352" s="48"/>
      <c r="HR352" s="48"/>
      <c r="HS352" s="48"/>
      <c r="HT352" s="48"/>
      <c r="HU352" s="48"/>
      <c r="HV352" s="48"/>
      <c r="HW352" s="48"/>
      <c r="HX352" s="48"/>
      <c r="HY352" s="48"/>
      <c r="HZ352" s="48"/>
      <c r="IA352" s="48"/>
      <c r="IB352" s="48"/>
      <c r="IC352" s="48"/>
      <c r="ID352" s="48"/>
      <c r="IE352" s="48"/>
      <c r="IF352" s="48"/>
      <c r="IG352" s="48"/>
      <c r="IH352" s="48"/>
      <c r="II352" s="48"/>
      <c r="IJ352" s="48"/>
      <c r="IK352" s="48"/>
      <c r="IL352" s="48"/>
      <c r="IM352" s="48"/>
      <c r="IN352" s="48"/>
      <c r="IO352" s="48"/>
      <c r="IP352" s="48"/>
      <c r="IQ352" s="48"/>
      <c r="IR352" s="48"/>
      <c r="IS352" s="48"/>
      <c r="IT352" s="48"/>
      <c r="IU352" s="48"/>
      <c r="IV352" s="48"/>
    </row>
    <row r="353" spans="2:256" x14ac:dyDescent="0.25">
      <c r="B353" s="48"/>
      <c r="C353" s="48"/>
      <c r="D353" s="48"/>
      <c r="E353" s="48"/>
      <c r="F353" s="48"/>
      <c r="G353" s="48"/>
      <c r="H353" s="48"/>
      <c r="I353" s="48"/>
      <c r="J353" s="48"/>
      <c r="K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8"/>
      <c r="GR353" s="48"/>
      <c r="GS353" s="48"/>
      <c r="GT353" s="48"/>
      <c r="GU353" s="48"/>
      <c r="GV353" s="48"/>
      <c r="GW353" s="48"/>
      <c r="GX353" s="48"/>
      <c r="GY353" s="48"/>
      <c r="GZ353" s="48"/>
      <c r="HA353" s="48"/>
      <c r="HB353" s="48"/>
      <c r="HC353" s="48"/>
      <c r="HD353" s="48"/>
      <c r="HE353" s="48"/>
      <c r="HF353" s="48"/>
      <c r="HG353" s="48"/>
      <c r="HH353" s="48"/>
      <c r="HI353" s="48"/>
      <c r="HJ353" s="48"/>
      <c r="HK353" s="48"/>
      <c r="HL353" s="48"/>
      <c r="HM353" s="48"/>
      <c r="HN353" s="48"/>
      <c r="HO353" s="48"/>
      <c r="HP353" s="48"/>
      <c r="HQ353" s="48"/>
      <c r="HR353" s="48"/>
      <c r="HS353" s="48"/>
      <c r="HT353" s="48"/>
      <c r="HU353" s="48"/>
      <c r="HV353" s="48"/>
      <c r="HW353" s="48"/>
      <c r="HX353" s="48"/>
      <c r="HY353" s="48"/>
      <c r="HZ353" s="48"/>
      <c r="IA353" s="48"/>
      <c r="IB353" s="48"/>
      <c r="IC353" s="48"/>
      <c r="ID353" s="48"/>
      <c r="IE353" s="48"/>
      <c r="IF353" s="48"/>
      <c r="IG353" s="48"/>
      <c r="IH353" s="48"/>
      <c r="II353" s="48"/>
      <c r="IJ353" s="48"/>
      <c r="IK353" s="48"/>
      <c r="IL353" s="48"/>
      <c r="IM353" s="48"/>
      <c r="IN353" s="48"/>
      <c r="IO353" s="48"/>
      <c r="IP353" s="48"/>
      <c r="IQ353" s="48"/>
      <c r="IR353" s="48"/>
      <c r="IS353" s="48"/>
      <c r="IT353" s="48"/>
      <c r="IU353" s="48"/>
      <c r="IV353" s="48"/>
    </row>
    <row r="354" spans="2:256" x14ac:dyDescent="0.25">
      <c r="B354" s="48"/>
      <c r="C354" s="48"/>
      <c r="D354" s="48"/>
      <c r="E354" s="48"/>
      <c r="F354" s="48"/>
      <c r="G354" s="48"/>
      <c r="H354" s="48"/>
      <c r="I354" s="48"/>
      <c r="J354" s="48"/>
      <c r="K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c r="GL354" s="48"/>
      <c r="GM354" s="48"/>
      <c r="GN354" s="48"/>
      <c r="GO354" s="48"/>
      <c r="GP354" s="48"/>
      <c r="GQ354" s="48"/>
      <c r="GR354" s="48"/>
      <c r="GS354" s="48"/>
      <c r="GT354" s="48"/>
      <c r="GU354" s="48"/>
      <c r="GV354" s="48"/>
      <c r="GW354" s="48"/>
      <c r="GX354" s="48"/>
      <c r="GY354" s="48"/>
      <c r="GZ354" s="48"/>
      <c r="HA354" s="48"/>
      <c r="HB354" s="48"/>
      <c r="HC354" s="48"/>
      <c r="HD354" s="48"/>
      <c r="HE354" s="48"/>
      <c r="HF354" s="48"/>
      <c r="HG354" s="48"/>
      <c r="HH354" s="48"/>
      <c r="HI354" s="48"/>
      <c r="HJ354" s="48"/>
      <c r="HK354" s="48"/>
      <c r="HL354" s="48"/>
      <c r="HM354" s="48"/>
      <c r="HN354" s="48"/>
      <c r="HO354" s="48"/>
      <c r="HP354" s="48"/>
      <c r="HQ354" s="48"/>
      <c r="HR354" s="48"/>
      <c r="HS354" s="48"/>
      <c r="HT354" s="48"/>
      <c r="HU354" s="48"/>
      <c r="HV354" s="48"/>
      <c r="HW354" s="48"/>
      <c r="HX354" s="48"/>
      <c r="HY354" s="48"/>
      <c r="HZ354" s="48"/>
      <c r="IA354" s="48"/>
      <c r="IB354" s="48"/>
      <c r="IC354" s="48"/>
      <c r="ID354" s="48"/>
      <c r="IE354" s="48"/>
      <c r="IF354" s="48"/>
      <c r="IG354" s="48"/>
      <c r="IH354" s="48"/>
      <c r="II354" s="48"/>
      <c r="IJ354" s="48"/>
      <c r="IK354" s="48"/>
      <c r="IL354" s="48"/>
      <c r="IM354" s="48"/>
      <c r="IN354" s="48"/>
      <c r="IO354" s="48"/>
      <c r="IP354" s="48"/>
      <c r="IQ354" s="48"/>
      <c r="IR354" s="48"/>
      <c r="IS354" s="48"/>
      <c r="IT354" s="48"/>
      <c r="IU354" s="48"/>
      <c r="IV354" s="48"/>
    </row>
    <row r="355" spans="2:256" x14ac:dyDescent="0.25">
      <c r="B355" s="48"/>
      <c r="C355" s="48"/>
      <c r="D355" s="48"/>
      <c r="E355" s="48"/>
      <c r="F355" s="48"/>
      <c r="G355" s="48"/>
      <c r="H355" s="48"/>
      <c r="I355" s="48"/>
      <c r="J355" s="48"/>
      <c r="K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c r="GT355" s="48"/>
      <c r="GU355" s="48"/>
      <c r="GV355" s="48"/>
      <c r="GW355" s="48"/>
      <c r="GX355" s="48"/>
      <c r="GY355" s="48"/>
      <c r="GZ355" s="48"/>
      <c r="HA355" s="48"/>
      <c r="HB355" s="48"/>
      <c r="HC355" s="48"/>
      <c r="HD355" s="48"/>
      <c r="HE355" s="48"/>
      <c r="HF355" s="48"/>
      <c r="HG355" s="48"/>
      <c r="HH355" s="48"/>
      <c r="HI355" s="48"/>
      <c r="HJ355" s="48"/>
      <c r="HK355" s="48"/>
      <c r="HL355" s="48"/>
      <c r="HM355" s="48"/>
      <c r="HN355" s="48"/>
      <c r="HO355" s="48"/>
      <c r="HP355" s="48"/>
      <c r="HQ355" s="48"/>
      <c r="HR355" s="48"/>
      <c r="HS355" s="48"/>
      <c r="HT355" s="48"/>
      <c r="HU355" s="48"/>
      <c r="HV355" s="48"/>
      <c r="HW355" s="48"/>
      <c r="HX355" s="48"/>
      <c r="HY355" s="48"/>
      <c r="HZ355" s="48"/>
      <c r="IA355" s="48"/>
      <c r="IB355" s="48"/>
      <c r="IC355" s="48"/>
      <c r="ID355" s="48"/>
      <c r="IE355" s="48"/>
      <c r="IF355" s="48"/>
      <c r="IG355" s="48"/>
      <c r="IH355" s="48"/>
      <c r="II355" s="48"/>
      <c r="IJ355" s="48"/>
      <c r="IK355" s="48"/>
      <c r="IL355" s="48"/>
      <c r="IM355" s="48"/>
      <c r="IN355" s="48"/>
      <c r="IO355" s="48"/>
      <c r="IP355" s="48"/>
      <c r="IQ355" s="48"/>
      <c r="IR355" s="48"/>
      <c r="IS355" s="48"/>
      <c r="IT355" s="48"/>
      <c r="IU355" s="48"/>
      <c r="IV355" s="48"/>
    </row>
    <row r="356" spans="2:256" x14ac:dyDescent="0.25">
      <c r="B356" s="48"/>
      <c r="C356" s="48"/>
      <c r="D356" s="48"/>
      <c r="E356" s="48"/>
      <c r="F356" s="48"/>
      <c r="G356" s="48"/>
      <c r="H356" s="48"/>
      <c r="I356" s="48"/>
      <c r="J356" s="48"/>
      <c r="K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c r="GL356" s="48"/>
      <c r="GM356" s="48"/>
      <c r="GN356" s="48"/>
      <c r="GO356" s="48"/>
      <c r="GP356" s="48"/>
      <c r="GQ356" s="48"/>
      <c r="GR356" s="48"/>
      <c r="GS356" s="48"/>
      <c r="GT356" s="48"/>
      <c r="GU356" s="48"/>
      <c r="GV356" s="48"/>
      <c r="GW356" s="48"/>
      <c r="GX356" s="48"/>
      <c r="GY356" s="48"/>
      <c r="GZ356" s="48"/>
      <c r="HA356" s="48"/>
      <c r="HB356" s="48"/>
      <c r="HC356" s="48"/>
      <c r="HD356" s="48"/>
      <c r="HE356" s="48"/>
      <c r="HF356" s="48"/>
      <c r="HG356" s="48"/>
      <c r="HH356" s="48"/>
      <c r="HI356" s="48"/>
      <c r="HJ356" s="48"/>
      <c r="HK356" s="48"/>
      <c r="HL356" s="48"/>
      <c r="HM356" s="48"/>
      <c r="HN356" s="48"/>
      <c r="HO356" s="48"/>
      <c r="HP356" s="48"/>
      <c r="HQ356" s="48"/>
      <c r="HR356" s="48"/>
      <c r="HS356" s="48"/>
      <c r="HT356" s="48"/>
      <c r="HU356" s="48"/>
      <c r="HV356" s="48"/>
      <c r="HW356" s="48"/>
      <c r="HX356" s="48"/>
      <c r="HY356" s="48"/>
      <c r="HZ356" s="48"/>
      <c r="IA356" s="48"/>
      <c r="IB356" s="48"/>
      <c r="IC356" s="48"/>
      <c r="ID356" s="48"/>
      <c r="IE356" s="48"/>
      <c r="IF356" s="48"/>
      <c r="IG356" s="48"/>
      <c r="IH356" s="48"/>
      <c r="II356" s="48"/>
      <c r="IJ356" s="48"/>
      <c r="IK356" s="48"/>
      <c r="IL356" s="48"/>
      <c r="IM356" s="48"/>
      <c r="IN356" s="48"/>
      <c r="IO356" s="48"/>
      <c r="IP356" s="48"/>
      <c r="IQ356" s="48"/>
      <c r="IR356" s="48"/>
      <c r="IS356" s="48"/>
      <c r="IT356" s="48"/>
      <c r="IU356" s="48"/>
      <c r="IV356" s="48"/>
    </row>
    <row r="357" spans="2:256" x14ac:dyDescent="0.25">
      <c r="B357" s="48"/>
      <c r="C357" s="48"/>
      <c r="D357" s="48"/>
      <c r="E357" s="48"/>
      <c r="F357" s="48"/>
      <c r="G357" s="48"/>
      <c r="H357" s="48"/>
      <c r="I357" s="48"/>
      <c r="J357" s="48"/>
      <c r="K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c r="GL357" s="48"/>
      <c r="GM357" s="48"/>
      <c r="GN357" s="48"/>
      <c r="GO357" s="48"/>
      <c r="GP357" s="48"/>
      <c r="GQ357" s="48"/>
      <c r="GR357" s="48"/>
      <c r="GS357" s="48"/>
      <c r="GT357" s="48"/>
      <c r="GU357" s="48"/>
      <c r="GV357" s="48"/>
      <c r="GW357" s="48"/>
      <c r="GX357" s="48"/>
      <c r="GY357" s="48"/>
      <c r="GZ357" s="48"/>
      <c r="HA357" s="48"/>
      <c r="HB357" s="48"/>
      <c r="HC357" s="48"/>
      <c r="HD357" s="48"/>
      <c r="HE357" s="48"/>
      <c r="HF357" s="48"/>
      <c r="HG357" s="48"/>
      <c r="HH357" s="48"/>
      <c r="HI357" s="48"/>
      <c r="HJ357" s="48"/>
      <c r="HK357" s="48"/>
      <c r="HL357" s="48"/>
      <c r="HM357" s="48"/>
      <c r="HN357" s="48"/>
      <c r="HO357" s="48"/>
      <c r="HP357" s="48"/>
      <c r="HQ357" s="48"/>
      <c r="HR357" s="48"/>
      <c r="HS357" s="48"/>
      <c r="HT357" s="48"/>
      <c r="HU357" s="48"/>
      <c r="HV357" s="48"/>
      <c r="HW357" s="48"/>
      <c r="HX357" s="48"/>
      <c r="HY357" s="48"/>
      <c r="HZ357" s="48"/>
      <c r="IA357" s="48"/>
      <c r="IB357" s="48"/>
      <c r="IC357" s="48"/>
      <c r="ID357" s="48"/>
      <c r="IE357" s="48"/>
      <c r="IF357" s="48"/>
      <c r="IG357" s="48"/>
      <c r="IH357" s="48"/>
      <c r="II357" s="48"/>
      <c r="IJ357" s="48"/>
      <c r="IK357" s="48"/>
      <c r="IL357" s="48"/>
      <c r="IM357" s="48"/>
      <c r="IN357" s="48"/>
      <c r="IO357" s="48"/>
      <c r="IP357" s="48"/>
      <c r="IQ357" s="48"/>
      <c r="IR357" s="48"/>
      <c r="IS357" s="48"/>
      <c r="IT357" s="48"/>
      <c r="IU357" s="48"/>
      <c r="IV357" s="48"/>
    </row>
    <row r="358" spans="2:256" x14ac:dyDescent="0.25">
      <c r="B358" s="48"/>
      <c r="C358" s="48"/>
      <c r="D358" s="48"/>
      <c r="E358" s="48"/>
      <c r="F358" s="48"/>
      <c r="G358" s="48"/>
      <c r="H358" s="48"/>
      <c r="I358" s="48"/>
      <c r="J358" s="48"/>
      <c r="K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c r="GL358" s="48"/>
      <c r="GM358" s="48"/>
      <c r="GN358" s="48"/>
      <c r="GO358" s="48"/>
      <c r="GP358" s="48"/>
      <c r="GQ358" s="48"/>
      <c r="GR358" s="48"/>
      <c r="GS358" s="48"/>
      <c r="GT358" s="48"/>
      <c r="GU358" s="48"/>
      <c r="GV358" s="48"/>
      <c r="GW358" s="48"/>
      <c r="GX358" s="48"/>
      <c r="GY358" s="48"/>
      <c r="GZ358" s="48"/>
      <c r="HA358" s="48"/>
      <c r="HB358" s="48"/>
      <c r="HC358" s="48"/>
      <c r="HD358" s="48"/>
      <c r="HE358" s="48"/>
      <c r="HF358" s="48"/>
      <c r="HG358" s="48"/>
      <c r="HH358" s="48"/>
      <c r="HI358" s="48"/>
      <c r="HJ358" s="48"/>
      <c r="HK358" s="48"/>
      <c r="HL358" s="48"/>
      <c r="HM358" s="48"/>
      <c r="HN358" s="48"/>
      <c r="HO358" s="48"/>
      <c r="HP358" s="48"/>
      <c r="HQ358" s="48"/>
      <c r="HR358" s="48"/>
      <c r="HS358" s="48"/>
      <c r="HT358" s="48"/>
      <c r="HU358" s="48"/>
      <c r="HV358" s="48"/>
      <c r="HW358" s="48"/>
      <c r="HX358" s="48"/>
      <c r="HY358" s="48"/>
      <c r="HZ358" s="48"/>
      <c r="IA358" s="48"/>
      <c r="IB358" s="48"/>
      <c r="IC358" s="48"/>
      <c r="ID358" s="48"/>
      <c r="IE358" s="48"/>
      <c r="IF358" s="48"/>
      <c r="IG358" s="48"/>
      <c r="IH358" s="48"/>
      <c r="II358" s="48"/>
      <c r="IJ358" s="48"/>
      <c r="IK358" s="48"/>
      <c r="IL358" s="48"/>
      <c r="IM358" s="48"/>
      <c r="IN358" s="48"/>
      <c r="IO358" s="48"/>
      <c r="IP358" s="48"/>
      <c r="IQ358" s="48"/>
      <c r="IR358" s="48"/>
      <c r="IS358" s="48"/>
      <c r="IT358" s="48"/>
      <c r="IU358" s="48"/>
      <c r="IV358" s="48"/>
    </row>
    <row r="359" spans="2:256" x14ac:dyDescent="0.25">
      <c r="B359" s="48"/>
      <c r="C359" s="48"/>
      <c r="D359" s="48"/>
      <c r="E359" s="48"/>
      <c r="F359" s="48"/>
      <c r="G359" s="48"/>
      <c r="H359" s="48"/>
      <c r="I359" s="48"/>
      <c r="J359" s="48"/>
      <c r="K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c r="DG359" s="48"/>
      <c r="DH359" s="48"/>
      <c r="DI359" s="48"/>
      <c r="DJ359" s="48"/>
      <c r="DK359" s="48"/>
      <c r="DL359" s="48"/>
      <c r="DM359" s="48"/>
      <c r="DN359" s="48"/>
      <c r="DO359" s="48"/>
      <c r="DP359" s="48"/>
      <c r="DQ359" s="48"/>
      <c r="DR359" s="48"/>
      <c r="DS359" s="48"/>
      <c r="DT359" s="48"/>
      <c r="DU359" s="48"/>
      <c r="DV359" s="48"/>
      <c r="DW359" s="48"/>
      <c r="DX359" s="48"/>
      <c r="DY359" s="48"/>
      <c r="DZ359" s="48"/>
      <c r="EA359" s="48"/>
      <c r="EB359" s="48"/>
      <c r="EC359" s="48"/>
      <c r="ED359" s="48"/>
      <c r="EE359" s="48"/>
      <c r="EF359" s="48"/>
      <c r="EG359" s="48"/>
      <c r="EH359" s="48"/>
      <c r="EI359" s="48"/>
      <c r="EJ359" s="48"/>
      <c r="EK359" s="48"/>
      <c r="EL359" s="48"/>
      <c r="EM359" s="48"/>
      <c r="EN359" s="48"/>
      <c r="EO359" s="48"/>
      <c r="EP359" s="48"/>
      <c r="EQ359" s="48"/>
      <c r="ER359" s="48"/>
      <c r="ES359" s="48"/>
      <c r="ET359" s="48"/>
      <c r="EU359" s="48"/>
      <c r="EV359" s="48"/>
      <c r="EW359" s="48"/>
      <c r="EX359" s="48"/>
      <c r="EY359" s="48"/>
      <c r="EZ359" s="48"/>
      <c r="FA359" s="48"/>
      <c r="FB359" s="48"/>
      <c r="FC359" s="48"/>
      <c r="FD359" s="48"/>
      <c r="FE359" s="48"/>
      <c r="FF359" s="48"/>
      <c r="FG359" s="48"/>
      <c r="FH359" s="48"/>
      <c r="FI359" s="48"/>
      <c r="FJ359" s="48"/>
      <c r="FK359" s="48"/>
      <c r="FL359" s="48"/>
      <c r="FM359" s="48"/>
      <c r="FN359" s="48"/>
      <c r="FO359" s="48"/>
      <c r="FP359" s="48"/>
      <c r="FQ359" s="48"/>
      <c r="FR359" s="48"/>
      <c r="FS359" s="48"/>
      <c r="FT359" s="48"/>
      <c r="FU359" s="48"/>
      <c r="FV359" s="48"/>
      <c r="FW359" s="48"/>
      <c r="FX359" s="48"/>
      <c r="FY359" s="48"/>
      <c r="FZ359" s="48"/>
      <c r="GA359" s="48"/>
      <c r="GB359" s="48"/>
      <c r="GC359" s="48"/>
      <c r="GD359" s="48"/>
      <c r="GE359" s="48"/>
      <c r="GF359" s="48"/>
      <c r="GG359" s="48"/>
      <c r="GH359" s="48"/>
      <c r="GI359" s="48"/>
      <c r="GJ359" s="48"/>
      <c r="GK359" s="48"/>
      <c r="GL359" s="48"/>
      <c r="GM359" s="48"/>
      <c r="GN359" s="48"/>
      <c r="GO359" s="48"/>
      <c r="GP359" s="48"/>
      <c r="GQ359" s="48"/>
      <c r="GR359" s="48"/>
      <c r="GS359" s="48"/>
      <c r="GT359" s="48"/>
      <c r="GU359" s="48"/>
      <c r="GV359" s="48"/>
      <c r="GW359" s="48"/>
      <c r="GX359" s="48"/>
      <c r="GY359" s="48"/>
      <c r="GZ359" s="48"/>
      <c r="HA359" s="48"/>
      <c r="HB359" s="48"/>
      <c r="HC359" s="48"/>
      <c r="HD359" s="48"/>
      <c r="HE359" s="48"/>
      <c r="HF359" s="48"/>
      <c r="HG359" s="48"/>
      <c r="HH359" s="48"/>
      <c r="HI359" s="48"/>
      <c r="HJ359" s="48"/>
      <c r="HK359" s="48"/>
      <c r="HL359" s="48"/>
      <c r="HM359" s="48"/>
      <c r="HN359" s="48"/>
      <c r="HO359" s="48"/>
      <c r="HP359" s="48"/>
      <c r="HQ359" s="48"/>
      <c r="HR359" s="48"/>
      <c r="HS359" s="48"/>
      <c r="HT359" s="48"/>
      <c r="HU359" s="48"/>
      <c r="HV359" s="48"/>
      <c r="HW359" s="48"/>
      <c r="HX359" s="48"/>
      <c r="HY359" s="48"/>
      <c r="HZ359" s="48"/>
      <c r="IA359" s="48"/>
      <c r="IB359" s="48"/>
      <c r="IC359" s="48"/>
      <c r="ID359" s="48"/>
      <c r="IE359" s="48"/>
      <c r="IF359" s="48"/>
      <c r="IG359" s="48"/>
      <c r="IH359" s="48"/>
      <c r="II359" s="48"/>
      <c r="IJ359" s="48"/>
      <c r="IK359" s="48"/>
      <c r="IL359" s="48"/>
      <c r="IM359" s="48"/>
      <c r="IN359" s="48"/>
      <c r="IO359" s="48"/>
      <c r="IP359" s="48"/>
      <c r="IQ359" s="48"/>
      <c r="IR359" s="48"/>
      <c r="IS359" s="48"/>
      <c r="IT359" s="48"/>
      <c r="IU359" s="48"/>
      <c r="IV359" s="48"/>
    </row>
    <row r="360" spans="2:256" x14ac:dyDescent="0.25">
      <c r="B360" s="48"/>
      <c r="C360" s="48"/>
      <c r="D360" s="48"/>
      <c r="E360" s="48"/>
      <c r="F360" s="48"/>
      <c r="G360" s="48"/>
      <c r="H360" s="48"/>
      <c r="I360" s="48"/>
      <c r="J360" s="48"/>
      <c r="K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48"/>
      <c r="DF360" s="48"/>
      <c r="DG360" s="48"/>
      <c r="DH360" s="48"/>
      <c r="DI360" s="48"/>
      <c r="DJ360" s="48"/>
      <c r="DK360" s="48"/>
      <c r="DL360" s="48"/>
      <c r="DM360" s="48"/>
      <c r="DN360" s="48"/>
      <c r="DO360" s="48"/>
      <c r="DP360" s="48"/>
      <c r="DQ360" s="48"/>
      <c r="DR360" s="48"/>
      <c r="DS360" s="48"/>
      <c r="DT360" s="48"/>
      <c r="DU360" s="48"/>
      <c r="DV360" s="48"/>
      <c r="DW360" s="48"/>
      <c r="DX360" s="48"/>
      <c r="DY360" s="48"/>
      <c r="DZ360" s="48"/>
      <c r="EA360" s="48"/>
      <c r="EB360" s="48"/>
      <c r="EC360" s="48"/>
      <c r="ED360" s="48"/>
      <c r="EE360" s="48"/>
      <c r="EF360" s="48"/>
      <c r="EG360" s="48"/>
      <c r="EH360" s="48"/>
      <c r="EI360" s="48"/>
      <c r="EJ360" s="48"/>
      <c r="EK360" s="48"/>
      <c r="EL360" s="48"/>
      <c r="EM360" s="48"/>
      <c r="EN360" s="48"/>
      <c r="EO360" s="48"/>
      <c r="EP360" s="48"/>
      <c r="EQ360" s="48"/>
      <c r="ER360" s="48"/>
      <c r="ES360" s="48"/>
      <c r="ET360" s="48"/>
      <c r="EU360" s="48"/>
      <c r="EV360" s="48"/>
      <c r="EW360" s="48"/>
      <c r="EX360" s="48"/>
      <c r="EY360" s="48"/>
      <c r="EZ360" s="48"/>
      <c r="FA360" s="48"/>
      <c r="FB360" s="48"/>
      <c r="FC360" s="48"/>
      <c r="FD360" s="48"/>
      <c r="FE360" s="48"/>
      <c r="FF360" s="48"/>
      <c r="FG360" s="48"/>
      <c r="FH360" s="48"/>
      <c r="FI360" s="48"/>
      <c r="FJ360" s="48"/>
      <c r="FK360" s="48"/>
      <c r="FL360" s="48"/>
      <c r="FM360" s="48"/>
      <c r="FN360" s="48"/>
      <c r="FO360" s="48"/>
      <c r="FP360" s="48"/>
      <c r="FQ360" s="48"/>
      <c r="FR360" s="48"/>
      <c r="FS360" s="48"/>
      <c r="FT360" s="48"/>
      <c r="FU360" s="48"/>
      <c r="FV360" s="48"/>
      <c r="FW360" s="48"/>
      <c r="FX360" s="48"/>
      <c r="FY360" s="48"/>
      <c r="FZ360" s="48"/>
      <c r="GA360" s="48"/>
      <c r="GB360" s="48"/>
      <c r="GC360" s="48"/>
      <c r="GD360" s="48"/>
      <c r="GE360" s="48"/>
      <c r="GF360" s="48"/>
      <c r="GG360" s="48"/>
      <c r="GH360" s="48"/>
      <c r="GI360" s="48"/>
      <c r="GJ360" s="48"/>
      <c r="GK360" s="48"/>
      <c r="GL360" s="48"/>
      <c r="GM360" s="48"/>
      <c r="GN360" s="48"/>
      <c r="GO360" s="48"/>
      <c r="GP360" s="48"/>
      <c r="GQ360" s="48"/>
      <c r="GR360" s="48"/>
      <c r="GS360" s="48"/>
      <c r="GT360" s="48"/>
      <c r="GU360" s="48"/>
      <c r="GV360" s="48"/>
      <c r="GW360" s="48"/>
      <c r="GX360" s="48"/>
      <c r="GY360" s="48"/>
      <c r="GZ360" s="48"/>
      <c r="HA360" s="48"/>
      <c r="HB360" s="48"/>
      <c r="HC360" s="48"/>
      <c r="HD360" s="48"/>
      <c r="HE360" s="48"/>
      <c r="HF360" s="48"/>
      <c r="HG360" s="48"/>
      <c r="HH360" s="48"/>
      <c r="HI360" s="48"/>
      <c r="HJ360" s="48"/>
      <c r="HK360" s="48"/>
      <c r="HL360" s="48"/>
      <c r="HM360" s="48"/>
      <c r="HN360" s="48"/>
      <c r="HO360" s="48"/>
      <c r="HP360" s="48"/>
      <c r="HQ360" s="48"/>
      <c r="HR360" s="48"/>
      <c r="HS360" s="48"/>
      <c r="HT360" s="48"/>
      <c r="HU360" s="48"/>
      <c r="HV360" s="48"/>
      <c r="HW360" s="48"/>
      <c r="HX360" s="48"/>
      <c r="HY360" s="48"/>
      <c r="HZ360" s="48"/>
      <c r="IA360" s="48"/>
      <c r="IB360" s="48"/>
      <c r="IC360" s="48"/>
      <c r="ID360" s="48"/>
      <c r="IE360" s="48"/>
      <c r="IF360" s="48"/>
      <c r="IG360" s="48"/>
      <c r="IH360" s="48"/>
      <c r="II360" s="48"/>
      <c r="IJ360" s="48"/>
      <c r="IK360" s="48"/>
      <c r="IL360" s="48"/>
      <c r="IM360" s="48"/>
      <c r="IN360" s="48"/>
      <c r="IO360" s="48"/>
      <c r="IP360" s="48"/>
      <c r="IQ360" s="48"/>
      <c r="IR360" s="48"/>
      <c r="IS360" s="48"/>
      <c r="IT360" s="48"/>
      <c r="IU360" s="48"/>
      <c r="IV360" s="48"/>
    </row>
    <row r="361" spans="2:256" x14ac:dyDescent="0.25">
      <c r="B361" s="48"/>
      <c r="C361" s="48"/>
      <c r="D361" s="48"/>
      <c r="E361" s="48"/>
      <c r="F361" s="48"/>
      <c r="G361" s="48"/>
      <c r="H361" s="48"/>
      <c r="I361" s="48"/>
      <c r="J361" s="48"/>
      <c r="K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48"/>
      <c r="DF361" s="48"/>
      <c r="DG361" s="48"/>
      <c r="DH361" s="48"/>
      <c r="DI361" s="48"/>
      <c r="DJ361" s="48"/>
      <c r="DK361" s="48"/>
      <c r="DL361" s="48"/>
      <c r="DM361" s="48"/>
      <c r="DN361" s="48"/>
      <c r="DO361" s="48"/>
      <c r="DP361" s="48"/>
      <c r="DQ361" s="48"/>
      <c r="DR361" s="48"/>
      <c r="DS361" s="48"/>
      <c r="DT361" s="48"/>
      <c r="DU361" s="48"/>
      <c r="DV361" s="48"/>
      <c r="DW361" s="48"/>
      <c r="DX361" s="48"/>
      <c r="DY361" s="48"/>
      <c r="DZ361" s="48"/>
      <c r="EA361" s="48"/>
      <c r="EB361" s="48"/>
      <c r="EC361" s="48"/>
      <c r="ED361" s="48"/>
      <c r="EE361" s="48"/>
      <c r="EF361" s="48"/>
      <c r="EG361" s="48"/>
      <c r="EH361" s="48"/>
      <c r="EI361" s="48"/>
      <c r="EJ361" s="48"/>
      <c r="EK361" s="48"/>
      <c r="EL361" s="48"/>
      <c r="EM361" s="48"/>
      <c r="EN361" s="48"/>
      <c r="EO361" s="48"/>
      <c r="EP361" s="48"/>
      <c r="EQ361" s="48"/>
      <c r="ER361" s="48"/>
      <c r="ES361" s="48"/>
      <c r="ET361" s="48"/>
      <c r="EU361" s="48"/>
      <c r="EV361" s="48"/>
      <c r="EW361" s="48"/>
      <c r="EX361" s="48"/>
      <c r="EY361" s="48"/>
      <c r="EZ361" s="48"/>
      <c r="FA361" s="48"/>
      <c r="FB361" s="48"/>
      <c r="FC361" s="48"/>
      <c r="FD361" s="48"/>
      <c r="FE361" s="48"/>
      <c r="FF361" s="48"/>
      <c r="FG361" s="48"/>
      <c r="FH361" s="48"/>
      <c r="FI361" s="48"/>
      <c r="FJ361" s="48"/>
      <c r="FK361" s="48"/>
      <c r="FL361" s="48"/>
      <c r="FM361" s="48"/>
      <c r="FN361" s="48"/>
      <c r="FO361" s="48"/>
      <c r="FP361" s="48"/>
      <c r="FQ361" s="48"/>
      <c r="FR361" s="48"/>
      <c r="FS361" s="48"/>
      <c r="FT361" s="48"/>
      <c r="FU361" s="48"/>
      <c r="FV361" s="48"/>
      <c r="FW361" s="48"/>
      <c r="FX361" s="48"/>
      <c r="FY361" s="48"/>
      <c r="FZ361" s="48"/>
      <c r="GA361" s="48"/>
      <c r="GB361" s="48"/>
      <c r="GC361" s="48"/>
      <c r="GD361" s="48"/>
      <c r="GE361" s="48"/>
      <c r="GF361" s="48"/>
      <c r="GG361" s="48"/>
      <c r="GH361" s="48"/>
      <c r="GI361" s="48"/>
      <c r="GJ361" s="48"/>
      <c r="GK361" s="48"/>
      <c r="GL361" s="48"/>
      <c r="GM361" s="48"/>
      <c r="GN361" s="48"/>
      <c r="GO361" s="48"/>
      <c r="GP361" s="48"/>
      <c r="GQ361" s="48"/>
      <c r="GR361" s="48"/>
      <c r="GS361" s="48"/>
      <c r="GT361" s="48"/>
      <c r="GU361" s="48"/>
      <c r="GV361" s="48"/>
      <c r="GW361" s="48"/>
      <c r="GX361" s="48"/>
      <c r="GY361" s="48"/>
      <c r="GZ361" s="48"/>
      <c r="HA361" s="48"/>
      <c r="HB361" s="48"/>
      <c r="HC361" s="48"/>
      <c r="HD361" s="48"/>
      <c r="HE361" s="48"/>
      <c r="HF361" s="48"/>
      <c r="HG361" s="48"/>
      <c r="HH361" s="48"/>
      <c r="HI361" s="48"/>
      <c r="HJ361" s="48"/>
      <c r="HK361" s="48"/>
      <c r="HL361" s="48"/>
      <c r="HM361" s="48"/>
      <c r="HN361" s="48"/>
      <c r="HO361" s="48"/>
      <c r="HP361" s="48"/>
      <c r="HQ361" s="48"/>
      <c r="HR361" s="48"/>
      <c r="HS361" s="48"/>
      <c r="HT361" s="48"/>
      <c r="HU361" s="48"/>
      <c r="HV361" s="48"/>
      <c r="HW361" s="48"/>
      <c r="HX361" s="48"/>
      <c r="HY361" s="48"/>
      <c r="HZ361" s="48"/>
      <c r="IA361" s="48"/>
      <c r="IB361" s="48"/>
      <c r="IC361" s="48"/>
      <c r="ID361" s="48"/>
      <c r="IE361" s="48"/>
      <c r="IF361" s="48"/>
      <c r="IG361" s="48"/>
      <c r="IH361" s="48"/>
      <c r="II361" s="48"/>
      <c r="IJ361" s="48"/>
      <c r="IK361" s="48"/>
      <c r="IL361" s="48"/>
      <c r="IM361" s="48"/>
      <c r="IN361" s="48"/>
      <c r="IO361" s="48"/>
      <c r="IP361" s="48"/>
      <c r="IQ361" s="48"/>
      <c r="IR361" s="48"/>
      <c r="IS361" s="48"/>
      <c r="IT361" s="48"/>
      <c r="IU361" s="48"/>
      <c r="IV361" s="48"/>
    </row>
    <row r="362" spans="2:256" x14ac:dyDescent="0.25">
      <c r="B362" s="48"/>
      <c r="C362" s="48"/>
      <c r="D362" s="48"/>
      <c r="E362" s="48"/>
      <c r="F362" s="48"/>
      <c r="G362" s="48"/>
      <c r="H362" s="48"/>
      <c r="I362" s="48"/>
      <c r="J362" s="48"/>
      <c r="K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48"/>
      <c r="DF362" s="48"/>
      <c r="DG362" s="48"/>
      <c r="DH362" s="48"/>
      <c r="DI362" s="48"/>
      <c r="DJ362" s="48"/>
      <c r="DK362" s="48"/>
      <c r="DL362" s="48"/>
      <c r="DM362" s="48"/>
      <c r="DN362" s="48"/>
      <c r="DO362" s="48"/>
      <c r="DP362" s="48"/>
      <c r="DQ362" s="48"/>
      <c r="DR362" s="48"/>
      <c r="DS362" s="48"/>
      <c r="DT362" s="48"/>
      <c r="DU362" s="48"/>
      <c r="DV362" s="48"/>
      <c r="DW362" s="48"/>
      <c r="DX362" s="48"/>
      <c r="DY362" s="48"/>
      <c r="DZ362" s="48"/>
      <c r="EA362" s="48"/>
      <c r="EB362" s="48"/>
      <c r="EC362" s="48"/>
      <c r="ED362" s="48"/>
      <c r="EE362" s="48"/>
      <c r="EF362" s="48"/>
      <c r="EG362" s="48"/>
      <c r="EH362" s="48"/>
      <c r="EI362" s="48"/>
      <c r="EJ362" s="48"/>
      <c r="EK362" s="48"/>
      <c r="EL362" s="48"/>
      <c r="EM362" s="48"/>
      <c r="EN362" s="48"/>
      <c r="EO362" s="48"/>
      <c r="EP362" s="48"/>
      <c r="EQ362" s="48"/>
      <c r="ER362" s="48"/>
      <c r="ES362" s="48"/>
      <c r="ET362" s="48"/>
      <c r="EU362" s="48"/>
      <c r="EV362" s="48"/>
      <c r="EW362" s="48"/>
      <c r="EX362" s="48"/>
      <c r="EY362" s="48"/>
      <c r="EZ362" s="48"/>
      <c r="FA362" s="48"/>
      <c r="FB362" s="48"/>
      <c r="FC362" s="48"/>
      <c r="FD362" s="48"/>
      <c r="FE362" s="48"/>
      <c r="FF362" s="48"/>
      <c r="FG362" s="48"/>
      <c r="FH362" s="48"/>
      <c r="FI362" s="48"/>
      <c r="FJ362" s="48"/>
      <c r="FK362" s="48"/>
      <c r="FL362" s="48"/>
      <c r="FM362" s="48"/>
      <c r="FN362" s="48"/>
      <c r="FO362" s="48"/>
      <c r="FP362" s="48"/>
      <c r="FQ362" s="48"/>
      <c r="FR362" s="48"/>
      <c r="FS362" s="48"/>
      <c r="FT362" s="48"/>
      <c r="FU362" s="48"/>
      <c r="FV362" s="48"/>
      <c r="FW362" s="48"/>
      <c r="FX362" s="48"/>
      <c r="FY362" s="48"/>
      <c r="FZ362" s="48"/>
      <c r="GA362" s="48"/>
      <c r="GB362" s="48"/>
      <c r="GC362" s="48"/>
      <c r="GD362" s="48"/>
      <c r="GE362" s="48"/>
      <c r="GF362" s="48"/>
      <c r="GG362" s="48"/>
      <c r="GH362" s="48"/>
      <c r="GI362" s="48"/>
      <c r="GJ362" s="48"/>
      <c r="GK362" s="48"/>
      <c r="GL362" s="48"/>
      <c r="GM362" s="48"/>
      <c r="GN362" s="48"/>
      <c r="GO362" s="48"/>
      <c r="GP362" s="48"/>
      <c r="GQ362" s="48"/>
      <c r="GR362" s="48"/>
      <c r="GS362" s="48"/>
      <c r="GT362" s="48"/>
      <c r="GU362" s="48"/>
      <c r="GV362" s="48"/>
      <c r="GW362" s="48"/>
      <c r="GX362" s="48"/>
      <c r="GY362" s="48"/>
      <c r="GZ362" s="48"/>
      <c r="HA362" s="48"/>
      <c r="HB362" s="48"/>
      <c r="HC362" s="48"/>
      <c r="HD362" s="48"/>
      <c r="HE362" s="48"/>
      <c r="HF362" s="48"/>
      <c r="HG362" s="48"/>
      <c r="HH362" s="48"/>
      <c r="HI362" s="48"/>
      <c r="HJ362" s="48"/>
      <c r="HK362" s="48"/>
      <c r="HL362" s="48"/>
      <c r="HM362" s="48"/>
      <c r="HN362" s="48"/>
      <c r="HO362" s="48"/>
      <c r="HP362" s="48"/>
      <c r="HQ362" s="48"/>
      <c r="HR362" s="48"/>
      <c r="HS362" s="48"/>
      <c r="HT362" s="48"/>
      <c r="HU362" s="48"/>
      <c r="HV362" s="48"/>
      <c r="HW362" s="48"/>
      <c r="HX362" s="48"/>
      <c r="HY362" s="48"/>
      <c r="HZ362" s="48"/>
      <c r="IA362" s="48"/>
      <c r="IB362" s="48"/>
      <c r="IC362" s="48"/>
      <c r="ID362" s="48"/>
      <c r="IE362" s="48"/>
      <c r="IF362" s="48"/>
      <c r="IG362" s="48"/>
      <c r="IH362" s="48"/>
      <c r="II362" s="48"/>
      <c r="IJ362" s="48"/>
      <c r="IK362" s="48"/>
      <c r="IL362" s="48"/>
      <c r="IM362" s="48"/>
      <c r="IN362" s="48"/>
      <c r="IO362" s="48"/>
      <c r="IP362" s="48"/>
      <c r="IQ362" s="48"/>
      <c r="IR362" s="48"/>
      <c r="IS362" s="48"/>
      <c r="IT362" s="48"/>
      <c r="IU362" s="48"/>
      <c r="IV362" s="48"/>
    </row>
    <row r="363" spans="2:256" x14ac:dyDescent="0.25">
      <c r="B363" s="48"/>
      <c r="C363" s="48"/>
      <c r="D363" s="48"/>
      <c r="E363" s="48"/>
      <c r="F363" s="48"/>
      <c r="G363" s="48"/>
      <c r="H363" s="48"/>
      <c r="I363" s="48"/>
      <c r="J363" s="48"/>
      <c r="K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48"/>
      <c r="DF363" s="48"/>
      <c r="DG363" s="48"/>
      <c r="DH363" s="48"/>
      <c r="DI363" s="48"/>
      <c r="DJ363" s="48"/>
      <c r="DK363" s="48"/>
      <c r="DL363" s="48"/>
      <c r="DM363" s="48"/>
      <c r="DN363" s="48"/>
      <c r="DO363" s="48"/>
      <c r="DP363" s="48"/>
      <c r="DQ363" s="48"/>
      <c r="DR363" s="48"/>
      <c r="DS363" s="48"/>
      <c r="DT363" s="48"/>
      <c r="DU363" s="48"/>
      <c r="DV363" s="48"/>
      <c r="DW363" s="48"/>
      <c r="DX363" s="48"/>
      <c r="DY363" s="48"/>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48"/>
      <c r="FD363" s="48"/>
      <c r="FE363" s="48"/>
      <c r="FF363" s="48"/>
      <c r="FG363" s="48"/>
      <c r="FH363" s="48"/>
      <c r="FI363" s="48"/>
      <c r="FJ363" s="48"/>
      <c r="FK363" s="48"/>
      <c r="FL363" s="48"/>
      <c r="FM363" s="48"/>
      <c r="FN363" s="48"/>
      <c r="FO363" s="48"/>
      <c r="FP363" s="48"/>
      <c r="FQ363" s="48"/>
      <c r="FR363" s="48"/>
      <c r="FS363" s="48"/>
      <c r="FT363" s="48"/>
      <c r="FU363" s="48"/>
      <c r="FV363" s="48"/>
      <c r="FW363" s="48"/>
      <c r="FX363" s="48"/>
      <c r="FY363" s="48"/>
      <c r="FZ363" s="48"/>
      <c r="GA363" s="48"/>
      <c r="GB363" s="48"/>
      <c r="GC363" s="48"/>
      <c r="GD363" s="48"/>
      <c r="GE363" s="48"/>
      <c r="GF363" s="48"/>
      <c r="GG363" s="48"/>
      <c r="GH363" s="48"/>
      <c r="GI363" s="48"/>
      <c r="GJ363" s="48"/>
      <c r="GK363" s="48"/>
      <c r="GL363" s="48"/>
      <c r="GM363" s="48"/>
      <c r="GN363" s="48"/>
      <c r="GO363" s="48"/>
      <c r="GP363" s="48"/>
      <c r="GQ363" s="48"/>
      <c r="GR363" s="48"/>
      <c r="GS363" s="48"/>
      <c r="GT363" s="48"/>
      <c r="GU363" s="48"/>
      <c r="GV363" s="48"/>
      <c r="GW363" s="48"/>
      <c r="GX363" s="48"/>
      <c r="GY363" s="48"/>
      <c r="GZ363" s="48"/>
      <c r="HA363" s="48"/>
      <c r="HB363" s="48"/>
      <c r="HC363" s="48"/>
      <c r="HD363" s="48"/>
      <c r="HE363" s="48"/>
      <c r="HF363" s="48"/>
      <c r="HG363" s="48"/>
      <c r="HH363" s="48"/>
      <c r="HI363" s="48"/>
      <c r="HJ363" s="48"/>
      <c r="HK363" s="48"/>
      <c r="HL363" s="48"/>
      <c r="HM363" s="48"/>
      <c r="HN363" s="48"/>
      <c r="HO363" s="48"/>
      <c r="HP363" s="48"/>
      <c r="HQ363" s="48"/>
      <c r="HR363" s="48"/>
      <c r="HS363" s="48"/>
      <c r="HT363" s="48"/>
      <c r="HU363" s="48"/>
      <c r="HV363" s="48"/>
      <c r="HW363" s="48"/>
      <c r="HX363" s="48"/>
      <c r="HY363" s="48"/>
      <c r="HZ363" s="48"/>
      <c r="IA363" s="48"/>
      <c r="IB363" s="48"/>
      <c r="IC363" s="48"/>
      <c r="ID363" s="48"/>
      <c r="IE363" s="48"/>
      <c r="IF363" s="48"/>
      <c r="IG363" s="48"/>
      <c r="IH363" s="48"/>
      <c r="II363" s="48"/>
      <c r="IJ363" s="48"/>
      <c r="IK363" s="48"/>
      <c r="IL363" s="48"/>
      <c r="IM363" s="48"/>
      <c r="IN363" s="48"/>
      <c r="IO363" s="48"/>
      <c r="IP363" s="48"/>
      <c r="IQ363" s="48"/>
      <c r="IR363" s="48"/>
      <c r="IS363" s="48"/>
      <c r="IT363" s="48"/>
      <c r="IU363" s="48"/>
      <c r="IV363" s="48"/>
    </row>
    <row r="364" spans="2:256" x14ac:dyDescent="0.25">
      <c r="B364" s="48"/>
      <c r="C364" s="48"/>
      <c r="D364" s="48"/>
      <c r="E364" s="48"/>
      <c r="F364" s="48"/>
      <c r="G364" s="48"/>
      <c r="H364" s="48"/>
      <c r="I364" s="48"/>
      <c r="J364" s="48"/>
      <c r="K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48"/>
      <c r="DF364" s="48"/>
      <c r="DG364" s="48"/>
      <c r="DH364" s="48"/>
      <c r="DI364" s="48"/>
      <c r="DJ364" s="48"/>
      <c r="DK364" s="48"/>
      <c r="DL364" s="48"/>
      <c r="DM364" s="48"/>
      <c r="DN364" s="48"/>
      <c r="DO364" s="48"/>
      <c r="DP364" s="48"/>
      <c r="DQ364" s="48"/>
      <c r="DR364" s="48"/>
      <c r="DS364" s="48"/>
      <c r="DT364" s="48"/>
      <c r="DU364" s="48"/>
      <c r="DV364" s="48"/>
      <c r="DW364" s="48"/>
      <c r="DX364" s="48"/>
      <c r="DY364" s="48"/>
      <c r="DZ364" s="48"/>
      <c r="EA364" s="48"/>
      <c r="EB364" s="48"/>
      <c r="EC364" s="48"/>
      <c r="ED364" s="48"/>
      <c r="EE364" s="48"/>
      <c r="EF364" s="48"/>
      <c r="EG364" s="48"/>
      <c r="EH364" s="48"/>
      <c r="EI364" s="48"/>
      <c r="EJ364" s="48"/>
      <c r="EK364" s="48"/>
      <c r="EL364" s="48"/>
      <c r="EM364" s="48"/>
      <c r="EN364" s="48"/>
      <c r="EO364" s="48"/>
      <c r="EP364" s="48"/>
      <c r="EQ364" s="48"/>
      <c r="ER364" s="48"/>
      <c r="ES364" s="48"/>
      <c r="ET364" s="48"/>
      <c r="EU364" s="48"/>
      <c r="EV364" s="48"/>
      <c r="EW364" s="48"/>
      <c r="EX364" s="48"/>
      <c r="EY364" s="48"/>
      <c r="EZ364" s="48"/>
      <c r="FA364" s="48"/>
      <c r="FB364" s="48"/>
      <c r="FC364" s="48"/>
      <c r="FD364" s="48"/>
      <c r="FE364" s="48"/>
      <c r="FF364" s="48"/>
      <c r="FG364" s="48"/>
      <c r="FH364" s="48"/>
      <c r="FI364" s="48"/>
      <c r="FJ364" s="48"/>
      <c r="FK364" s="48"/>
      <c r="FL364" s="48"/>
      <c r="FM364" s="48"/>
      <c r="FN364" s="48"/>
      <c r="FO364" s="48"/>
      <c r="FP364" s="48"/>
      <c r="FQ364" s="48"/>
      <c r="FR364" s="48"/>
      <c r="FS364" s="48"/>
      <c r="FT364" s="48"/>
      <c r="FU364" s="48"/>
      <c r="FV364" s="48"/>
      <c r="FW364" s="48"/>
      <c r="FX364" s="48"/>
      <c r="FY364" s="48"/>
      <c r="FZ364" s="48"/>
      <c r="GA364" s="48"/>
      <c r="GB364" s="48"/>
      <c r="GC364" s="48"/>
      <c r="GD364" s="48"/>
      <c r="GE364" s="48"/>
      <c r="GF364" s="48"/>
      <c r="GG364" s="48"/>
      <c r="GH364" s="48"/>
      <c r="GI364" s="48"/>
      <c r="GJ364" s="48"/>
      <c r="GK364" s="48"/>
      <c r="GL364" s="48"/>
      <c r="GM364" s="48"/>
      <c r="GN364" s="48"/>
      <c r="GO364" s="48"/>
      <c r="GP364" s="48"/>
      <c r="GQ364" s="48"/>
      <c r="GR364" s="48"/>
      <c r="GS364" s="48"/>
      <c r="GT364" s="48"/>
      <c r="GU364" s="48"/>
      <c r="GV364" s="48"/>
      <c r="GW364" s="48"/>
      <c r="GX364" s="48"/>
      <c r="GY364" s="48"/>
      <c r="GZ364" s="48"/>
      <c r="HA364" s="48"/>
      <c r="HB364" s="48"/>
      <c r="HC364" s="48"/>
      <c r="HD364" s="48"/>
      <c r="HE364" s="48"/>
      <c r="HF364" s="48"/>
      <c r="HG364" s="48"/>
      <c r="HH364" s="48"/>
      <c r="HI364" s="48"/>
      <c r="HJ364" s="48"/>
      <c r="HK364" s="48"/>
      <c r="HL364" s="48"/>
      <c r="HM364" s="48"/>
      <c r="HN364" s="48"/>
      <c r="HO364" s="48"/>
      <c r="HP364" s="48"/>
      <c r="HQ364" s="48"/>
      <c r="HR364" s="48"/>
      <c r="HS364" s="48"/>
      <c r="HT364" s="48"/>
      <c r="HU364" s="48"/>
      <c r="HV364" s="48"/>
      <c r="HW364" s="48"/>
      <c r="HX364" s="48"/>
      <c r="HY364" s="48"/>
      <c r="HZ364" s="48"/>
      <c r="IA364" s="48"/>
      <c r="IB364" s="48"/>
      <c r="IC364" s="48"/>
      <c r="ID364" s="48"/>
      <c r="IE364" s="48"/>
      <c r="IF364" s="48"/>
      <c r="IG364" s="48"/>
      <c r="IH364" s="48"/>
      <c r="II364" s="48"/>
      <c r="IJ364" s="48"/>
      <c r="IK364" s="48"/>
      <c r="IL364" s="48"/>
      <c r="IM364" s="48"/>
      <c r="IN364" s="48"/>
      <c r="IO364" s="48"/>
      <c r="IP364" s="48"/>
      <c r="IQ364" s="48"/>
      <c r="IR364" s="48"/>
      <c r="IS364" s="48"/>
      <c r="IT364" s="48"/>
      <c r="IU364" s="48"/>
      <c r="IV364" s="48"/>
    </row>
    <row r="365" spans="2:256" x14ac:dyDescent="0.25">
      <c r="B365" s="48"/>
      <c r="C365" s="48"/>
      <c r="D365" s="48"/>
      <c r="E365" s="48"/>
      <c r="F365" s="48"/>
      <c r="G365" s="48"/>
      <c r="H365" s="48"/>
      <c r="I365" s="48"/>
      <c r="J365" s="48"/>
      <c r="K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48"/>
      <c r="DF365" s="48"/>
      <c r="DG365" s="48"/>
      <c r="DH365" s="48"/>
      <c r="DI365" s="48"/>
      <c r="DJ365" s="48"/>
      <c r="DK365" s="48"/>
      <c r="DL365" s="48"/>
      <c r="DM365" s="48"/>
      <c r="DN365" s="48"/>
      <c r="DO365" s="48"/>
      <c r="DP365" s="48"/>
      <c r="DQ365" s="48"/>
      <c r="DR365" s="48"/>
      <c r="DS365" s="48"/>
      <c r="DT365" s="48"/>
      <c r="DU365" s="48"/>
      <c r="DV365" s="48"/>
      <c r="DW365" s="48"/>
      <c r="DX365" s="48"/>
      <c r="DY365" s="48"/>
      <c r="DZ365" s="48"/>
      <c r="EA365" s="48"/>
      <c r="EB365" s="48"/>
      <c r="EC365" s="48"/>
      <c r="ED365" s="48"/>
      <c r="EE365" s="48"/>
      <c r="EF365" s="48"/>
      <c r="EG365" s="48"/>
      <c r="EH365" s="48"/>
      <c r="EI365" s="48"/>
      <c r="EJ365" s="48"/>
      <c r="EK365" s="48"/>
      <c r="EL365" s="48"/>
      <c r="EM365" s="48"/>
      <c r="EN365" s="48"/>
      <c r="EO365" s="48"/>
      <c r="EP365" s="48"/>
      <c r="EQ365" s="48"/>
      <c r="ER365" s="48"/>
      <c r="ES365" s="48"/>
      <c r="ET365" s="48"/>
      <c r="EU365" s="48"/>
      <c r="EV365" s="48"/>
      <c r="EW365" s="48"/>
      <c r="EX365" s="48"/>
      <c r="EY365" s="48"/>
      <c r="EZ365" s="48"/>
      <c r="FA365" s="48"/>
      <c r="FB365" s="48"/>
      <c r="FC365" s="48"/>
      <c r="FD365" s="48"/>
      <c r="FE365" s="48"/>
      <c r="FF365" s="48"/>
      <c r="FG365" s="48"/>
      <c r="FH365" s="48"/>
      <c r="FI365" s="48"/>
      <c r="FJ365" s="48"/>
      <c r="FK365" s="48"/>
      <c r="FL365" s="48"/>
      <c r="FM365" s="48"/>
      <c r="FN365" s="48"/>
      <c r="FO365" s="48"/>
      <c r="FP365" s="48"/>
      <c r="FQ365" s="48"/>
      <c r="FR365" s="48"/>
      <c r="FS365" s="48"/>
      <c r="FT365" s="48"/>
      <c r="FU365" s="48"/>
      <c r="FV365" s="48"/>
      <c r="FW365" s="48"/>
      <c r="FX365" s="48"/>
      <c r="FY365" s="48"/>
      <c r="FZ365" s="48"/>
      <c r="GA365" s="48"/>
      <c r="GB365" s="48"/>
      <c r="GC365" s="48"/>
      <c r="GD365" s="48"/>
      <c r="GE365" s="48"/>
      <c r="GF365" s="48"/>
      <c r="GG365" s="48"/>
      <c r="GH365" s="48"/>
      <c r="GI365" s="48"/>
      <c r="GJ365" s="48"/>
      <c r="GK365" s="48"/>
      <c r="GL365" s="48"/>
      <c r="GM365" s="48"/>
      <c r="GN365" s="48"/>
      <c r="GO365" s="48"/>
      <c r="GP365" s="48"/>
      <c r="GQ365" s="48"/>
      <c r="GR365" s="48"/>
      <c r="GS365" s="48"/>
      <c r="GT365" s="48"/>
      <c r="GU365" s="48"/>
      <c r="GV365" s="48"/>
      <c r="GW365" s="48"/>
      <c r="GX365" s="48"/>
      <c r="GY365" s="48"/>
      <c r="GZ365" s="48"/>
      <c r="HA365" s="48"/>
      <c r="HB365" s="48"/>
      <c r="HC365" s="48"/>
      <c r="HD365" s="48"/>
      <c r="HE365" s="48"/>
      <c r="HF365" s="48"/>
      <c r="HG365" s="48"/>
      <c r="HH365" s="48"/>
      <c r="HI365" s="48"/>
      <c r="HJ365" s="48"/>
      <c r="HK365" s="48"/>
      <c r="HL365" s="48"/>
      <c r="HM365" s="48"/>
      <c r="HN365" s="48"/>
      <c r="HO365" s="48"/>
      <c r="HP365" s="48"/>
      <c r="HQ365" s="48"/>
      <c r="HR365" s="48"/>
      <c r="HS365" s="48"/>
      <c r="HT365" s="48"/>
      <c r="HU365" s="48"/>
      <c r="HV365" s="48"/>
      <c r="HW365" s="48"/>
      <c r="HX365" s="48"/>
      <c r="HY365" s="48"/>
      <c r="HZ365" s="48"/>
      <c r="IA365" s="48"/>
      <c r="IB365" s="48"/>
      <c r="IC365" s="48"/>
      <c r="ID365" s="48"/>
      <c r="IE365" s="48"/>
      <c r="IF365" s="48"/>
      <c r="IG365" s="48"/>
      <c r="IH365" s="48"/>
      <c r="II365" s="48"/>
      <c r="IJ365" s="48"/>
      <c r="IK365" s="48"/>
      <c r="IL365" s="48"/>
      <c r="IM365" s="48"/>
      <c r="IN365" s="48"/>
      <c r="IO365" s="48"/>
      <c r="IP365" s="48"/>
      <c r="IQ365" s="48"/>
      <c r="IR365" s="48"/>
      <c r="IS365" s="48"/>
      <c r="IT365" s="48"/>
      <c r="IU365" s="48"/>
      <c r="IV365" s="48"/>
    </row>
    <row r="366" spans="2:256" x14ac:dyDescent="0.25">
      <c r="B366" s="48"/>
      <c r="C366" s="48"/>
      <c r="D366" s="48"/>
      <c r="E366" s="48"/>
      <c r="F366" s="48"/>
      <c r="G366" s="48"/>
      <c r="H366" s="48"/>
      <c r="I366" s="48"/>
      <c r="J366" s="48"/>
      <c r="K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8"/>
      <c r="FJ366" s="48"/>
      <c r="FK366" s="48"/>
      <c r="FL366" s="48"/>
      <c r="FM366" s="48"/>
      <c r="FN366" s="48"/>
      <c r="FO366" s="48"/>
      <c r="FP366" s="48"/>
      <c r="FQ366" s="48"/>
      <c r="FR366" s="48"/>
      <c r="FS366" s="48"/>
      <c r="FT366" s="48"/>
      <c r="FU366" s="48"/>
      <c r="FV366" s="48"/>
      <c r="FW366" s="48"/>
      <c r="FX366" s="48"/>
      <c r="FY366" s="48"/>
      <c r="FZ366" s="48"/>
      <c r="GA366" s="48"/>
      <c r="GB366" s="48"/>
      <c r="GC366" s="48"/>
      <c r="GD366" s="48"/>
      <c r="GE366" s="48"/>
      <c r="GF366" s="48"/>
      <c r="GG366" s="48"/>
      <c r="GH366" s="48"/>
      <c r="GI366" s="48"/>
      <c r="GJ366" s="48"/>
      <c r="GK366" s="48"/>
      <c r="GL366" s="48"/>
      <c r="GM366" s="48"/>
      <c r="GN366" s="48"/>
      <c r="GO366" s="48"/>
      <c r="GP366" s="48"/>
      <c r="GQ366" s="48"/>
      <c r="GR366" s="48"/>
      <c r="GS366" s="48"/>
      <c r="GT366" s="48"/>
      <c r="GU366" s="48"/>
      <c r="GV366" s="48"/>
      <c r="GW366" s="48"/>
      <c r="GX366" s="48"/>
      <c r="GY366" s="48"/>
      <c r="GZ366" s="48"/>
      <c r="HA366" s="48"/>
      <c r="HB366" s="48"/>
      <c r="HC366" s="48"/>
      <c r="HD366" s="48"/>
      <c r="HE366" s="48"/>
      <c r="HF366" s="48"/>
      <c r="HG366" s="48"/>
      <c r="HH366" s="48"/>
      <c r="HI366" s="48"/>
      <c r="HJ366" s="48"/>
      <c r="HK366" s="48"/>
      <c r="HL366" s="48"/>
      <c r="HM366" s="48"/>
      <c r="HN366" s="48"/>
      <c r="HO366" s="48"/>
      <c r="HP366" s="48"/>
      <c r="HQ366" s="48"/>
      <c r="HR366" s="48"/>
      <c r="HS366" s="48"/>
      <c r="HT366" s="48"/>
      <c r="HU366" s="48"/>
      <c r="HV366" s="48"/>
      <c r="HW366" s="48"/>
      <c r="HX366" s="48"/>
      <c r="HY366" s="48"/>
      <c r="HZ366" s="48"/>
      <c r="IA366" s="48"/>
      <c r="IB366" s="48"/>
      <c r="IC366" s="48"/>
      <c r="ID366" s="48"/>
      <c r="IE366" s="48"/>
      <c r="IF366" s="48"/>
      <c r="IG366" s="48"/>
      <c r="IH366" s="48"/>
      <c r="II366" s="48"/>
      <c r="IJ366" s="48"/>
      <c r="IK366" s="48"/>
      <c r="IL366" s="48"/>
      <c r="IM366" s="48"/>
      <c r="IN366" s="48"/>
      <c r="IO366" s="48"/>
      <c r="IP366" s="48"/>
      <c r="IQ366" s="48"/>
      <c r="IR366" s="48"/>
      <c r="IS366" s="48"/>
      <c r="IT366" s="48"/>
      <c r="IU366" s="48"/>
      <c r="IV366" s="48"/>
    </row>
    <row r="367" spans="2:256" x14ac:dyDescent="0.25">
      <c r="B367" s="48"/>
      <c r="C367" s="48"/>
      <c r="D367" s="48"/>
      <c r="E367" s="48"/>
      <c r="F367" s="48"/>
      <c r="G367" s="48"/>
      <c r="H367" s="48"/>
      <c r="I367" s="48"/>
      <c r="J367" s="48"/>
      <c r="K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48"/>
      <c r="FO367" s="48"/>
      <c r="FP367" s="48"/>
      <c r="FQ367" s="48"/>
      <c r="FR367" s="48"/>
      <c r="FS367" s="48"/>
      <c r="FT367" s="48"/>
      <c r="FU367" s="48"/>
      <c r="FV367" s="48"/>
      <c r="FW367" s="48"/>
      <c r="FX367" s="48"/>
      <c r="FY367" s="48"/>
      <c r="FZ367" s="48"/>
      <c r="GA367" s="48"/>
      <c r="GB367" s="48"/>
      <c r="GC367" s="48"/>
      <c r="GD367" s="48"/>
      <c r="GE367" s="48"/>
      <c r="GF367" s="48"/>
      <c r="GG367" s="48"/>
      <c r="GH367" s="48"/>
      <c r="GI367" s="48"/>
      <c r="GJ367" s="48"/>
      <c r="GK367" s="48"/>
      <c r="GL367" s="48"/>
      <c r="GM367" s="48"/>
      <c r="GN367" s="48"/>
      <c r="GO367" s="48"/>
      <c r="GP367" s="48"/>
      <c r="GQ367" s="48"/>
      <c r="GR367" s="48"/>
      <c r="GS367" s="48"/>
      <c r="GT367" s="48"/>
      <c r="GU367" s="48"/>
      <c r="GV367" s="48"/>
      <c r="GW367" s="48"/>
      <c r="GX367" s="48"/>
      <c r="GY367" s="48"/>
      <c r="GZ367" s="48"/>
      <c r="HA367" s="48"/>
      <c r="HB367" s="48"/>
      <c r="HC367" s="48"/>
      <c r="HD367" s="48"/>
      <c r="HE367" s="48"/>
      <c r="HF367" s="48"/>
      <c r="HG367" s="48"/>
      <c r="HH367" s="48"/>
      <c r="HI367" s="48"/>
      <c r="HJ367" s="48"/>
      <c r="HK367" s="48"/>
      <c r="HL367" s="48"/>
      <c r="HM367" s="48"/>
      <c r="HN367" s="48"/>
      <c r="HO367" s="48"/>
      <c r="HP367" s="48"/>
      <c r="HQ367" s="48"/>
      <c r="HR367" s="48"/>
      <c r="HS367" s="48"/>
      <c r="HT367" s="48"/>
      <c r="HU367" s="48"/>
      <c r="HV367" s="48"/>
      <c r="HW367" s="48"/>
      <c r="HX367" s="48"/>
      <c r="HY367" s="48"/>
      <c r="HZ367" s="48"/>
      <c r="IA367" s="48"/>
      <c r="IB367" s="48"/>
      <c r="IC367" s="48"/>
      <c r="ID367" s="48"/>
      <c r="IE367" s="48"/>
      <c r="IF367" s="48"/>
      <c r="IG367" s="48"/>
      <c r="IH367" s="48"/>
      <c r="II367" s="48"/>
      <c r="IJ367" s="48"/>
      <c r="IK367" s="48"/>
      <c r="IL367" s="48"/>
      <c r="IM367" s="48"/>
      <c r="IN367" s="48"/>
      <c r="IO367" s="48"/>
      <c r="IP367" s="48"/>
      <c r="IQ367" s="48"/>
      <c r="IR367" s="48"/>
      <c r="IS367" s="48"/>
      <c r="IT367" s="48"/>
      <c r="IU367" s="48"/>
      <c r="IV367" s="48"/>
    </row>
    <row r="368" spans="2:256" x14ac:dyDescent="0.25">
      <c r="B368" s="48"/>
      <c r="C368" s="48"/>
      <c r="D368" s="48"/>
      <c r="E368" s="48"/>
      <c r="F368" s="48"/>
      <c r="G368" s="48"/>
      <c r="H368" s="48"/>
      <c r="I368" s="48"/>
      <c r="J368" s="48"/>
      <c r="K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c r="DG368" s="48"/>
      <c r="DH368" s="48"/>
      <c r="DI368" s="48"/>
      <c r="DJ368" s="48"/>
      <c r="DK368" s="48"/>
      <c r="DL368" s="48"/>
      <c r="DM368" s="48"/>
      <c r="DN368" s="48"/>
      <c r="DO368" s="48"/>
      <c r="DP368" s="48"/>
      <c r="DQ368" s="48"/>
      <c r="DR368" s="48"/>
      <c r="DS368" s="48"/>
      <c r="DT368" s="48"/>
      <c r="DU368" s="48"/>
      <c r="DV368" s="48"/>
      <c r="DW368" s="48"/>
      <c r="DX368" s="48"/>
      <c r="DY368" s="48"/>
      <c r="DZ368" s="48"/>
      <c r="EA368" s="48"/>
      <c r="EB368" s="48"/>
      <c r="EC368" s="48"/>
      <c r="ED368" s="48"/>
      <c r="EE368" s="48"/>
      <c r="EF368" s="48"/>
      <c r="EG368" s="48"/>
      <c r="EH368" s="48"/>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48"/>
      <c r="FH368" s="48"/>
      <c r="FI368" s="48"/>
      <c r="FJ368" s="48"/>
      <c r="FK368" s="48"/>
      <c r="FL368" s="48"/>
      <c r="FM368" s="48"/>
      <c r="FN368" s="48"/>
      <c r="FO368" s="48"/>
      <c r="FP368" s="48"/>
      <c r="FQ368" s="48"/>
      <c r="FR368" s="48"/>
      <c r="FS368" s="48"/>
      <c r="FT368" s="48"/>
      <c r="FU368" s="48"/>
      <c r="FV368" s="48"/>
      <c r="FW368" s="48"/>
      <c r="FX368" s="48"/>
      <c r="FY368" s="48"/>
      <c r="FZ368" s="48"/>
      <c r="GA368" s="48"/>
      <c r="GB368" s="48"/>
      <c r="GC368" s="48"/>
      <c r="GD368" s="48"/>
      <c r="GE368" s="48"/>
      <c r="GF368" s="48"/>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48"/>
      <c r="HG368" s="48"/>
      <c r="HH368" s="48"/>
      <c r="HI368" s="48"/>
      <c r="HJ368" s="48"/>
      <c r="HK368" s="48"/>
      <c r="HL368" s="48"/>
      <c r="HM368" s="48"/>
      <c r="HN368" s="48"/>
      <c r="HO368" s="48"/>
      <c r="HP368" s="48"/>
      <c r="HQ368" s="48"/>
      <c r="HR368" s="48"/>
      <c r="HS368" s="48"/>
      <c r="HT368" s="48"/>
      <c r="HU368" s="48"/>
      <c r="HV368" s="48"/>
      <c r="HW368" s="48"/>
      <c r="HX368" s="48"/>
      <c r="HY368" s="48"/>
      <c r="HZ368" s="48"/>
      <c r="IA368" s="48"/>
      <c r="IB368" s="48"/>
      <c r="IC368" s="48"/>
      <c r="ID368" s="48"/>
      <c r="IE368" s="48"/>
      <c r="IF368" s="48"/>
      <c r="IG368" s="48"/>
      <c r="IH368" s="48"/>
      <c r="II368" s="48"/>
      <c r="IJ368" s="48"/>
      <c r="IK368" s="48"/>
      <c r="IL368" s="48"/>
      <c r="IM368" s="48"/>
      <c r="IN368" s="48"/>
      <c r="IO368" s="48"/>
      <c r="IP368" s="48"/>
      <c r="IQ368" s="48"/>
      <c r="IR368" s="48"/>
      <c r="IS368" s="48"/>
      <c r="IT368" s="48"/>
      <c r="IU368" s="48"/>
      <c r="IV368" s="48"/>
    </row>
    <row r="369" spans="2:256" x14ac:dyDescent="0.25">
      <c r="B369" s="48"/>
      <c r="C369" s="48"/>
      <c r="D369" s="48"/>
      <c r="E369" s="48"/>
      <c r="F369" s="48"/>
      <c r="G369" s="48"/>
      <c r="H369" s="48"/>
      <c r="I369" s="48"/>
      <c r="J369" s="48"/>
      <c r="K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48"/>
      <c r="DS369" s="48"/>
      <c r="DT369" s="48"/>
      <c r="DU369" s="48"/>
      <c r="DV369" s="48"/>
      <c r="DW369" s="48"/>
      <c r="DX369" s="48"/>
      <c r="DY369" s="48"/>
      <c r="DZ369" s="48"/>
      <c r="EA369" s="48"/>
      <c r="EB369" s="48"/>
      <c r="EC369" s="48"/>
      <c r="ED369" s="48"/>
      <c r="EE369" s="48"/>
      <c r="EF369" s="48"/>
      <c r="EG369" s="48"/>
      <c r="EH369" s="48"/>
      <c r="EI369" s="48"/>
      <c r="EJ369" s="48"/>
      <c r="EK369" s="48"/>
      <c r="EL369" s="48"/>
      <c r="EM369" s="48"/>
      <c r="EN369" s="48"/>
      <c r="EO369" s="48"/>
      <c r="EP369" s="48"/>
      <c r="EQ369" s="48"/>
      <c r="ER369" s="48"/>
      <c r="ES369" s="48"/>
      <c r="ET369" s="48"/>
      <c r="EU369" s="48"/>
      <c r="EV369" s="48"/>
      <c r="EW369" s="48"/>
      <c r="EX369" s="48"/>
      <c r="EY369" s="48"/>
      <c r="EZ369" s="48"/>
      <c r="FA369" s="48"/>
      <c r="FB369" s="48"/>
      <c r="FC369" s="48"/>
      <c r="FD369" s="48"/>
      <c r="FE369" s="48"/>
      <c r="FF369" s="48"/>
      <c r="FG369" s="48"/>
      <c r="FH369" s="48"/>
      <c r="FI369" s="48"/>
      <c r="FJ369" s="48"/>
      <c r="FK369" s="48"/>
      <c r="FL369" s="48"/>
      <c r="FM369" s="48"/>
      <c r="FN369" s="48"/>
      <c r="FO369" s="48"/>
      <c r="FP369" s="48"/>
      <c r="FQ369" s="48"/>
      <c r="FR369" s="48"/>
      <c r="FS369" s="48"/>
      <c r="FT369" s="48"/>
      <c r="FU369" s="48"/>
      <c r="FV369" s="48"/>
      <c r="FW369" s="48"/>
      <c r="FX369" s="48"/>
      <c r="FY369" s="48"/>
      <c r="FZ369" s="48"/>
      <c r="GA369" s="48"/>
      <c r="GB369" s="48"/>
      <c r="GC369" s="48"/>
      <c r="GD369" s="48"/>
      <c r="GE369" s="48"/>
      <c r="GF369" s="48"/>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48"/>
      <c r="HG369" s="48"/>
      <c r="HH369" s="48"/>
      <c r="HI369" s="48"/>
      <c r="HJ369" s="48"/>
      <c r="HK369" s="48"/>
      <c r="HL369" s="48"/>
      <c r="HM369" s="48"/>
      <c r="HN369" s="48"/>
      <c r="HO369" s="48"/>
      <c r="HP369" s="48"/>
      <c r="HQ369" s="48"/>
      <c r="HR369" s="48"/>
      <c r="HS369" s="48"/>
      <c r="HT369" s="48"/>
      <c r="HU369" s="48"/>
      <c r="HV369" s="48"/>
      <c r="HW369" s="48"/>
      <c r="HX369" s="48"/>
      <c r="HY369" s="48"/>
      <c r="HZ369" s="48"/>
      <c r="IA369" s="48"/>
      <c r="IB369" s="48"/>
      <c r="IC369" s="48"/>
      <c r="ID369" s="48"/>
      <c r="IE369" s="48"/>
      <c r="IF369" s="48"/>
      <c r="IG369" s="48"/>
      <c r="IH369" s="48"/>
      <c r="II369" s="48"/>
      <c r="IJ369" s="48"/>
      <c r="IK369" s="48"/>
      <c r="IL369" s="48"/>
      <c r="IM369" s="48"/>
      <c r="IN369" s="48"/>
      <c r="IO369" s="48"/>
      <c r="IP369" s="48"/>
      <c r="IQ369" s="48"/>
      <c r="IR369" s="48"/>
      <c r="IS369" s="48"/>
      <c r="IT369" s="48"/>
      <c r="IU369" s="48"/>
      <c r="IV369" s="48"/>
    </row>
    <row r="370" spans="2:256" x14ac:dyDescent="0.25">
      <c r="B370" s="48"/>
      <c r="C370" s="48"/>
      <c r="D370" s="48"/>
      <c r="E370" s="48"/>
      <c r="F370" s="48"/>
      <c r="G370" s="48"/>
      <c r="H370" s="48"/>
      <c r="I370" s="48"/>
      <c r="J370" s="48"/>
      <c r="K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48"/>
      <c r="DF370" s="48"/>
      <c r="DG370" s="48"/>
      <c r="DH370" s="48"/>
      <c r="DI370" s="48"/>
      <c r="DJ370" s="48"/>
      <c r="DK370" s="48"/>
      <c r="DL370" s="48"/>
      <c r="DM370" s="48"/>
      <c r="DN370" s="48"/>
      <c r="DO370" s="48"/>
      <c r="DP370" s="48"/>
      <c r="DQ370" s="48"/>
      <c r="DR370" s="48"/>
      <c r="DS370" s="48"/>
      <c r="DT370" s="48"/>
      <c r="DU370" s="48"/>
      <c r="DV370" s="48"/>
      <c r="DW370" s="48"/>
      <c r="DX370" s="48"/>
      <c r="DY370" s="48"/>
      <c r="DZ370" s="48"/>
      <c r="EA370" s="48"/>
      <c r="EB370" s="48"/>
      <c r="EC370" s="48"/>
      <c r="ED370" s="48"/>
      <c r="EE370" s="48"/>
      <c r="EF370" s="48"/>
      <c r="EG370" s="48"/>
      <c r="EH370" s="48"/>
      <c r="EI370" s="48"/>
      <c r="EJ370" s="48"/>
      <c r="EK370" s="48"/>
      <c r="EL370" s="48"/>
      <c r="EM370" s="48"/>
      <c r="EN370" s="48"/>
      <c r="EO370" s="48"/>
      <c r="EP370" s="48"/>
      <c r="EQ370" s="48"/>
      <c r="ER370" s="48"/>
      <c r="ES370" s="48"/>
      <c r="ET370" s="48"/>
      <c r="EU370" s="48"/>
      <c r="EV370" s="48"/>
      <c r="EW370" s="48"/>
      <c r="EX370" s="48"/>
      <c r="EY370" s="48"/>
      <c r="EZ370" s="48"/>
      <c r="FA370" s="48"/>
      <c r="FB370" s="48"/>
      <c r="FC370" s="48"/>
      <c r="FD370" s="48"/>
      <c r="FE370" s="48"/>
      <c r="FF370" s="48"/>
      <c r="FG370" s="48"/>
      <c r="FH370" s="48"/>
      <c r="FI370" s="48"/>
      <c r="FJ370" s="48"/>
      <c r="FK370" s="48"/>
      <c r="FL370" s="48"/>
      <c r="FM370" s="48"/>
      <c r="FN370" s="48"/>
      <c r="FO370" s="48"/>
      <c r="FP370" s="48"/>
      <c r="FQ370" s="48"/>
      <c r="FR370" s="48"/>
      <c r="FS370" s="48"/>
      <c r="FT370" s="48"/>
      <c r="FU370" s="48"/>
      <c r="FV370" s="48"/>
      <c r="FW370" s="48"/>
      <c r="FX370" s="48"/>
      <c r="FY370" s="48"/>
      <c r="FZ370" s="48"/>
      <c r="GA370" s="48"/>
      <c r="GB370" s="48"/>
      <c r="GC370" s="48"/>
      <c r="GD370" s="48"/>
      <c r="GE370" s="48"/>
      <c r="GF370" s="48"/>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48"/>
      <c r="HG370" s="48"/>
      <c r="HH370" s="48"/>
      <c r="HI370" s="48"/>
      <c r="HJ370" s="48"/>
      <c r="HK370" s="48"/>
      <c r="HL370" s="48"/>
      <c r="HM370" s="48"/>
      <c r="HN370" s="48"/>
      <c r="HO370" s="48"/>
      <c r="HP370" s="48"/>
      <c r="HQ370" s="48"/>
      <c r="HR370" s="48"/>
      <c r="HS370" s="48"/>
      <c r="HT370" s="48"/>
      <c r="HU370" s="48"/>
      <c r="HV370" s="48"/>
      <c r="HW370" s="48"/>
      <c r="HX370" s="48"/>
      <c r="HY370" s="48"/>
      <c r="HZ370" s="48"/>
      <c r="IA370" s="48"/>
      <c r="IB370" s="48"/>
      <c r="IC370" s="48"/>
      <c r="ID370" s="48"/>
      <c r="IE370" s="48"/>
      <c r="IF370" s="48"/>
      <c r="IG370" s="48"/>
      <c r="IH370" s="48"/>
      <c r="II370" s="48"/>
      <c r="IJ370" s="48"/>
      <c r="IK370" s="48"/>
      <c r="IL370" s="48"/>
      <c r="IM370" s="48"/>
      <c r="IN370" s="48"/>
      <c r="IO370" s="48"/>
      <c r="IP370" s="48"/>
      <c r="IQ370" s="48"/>
      <c r="IR370" s="48"/>
      <c r="IS370" s="48"/>
      <c r="IT370" s="48"/>
      <c r="IU370" s="48"/>
      <c r="IV370" s="48"/>
    </row>
    <row r="371" spans="2:256" x14ac:dyDescent="0.25">
      <c r="B371" s="48"/>
      <c r="C371" s="48"/>
      <c r="D371" s="48"/>
      <c r="E371" s="48"/>
      <c r="F371" s="48"/>
      <c r="G371" s="48"/>
      <c r="H371" s="48"/>
      <c r="I371" s="48"/>
      <c r="J371" s="48"/>
      <c r="K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48"/>
      <c r="DF371" s="48"/>
      <c r="DG371" s="48"/>
      <c r="DH371" s="48"/>
      <c r="DI371" s="48"/>
      <c r="DJ371" s="48"/>
      <c r="DK371" s="48"/>
      <c r="DL371" s="48"/>
      <c r="DM371" s="48"/>
      <c r="DN371" s="48"/>
      <c r="DO371" s="48"/>
      <c r="DP371" s="48"/>
      <c r="DQ371" s="48"/>
      <c r="DR371" s="48"/>
      <c r="DS371" s="48"/>
      <c r="DT371" s="48"/>
      <c r="DU371" s="48"/>
      <c r="DV371" s="48"/>
      <c r="DW371" s="48"/>
      <c r="DX371" s="48"/>
      <c r="DY371" s="48"/>
      <c r="DZ371" s="48"/>
      <c r="EA371" s="48"/>
      <c r="EB371" s="48"/>
      <c r="EC371" s="48"/>
      <c r="ED371" s="48"/>
      <c r="EE371" s="48"/>
      <c r="EF371" s="48"/>
      <c r="EG371" s="48"/>
      <c r="EH371" s="48"/>
      <c r="EI371" s="48"/>
      <c r="EJ371" s="48"/>
      <c r="EK371" s="48"/>
      <c r="EL371" s="48"/>
      <c r="EM371" s="48"/>
      <c r="EN371" s="48"/>
      <c r="EO371" s="48"/>
      <c r="EP371" s="48"/>
      <c r="EQ371" s="48"/>
      <c r="ER371" s="48"/>
      <c r="ES371" s="48"/>
      <c r="ET371" s="48"/>
      <c r="EU371" s="48"/>
      <c r="EV371" s="48"/>
      <c r="EW371" s="48"/>
      <c r="EX371" s="48"/>
      <c r="EY371" s="48"/>
      <c r="EZ371" s="48"/>
      <c r="FA371" s="48"/>
      <c r="FB371" s="48"/>
      <c r="FC371" s="48"/>
      <c r="FD371" s="48"/>
      <c r="FE371" s="48"/>
      <c r="FF371" s="48"/>
      <c r="FG371" s="48"/>
      <c r="FH371" s="48"/>
      <c r="FI371" s="48"/>
      <c r="FJ371" s="48"/>
      <c r="FK371" s="48"/>
      <c r="FL371" s="48"/>
      <c r="FM371" s="48"/>
      <c r="FN371" s="48"/>
      <c r="FO371" s="48"/>
      <c r="FP371" s="48"/>
      <c r="FQ371" s="48"/>
      <c r="FR371" s="48"/>
      <c r="FS371" s="48"/>
      <c r="FT371" s="48"/>
      <c r="FU371" s="48"/>
      <c r="FV371" s="48"/>
      <c r="FW371" s="48"/>
      <c r="FX371" s="48"/>
      <c r="FY371" s="48"/>
      <c r="FZ371" s="48"/>
      <c r="GA371" s="48"/>
      <c r="GB371" s="48"/>
      <c r="GC371" s="48"/>
      <c r="GD371" s="48"/>
      <c r="GE371" s="48"/>
      <c r="GF371" s="48"/>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48"/>
      <c r="HG371" s="48"/>
      <c r="HH371" s="48"/>
      <c r="HI371" s="48"/>
      <c r="HJ371" s="48"/>
      <c r="HK371" s="48"/>
      <c r="HL371" s="48"/>
      <c r="HM371" s="48"/>
      <c r="HN371" s="48"/>
      <c r="HO371" s="48"/>
      <c r="HP371" s="48"/>
      <c r="HQ371" s="48"/>
      <c r="HR371" s="48"/>
      <c r="HS371" s="48"/>
      <c r="HT371" s="48"/>
      <c r="HU371" s="48"/>
      <c r="HV371" s="48"/>
      <c r="HW371" s="48"/>
      <c r="HX371" s="48"/>
      <c r="HY371" s="48"/>
      <c r="HZ371" s="48"/>
      <c r="IA371" s="48"/>
      <c r="IB371" s="48"/>
      <c r="IC371" s="48"/>
      <c r="ID371" s="48"/>
      <c r="IE371" s="48"/>
      <c r="IF371" s="48"/>
      <c r="IG371" s="48"/>
      <c r="IH371" s="48"/>
      <c r="II371" s="48"/>
      <c r="IJ371" s="48"/>
      <c r="IK371" s="48"/>
      <c r="IL371" s="48"/>
      <c r="IM371" s="48"/>
      <c r="IN371" s="48"/>
      <c r="IO371" s="48"/>
      <c r="IP371" s="48"/>
      <c r="IQ371" s="48"/>
      <c r="IR371" s="48"/>
      <c r="IS371" s="48"/>
      <c r="IT371" s="48"/>
      <c r="IU371" s="48"/>
      <c r="IV371" s="48"/>
    </row>
    <row r="372" spans="2:256" x14ac:dyDescent="0.25">
      <c r="B372" s="48"/>
      <c r="C372" s="48"/>
      <c r="D372" s="48"/>
      <c r="E372" s="48"/>
      <c r="F372" s="48"/>
      <c r="G372" s="48"/>
      <c r="H372" s="48"/>
      <c r="I372" s="48"/>
      <c r="J372" s="48"/>
      <c r="K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48"/>
      <c r="DS372" s="48"/>
      <c r="DT372" s="48"/>
      <c r="DU372" s="48"/>
      <c r="DV372" s="48"/>
      <c r="DW372" s="48"/>
      <c r="DX372" s="48"/>
      <c r="DY372" s="48"/>
      <c r="DZ372" s="48"/>
      <c r="EA372" s="48"/>
      <c r="EB372" s="48"/>
      <c r="EC372" s="48"/>
      <c r="ED372" s="48"/>
      <c r="EE372" s="48"/>
      <c r="EF372" s="48"/>
      <c r="EG372" s="48"/>
      <c r="EH372" s="48"/>
      <c r="EI372" s="48"/>
      <c r="EJ372" s="48"/>
      <c r="EK372" s="48"/>
      <c r="EL372" s="48"/>
      <c r="EM372" s="48"/>
      <c r="EN372" s="48"/>
      <c r="EO372" s="48"/>
      <c r="EP372" s="48"/>
      <c r="EQ372" s="48"/>
      <c r="ER372" s="48"/>
      <c r="ES372" s="48"/>
      <c r="ET372" s="48"/>
      <c r="EU372" s="48"/>
      <c r="EV372" s="48"/>
      <c r="EW372" s="48"/>
      <c r="EX372" s="48"/>
      <c r="EY372" s="48"/>
      <c r="EZ372" s="48"/>
      <c r="FA372" s="48"/>
      <c r="FB372" s="48"/>
      <c r="FC372" s="48"/>
      <c r="FD372" s="48"/>
      <c r="FE372" s="48"/>
      <c r="FF372" s="48"/>
      <c r="FG372" s="48"/>
      <c r="FH372" s="48"/>
      <c r="FI372" s="48"/>
      <c r="FJ372" s="48"/>
      <c r="FK372" s="48"/>
      <c r="FL372" s="48"/>
      <c r="FM372" s="48"/>
      <c r="FN372" s="48"/>
      <c r="FO372" s="48"/>
      <c r="FP372" s="48"/>
      <c r="FQ372" s="48"/>
      <c r="FR372" s="48"/>
      <c r="FS372" s="48"/>
      <c r="FT372" s="48"/>
      <c r="FU372" s="48"/>
      <c r="FV372" s="48"/>
      <c r="FW372" s="48"/>
      <c r="FX372" s="48"/>
      <c r="FY372" s="48"/>
      <c r="FZ372" s="48"/>
      <c r="GA372" s="48"/>
      <c r="GB372" s="48"/>
      <c r="GC372" s="48"/>
      <c r="GD372" s="48"/>
      <c r="GE372" s="48"/>
      <c r="GF372" s="48"/>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48"/>
      <c r="HG372" s="48"/>
      <c r="HH372" s="48"/>
      <c r="HI372" s="48"/>
      <c r="HJ372" s="48"/>
      <c r="HK372" s="48"/>
      <c r="HL372" s="48"/>
      <c r="HM372" s="48"/>
      <c r="HN372" s="48"/>
      <c r="HO372" s="48"/>
      <c r="HP372" s="48"/>
      <c r="HQ372" s="48"/>
      <c r="HR372" s="48"/>
      <c r="HS372" s="48"/>
      <c r="HT372" s="48"/>
      <c r="HU372" s="48"/>
      <c r="HV372" s="48"/>
      <c r="HW372" s="48"/>
      <c r="HX372" s="48"/>
      <c r="HY372" s="48"/>
      <c r="HZ372" s="48"/>
      <c r="IA372" s="48"/>
      <c r="IB372" s="48"/>
      <c r="IC372" s="48"/>
      <c r="ID372" s="48"/>
      <c r="IE372" s="48"/>
      <c r="IF372" s="48"/>
      <c r="IG372" s="48"/>
      <c r="IH372" s="48"/>
      <c r="II372" s="48"/>
      <c r="IJ372" s="48"/>
      <c r="IK372" s="48"/>
      <c r="IL372" s="48"/>
      <c r="IM372" s="48"/>
      <c r="IN372" s="48"/>
      <c r="IO372" s="48"/>
      <c r="IP372" s="48"/>
      <c r="IQ372" s="48"/>
      <c r="IR372" s="48"/>
      <c r="IS372" s="48"/>
      <c r="IT372" s="48"/>
      <c r="IU372" s="48"/>
      <c r="IV372" s="48"/>
    </row>
    <row r="373" spans="2:256" x14ac:dyDescent="0.25">
      <c r="B373" s="48"/>
      <c r="C373" s="48"/>
      <c r="D373" s="48"/>
      <c r="E373" s="48"/>
      <c r="F373" s="48"/>
      <c r="G373" s="48"/>
      <c r="H373" s="48"/>
      <c r="I373" s="48"/>
      <c r="J373" s="48"/>
      <c r="K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48"/>
      <c r="DF373" s="48"/>
      <c r="DG373" s="48"/>
      <c r="DH373" s="48"/>
      <c r="DI373" s="48"/>
      <c r="DJ373" s="48"/>
      <c r="DK373" s="48"/>
      <c r="DL373" s="48"/>
      <c r="DM373" s="48"/>
      <c r="DN373" s="48"/>
      <c r="DO373" s="48"/>
      <c r="DP373" s="48"/>
      <c r="DQ373" s="48"/>
      <c r="DR373" s="48"/>
      <c r="DS373" s="48"/>
      <c r="DT373" s="48"/>
      <c r="DU373" s="48"/>
      <c r="DV373" s="48"/>
      <c r="DW373" s="48"/>
      <c r="DX373" s="48"/>
      <c r="DY373" s="48"/>
      <c r="DZ373" s="48"/>
      <c r="EA373" s="48"/>
      <c r="EB373" s="48"/>
      <c r="EC373" s="48"/>
      <c r="ED373" s="48"/>
      <c r="EE373" s="48"/>
      <c r="EF373" s="48"/>
      <c r="EG373" s="48"/>
      <c r="EH373" s="48"/>
      <c r="EI373" s="48"/>
      <c r="EJ373" s="48"/>
      <c r="EK373" s="48"/>
      <c r="EL373" s="48"/>
      <c r="EM373" s="48"/>
      <c r="EN373" s="48"/>
      <c r="EO373" s="48"/>
      <c r="EP373" s="48"/>
      <c r="EQ373" s="48"/>
      <c r="ER373" s="48"/>
      <c r="ES373" s="48"/>
      <c r="ET373" s="48"/>
      <c r="EU373" s="48"/>
      <c r="EV373" s="48"/>
      <c r="EW373" s="48"/>
      <c r="EX373" s="48"/>
      <c r="EY373" s="48"/>
      <c r="EZ373" s="48"/>
      <c r="FA373" s="48"/>
      <c r="FB373" s="48"/>
      <c r="FC373" s="48"/>
      <c r="FD373" s="48"/>
      <c r="FE373" s="48"/>
      <c r="FF373" s="48"/>
      <c r="FG373" s="48"/>
      <c r="FH373" s="48"/>
      <c r="FI373" s="48"/>
      <c r="FJ373" s="48"/>
      <c r="FK373" s="48"/>
      <c r="FL373" s="48"/>
      <c r="FM373" s="48"/>
      <c r="FN373" s="48"/>
      <c r="FO373" s="48"/>
      <c r="FP373" s="48"/>
      <c r="FQ373" s="48"/>
      <c r="FR373" s="48"/>
      <c r="FS373" s="48"/>
      <c r="FT373" s="48"/>
      <c r="FU373" s="48"/>
      <c r="FV373" s="48"/>
      <c r="FW373" s="48"/>
      <c r="FX373" s="48"/>
      <c r="FY373" s="48"/>
      <c r="FZ373" s="48"/>
      <c r="GA373" s="48"/>
      <c r="GB373" s="48"/>
      <c r="GC373" s="48"/>
      <c r="GD373" s="48"/>
      <c r="GE373" s="48"/>
      <c r="GF373" s="48"/>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48"/>
      <c r="HG373" s="48"/>
      <c r="HH373" s="48"/>
      <c r="HI373" s="48"/>
      <c r="HJ373" s="48"/>
      <c r="HK373" s="48"/>
      <c r="HL373" s="48"/>
      <c r="HM373" s="48"/>
      <c r="HN373" s="48"/>
      <c r="HO373" s="48"/>
      <c r="HP373" s="48"/>
      <c r="HQ373" s="48"/>
      <c r="HR373" s="48"/>
      <c r="HS373" s="48"/>
      <c r="HT373" s="48"/>
      <c r="HU373" s="48"/>
      <c r="HV373" s="48"/>
      <c r="HW373" s="48"/>
      <c r="HX373" s="48"/>
      <c r="HY373" s="48"/>
      <c r="HZ373" s="48"/>
      <c r="IA373" s="48"/>
      <c r="IB373" s="48"/>
      <c r="IC373" s="48"/>
      <c r="ID373" s="48"/>
      <c r="IE373" s="48"/>
      <c r="IF373" s="48"/>
      <c r="IG373" s="48"/>
      <c r="IH373" s="48"/>
      <c r="II373" s="48"/>
      <c r="IJ373" s="48"/>
      <c r="IK373" s="48"/>
      <c r="IL373" s="48"/>
      <c r="IM373" s="48"/>
      <c r="IN373" s="48"/>
      <c r="IO373" s="48"/>
      <c r="IP373" s="48"/>
      <c r="IQ373" s="48"/>
      <c r="IR373" s="48"/>
      <c r="IS373" s="48"/>
      <c r="IT373" s="48"/>
      <c r="IU373" s="48"/>
      <c r="IV373" s="48"/>
    </row>
    <row r="374" spans="2:256" x14ac:dyDescent="0.25">
      <c r="B374" s="48"/>
      <c r="C374" s="48"/>
      <c r="D374" s="48"/>
      <c r="E374" s="48"/>
      <c r="F374" s="48"/>
      <c r="G374" s="48"/>
      <c r="H374" s="48"/>
      <c r="I374" s="48"/>
      <c r="J374" s="48"/>
      <c r="K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row>
    <row r="375" spans="2:256" x14ac:dyDescent="0.25">
      <c r="B375" s="48"/>
      <c r="C375" s="48"/>
      <c r="D375" s="48"/>
      <c r="E375" s="48"/>
      <c r="F375" s="48"/>
      <c r="G375" s="48"/>
      <c r="H375" s="48"/>
      <c r="I375" s="48"/>
      <c r="J375" s="48"/>
      <c r="K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c r="DG375" s="48"/>
      <c r="DH375" s="48"/>
      <c r="DI375" s="48"/>
      <c r="DJ375" s="48"/>
      <c r="DK375" s="48"/>
      <c r="DL375" s="48"/>
      <c r="DM375" s="48"/>
      <c r="DN375" s="48"/>
      <c r="DO375" s="48"/>
      <c r="DP375" s="48"/>
      <c r="DQ375" s="48"/>
      <c r="DR375" s="48"/>
      <c r="DS375" s="48"/>
      <c r="DT375" s="48"/>
      <c r="DU375" s="48"/>
      <c r="DV375" s="48"/>
      <c r="DW375" s="48"/>
      <c r="DX375" s="48"/>
      <c r="DY375" s="48"/>
      <c r="DZ375" s="48"/>
      <c r="EA375" s="48"/>
      <c r="EB375" s="48"/>
      <c r="EC375" s="48"/>
      <c r="ED375" s="48"/>
      <c r="EE375" s="48"/>
      <c r="EF375" s="48"/>
      <c r="EG375" s="48"/>
      <c r="EH375" s="48"/>
      <c r="EI375" s="48"/>
      <c r="EJ375" s="48"/>
      <c r="EK375" s="48"/>
      <c r="EL375" s="48"/>
      <c r="EM375" s="48"/>
      <c r="EN375" s="48"/>
      <c r="EO375" s="48"/>
      <c r="EP375" s="48"/>
      <c r="EQ375" s="48"/>
      <c r="ER375" s="48"/>
      <c r="ES375" s="48"/>
      <c r="ET375" s="48"/>
      <c r="EU375" s="48"/>
      <c r="EV375" s="48"/>
      <c r="EW375" s="48"/>
      <c r="EX375" s="48"/>
      <c r="EY375" s="48"/>
      <c r="EZ375" s="48"/>
      <c r="FA375" s="48"/>
      <c r="FB375" s="48"/>
      <c r="FC375" s="48"/>
      <c r="FD375" s="48"/>
      <c r="FE375" s="48"/>
      <c r="FF375" s="48"/>
      <c r="FG375" s="48"/>
      <c r="FH375" s="48"/>
      <c r="FI375" s="48"/>
      <c r="FJ375" s="48"/>
      <c r="FK375" s="48"/>
      <c r="FL375" s="48"/>
      <c r="FM375" s="48"/>
      <c r="FN375" s="48"/>
      <c r="FO375" s="48"/>
      <c r="FP375" s="48"/>
      <c r="FQ375" s="48"/>
      <c r="FR375" s="48"/>
      <c r="FS375" s="48"/>
      <c r="FT375" s="48"/>
      <c r="FU375" s="48"/>
      <c r="FV375" s="48"/>
      <c r="FW375" s="48"/>
      <c r="FX375" s="48"/>
      <c r="FY375" s="48"/>
      <c r="FZ375" s="48"/>
      <c r="GA375" s="48"/>
      <c r="GB375" s="48"/>
      <c r="GC375" s="48"/>
      <c r="GD375" s="48"/>
      <c r="GE375" s="48"/>
      <c r="GF375" s="48"/>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48"/>
      <c r="HG375" s="48"/>
      <c r="HH375" s="48"/>
      <c r="HI375" s="48"/>
      <c r="HJ375" s="48"/>
      <c r="HK375" s="48"/>
      <c r="HL375" s="48"/>
      <c r="HM375" s="48"/>
      <c r="HN375" s="48"/>
      <c r="HO375" s="48"/>
      <c r="HP375" s="48"/>
      <c r="HQ375" s="48"/>
      <c r="HR375" s="48"/>
      <c r="HS375" s="48"/>
      <c r="HT375" s="48"/>
      <c r="HU375" s="48"/>
      <c r="HV375" s="48"/>
      <c r="HW375" s="48"/>
      <c r="HX375" s="48"/>
      <c r="HY375" s="48"/>
      <c r="HZ375" s="48"/>
      <c r="IA375" s="48"/>
      <c r="IB375" s="48"/>
      <c r="IC375" s="48"/>
      <c r="ID375" s="48"/>
      <c r="IE375" s="48"/>
      <c r="IF375" s="48"/>
      <c r="IG375" s="48"/>
      <c r="IH375" s="48"/>
      <c r="II375" s="48"/>
      <c r="IJ375" s="48"/>
      <c r="IK375" s="48"/>
      <c r="IL375" s="48"/>
      <c r="IM375" s="48"/>
      <c r="IN375" s="48"/>
      <c r="IO375" s="48"/>
      <c r="IP375" s="48"/>
      <c r="IQ375" s="48"/>
      <c r="IR375" s="48"/>
      <c r="IS375" s="48"/>
      <c r="IT375" s="48"/>
      <c r="IU375" s="48"/>
      <c r="IV375" s="48"/>
    </row>
    <row r="376" spans="2:256" x14ac:dyDescent="0.25">
      <c r="B376" s="48"/>
      <c r="C376" s="48"/>
      <c r="D376" s="48"/>
      <c r="E376" s="48"/>
      <c r="F376" s="48"/>
      <c r="G376" s="48"/>
      <c r="H376" s="48"/>
      <c r="I376" s="48"/>
      <c r="J376" s="48"/>
      <c r="K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8"/>
      <c r="FJ376" s="48"/>
      <c r="FK376" s="48"/>
      <c r="FL376" s="48"/>
      <c r="FM376" s="48"/>
      <c r="FN376" s="48"/>
      <c r="FO376" s="48"/>
      <c r="FP376" s="48"/>
      <c r="FQ376" s="48"/>
      <c r="FR376" s="48"/>
      <c r="FS376" s="48"/>
      <c r="FT376" s="48"/>
      <c r="FU376" s="48"/>
      <c r="FV376" s="48"/>
      <c r="FW376" s="48"/>
      <c r="FX376" s="48"/>
      <c r="FY376" s="48"/>
      <c r="FZ376" s="48"/>
      <c r="GA376" s="48"/>
      <c r="GB376" s="48"/>
      <c r="GC376" s="48"/>
      <c r="GD376" s="48"/>
      <c r="GE376" s="48"/>
      <c r="GF376" s="48"/>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48"/>
      <c r="HG376" s="48"/>
      <c r="HH376" s="48"/>
      <c r="HI376" s="48"/>
      <c r="HJ376" s="48"/>
      <c r="HK376" s="48"/>
      <c r="HL376" s="48"/>
      <c r="HM376" s="48"/>
      <c r="HN376" s="48"/>
      <c r="HO376" s="48"/>
      <c r="HP376" s="48"/>
      <c r="HQ376" s="48"/>
      <c r="HR376" s="48"/>
      <c r="HS376" s="48"/>
      <c r="HT376" s="48"/>
      <c r="HU376" s="48"/>
      <c r="HV376" s="48"/>
      <c r="HW376" s="48"/>
      <c r="HX376" s="48"/>
      <c r="HY376" s="48"/>
      <c r="HZ376" s="48"/>
      <c r="IA376" s="48"/>
      <c r="IB376" s="48"/>
      <c r="IC376" s="48"/>
      <c r="ID376" s="48"/>
      <c r="IE376" s="48"/>
      <c r="IF376" s="48"/>
      <c r="IG376" s="48"/>
      <c r="IH376" s="48"/>
      <c r="II376" s="48"/>
      <c r="IJ376" s="48"/>
      <c r="IK376" s="48"/>
      <c r="IL376" s="48"/>
      <c r="IM376" s="48"/>
      <c r="IN376" s="48"/>
      <c r="IO376" s="48"/>
      <c r="IP376" s="48"/>
      <c r="IQ376" s="48"/>
      <c r="IR376" s="48"/>
      <c r="IS376" s="48"/>
      <c r="IT376" s="48"/>
      <c r="IU376" s="48"/>
      <c r="IV376" s="48"/>
    </row>
    <row r="377" spans="2:256" x14ac:dyDescent="0.25">
      <c r="B377" s="48"/>
      <c r="C377" s="48"/>
      <c r="D377" s="48"/>
      <c r="E377" s="48"/>
      <c r="F377" s="48"/>
      <c r="G377" s="48"/>
      <c r="H377" s="48"/>
      <c r="I377" s="48"/>
      <c r="J377" s="48"/>
      <c r="K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48"/>
      <c r="DF377" s="48"/>
      <c r="DG377" s="48"/>
      <c r="DH377" s="48"/>
      <c r="DI377" s="48"/>
      <c r="DJ377" s="48"/>
      <c r="DK377" s="48"/>
      <c r="DL377" s="48"/>
      <c r="DM377" s="48"/>
      <c r="DN377" s="48"/>
      <c r="DO377" s="48"/>
      <c r="DP377" s="48"/>
      <c r="DQ377" s="48"/>
      <c r="DR377" s="48"/>
      <c r="DS377" s="48"/>
      <c r="DT377" s="48"/>
      <c r="DU377" s="48"/>
      <c r="DV377" s="48"/>
      <c r="DW377" s="48"/>
      <c r="DX377" s="48"/>
      <c r="DY377" s="48"/>
      <c r="DZ377" s="48"/>
      <c r="EA377" s="48"/>
      <c r="EB377" s="48"/>
      <c r="EC377" s="48"/>
      <c r="ED377" s="48"/>
      <c r="EE377" s="48"/>
      <c r="EF377" s="48"/>
      <c r="EG377" s="48"/>
      <c r="EH377" s="48"/>
      <c r="EI377" s="48"/>
      <c r="EJ377" s="48"/>
      <c r="EK377" s="48"/>
      <c r="EL377" s="48"/>
      <c r="EM377" s="48"/>
      <c r="EN377" s="48"/>
      <c r="EO377" s="48"/>
      <c r="EP377" s="48"/>
      <c r="EQ377" s="48"/>
      <c r="ER377" s="48"/>
      <c r="ES377" s="48"/>
      <c r="ET377" s="48"/>
      <c r="EU377" s="48"/>
      <c r="EV377" s="48"/>
      <c r="EW377" s="48"/>
      <c r="EX377" s="48"/>
      <c r="EY377" s="48"/>
      <c r="EZ377" s="48"/>
      <c r="FA377" s="48"/>
      <c r="FB377" s="48"/>
      <c r="FC377" s="48"/>
      <c r="FD377" s="48"/>
      <c r="FE377" s="48"/>
      <c r="FF377" s="48"/>
      <c r="FG377" s="48"/>
      <c r="FH377" s="48"/>
      <c r="FI377" s="48"/>
      <c r="FJ377" s="48"/>
      <c r="FK377" s="48"/>
      <c r="FL377" s="48"/>
      <c r="FM377" s="48"/>
      <c r="FN377" s="48"/>
      <c r="FO377" s="48"/>
      <c r="FP377" s="48"/>
      <c r="FQ377" s="48"/>
      <c r="FR377" s="48"/>
      <c r="FS377" s="48"/>
      <c r="FT377" s="48"/>
      <c r="FU377" s="48"/>
      <c r="FV377" s="48"/>
      <c r="FW377" s="48"/>
      <c r="FX377" s="48"/>
      <c r="FY377" s="48"/>
      <c r="FZ377" s="48"/>
      <c r="GA377" s="48"/>
      <c r="GB377" s="48"/>
      <c r="GC377" s="48"/>
      <c r="GD377" s="48"/>
      <c r="GE377" s="48"/>
      <c r="GF377" s="48"/>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48"/>
      <c r="HG377" s="48"/>
      <c r="HH377" s="48"/>
      <c r="HI377" s="48"/>
      <c r="HJ377" s="48"/>
      <c r="HK377" s="48"/>
      <c r="HL377" s="48"/>
      <c r="HM377" s="48"/>
      <c r="HN377" s="48"/>
      <c r="HO377" s="48"/>
      <c r="HP377" s="48"/>
      <c r="HQ377" s="48"/>
      <c r="HR377" s="48"/>
      <c r="HS377" s="48"/>
      <c r="HT377" s="48"/>
      <c r="HU377" s="48"/>
      <c r="HV377" s="48"/>
      <c r="HW377" s="48"/>
      <c r="HX377" s="48"/>
      <c r="HY377" s="48"/>
      <c r="HZ377" s="48"/>
      <c r="IA377" s="48"/>
      <c r="IB377" s="48"/>
      <c r="IC377" s="48"/>
      <c r="ID377" s="48"/>
      <c r="IE377" s="48"/>
      <c r="IF377" s="48"/>
      <c r="IG377" s="48"/>
      <c r="IH377" s="48"/>
      <c r="II377" s="48"/>
      <c r="IJ377" s="48"/>
      <c r="IK377" s="48"/>
      <c r="IL377" s="48"/>
      <c r="IM377" s="48"/>
      <c r="IN377" s="48"/>
      <c r="IO377" s="48"/>
      <c r="IP377" s="48"/>
      <c r="IQ377" s="48"/>
      <c r="IR377" s="48"/>
      <c r="IS377" s="48"/>
      <c r="IT377" s="48"/>
      <c r="IU377" s="48"/>
      <c r="IV377" s="48"/>
    </row>
    <row r="378" spans="2:256" x14ac:dyDescent="0.25">
      <c r="B378" s="48"/>
      <c r="C378" s="48"/>
      <c r="D378" s="48"/>
      <c r="E378" s="48"/>
      <c r="F378" s="48"/>
      <c r="G378" s="48"/>
      <c r="H378" s="48"/>
      <c r="I378" s="48"/>
      <c r="J378" s="48"/>
      <c r="K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48"/>
      <c r="DF378" s="48"/>
      <c r="DG378" s="48"/>
      <c r="DH378" s="48"/>
      <c r="DI378" s="48"/>
      <c r="DJ378" s="48"/>
      <c r="DK378" s="48"/>
      <c r="DL378" s="48"/>
      <c r="DM378" s="48"/>
      <c r="DN378" s="48"/>
      <c r="DO378" s="48"/>
      <c r="DP378" s="48"/>
      <c r="DQ378" s="48"/>
      <c r="DR378" s="48"/>
      <c r="DS378" s="48"/>
      <c r="DT378" s="48"/>
      <c r="DU378" s="48"/>
      <c r="DV378" s="48"/>
      <c r="DW378" s="48"/>
      <c r="DX378" s="48"/>
      <c r="DY378" s="48"/>
      <c r="DZ378" s="48"/>
      <c r="EA378" s="48"/>
      <c r="EB378" s="48"/>
      <c r="EC378" s="48"/>
      <c r="ED378" s="48"/>
      <c r="EE378" s="48"/>
      <c r="EF378" s="48"/>
      <c r="EG378" s="48"/>
      <c r="EH378" s="48"/>
      <c r="EI378" s="48"/>
      <c r="EJ378" s="48"/>
      <c r="EK378" s="48"/>
      <c r="EL378" s="48"/>
      <c r="EM378" s="48"/>
      <c r="EN378" s="48"/>
      <c r="EO378" s="48"/>
      <c r="EP378" s="48"/>
      <c r="EQ378" s="48"/>
      <c r="ER378" s="48"/>
      <c r="ES378" s="48"/>
      <c r="ET378" s="48"/>
      <c r="EU378" s="48"/>
      <c r="EV378" s="48"/>
      <c r="EW378" s="48"/>
      <c r="EX378" s="48"/>
      <c r="EY378" s="48"/>
      <c r="EZ378" s="48"/>
      <c r="FA378" s="48"/>
      <c r="FB378" s="48"/>
      <c r="FC378" s="48"/>
      <c r="FD378" s="48"/>
      <c r="FE378" s="48"/>
      <c r="FF378" s="48"/>
      <c r="FG378" s="48"/>
      <c r="FH378" s="48"/>
      <c r="FI378" s="48"/>
      <c r="FJ378" s="48"/>
      <c r="FK378" s="48"/>
      <c r="FL378" s="48"/>
      <c r="FM378" s="48"/>
      <c r="FN378" s="48"/>
      <c r="FO378" s="48"/>
      <c r="FP378" s="48"/>
      <c r="FQ378" s="48"/>
      <c r="FR378" s="48"/>
      <c r="FS378" s="48"/>
      <c r="FT378" s="48"/>
      <c r="FU378" s="48"/>
      <c r="FV378" s="48"/>
      <c r="FW378" s="48"/>
      <c r="FX378" s="48"/>
      <c r="FY378" s="48"/>
      <c r="FZ378" s="48"/>
      <c r="GA378" s="48"/>
      <c r="GB378" s="48"/>
      <c r="GC378" s="48"/>
      <c r="GD378" s="48"/>
      <c r="GE378" s="48"/>
      <c r="GF378" s="48"/>
      <c r="GG378" s="48"/>
      <c r="GH378" s="48"/>
      <c r="GI378" s="48"/>
      <c r="GJ378" s="48"/>
      <c r="GK378" s="48"/>
      <c r="GL378" s="48"/>
      <c r="GM378" s="48"/>
      <c r="GN378" s="48"/>
      <c r="GO378" s="48"/>
      <c r="GP378" s="48"/>
      <c r="GQ378" s="48"/>
      <c r="GR378" s="48"/>
      <c r="GS378" s="48"/>
      <c r="GT378" s="48"/>
      <c r="GU378" s="48"/>
      <c r="GV378" s="48"/>
      <c r="GW378" s="48"/>
      <c r="GX378" s="48"/>
      <c r="GY378" s="48"/>
      <c r="GZ378" s="48"/>
      <c r="HA378" s="48"/>
      <c r="HB378" s="48"/>
      <c r="HC378" s="48"/>
      <c r="HD378" s="48"/>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row>
    <row r="379" spans="2:256" x14ac:dyDescent="0.25">
      <c r="B379" s="48"/>
      <c r="C379" s="48"/>
      <c r="D379" s="48"/>
      <c r="E379" s="48"/>
      <c r="F379" s="48"/>
      <c r="G379" s="48"/>
      <c r="H379" s="48"/>
      <c r="I379" s="48"/>
      <c r="J379" s="48"/>
      <c r="K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48"/>
      <c r="DS379" s="48"/>
      <c r="DT379" s="48"/>
      <c r="DU379" s="48"/>
      <c r="DV379" s="48"/>
      <c r="DW379" s="48"/>
      <c r="DX379" s="48"/>
      <c r="DY379" s="48"/>
      <c r="DZ379" s="48"/>
      <c r="EA379" s="48"/>
      <c r="EB379" s="48"/>
      <c r="EC379" s="48"/>
      <c r="ED379" s="48"/>
      <c r="EE379" s="48"/>
      <c r="EF379" s="48"/>
      <c r="EG379" s="48"/>
      <c r="EH379" s="48"/>
      <c r="EI379" s="48"/>
      <c r="EJ379" s="48"/>
      <c r="EK379" s="48"/>
      <c r="EL379" s="48"/>
      <c r="EM379" s="48"/>
      <c r="EN379" s="48"/>
      <c r="EO379" s="48"/>
      <c r="EP379" s="48"/>
      <c r="EQ379" s="48"/>
      <c r="ER379" s="48"/>
      <c r="ES379" s="48"/>
      <c r="ET379" s="48"/>
      <c r="EU379" s="48"/>
      <c r="EV379" s="48"/>
      <c r="EW379" s="48"/>
      <c r="EX379" s="48"/>
      <c r="EY379" s="48"/>
      <c r="EZ379" s="48"/>
      <c r="FA379" s="48"/>
      <c r="FB379" s="48"/>
      <c r="FC379" s="48"/>
      <c r="FD379" s="48"/>
      <c r="FE379" s="48"/>
      <c r="FF379" s="48"/>
      <c r="FG379" s="48"/>
      <c r="FH379" s="48"/>
      <c r="FI379" s="48"/>
      <c r="FJ379" s="48"/>
      <c r="FK379" s="48"/>
      <c r="FL379" s="48"/>
      <c r="FM379" s="48"/>
      <c r="FN379" s="48"/>
      <c r="FO379" s="48"/>
      <c r="FP379" s="48"/>
      <c r="FQ379" s="48"/>
      <c r="FR379" s="48"/>
      <c r="FS379" s="48"/>
      <c r="FT379" s="48"/>
      <c r="FU379" s="48"/>
      <c r="FV379" s="48"/>
      <c r="FW379" s="48"/>
      <c r="FX379" s="48"/>
      <c r="FY379" s="48"/>
      <c r="FZ379" s="48"/>
      <c r="GA379" s="48"/>
      <c r="GB379" s="48"/>
      <c r="GC379" s="48"/>
      <c r="GD379" s="48"/>
      <c r="GE379" s="48"/>
      <c r="GF379" s="48"/>
      <c r="GG379" s="48"/>
      <c r="GH379" s="48"/>
      <c r="GI379" s="48"/>
      <c r="GJ379" s="48"/>
      <c r="GK379" s="48"/>
      <c r="GL379" s="48"/>
      <c r="GM379" s="48"/>
      <c r="GN379" s="48"/>
      <c r="GO379" s="48"/>
      <c r="GP379" s="48"/>
      <c r="GQ379" s="48"/>
      <c r="GR379" s="48"/>
      <c r="GS379" s="48"/>
      <c r="GT379" s="48"/>
      <c r="GU379" s="48"/>
      <c r="GV379" s="48"/>
      <c r="GW379" s="48"/>
      <c r="GX379" s="48"/>
      <c r="GY379" s="48"/>
      <c r="GZ379" s="48"/>
      <c r="HA379" s="48"/>
      <c r="HB379" s="48"/>
      <c r="HC379" s="48"/>
      <c r="HD379" s="48"/>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row>
    <row r="380" spans="2:256" x14ac:dyDescent="0.25">
      <c r="B380" s="48"/>
      <c r="C380" s="48"/>
      <c r="D380" s="48"/>
      <c r="E380" s="48"/>
      <c r="F380" s="48"/>
      <c r="G380" s="48"/>
      <c r="H380" s="48"/>
      <c r="I380" s="48"/>
      <c r="J380" s="48"/>
      <c r="K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48"/>
      <c r="DS380" s="48"/>
      <c r="DT380" s="48"/>
      <c r="DU380" s="48"/>
      <c r="DV380" s="48"/>
      <c r="DW380" s="48"/>
      <c r="DX380" s="48"/>
      <c r="DY380" s="48"/>
      <c r="DZ380" s="48"/>
      <c r="EA380" s="48"/>
      <c r="EB380" s="48"/>
      <c r="EC380" s="48"/>
      <c r="ED380" s="48"/>
      <c r="EE380" s="48"/>
      <c r="EF380" s="48"/>
      <c r="EG380" s="48"/>
      <c r="EH380" s="48"/>
      <c r="EI380" s="48"/>
      <c r="EJ380" s="48"/>
      <c r="EK380" s="48"/>
      <c r="EL380" s="48"/>
      <c r="EM380" s="48"/>
      <c r="EN380" s="48"/>
      <c r="EO380" s="48"/>
      <c r="EP380" s="48"/>
      <c r="EQ380" s="48"/>
      <c r="ER380" s="48"/>
      <c r="ES380" s="48"/>
      <c r="ET380" s="48"/>
      <c r="EU380" s="48"/>
      <c r="EV380" s="48"/>
      <c r="EW380" s="48"/>
      <c r="EX380" s="48"/>
      <c r="EY380" s="48"/>
      <c r="EZ380" s="48"/>
      <c r="FA380" s="48"/>
      <c r="FB380" s="48"/>
      <c r="FC380" s="48"/>
      <c r="FD380" s="48"/>
      <c r="FE380" s="48"/>
      <c r="FF380" s="48"/>
      <c r="FG380" s="48"/>
      <c r="FH380" s="48"/>
      <c r="FI380" s="48"/>
      <c r="FJ380" s="48"/>
      <c r="FK380" s="48"/>
      <c r="FL380" s="48"/>
      <c r="FM380" s="48"/>
      <c r="FN380" s="48"/>
      <c r="FO380" s="48"/>
      <c r="FP380" s="48"/>
      <c r="FQ380" s="48"/>
      <c r="FR380" s="48"/>
      <c r="FS380" s="48"/>
      <c r="FT380" s="48"/>
      <c r="FU380" s="48"/>
      <c r="FV380" s="48"/>
      <c r="FW380" s="48"/>
      <c r="FX380" s="48"/>
      <c r="FY380" s="48"/>
      <c r="FZ380" s="48"/>
      <c r="GA380" s="48"/>
      <c r="GB380" s="48"/>
      <c r="GC380" s="48"/>
      <c r="GD380" s="48"/>
      <c r="GE380" s="48"/>
      <c r="GF380" s="48"/>
      <c r="GG380" s="48"/>
      <c r="GH380" s="48"/>
      <c r="GI380" s="48"/>
      <c r="GJ380" s="48"/>
      <c r="GK380" s="48"/>
      <c r="GL380" s="48"/>
      <c r="GM380" s="48"/>
      <c r="GN380" s="48"/>
      <c r="GO380" s="48"/>
      <c r="GP380" s="48"/>
      <c r="GQ380" s="48"/>
      <c r="GR380" s="48"/>
      <c r="GS380" s="48"/>
      <c r="GT380" s="48"/>
      <c r="GU380" s="48"/>
      <c r="GV380" s="48"/>
      <c r="GW380" s="48"/>
      <c r="GX380" s="48"/>
      <c r="GY380" s="48"/>
      <c r="GZ380" s="48"/>
      <c r="HA380" s="48"/>
      <c r="HB380" s="48"/>
      <c r="HC380" s="48"/>
      <c r="HD380" s="48"/>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row>
    <row r="381" spans="2:256" x14ac:dyDescent="0.25">
      <c r="B381" s="48"/>
      <c r="C381" s="48"/>
      <c r="D381" s="48"/>
      <c r="E381" s="48"/>
      <c r="F381" s="48"/>
      <c r="G381" s="48"/>
      <c r="H381" s="48"/>
      <c r="I381" s="48"/>
      <c r="J381" s="48"/>
      <c r="K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48"/>
      <c r="DF381" s="48"/>
      <c r="DG381" s="48"/>
      <c r="DH381" s="48"/>
      <c r="DI381" s="48"/>
      <c r="DJ381" s="48"/>
      <c r="DK381" s="48"/>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M381" s="48"/>
      <c r="EN381" s="48"/>
      <c r="EO381" s="48"/>
      <c r="EP381" s="48"/>
      <c r="EQ381" s="48"/>
      <c r="ER381" s="48"/>
      <c r="ES381" s="48"/>
      <c r="ET381" s="48"/>
      <c r="EU381" s="48"/>
      <c r="EV381" s="48"/>
      <c r="EW381" s="48"/>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c r="GL381" s="48"/>
      <c r="GM381" s="48"/>
      <c r="GN381" s="48"/>
      <c r="GO381" s="48"/>
      <c r="GP381" s="48"/>
      <c r="GQ381" s="48"/>
      <c r="GR381" s="48"/>
      <c r="GS381" s="48"/>
      <c r="GT381" s="48"/>
      <c r="GU381" s="48"/>
      <c r="GV381" s="48"/>
      <c r="GW381" s="48"/>
      <c r="GX381" s="48"/>
      <c r="GY381" s="48"/>
      <c r="GZ381" s="48"/>
      <c r="HA381" s="48"/>
      <c r="HB381" s="48"/>
      <c r="HC381" s="48"/>
      <c r="HD381" s="48"/>
      <c r="HE381" s="48"/>
      <c r="HF381" s="48"/>
      <c r="HG381" s="48"/>
      <c r="HH381" s="48"/>
      <c r="HI381" s="48"/>
      <c r="HJ381" s="48"/>
      <c r="HK381" s="48"/>
      <c r="HL381" s="48"/>
      <c r="HM381" s="48"/>
      <c r="HN381" s="48"/>
      <c r="HO381" s="48"/>
      <c r="HP381" s="48"/>
      <c r="HQ381" s="48"/>
      <c r="HR381" s="48"/>
      <c r="HS381" s="48"/>
      <c r="HT381" s="48"/>
      <c r="HU381" s="48"/>
      <c r="HV381" s="48"/>
      <c r="HW381" s="48"/>
      <c r="HX381" s="48"/>
      <c r="HY381" s="48"/>
      <c r="HZ381" s="48"/>
      <c r="IA381" s="48"/>
      <c r="IB381" s="48"/>
      <c r="IC381" s="48"/>
      <c r="ID381" s="48"/>
      <c r="IE381" s="48"/>
      <c r="IF381" s="48"/>
      <c r="IG381" s="48"/>
      <c r="IH381" s="48"/>
      <c r="II381" s="48"/>
      <c r="IJ381" s="48"/>
      <c r="IK381" s="48"/>
      <c r="IL381" s="48"/>
      <c r="IM381" s="48"/>
      <c r="IN381" s="48"/>
      <c r="IO381" s="48"/>
      <c r="IP381" s="48"/>
      <c r="IQ381" s="48"/>
      <c r="IR381" s="48"/>
      <c r="IS381" s="48"/>
      <c r="IT381" s="48"/>
      <c r="IU381" s="48"/>
      <c r="IV381" s="48"/>
    </row>
    <row r="382" spans="2:256" x14ac:dyDescent="0.25">
      <c r="B382" s="48"/>
      <c r="C382" s="48"/>
      <c r="D382" s="48"/>
      <c r="E382" s="48"/>
      <c r="F382" s="48"/>
      <c r="G382" s="48"/>
      <c r="H382" s="48"/>
      <c r="I382" s="48"/>
      <c r="J382" s="48"/>
      <c r="K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48"/>
      <c r="GT382" s="48"/>
      <c r="GU382" s="48"/>
      <c r="GV382" s="48"/>
      <c r="GW382" s="48"/>
      <c r="GX382" s="48"/>
      <c r="GY382" s="48"/>
      <c r="GZ382" s="48"/>
      <c r="HA382" s="48"/>
      <c r="HB382" s="48"/>
      <c r="HC382" s="48"/>
      <c r="HD382" s="48"/>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row>
    <row r="383" spans="2:256" x14ac:dyDescent="0.25">
      <c r="B383" s="48"/>
      <c r="C383" s="48"/>
      <c r="D383" s="48"/>
      <c r="E383" s="48"/>
      <c r="F383" s="48"/>
      <c r="G383" s="48"/>
      <c r="H383" s="48"/>
      <c r="I383" s="48"/>
      <c r="J383" s="48"/>
      <c r="K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c r="GT383" s="48"/>
      <c r="GU383" s="48"/>
      <c r="GV383" s="48"/>
      <c r="GW383" s="48"/>
      <c r="GX383" s="48"/>
      <c r="GY383" s="48"/>
      <c r="GZ383" s="48"/>
      <c r="HA383" s="48"/>
      <c r="HB383" s="48"/>
      <c r="HC383" s="48"/>
      <c r="HD383" s="48"/>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row>
    <row r="384" spans="2:256" x14ac:dyDescent="0.25">
      <c r="B384" s="48"/>
      <c r="C384" s="48"/>
      <c r="D384" s="48"/>
      <c r="E384" s="48"/>
      <c r="F384" s="48"/>
      <c r="G384" s="48"/>
      <c r="H384" s="48"/>
      <c r="I384" s="48"/>
      <c r="J384" s="48"/>
      <c r="K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c r="GT384" s="48"/>
      <c r="GU384" s="48"/>
      <c r="GV384" s="48"/>
      <c r="GW384" s="48"/>
      <c r="GX384" s="48"/>
      <c r="GY384" s="48"/>
      <c r="GZ384" s="48"/>
      <c r="HA384" s="48"/>
      <c r="HB384" s="48"/>
      <c r="HC384" s="48"/>
      <c r="HD384" s="48"/>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row>
    <row r="385" spans="2:256" x14ac:dyDescent="0.25">
      <c r="B385" s="48"/>
      <c r="C385" s="48"/>
      <c r="D385" s="48"/>
      <c r="E385" s="48"/>
      <c r="F385" s="48"/>
      <c r="G385" s="48"/>
      <c r="H385" s="48"/>
      <c r="I385" s="48"/>
      <c r="J385" s="48"/>
      <c r="K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c r="EF385" s="48"/>
      <c r="EG385" s="48"/>
      <c r="EH385" s="48"/>
      <c r="EI385" s="48"/>
      <c r="EJ385" s="48"/>
      <c r="EK385" s="48"/>
      <c r="EL385" s="48"/>
      <c r="EM385" s="48"/>
      <c r="EN385" s="48"/>
      <c r="EO385" s="48"/>
      <c r="EP385" s="48"/>
      <c r="EQ385" s="48"/>
      <c r="ER385" s="48"/>
      <c r="ES385" s="48"/>
      <c r="ET385" s="48"/>
      <c r="EU385" s="48"/>
      <c r="EV385" s="48"/>
      <c r="EW385" s="48"/>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c r="GT385" s="48"/>
      <c r="GU385" s="48"/>
      <c r="GV385" s="48"/>
      <c r="GW385" s="48"/>
      <c r="GX385" s="48"/>
      <c r="GY385" s="48"/>
      <c r="GZ385" s="48"/>
      <c r="HA385" s="48"/>
      <c r="HB385" s="48"/>
      <c r="HC385" s="48"/>
      <c r="HD385" s="48"/>
      <c r="HE385" s="48"/>
      <c r="HF385" s="48"/>
      <c r="HG385" s="48"/>
      <c r="HH385" s="48"/>
      <c r="HI385" s="48"/>
      <c r="HJ385" s="48"/>
      <c r="HK385" s="48"/>
      <c r="HL385" s="48"/>
      <c r="HM385" s="48"/>
      <c r="HN385" s="48"/>
      <c r="HO385" s="48"/>
      <c r="HP385" s="48"/>
      <c r="HQ385" s="48"/>
      <c r="HR385" s="48"/>
      <c r="HS385" s="48"/>
      <c r="HT385" s="48"/>
      <c r="HU385" s="48"/>
      <c r="HV385" s="48"/>
      <c r="HW385" s="48"/>
      <c r="HX385" s="48"/>
      <c r="HY385" s="48"/>
      <c r="HZ385" s="48"/>
      <c r="IA385" s="48"/>
      <c r="IB385" s="48"/>
      <c r="IC385" s="48"/>
      <c r="ID385" s="48"/>
      <c r="IE385" s="48"/>
      <c r="IF385" s="48"/>
      <c r="IG385" s="48"/>
      <c r="IH385" s="48"/>
      <c r="II385" s="48"/>
      <c r="IJ385" s="48"/>
      <c r="IK385" s="48"/>
      <c r="IL385" s="48"/>
      <c r="IM385" s="48"/>
      <c r="IN385" s="48"/>
      <c r="IO385" s="48"/>
      <c r="IP385" s="48"/>
      <c r="IQ385" s="48"/>
      <c r="IR385" s="48"/>
      <c r="IS385" s="48"/>
      <c r="IT385" s="48"/>
      <c r="IU385" s="48"/>
      <c r="IV385" s="48"/>
    </row>
    <row r="386" spans="2:256" x14ac:dyDescent="0.25">
      <c r="B386" s="48"/>
      <c r="C386" s="48"/>
      <c r="D386" s="48"/>
      <c r="E386" s="48"/>
      <c r="F386" s="48"/>
      <c r="G386" s="48"/>
      <c r="H386" s="48"/>
      <c r="I386" s="48"/>
      <c r="J386" s="48"/>
      <c r="K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M386" s="48"/>
      <c r="EN386" s="48"/>
      <c r="EO386" s="48"/>
      <c r="EP386" s="48"/>
      <c r="EQ386" s="48"/>
      <c r="ER386" s="48"/>
      <c r="ES386" s="48"/>
      <c r="ET386" s="48"/>
      <c r="EU386" s="48"/>
      <c r="EV386" s="48"/>
      <c r="EW386" s="48"/>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c r="GB386" s="48"/>
      <c r="GC386" s="48"/>
      <c r="GD386" s="48"/>
      <c r="GE386" s="48"/>
      <c r="GF386" s="48"/>
      <c r="GG386" s="48"/>
      <c r="GH386" s="48"/>
      <c r="GI386" s="48"/>
      <c r="GJ386" s="48"/>
      <c r="GK386" s="48"/>
      <c r="GL386" s="48"/>
      <c r="GM386" s="48"/>
      <c r="GN386" s="48"/>
      <c r="GO386" s="48"/>
      <c r="GP386" s="48"/>
      <c r="GQ386" s="48"/>
      <c r="GR386" s="48"/>
      <c r="GS386" s="48"/>
      <c r="GT386" s="48"/>
      <c r="GU386" s="48"/>
      <c r="GV386" s="48"/>
      <c r="GW386" s="48"/>
      <c r="GX386" s="48"/>
      <c r="GY386" s="48"/>
      <c r="GZ386" s="48"/>
      <c r="HA386" s="48"/>
      <c r="HB386" s="48"/>
      <c r="HC386" s="48"/>
      <c r="HD386" s="48"/>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row>
    <row r="387" spans="2:256" x14ac:dyDescent="0.25">
      <c r="B387" s="48"/>
      <c r="C387" s="48"/>
      <c r="D387" s="48"/>
      <c r="E387" s="48"/>
      <c r="F387" s="48"/>
      <c r="G387" s="48"/>
      <c r="H387" s="48"/>
      <c r="I387" s="48"/>
      <c r="J387" s="48"/>
      <c r="K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48"/>
      <c r="DF387" s="48"/>
      <c r="DG387" s="48"/>
      <c r="DH387" s="48"/>
      <c r="DI387" s="48"/>
      <c r="DJ387" s="48"/>
      <c r="DK387" s="48"/>
      <c r="DL387" s="48"/>
      <c r="DM387" s="48"/>
      <c r="DN387" s="48"/>
      <c r="DO387" s="48"/>
      <c r="DP387" s="48"/>
      <c r="DQ387" s="48"/>
      <c r="DR387" s="48"/>
      <c r="DS387" s="48"/>
      <c r="DT387" s="48"/>
      <c r="DU387" s="48"/>
      <c r="DV387" s="48"/>
      <c r="DW387" s="48"/>
      <c r="DX387" s="48"/>
      <c r="DY387" s="48"/>
      <c r="DZ387" s="48"/>
      <c r="EA387" s="48"/>
      <c r="EB387" s="48"/>
      <c r="EC387" s="48"/>
      <c r="ED387" s="48"/>
      <c r="EE387" s="48"/>
      <c r="EF387" s="48"/>
      <c r="EG387" s="48"/>
      <c r="EH387" s="48"/>
      <c r="EI387" s="48"/>
      <c r="EJ387" s="48"/>
      <c r="EK387" s="48"/>
      <c r="EL387" s="48"/>
      <c r="EM387" s="48"/>
      <c r="EN387" s="48"/>
      <c r="EO387" s="48"/>
      <c r="EP387" s="48"/>
      <c r="EQ387" s="48"/>
      <c r="ER387" s="48"/>
      <c r="ES387" s="48"/>
      <c r="ET387" s="48"/>
      <c r="EU387" s="48"/>
      <c r="EV387" s="48"/>
      <c r="EW387" s="48"/>
      <c r="EX387" s="48"/>
      <c r="EY387" s="48"/>
      <c r="EZ387" s="48"/>
      <c r="FA387" s="48"/>
      <c r="FB387" s="48"/>
      <c r="FC387" s="48"/>
      <c r="FD387" s="48"/>
      <c r="FE387" s="48"/>
      <c r="FF387" s="48"/>
      <c r="FG387" s="48"/>
      <c r="FH387" s="48"/>
      <c r="FI387" s="48"/>
      <c r="FJ387" s="48"/>
      <c r="FK387" s="48"/>
      <c r="FL387" s="48"/>
      <c r="FM387" s="48"/>
      <c r="FN387" s="48"/>
      <c r="FO387" s="48"/>
      <c r="FP387" s="48"/>
      <c r="FQ387" s="48"/>
      <c r="FR387" s="48"/>
      <c r="FS387" s="48"/>
      <c r="FT387" s="48"/>
      <c r="FU387" s="48"/>
      <c r="FV387" s="48"/>
      <c r="FW387" s="48"/>
      <c r="FX387" s="48"/>
      <c r="FY387" s="48"/>
      <c r="FZ387" s="48"/>
      <c r="GA387" s="48"/>
      <c r="GB387" s="48"/>
      <c r="GC387" s="48"/>
      <c r="GD387" s="48"/>
      <c r="GE387" s="48"/>
      <c r="GF387" s="48"/>
      <c r="GG387" s="48"/>
      <c r="GH387" s="48"/>
      <c r="GI387" s="48"/>
      <c r="GJ387" s="48"/>
      <c r="GK387" s="48"/>
      <c r="GL387" s="48"/>
      <c r="GM387" s="48"/>
      <c r="GN387" s="48"/>
      <c r="GO387" s="48"/>
      <c r="GP387" s="48"/>
      <c r="GQ387" s="48"/>
      <c r="GR387" s="48"/>
      <c r="GS387" s="48"/>
      <c r="GT387" s="48"/>
      <c r="GU387" s="48"/>
      <c r="GV387" s="48"/>
      <c r="GW387" s="48"/>
      <c r="GX387" s="48"/>
      <c r="GY387" s="48"/>
      <c r="GZ387" s="48"/>
      <c r="HA387" s="48"/>
      <c r="HB387" s="48"/>
      <c r="HC387" s="48"/>
      <c r="HD387" s="48"/>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row>
    <row r="388" spans="2:256" x14ac:dyDescent="0.25">
      <c r="B388" s="48"/>
      <c r="C388" s="48"/>
      <c r="D388" s="48"/>
      <c r="E388" s="48"/>
      <c r="F388" s="48"/>
      <c r="G388" s="48"/>
      <c r="H388" s="48"/>
      <c r="I388" s="48"/>
      <c r="J388" s="48"/>
      <c r="K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48"/>
      <c r="FH388" s="48"/>
      <c r="FI388" s="48"/>
      <c r="FJ388" s="48"/>
      <c r="FK388" s="48"/>
      <c r="FL388" s="48"/>
      <c r="FM388" s="48"/>
      <c r="FN388" s="48"/>
      <c r="FO388" s="48"/>
      <c r="FP388" s="48"/>
      <c r="FQ388" s="48"/>
      <c r="FR388" s="48"/>
      <c r="FS388" s="48"/>
      <c r="FT388" s="48"/>
      <c r="FU388" s="48"/>
      <c r="FV388" s="48"/>
      <c r="FW388" s="48"/>
      <c r="FX388" s="48"/>
      <c r="FY388" s="48"/>
      <c r="FZ388" s="48"/>
      <c r="GA388" s="48"/>
      <c r="GB388" s="48"/>
      <c r="GC388" s="48"/>
      <c r="GD388" s="48"/>
      <c r="GE388" s="48"/>
      <c r="GF388" s="48"/>
      <c r="GG388" s="48"/>
      <c r="GH388" s="48"/>
      <c r="GI388" s="48"/>
      <c r="GJ388" s="48"/>
      <c r="GK388" s="48"/>
      <c r="GL388" s="48"/>
      <c r="GM388" s="48"/>
      <c r="GN388" s="48"/>
      <c r="GO388" s="48"/>
      <c r="GP388" s="48"/>
      <c r="GQ388" s="48"/>
      <c r="GR388" s="48"/>
      <c r="GS388" s="48"/>
      <c r="GT388" s="48"/>
      <c r="GU388" s="48"/>
      <c r="GV388" s="48"/>
      <c r="GW388" s="48"/>
      <c r="GX388" s="48"/>
      <c r="GY388" s="48"/>
      <c r="GZ388" s="48"/>
      <c r="HA388" s="48"/>
      <c r="HB388" s="48"/>
      <c r="HC388" s="48"/>
      <c r="HD388" s="48"/>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row>
    <row r="389" spans="2:256" x14ac:dyDescent="0.25">
      <c r="B389" s="48"/>
      <c r="C389" s="48"/>
      <c r="D389" s="48"/>
      <c r="E389" s="48"/>
      <c r="F389" s="48"/>
      <c r="G389" s="48"/>
      <c r="H389" s="48"/>
      <c r="I389" s="48"/>
      <c r="J389" s="48"/>
      <c r="K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c r="EH389" s="48"/>
      <c r="EI389" s="48"/>
      <c r="EJ389" s="48"/>
      <c r="EK389" s="48"/>
      <c r="EL389" s="48"/>
      <c r="EM389" s="48"/>
      <c r="EN389" s="48"/>
      <c r="EO389" s="48"/>
      <c r="EP389" s="48"/>
      <c r="EQ389" s="48"/>
      <c r="ER389" s="48"/>
      <c r="ES389" s="48"/>
      <c r="ET389" s="48"/>
      <c r="EU389" s="48"/>
      <c r="EV389" s="48"/>
      <c r="EW389" s="48"/>
      <c r="EX389" s="48"/>
      <c r="EY389" s="48"/>
      <c r="EZ389" s="48"/>
      <c r="FA389" s="48"/>
      <c r="FB389" s="48"/>
      <c r="FC389" s="48"/>
      <c r="FD389" s="48"/>
      <c r="FE389" s="48"/>
      <c r="FF389" s="48"/>
      <c r="FG389" s="48"/>
      <c r="FH389" s="48"/>
      <c r="FI389" s="48"/>
      <c r="FJ389" s="48"/>
      <c r="FK389" s="48"/>
      <c r="FL389" s="48"/>
      <c r="FM389" s="48"/>
      <c r="FN389" s="48"/>
      <c r="FO389" s="48"/>
      <c r="FP389" s="48"/>
      <c r="FQ389" s="48"/>
      <c r="FR389" s="48"/>
      <c r="FS389" s="48"/>
      <c r="FT389" s="48"/>
      <c r="FU389" s="48"/>
      <c r="FV389" s="48"/>
      <c r="FW389" s="48"/>
      <c r="FX389" s="48"/>
      <c r="FY389" s="48"/>
      <c r="FZ389" s="48"/>
      <c r="GA389" s="48"/>
      <c r="GB389" s="48"/>
      <c r="GC389" s="48"/>
      <c r="GD389" s="48"/>
      <c r="GE389" s="48"/>
      <c r="GF389" s="48"/>
      <c r="GG389" s="48"/>
      <c r="GH389" s="48"/>
      <c r="GI389" s="48"/>
      <c r="GJ389" s="48"/>
      <c r="GK389" s="48"/>
      <c r="GL389" s="48"/>
      <c r="GM389" s="48"/>
      <c r="GN389" s="48"/>
      <c r="GO389" s="48"/>
      <c r="GP389" s="48"/>
      <c r="GQ389" s="48"/>
      <c r="GR389" s="48"/>
      <c r="GS389" s="48"/>
      <c r="GT389" s="48"/>
      <c r="GU389" s="48"/>
      <c r="GV389" s="48"/>
      <c r="GW389" s="48"/>
      <c r="GX389" s="48"/>
      <c r="GY389" s="48"/>
      <c r="GZ389" s="48"/>
      <c r="HA389" s="48"/>
      <c r="HB389" s="48"/>
      <c r="HC389" s="48"/>
      <c r="HD389" s="48"/>
      <c r="HE389" s="48"/>
      <c r="HF389" s="48"/>
      <c r="HG389" s="48"/>
      <c r="HH389" s="48"/>
      <c r="HI389" s="48"/>
      <c r="HJ389" s="48"/>
      <c r="HK389" s="48"/>
      <c r="HL389" s="48"/>
      <c r="HM389" s="48"/>
      <c r="HN389" s="48"/>
      <c r="HO389" s="48"/>
      <c r="HP389" s="48"/>
      <c r="HQ389" s="48"/>
      <c r="HR389" s="48"/>
      <c r="HS389" s="48"/>
      <c r="HT389" s="48"/>
      <c r="HU389" s="48"/>
      <c r="HV389" s="48"/>
      <c r="HW389" s="48"/>
      <c r="HX389" s="48"/>
      <c r="HY389" s="48"/>
      <c r="HZ389" s="48"/>
      <c r="IA389" s="48"/>
      <c r="IB389" s="48"/>
      <c r="IC389" s="48"/>
      <c r="ID389" s="48"/>
      <c r="IE389" s="48"/>
      <c r="IF389" s="48"/>
      <c r="IG389" s="48"/>
      <c r="IH389" s="48"/>
      <c r="II389" s="48"/>
      <c r="IJ389" s="48"/>
      <c r="IK389" s="48"/>
      <c r="IL389" s="48"/>
      <c r="IM389" s="48"/>
      <c r="IN389" s="48"/>
      <c r="IO389" s="48"/>
      <c r="IP389" s="48"/>
      <c r="IQ389" s="48"/>
      <c r="IR389" s="48"/>
      <c r="IS389" s="48"/>
      <c r="IT389" s="48"/>
      <c r="IU389" s="48"/>
      <c r="IV389" s="48"/>
    </row>
    <row r="390" spans="2:256" x14ac:dyDescent="0.25">
      <c r="B390" s="48"/>
      <c r="C390" s="48"/>
      <c r="D390" s="48"/>
      <c r="E390" s="48"/>
      <c r="F390" s="48"/>
      <c r="G390" s="48"/>
      <c r="H390" s="48"/>
      <c r="I390" s="48"/>
      <c r="J390" s="48"/>
      <c r="K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row>
    <row r="391" spans="2:256" x14ac:dyDescent="0.25">
      <c r="B391" s="48"/>
      <c r="C391" s="48"/>
      <c r="D391" s="48"/>
      <c r="E391" s="48"/>
      <c r="F391" s="48"/>
      <c r="G391" s="48"/>
      <c r="H391" s="48"/>
      <c r="I391" s="48"/>
      <c r="J391" s="48"/>
      <c r="K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row>
    <row r="392" spans="2:256" x14ac:dyDescent="0.25">
      <c r="B392" s="48"/>
      <c r="C392" s="48"/>
      <c r="D392" s="48"/>
      <c r="E392" s="48"/>
      <c r="F392" s="48"/>
      <c r="G392" s="48"/>
      <c r="H392" s="48"/>
      <c r="I392" s="48"/>
      <c r="J392" s="48"/>
      <c r="K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row>
    <row r="393" spans="2:256" x14ac:dyDescent="0.25">
      <c r="B393" s="48"/>
      <c r="C393" s="48"/>
      <c r="D393" s="48"/>
      <c r="E393" s="48"/>
      <c r="F393" s="48"/>
      <c r="G393" s="48"/>
      <c r="H393" s="48"/>
      <c r="I393" s="48"/>
      <c r="J393" s="48"/>
      <c r="K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row>
    <row r="394" spans="2:256" x14ac:dyDescent="0.25">
      <c r="B394" s="48"/>
      <c r="C394" s="48"/>
      <c r="D394" s="48"/>
      <c r="E394" s="48"/>
      <c r="F394" s="48"/>
      <c r="G394" s="48"/>
      <c r="H394" s="48"/>
      <c r="I394" s="48"/>
      <c r="J394" s="48"/>
      <c r="K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row>
    <row r="395" spans="2:256" x14ac:dyDescent="0.25">
      <c r="B395" s="48"/>
      <c r="C395" s="48"/>
      <c r="D395" s="48"/>
      <c r="E395" s="48"/>
      <c r="F395" s="48"/>
      <c r="G395" s="48"/>
      <c r="H395" s="48"/>
      <c r="I395" s="48"/>
      <c r="J395" s="48"/>
      <c r="K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row>
    <row r="396" spans="2:256" x14ac:dyDescent="0.25">
      <c r="B396" s="48"/>
      <c r="C396" s="48"/>
      <c r="D396" s="48"/>
      <c r="E396" s="48"/>
      <c r="F396" s="48"/>
      <c r="G396" s="48"/>
      <c r="H396" s="48"/>
      <c r="I396" s="48"/>
      <c r="J396" s="48"/>
      <c r="K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row>
    <row r="397" spans="2:256" x14ac:dyDescent="0.25">
      <c r="B397" s="48"/>
      <c r="C397" s="48"/>
      <c r="D397" s="48"/>
      <c r="E397" s="48"/>
      <c r="F397" s="48"/>
      <c r="G397" s="48"/>
      <c r="H397" s="48"/>
      <c r="I397" s="48"/>
      <c r="J397" s="48"/>
      <c r="K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row>
    <row r="398" spans="2:256" x14ac:dyDescent="0.25">
      <c r="B398" s="48"/>
      <c r="C398" s="48"/>
      <c r="D398" s="48"/>
      <c r="E398" s="48"/>
      <c r="F398" s="48"/>
      <c r="G398" s="48"/>
      <c r="H398" s="48"/>
      <c r="I398" s="48"/>
      <c r="J398" s="48"/>
      <c r="K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row>
    <row r="399" spans="2:256" x14ac:dyDescent="0.25">
      <c r="B399" s="48"/>
      <c r="C399" s="48"/>
      <c r="D399" s="48"/>
      <c r="E399" s="48"/>
      <c r="F399" s="48"/>
      <c r="G399" s="48"/>
      <c r="H399" s="48"/>
      <c r="I399" s="48"/>
      <c r="J399" s="48"/>
      <c r="K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row>
    <row r="400" spans="2:256" x14ac:dyDescent="0.25">
      <c r="B400" s="48"/>
      <c r="C400" s="48"/>
      <c r="D400" s="48"/>
      <c r="E400" s="48"/>
      <c r="F400" s="48"/>
      <c r="G400" s="48"/>
      <c r="H400" s="48"/>
      <c r="I400" s="48"/>
      <c r="J400" s="48"/>
      <c r="K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row>
    <row r="401" spans="2:256" x14ac:dyDescent="0.25">
      <c r="B401" s="48"/>
      <c r="C401" s="48"/>
      <c r="D401" s="48"/>
      <c r="E401" s="48"/>
      <c r="F401" s="48"/>
      <c r="G401" s="48"/>
      <c r="H401" s="48"/>
      <c r="I401" s="48"/>
      <c r="J401" s="48"/>
      <c r="K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row>
    <row r="402" spans="2:256" x14ac:dyDescent="0.25">
      <c r="B402" s="48"/>
      <c r="C402" s="48"/>
      <c r="D402" s="48"/>
      <c r="E402" s="48"/>
      <c r="F402" s="48"/>
      <c r="G402" s="48"/>
      <c r="H402" s="48"/>
      <c r="I402" s="48"/>
      <c r="J402" s="48"/>
      <c r="K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row>
    <row r="403" spans="2:256" x14ac:dyDescent="0.25">
      <c r="B403" s="48"/>
      <c r="C403" s="48"/>
      <c r="D403" s="48"/>
      <c r="E403" s="48"/>
      <c r="F403" s="48"/>
      <c r="G403" s="48"/>
      <c r="H403" s="48"/>
      <c r="I403" s="48"/>
      <c r="J403" s="48"/>
      <c r="K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48"/>
      <c r="DF403" s="48"/>
      <c r="DG403" s="48"/>
      <c r="DH403" s="48"/>
      <c r="DI403" s="48"/>
      <c r="DJ403" s="48"/>
      <c r="DK403" s="48"/>
      <c r="DL403" s="48"/>
      <c r="DM403" s="48"/>
      <c r="DN403" s="48"/>
      <c r="DO403" s="48"/>
      <c r="DP403" s="48"/>
      <c r="DQ403" s="48"/>
      <c r="DR403" s="48"/>
      <c r="DS403" s="48"/>
      <c r="DT403" s="48"/>
      <c r="DU403" s="48"/>
      <c r="DV403" s="48"/>
      <c r="DW403" s="48"/>
      <c r="DX403" s="48"/>
      <c r="DY403" s="48"/>
      <c r="DZ403" s="48"/>
      <c r="EA403" s="48"/>
      <c r="EB403" s="48"/>
      <c r="EC403" s="48"/>
      <c r="ED403" s="48"/>
      <c r="EE403" s="48"/>
      <c r="EF403" s="48"/>
      <c r="EG403" s="48"/>
      <c r="EH403" s="48"/>
      <c r="EI403" s="48"/>
      <c r="EJ403" s="48"/>
      <c r="EK403" s="48"/>
      <c r="EL403" s="48"/>
      <c r="EM403" s="48"/>
      <c r="EN403" s="48"/>
      <c r="EO403" s="48"/>
      <c r="EP403" s="48"/>
      <c r="EQ403" s="48"/>
      <c r="ER403" s="48"/>
      <c r="ES403" s="48"/>
      <c r="ET403" s="48"/>
      <c r="EU403" s="48"/>
      <c r="EV403" s="48"/>
      <c r="EW403" s="48"/>
      <c r="EX403" s="48"/>
      <c r="EY403" s="48"/>
      <c r="EZ403" s="48"/>
      <c r="FA403" s="48"/>
      <c r="FB403" s="48"/>
      <c r="FC403" s="48"/>
      <c r="FD403" s="48"/>
      <c r="FE403" s="48"/>
      <c r="FF403" s="48"/>
      <c r="FG403" s="48"/>
      <c r="FH403" s="48"/>
      <c r="FI403" s="48"/>
      <c r="FJ403" s="48"/>
      <c r="FK403" s="48"/>
      <c r="FL403" s="48"/>
      <c r="FM403" s="48"/>
      <c r="FN403" s="48"/>
      <c r="FO403" s="48"/>
      <c r="FP403" s="48"/>
      <c r="FQ403" s="48"/>
      <c r="FR403" s="48"/>
      <c r="FS403" s="48"/>
      <c r="FT403" s="48"/>
      <c r="FU403" s="48"/>
      <c r="FV403" s="48"/>
      <c r="FW403" s="48"/>
      <c r="FX403" s="48"/>
      <c r="FY403" s="48"/>
      <c r="FZ403" s="48"/>
      <c r="GA403" s="48"/>
      <c r="GB403" s="48"/>
      <c r="GC403" s="48"/>
      <c r="GD403" s="48"/>
      <c r="GE403" s="48"/>
      <c r="GF403" s="48"/>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row>
    <row r="404" spans="2:256" x14ac:dyDescent="0.25">
      <c r="B404" s="48"/>
      <c r="C404" s="48"/>
      <c r="D404" s="48"/>
      <c r="E404" s="48"/>
      <c r="F404" s="48"/>
      <c r="G404" s="48"/>
      <c r="H404" s="48"/>
      <c r="I404" s="48"/>
      <c r="J404" s="48"/>
      <c r="K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row>
    <row r="405" spans="2:256" x14ac:dyDescent="0.25">
      <c r="B405" s="48"/>
      <c r="C405" s="48"/>
      <c r="D405" s="48"/>
      <c r="E405" s="48"/>
      <c r="F405" s="48"/>
      <c r="G405" s="48"/>
      <c r="H405" s="48"/>
      <c r="I405" s="48"/>
      <c r="J405" s="48"/>
      <c r="K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row>
    <row r="406" spans="2:256" x14ac:dyDescent="0.25">
      <c r="B406" s="48"/>
      <c r="C406" s="48"/>
      <c r="D406" s="48"/>
      <c r="E406" s="48"/>
      <c r="F406" s="48"/>
      <c r="G406" s="48"/>
      <c r="H406" s="48"/>
      <c r="I406" s="48"/>
      <c r="J406" s="48"/>
      <c r="K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row>
    <row r="407" spans="2:256" x14ac:dyDescent="0.25">
      <c r="B407" s="48"/>
      <c r="C407" s="48"/>
      <c r="D407" s="48"/>
      <c r="E407" s="48"/>
      <c r="F407" s="48"/>
      <c r="G407" s="48"/>
      <c r="H407" s="48"/>
      <c r="I407" s="48"/>
      <c r="J407" s="48"/>
      <c r="K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row>
    <row r="408" spans="2:256" x14ac:dyDescent="0.25">
      <c r="B408" s="48"/>
      <c r="C408" s="48"/>
      <c r="D408" s="48"/>
      <c r="E408" s="48"/>
      <c r="F408" s="48"/>
      <c r="G408" s="48"/>
      <c r="H408" s="48"/>
      <c r="I408" s="48"/>
      <c r="J408" s="48"/>
      <c r="K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row>
    <row r="409" spans="2:256" x14ac:dyDescent="0.25">
      <c r="B409" s="48"/>
      <c r="C409" s="48"/>
      <c r="D409" s="48"/>
      <c r="E409" s="48"/>
      <c r="F409" s="48"/>
      <c r="G409" s="48"/>
      <c r="H409" s="48"/>
      <c r="I409" s="48"/>
      <c r="J409" s="48"/>
      <c r="K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row>
    <row r="410" spans="2:256" x14ac:dyDescent="0.25">
      <c r="B410" s="48"/>
      <c r="C410" s="48"/>
      <c r="D410" s="48"/>
      <c r="E410" s="48"/>
      <c r="F410" s="48"/>
      <c r="G410" s="48"/>
      <c r="H410" s="48"/>
      <c r="I410" s="48"/>
      <c r="J410" s="48"/>
      <c r="K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M410" s="48"/>
      <c r="EN410" s="48"/>
      <c r="EO410" s="48"/>
      <c r="EP410" s="48"/>
      <c r="EQ410" s="48"/>
      <c r="ER410" s="48"/>
      <c r="ES410" s="48"/>
      <c r="ET410" s="48"/>
      <c r="EU410" s="48"/>
      <c r="EV410" s="48"/>
      <c r="EW410" s="48"/>
      <c r="EX410" s="48"/>
      <c r="EY410" s="48"/>
      <c r="EZ410" s="48"/>
      <c r="FA410" s="48"/>
      <c r="FB410" s="48"/>
      <c r="FC410" s="48"/>
      <c r="FD410" s="48"/>
      <c r="FE410" s="48"/>
      <c r="FF410" s="48"/>
      <c r="FG410" s="48"/>
      <c r="FH410" s="48"/>
      <c r="FI410" s="48"/>
      <c r="FJ410" s="48"/>
      <c r="FK410" s="48"/>
      <c r="FL410" s="48"/>
      <c r="FM410" s="48"/>
      <c r="FN410" s="48"/>
      <c r="FO410" s="48"/>
      <c r="FP410" s="48"/>
      <c r="FQ410" s="48"/>
      <c r="FR410" s="48"/>
      <c r="FS410" s="48"/>
      <c r="FT410" s="48"/>
      <c r="FU410" s="48"/>
      <c r="FV410" s="48"/>
      <c r="FW410" s="48"/>
      <c r="FX410" s="48"/>
      <c r="FY410" s="48"/>
      <c r="FZ410" s="48"/>
      <c r="GA410" s="48"/>
      <c r="GB410" s="48"/>
      <c r="GC410" s="48"/>
      <c r="GD410" s="48"/>
      <c r="GE410" s="48"/>
      <c r="GF410" s="48"/>
      <c r="GG410" s="48"/>
      <c r="GH410" s="48"/>
      <c r="GI410" s="48"/>
      <c r="GJ410" s="48"/>
      <c r="GK410" s="48"/>
      <c r="GL410" s="48"/>
      <c r="GM410" s="48"/>
      <c r="GN410" s="48"/>
      <c r="GO410" s="48"/>
      <c r="GP410" s="48"/>
      <c r="GQ410" s="48"/>
      <c r="GR410" s="48"/>
      <c r="GS410" s="48"/>
      <c r="GT410" s="48"/>
      <c r="GU410" s="48"/>
      <c r="GV410" s="48"/>
      <c r="GW410" s="48"/>
      <c r="GX410" s="48"/>
      <c r="GY410" s="48"/>
      <c r="GZ410" s="48"/>
      <c r="HA410" s="48"/>
      <c r="HB410" s="48"/>
      <c r="HC410" s="48"/>
      <c r="HD410" s="48"/>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row>
    <row r="411" spans="2:256" x14ac:dyDescent="0.25">
      <c r="B411" s="48"/>
      <c r="C411" s="48"/>
      <c r="D411" s="48"/>
      <c r="E411" s="48"/>
      <c r="F411" s="48"/>
      <c r="G411" s="48"/>
      <c r="H411" s="48"/>
      <c r="I411" s="48"/>
      <c r="J411" s="48"/>
      <c r="K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M411" s="48"/>
      <c r="EN411" s="48"/>
      <c r="EO411" s="48"/>
      <c r="EP411" s="48"/>
      <c r="EQ411" s="48"/>
      <c r="ER411" s="48"/>
      <c r="ES411" s="48"/>
      <c r="ET411" s="48"/>
      <c r="EU411" s="48"/>
      <c r="EV411" s="48"/>
      <c r="EW411" s="48"/>
      <c r="EX411" s="48"/>
      <c r="EY411" s="48"/>
      <c r="EZ411" s="48"/>
      <c r="FA411" s="48"/>
      <c r="FB411" s="48"/>
      <c r="FC411" s="48"/>
      <c r="FD411" s="48"/>
      <c r="FE411" s="48"/>
      <c r="FF411" s="48"/>
      <c r="FG411" s="48"/>
      <c r="FH411" s="48"/>
      <c r="FI411" s="48"/>
      <c r="FJ411" s="48"/>
      <c r="FK411" s="48"/>
      <c r="FL411" s="48"/>
      <c r="FM411" s="48"/>
      <c r="FN411" s="48"/>
      <c r="FO411" s="48"/>
      <c r="FP411" s="48"/>
      <c r="FQ411" s="48"/>
      <c r="FR411" s="48"/>
      <c r="FS411" s="48"/>
      <c r="FT411" s="48"/>
      <c r="FU411" s="48"/>
      <c r="FV411" s="48"/>
      <c r="FW411" s="48"/>
      <c r="FX411" s="48"/>
      <c r="FY411" s="48"/>
      <c r="FZ411" s="48"/>
      <c r="GA411" s="48"/>
      <c r="GB411" s="48"/>
      <c r="GC411" s="48"/>
      <c r="GD411" s="48"/>
      <c r="GE411" s="48"/>
      <c r="GF411" s="48"/>
      <c r="GG411" s="48"/>
      <c r="GH411" s="48"/>
      <c r="GI411" s="48"/>
      <c r="GJ411" s="48"/>
      <c r="GK411" s="48"/>
      <c r="GL411" s="48"/>
      <c r="GM411" s="48"/>
      <c r="GN411" s="48"/>
      <c r="GO411" s="48"/>
      <c r="GP411" s="48"/>
      <c r="GQ411" s="48"/>
      <c r="GR411" s="48"/>
      <c r="GS411" s="48"/>
      <c r="GT411" s="48"/>
      <c r="GU411" s="48"/>
      <c r="GV411" s="48"/>
      <c r="GW411" s="48"/>
      <c r="GX411" s="48"/>
      <c r="GY411" s="48"/>
      <c r="GZ411" s="48"/>
      <c r="HA411" s="48"/>
      <c r="HB411" s="48"/>
      <c r="HC411" s="48"/>
      <c r="HD411" s="48"/>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row>
    <row r="412" spans="2:256" x14ac:dyDescent="0.25">
      <c r="B412" s="48"/>
      <c r="C412" s="48"/>
      <c r="D412" s="48"/>
      <c r="E412" s="48"/>
      <c r="F412" s="48"/>
      <c r="G412" s="48"/>
      <c r="H412" s="48"/>
      <c r="I412" s="48"/>
      <c r="J412" s="48"/>
      <c r="K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c r="GL412" s="48"/>
      <c r="GM412" s="48"/>
      <c r="GN412" s="48"/>
      <c r="GO412" s="48"/>
      <c r="GP412" s="48"/>
      <c r="GQ412" s="48"/>
      <c r="GR412" s="48"/>
      <c r="GS412" s="48"/>
      <c r="GT412" s="48"/>
      <c r="GU412" s="48"/>
      <c r="GV412" s="48"/>
      <c r="GW412" s="48"/>
      <c r="GX412" s="48"/>
      <c r="GY412" s="48"/>
      <c r="GZ412" s="48"/>
      <c r="HA412" s="48"/>
      <c r="HB412" s="48"/>
      <c r="HC412" s="48"/>
      <c r="HD412" s="48"/>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row>
    <row r="413" spans="2:256" x14ac:dyDescent="0.25">
      <c r="B413" s="48"/>
      <c r="C413" s="48"/>
      <c r="D413" s="48"/>
      <c r="E413" s="48"/>
      <c r="F413" s="48"/>
      <c r="G413" s="48"/>
      <c r="H413" s="48"/>
      <c r="I413" s="48"/>
      <c r="J413" s="48"/>
      <c r="K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c r="GL413" s="48"/>
      <c r="GM413" s="48"/>
      <c r="GN413" s="48"/>
      <c r="GO413" s="48"/>
      <c r="GP413" s="48"/>
      <c r="GQ413" s="48"/>
      <c r="GR413" s="48"/>
      <c r="GS413" s="48"/>
      <c r="GT413" s="48"/>
      <c r="GU413" s="48"/>
      <c r="GV413" s="48"/>
      <c r="GW413" s="48"/>
      <c r="GX413" s="48"/>
      <c r="GY413" s="48"/>
      <c r="GZ413" s="48"/>
      <c r="HA413" s="48"/>
      <c r="HB413" s="48"/>
      <c r="HC413" s="48"/>
      <c r="HD413" s="48"/>
      <c r="HE413" s="48"/>
      <c r="HF413" s="48"/>
      <c r="HG413" s="48"/>
      <c r="HH413" s="48"/>
      <c r="HI413" s="48"/>
      <c r="HJ413" s="48"/>
      <c r="HK413" s="48"/>
      <c r="HL413" s="48"/>
      <c r="HM413" s="48"/>
      <c r="HN413" s="48"/>
      <c r="HO413" s="48"/>
      <c r="HP413" s="48"/>
      <c r="HQ413" s="48"/>
      <c r="HR413" s="48"/>
      <c r="HS413" s="48"/>
      <c r="HT413" s="48"/>
      <c r="HU413" s="48"/>
      <c r="HV413" s="48"/>
      <c r="HW413" s="48"/>
      <c r="HX413" s="48"/>
      <c r="HY413" s="48"/>
      <c r="HZ413" s="48"/>
      <c r="IA413" s="48"/>
      <c r="IB413" s="48"/>
      <c r="IC413" s="48"/>
      <c r="ID413" s="48"/>
      <c r="IE413" s="48"/>
      <c r="IF413" s="48"/>
      <c r="IG413" s="48"/>
      <c r="IH413" s="48"/>
      <c r="II413" s="48"/>
      <c r="IJ413" s="48"/>
      <c r="IK413" s="48"/>
      <c r="IL413" s="48"/>
      <c r="IM413" s="48"/>
      <c r="IN413" s="48"/>
      <c r="IO413" s="48"/>
      <c r="IP413" s="48"/>
      <c r="IQ413" s="48"/>
      <c r="IR413" s="48"/>
      <c r="IS413" s="48"/>
      <c r="IT413" s="48"/>
      <c r="IU413" s="48"/>
      <c r="IV413" s="48"/>
    </row>
    <row r="414" spans="2:256" x14ac:dyDescent="0.25">
      <c r="B414" s="48"/>
      <c r="C414" s="48"/>
      <c r="D414" s="48"/>
      <c r="E414" s="48"/>
      <c r="F414" s="48"/>
      <c r="G414" s="48"/>
      <c r="H414" s="48"/>
      <c r="I414" s="48"/>
      <c r="J414" s="48"/>
      <c r="K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c r="GT414" s="48"/>
      <c r="GU414" s="48"/>
      <c r="GV414" s="48"/>
      <c r="GW414" s="48"/>
      <c r="GX414" s="48"/>
      <c r="GY414" s="48"/>
      <c r="GZ414" s="48"/>
      <c r="HA414" s="48"/>
      <c r="HB414" s="48"/>
      <c r="HC414" s="48"/>
      <c r="HD414" s="48"/>
      <c r="HE414" s="48"/>
      <c r="HF414" s="48"/>
      <c r="HG414" s="48"/>
      <c r="HH414" s="48"/>
      <c r="HI414" s="48"/>
      <c r="HJ414" s="48"/>
      <c r="HK414" s="48"/>
      <c r="HL414" s="48"/>
      <c r="HM414" s="48"/>
      <c r="HN414" s="48"/>
      <c r="HO414" s="48"/>
      <c r="HP414" s="48"/>
      <c r="HQ414" s="48"/>
      <c r="HR414" s="48"/>
      <c r="HS414" s="48"/>
      <c r="HT414" s="48"/>
      <c r="HU414" s="48"/>
      <c r="HV414" s="48"/>
      <c r="HW414" s="48"/>
      <c r="HX414" s="48"/>
      <c r="HY414" s="48"/>
      <c r="HZ414" s="48"/>
      <c r="IA414" s="48"/>
      <c r="IB414" s="48"/>
      <c r="IC414" s="48"/>
      <c r="ID414" s="48"/>
      <c r="IE414" s="48"/>
      <c r="IF414" s="48"/>
      <c r="IG414" s="48"/>
      <c r="IH414" s="48"/>
      <c r="II414" s="48"/>
      <c r="IJ414" s="48"/>
      <c r="IK414" s="48"/>
      <c r="IL414" s="48"/>
      <c r="IM414" s="48"/>
      <c r="IN414" s="48"/>
      <c r="IO414" s="48"/>
      <c r="IP414" s="48"/>
      <c r="IQ414" s="48"/>
      <c r="IR414" s="48"/>
      <c r="IS414" s="48"/>
      <c r="IT414" s="48"/>
      <c r="IU414" s="48"/>
      <c r="IV414" s="48"/>
    </row>
    <row r="415" spans="2:256" x14ac:dyDescent="0.25">
      <c r="B415" s="48"/>
      <c r="C415" s="48"/>
      <c r="D415" s="48"/>
      <c r="E415" s="48"/>
      <c r="F415" s="48"/>
      <c r="G415" s="48"/>
      <c r="H415" s="48"/>
      <c r="I415" s="48"/>
      <c r="J415" s="48"/>
      <c r="K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c r="GL415" s="48"/>
      <c r="GM415" s="48"/>
      <c r="GN415" s="48"/>
      <c r="GO415" s="48"/>
      <c r="GP415" s="48"/>
      <c r="GQ415" s="48"/>
      <c r="GR415" s="48"/>
      <c r="GS415" s="48"/>
      <c r="GT415" s="48"/>
      <c r="GU415" s="48"/>
      <c r="GV415" s="48"/>
      <c r="GW415" s="48"/>
      <c r="GX415" s="48"/>
      <c r="GY415" s="48"/>
      <c r="GZ415" s="48"/>
      <c r="HA415" s="48"/>
      <c r="HB415" s="48"/>
      <c r="HC415" s="48"/>
      <c r="HD415" s="48"/>
      <c r="HE415" s="48"/>
      <c r="HF415" s="48"/>
      <c r="HG415" s="48"/>
      <c r="HH415" s="48"/>
      <c r="HI415" s="48"/>
      <c r="HJ415" s="48"/>
      <c r="HK415" s="48"/>
      <c r="HL415" s="48"/>
      <c r="HM415" s="48"/>
      <c r="HN415" s="48"/>
      <c r="HO415" s="48"/>
      <c r="HP415" s="48"/>
      <c r="HQ415" s="48"/>
      <c r="HR415" s="48"/>
      <c r="HS415" s="48"/>
      <c r="HT415" s="48"/>
      <c r="HU415" s="48"/>
      <c r="HV415" s="48"/>
      <c r="HW415" s="48"/>
      <c r="HX415" s="48"/>
      <c r="HY415" s="48"/>
      <c r="HZ415" s="48"/>
      <c r="IA415" s="48"/>
      <c r="IB415" s="48"/>
      <c r="IC415" s="48"/>
      <c r="ID415" s="48"/>
      <c r="IE415" s="48"/>
      <c r="IF415" s="48"/>
      <c r="IG415" s="48"/>
      <c r="IH415" s="48"/>
      <c r="II415" s="48"/>
      <c r="IJ415" s="48"/>
      <c r="IK415" s="48"/>
      <c r="IL415" s="48"/>
      <c r="IM415" s="48"/>
      <c r="IN415" s="48"/>
      <c r="IO415" s="48"/>
      <c r="IP415" s="48"/>
      <c r="IQ415" s="48"/>
      <c r="IR415" s="48"/>
      <c r="IS415" s="48"/>
      <c r="IT415" s="48"/>
      <c r="IU415" s="48"/>
      <c r="IV415" s="48"/>
    </row>
    <row r="416" spans="2:256" x14ac:dyDescent="0.25">
      <c r="B416" s="48"/>
      <c r="C416" s="48"/>
      <c r="D416" s="48"/>
      <c r="E416" s="48"/>
      <c r="F416" s="48"/>
      <c r="G416" s="48"/>
      <c r="H416" s="48"/>
      <c r="I416" s="48"/>
      <c r="J416" s="48"/>
      <c r="K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c r="GT416" s="48"/>
      <c r="GU416" s="48"/>
      <c r="GV416" s="48"/>
      <c r="GW416" s="48"/>
      <c r="GX416" s="48"/>
      <c r="GY416" s="48"/>
      <c r="GZ416" s="48"/>
      <c r="HA416" s="48"/>
      <c r="HB416" s="48"/>
      <c r="HC416" s="48"/>
      <c r="HD416" s="48"/>
      <c r="HE416" s="48"/>
      <c r="HF416" s="48"/>
      <c r="HG416" s="48"/>
      <c r="HH416" s="48"/>
      <c r="HI416" s="48"/>
      <c r="HJ416" s="48"/>
      <c r="HK416" s="48"/>
      <c r="HL416" s="48"/>
      <c r="HM416" s="48"/>
      <c r="HN416" s="48"/>
      <c r="HO416" s="48"/>
      <c r="HP416" s="48"/>
      <c r="HQ416" s="48"/>
      <c r="HR416" s="48"/>
      <c r="HS416" s="48"/>
      <c r="HT416" s="48"/>
      <c r="HU416" s="48"/>
      <c r="HV416" s="48"/>
      <c r="HW416" s="48"/>
      <c r="HX416" s="48"/>
      <c r="HY416" s="48"/>
      <c r="HZ416" s="48"/>
      <c r="IA416" s="48"/>
      <c r="IB416" s="48"/>
      <c r="IC416" s="48"/>
      <c r="ID416" s="48"/>
      <c r="IE416" s="48"/>
      <c r="IF416" s="48"/>
      <c r="IG416" s="48"/>
      <c r="IH416" s="48"/>
      <c r="II416" s="48"/>
      <c r="IJ416" s="48"/>
      <c r="IK416" s="48"/>
      <c r="IL416" s="48"/>
      <c r="IM416" s="48"/>
      <c r="IN416" s="48"/>
      <c r="IO416" s="48"/>
      <c r="IP416" s="48"/>
      <c r="IQ416" s="48"/>
      <c r="IR416" s="48"/>
      <c r="IS416" s="48"/>
      <c r="IT416" s="48"/>
      <c r="IU416" s="48"/>
      <c r="IV416" s="48"/>
    </row>
    <row r="417" spans="2:256" x14ac:dyDescent="0.25">
      <c r="B417" s="48"/>
      <c r="C417" s="48"/>
      <c r="D417" s="48"/>
      <c r="E417" s="48"/>
      <c r="F417" s="48"/>
      <c r="G417" s="48"/>
      <c r="H417" s="48"/>
      <c r="I417" s="48"/>
      <c r="J417" s="48"/>
      <c r="K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c r="GL417" s="48"/>
      <c r="GM417" s="48"/>
      <c r="GN417" s="48"/>
      <c r="GO417" s="48"/>
      <c r="GP417" s="48"/>
      <c r="GQ417" s="48"/>
      <c r="GR417" s="48"/>
      <c r="GS417" s="48"/>
      <c r="GT417" s="48"/>
      <c r="GU417" s="48"/>
      <c r="GV417" s="48"/>
      <c r="GW417" s="48"/>
      <c r="GX417" s="48"/>
      <c r="GY417" s="48"/>
      <c r="GZ417" s="48"/>
      <c r="HA417" s="48"/>
      <c r="HB417" s="48"/>
      <c r="HC417" s="48"/>
      <c r="HD417" s="48"/>
      <c r="HE417" s="48"/>
      <c r="HF417" s="48"/>
      <c r="HG417" s="48"/>
      <c r="HH417" s="48"/>
      <c r="HI417" s="48"/>
      <c r="HJ417" s="48"/>
      <c r="HK417" s="48"/>
      <c r="HL417" s="48"/>
      <c r="HM417" s="48"/>
      <c r="HN417" s="48"/>
      <c r="HO417" s="48"/>
      <c r="HP417" s="48"/>
      <c r="HQ417" s="48"/>
      <c r="HR417" s="48"/>
      <c r="HS417" s="48"/>
      <c r="HT417" s="48"/>
      <c r="HU417" s="48"/>
      <c r="HV417" s="48"/>
      <c r="HW417" s="48"/>
      <c r="HX417" s="48"/>
      <c r="HY417" s="48"/>
      <c r="HZ417" s="48"/>
      <c r="IA417" s="48"/>
      <c r="IB417" s="48"/>
      <c r="IC417" s="48"/>
      <c r="ID417" s="48"/>
      <c r="IE417" s="48"/>
      <c r="IF417" s="48"/>
      <c r="IG417" s="48"/>
      <c r="IH417" s="48"/>
      <c r="II417" s="48"/>
      <c r="IJ417" s="48"/>
      <c r="IK417" s="48"/>
      <c r="IL417" s="48"/>
      <c r="IM417" s="48"/>
      <c r="IN417" s="48"/>
      <c r="IO417" s="48"/>
      <c r="IP417" s="48"/>
      <c r="IQ417" s="48"/>
      <c r="IR417" s="48"/>
      <c r="IS417" s="48"/>
      <c r="IT417" s="48"/>
      <c r="IU417" s="48"/>
      <c r="IV417" s="48"/>
    </row>
    <row r="418" spans="2:256" x14ac:dyDescent="0.25">
      <c r="B418" s="48"/>
      <c r="C418" s="48"/>
      <c r="D418" s="48"/>
      <c r="E418" s="48"/>
      <c r="F418" s="48"/>
      <c r="G418" s="48"/>
      <c r="H418" s="48"/>
      <c r="I418" s="48"/>
      <c r="J418" s="48"/>
      <c r="K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c r="GL418" s="48"/>
      <c r="GM418" s="48"/>
      <c r="GN418" s="48"/>
      <c r="GO418" s="48"/>
      <c r="GP418" s="48"/>
      <c r="GQ418" s="48"/>
      <c r="GR418" s="48"/>
      <c r="GS418" s="48"/>
      <c r="GT418" s="48"/>
      <c r="GU418" s="48"/>
      <c r="GV418" s="48"/>
      <c r="GW418" s="48"/>
      <c r="GX418" s="48"/>
      <c r="GY418" s="48"/>
      <c r="GZ418" s="48"/>
      <c r="HA418" s="48"/>
      <c r="HB418" s="48"/>
      <c r="HC418" s="48"/>
      <c r="HD418" s="48"/>
      <c r="HE418" s="48"/>
      <c r="HF418" s="48"/>
      <c r="HG418" s="48"/>
      <c r="HH418" s="48"/>
      <c r="HI418" s="48"/>
      <c r="HJ418" s="48"/>
      <c r="HK418" s="48"/>
      <c r="HL418" s="48"/>
      <c r="HM418" s="48"/>
      <c r="HN418" s="48"/>
      <c r="HO418" s="48"/>
      <c r="HP418" s="48"/>
      <c r="HQ418" s="48"/>
      <c r="HR418" s="48"/>
      <c r="HS418" s="48"/>
      <c r="HT418" s="48"/>
      <c r="HU418" s="48"/>
      <c r="HV418" s="48"/>
      <c r="HW418" s="48"/>
      <c r="HX418" s="48"/>
      <c r="HY418" s="48"/>
      <c r="HZ418" s="48"/>
      <c r="IA418" s="48"/>
      <c r="IB418" s="48"/>
      <c r="IC418" s="48"/>
      <c r="ID418" s="48"/>
      <c r="IE418" s="48"/>
      <c r="IF418" s="48"/>
      <c r="IG418" s="48"/>
      <c r="IH418" s="48"/>
      <c r="II418" s="48"/>
      <c r="IJ418" s="48"/>
      <c r="IK418" s="48"/>
      <c r="IL418" s="48"/>
      <c r="IM418" s="48"/>
      <c r="IN418" s="48"/>
      <c r="IO418" s="48"/>
      <c r="IP418" s="48"/>
      <c r="IQ418" s="48"/>
      <c r="IR418" s="48"/>
      <c r="IS418" s="48"/>
      <c r="IT418" s="48"/>
      <c r="IU418" s="48"/>
      <c r="IV418" s="48"/>
    </row>
    <row r="419" spans="2:256" x14ac:dyDescent="0.25">
      <c r="B419" s="48"/>
      <c r="C419" s="48"/>
      <c r="D419" s="48"/>
      <c r="E419" s="48"/>
      <c r="F419" s="48"/>
      <c r="G419" s="48"/>
      <c r="H419" s="48"/>
      <c r="I419" s="48"/>
      <c r="J419" s="48"/>
      <c r="K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c r="GL419" s="48"/>
      <c r="GM419" s="48"/>
      <c r="GN419" s="48"/>
      <c r="GO419" s="48"/>
      <c r="GP419" s="48"/>
      <c r="GQ419" s="48"/>
      <c r="GR419" s="48"/>
      <c r="GS419" s="48"/>
      <c r="GT419" s="48"/>
      <c r="GU419" s="48"/>
      <c r="GV419" s="48"/>
      <c r="GW419" s="48"/>
      <c r="GX419" s="48"/>
      <c r="GY419" s="48"/>
      <c r="GZ419" s="48"/>
      <c r="HA419" s="48"/>
      <c r="HB419" s="48"/>
      <c r="HC419" s="48"/>
      <c r="HD419" s="48"/>
      <c r="HE419" s="48"/>
      <c r="HF419" s="48"/>
      <c r="HG419" s="48"/>
      <c r="HH419" s="48"/>
      <c r="HI419" s="48"/>
      <c r="HJ419" s="48"/>
      <c r="HK419" s="48"/>
      <c r="HL419" s="48"/>
      <c r="HM419" s="48"/>
      <c r="HN419" s="48"/>
      <c r="HO419" s="48"/>
      <c r="HP419" s="48"/>
      <c r="HQ419" s="48"/>
      <c r="HR419" s="48"/>
      <c r="HS419" s="48"/>
      <c r="HT419" s="48"/>
      <c r="HU419" s="48"/>
      <c r="HV419" s="48"/>
      <c r="HW419" s="48"/>
      <c r="HX419" s="48"/>
      <c r="HY419" s="48"/>
      <c r="HZ419" s="48"/>
      <c r="IA419" s="48"/>
      <c r="IB419" s="48"/>
      <c r="IC419" s="48"/>
      <c r="ID419" s="48"/>
      <c r="IE419" s="48"/>
      <c r="IF419" s="48"/>
      <c r="IG419" s="48"/>
      <c r="IH419" s="48"/>
      <c r="II419" s="48"/>
      <c r="IJ419" s="48"/>
      <c r="IK419" s="48"/>
      <c r="IL419" s="48"/>
      <c r="IM419" s="48"/>
      <c r="IN419" s="48"/>
      <c r="IO419" s="48"/>
      <c r="IP419" s="48"/>
      <c r="IQ419" s="48"/>
      <c r="IR419" s="48"/>
      <c r="IS419" s="48"/>
      <c r="IT419" s="48"/>
      <c r="IU419" s="48"/>
      <c r="IV419" s="48"/>
    </row>
    <row r="420" spans="2:256" x14ac:dyDescent="0.25">
      <c r="B420" s="48"/>
      <c r="C420" s="48"/>
      <c r="D420" s="48"/>
      <c r="E420" s="48"/>
      <c r="F420" s="48"/>
      <c r="G420" s="48"/>
      <c r="H420" s="48"/>
      <c r="I420" s="48"/>
      <c r="J420" s="48"/>
      <c r="K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c r="GL420" s="48"/>
      <c r="GM420" s="48"/>
      <c r="GN420" s="48"/>
      <c r="GO420" s="48"/>
      <c r="GP420" s="48"/>
      <c r="GQ420" s="48"/>
      <c r="GR420" s="48"/>
      <c r="GS420" s="48"/>
      <c r="GT420" s="48"/>
      <c r="GU420" s="48"/>
      <c r="GV420" s="48"/>
      <c r="GW420" s="48"/>
      <c r="GX420" s="48"/>
      <c r="GY420" s="48"/>
      <c r="GZ420" s="48"/>
      <c r="HA420" s="48"/>
      <c r="HB420" s="48"/>
      <c r="HC420" s="48"/>
      <c r="HD420" s="48"/>
      <c r="HE420" s="48"/>
      <c r="HF420" s="48"/>
      <c r="HG420" s="48"/>
      <c r="HH420" s="48"/>
      <c r="HI420" s="48"/>
      <c r="HJ420" s="48"/>
      <c r="HK420" s="48"/>
      <c r="HL420" s="48"/>
      <c r="HM420" s="48"/>
      <c r="HN420" s="48"/>
      <c r="HO420" s="48"/>
      <c r="HP420" s="48"/>
      <c r="HQ420" s="48"/>
      <c r="HR420" s="48"/>
      <c r="HS420" s="48"/>
      <c r="HT420" s="48"/>
      <c r="HU420" s="48"/>
      <c r="HV420" s="48"/>
      <c r="HW420" s="48"/>
      <c r="HX420" s="48"/>
      <c r="HY420" s="48"/>
      <c r="HZ420" s="48"/>
      <c r="IA420" s="48"/>
      <c r="IB420" s="48"/>
      <c r="IC420" s="48"/>
      <c r="ID420" s="48"/>
      <c r="IE420" s="48"/>
      <c r="IF420" s="48"/>
      <c r="IG420" s="48"/>
      <c r="IH420" s="48"/>
      <c r="II420" s="48"/>
      <c r="IJ420" s="48"/>
      <c r="IK420" s="48"/>
      <c r="IL420" s="48"/>
      <c r="IM420" s="48"/>
      <c r="IN420" s="48"/>
      <c r="IO420" s="48"/>
      <c r="IP420" s="48"/>
      <c r="IQ420" s="48"/>
      <c r="IR420" s="48"/>
      <c r="IS420" s="48"/>
      <c r="IT420" s="48"/>
      <c r="IU420" s="48"/>
      <c r="IV420" s="48"/>
    </row>
    <row r="421" spans="2:256" x14ac:dyDescent="0.25">
      <c r="B421" s="48"/>
      <c r="C421" s="48"/>
      <c r="D421" s="48"/>
      <c r="E421" s="48"/>
      <c r="F421" s="48"/>
      <c r="G421" s="48"/>
      <c r="H421" s="48"/>
      <c r="I421" s="48"/>
      <c r="J421" s="48"/>
      <c r="K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c r="GL421" s="48"/>
      <c r="GM421" s="48"/>
      <c r="GN421" s="48"/>
      <c r="GO421" s="48"/>
      <c r="GP421" s="48"/>
      <c r="GQ421" s="48"/>
      <c r="GR421" s="48"/>
      <c r="GS421" s="48"/>
      <c r="GT421" s="48"/>
      <c r="GU421" s="48"/>
      <c r="GV421" s="48"/>
      <c r="GW421" s="48"/>
      <c r="GX421" s="48"/>
      <c r="GY421" s="48"/>
      <c r="GZ421" s="48"/>
      <c r="HA421" s="48"/>
      <c r="HB421" s="48"/>
      <c r="HC421" s="48"/>
      <c r="HD421" s="48"/>
      <c r="HE421" s="48"/>
      <c r="HF421" s="48"/>
      <c r="HG421" s="48"/>
      <c r="HH421" s="48"/>
      <c r="HI421" s="48"/>
      <c r="HJ421" s="48"/>
      <c r="HK421" s="48"/>
      <c r="HL421" s="48"/>
      <c r="HM421" s="48"/>
      <c r="HN421" s="48"/>
      <c r="HO421" s="48"/>
      <c r="HP421" s="48"/>
      <c r="HQ421" s="48"/>
      <c r="HR421" s="48"/>
      <c r="HS421" s="48"/>
      <c r="HT421" s="48"/>
      <c r="HU421" s="48"/>
      <c r="HV421" s="48"/>
      <c r="HW421" s="48"/>
      <c r="HX421" s="48"/>
      <c r="HY421" s="48"/>
      <c r="HZ421" s="48"/>
      <c r="IA421" s="48"/>
      <c r="IB421" s="48"/>
      <c r="IC421" s="48"/>
      <c r="ID421" s="48"/>
      <c r="IE421" s="48"/>
      <c r="IF421" s="48"/>
      <c r="IG421" s="48"/>
      <c r="IH421" s="48"/>
      <c r="II421" s="48"/>
      <c r="IJ421" s="48"/>
      <c r="IK421" s="48"/>
      <c r="IL421" s="48"/>
      <c r="IM421" s="48"/>
      <c r="IN421" s="48"/>
      <c r="IO421" s="48"/>
      <c r="IP421" s="48"/>
      <c r="IQ421" s="48"/>
      <c r="IR421" s="48"/>
      <c r="IS421" s="48"/>
      <c r="IT421" s="48"/>
      <c r="IU421" s="48"/>
      <c r="IV421" s="48"/>
    </row>
    <row r="422" spans="2:256" x14ac:dyDescent="0.25">
      <c r="B422" s="48"/>
      <c r="C422" s="48"/>
      <c r="D422" s="48"/>
      <c r="E422" s="48"/>
      <c r="F422" s="48"/>
      <c r="G422" s="48"/>
      <c r="H422" s="48"/>
      <c r="I422" s="48"/>
      <c r="J422" s="48"/>
      <c r="K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c r="GT422" s="48"/>
      <c r="GU422" s="48"/>
      <c r="GV422" s="48"/>
      <c r="GW422" s="48"/>
      <c r="GX422" s="48"/>
      <c r="GY422" s="48"/>
      <c r="GZ422" s="48"/>
      <c r="HA422" s="48"/>
      <c r="HB422" s="48"/>
      <c r="HC422" s="48"/>
      <c r="HD422" s="48"/>
      <c r="HE422" s="48"/>
      <c r="HF422" s="48"/>
      <c r="HG422" s="48"/>
      <c r="HH422" s="48"/>
      <c r="HI422" s="48"/>
      <c r="HJ422" s="48"/>
      <c r="HK422" s="48"/>
      <c r="HL422" s="48"/>
      <c r="HM422" s="48"/>
      <c r="HN422" s="48"/>
      <c r="HO422" s="48"/>
      <c r="HP422" s="48"/>
      <c r="HQ422" s="48"/>
      <c r="HR422" s="48"/>
      <c r="HS422" s="48"/>
      <c r="HT422" s="48"/>
      <c r="HU422" s="48"/>
      <c r="HV422" s="48"/>
      <c r="HW422" s="48"/>
      <c r="HX422" s="48"/>
      <c r="HY422" s="48"/>
      <c r="HZ422" s="48"/>
      <c r="IA422" s="48"/>
      <c r="IB422" s="48"/>
      <c r="IC422" s="48"/>
      <c r="ID422" s="48"/>
      <c r="IE422" s="48"/>
      <c r="IF422" s="48"/>
      <c r="IG422" s="48"/>
      <c r="IH422" s="48"/>
      <c r="II422" s="48"/>
      <c r="IJ422" s="48"/>
      <c r="IK422" s="48"/>
      <c r="IL422" s="48"/>
      <c r="IM422" s="48"/>
      <c r="IN422" s="48"/>
      <c r="IO422" s="48"/>
      <c r="IP422" s="48"/>
      <c r="IQ422" s="48"/>
      <c r="IR422" s="48"/>
      <c r="IS422" s="48"/>
      <c r="IT422" s="48"/>
      <c r="IU422" s="48"/>
      <c r="IV422" s="48"/>
    </row>
    <row r="423" spans="2:256" x14ac:dyDescent="0.25">
      <c r="B423" s="48"/>
      <c r="C423" s="48"/>
      <c r="D423" s="48"/>
      <c r="E423" s="48"/>
      <c r="F423" s="48"/>
      <c r="G423" s="48"/>
      <c r="H423" s="48"/>
      <c r="I423" s="48"/>
      <c r="J423" s="48"/>
      <c r="K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c r="GT423" s="48"/>
      <c r="GU423" s="48"/>
      <c r="GV423" s="48"/>
      <c r="GW423" s="48"/>
      <c r="GX423" s="48"/>
      <c r="GY423" s="48"/>
      <c r="GZ423" s="48"/>
      <c r="HA423" s="48"/>
      <c r="HB423" s="48"/>
      <c r="HC423" s="48"/>
      <c r="HD423" s="48"/>
      <c r="HE423" s="48"/>
      <c r="HF423" s="48"/>
      <c r="HG423" s="48"/>
      <c r="HH423" s="48"/>
      <c r="HI423" s="48"/>
      <c r="HJ423" s="48"/>
      <c r="HK423" s="48"/>
      <c r="HL423" s="48"/>
      <c r="HM423" s="48"/>
      <c r="HN423" s="48"/>
      <c r="HO423" s="48"/>
      <c r="HP423" s="48"/>
      <c r="HQ423" s="48"/>
      <c r="HR423" s="48"/>
      <c r="HS423" s="48"/>
      <c r="HT423" s="48"/>
      <c r="HU423" s="48"/>
      <c r="HV423" s="48"/>
      <c r="HW423" s="48"/>
      <c r="HX423" s="48"/>
      <c r="HY423" s="48"/>
      <c r="HZ423" s="48"/>
      <c r="IA423" s="48"/>
      <c r="IB423" s="48"/>
      <c r="IC423" s="48"/>
      <c r="ID423" s="48"/>
      <c r="IE423" s="48"/>
      <c r="IF423" s="48"/>
      <c r="IG423" s="48"/>
      <c r="IH423" s="48"/>
      <c r="II423" s="48"/>
      <c r="IJ423" s="48"/>
      <c r="IK423" s="48"/>
      <c r="IL423" s="48"/>
      <c r="IM423" s="48"/>
      <c r="IN423" s="48"/>
      <c r="IO423" s="48"/>
      <c r="IP423" s="48"/>
      <c r="IQ423" s="48"/>
      <c r="IR423" s="48"/>
      <c r="IS423" s="48"/>
      <c r="IT423" s="48"/>
      <c r="IU423" s="48"/>
      <c r="IV423" s="48"/>
    </row>
    <row r="424" spans="2:256" x14ac:dyDescent="0.25">
      <c r="B424" s="48"/>
      <c r="C424" s="48"/>
      <c r="D424" s="48"/>
      <c r="E424" s="48"/>
      <c r="F424" s="48"/>
      <c r="G424" s="48"/>
      <c r="H424" s="48"/>
      <c r="I424" s="48"/>
      <c r="J424" s="48"/>
      <c r="K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M424" s="48"/>
      <c r="EN424" s="48"/>
      <c r="EO424" s="48"/>
      <c r="EP424" s="48"/>
      <c r="EQ424" s="48"/>
      <c r="ER424" s="48"/>
      <c r="ES424" s="48"/>
      <c r="ET424" s="48"/>
      <c r="EU424" s="48"/>
      <c r="EV424" s="48"/>
      <c r="EW424" s="48"/>
      <c r="EX424" s="48"/>
      <c r="EY424" s="48"/>
      <c r="EZ424" s="48"/>
      <c r="FA424" s="48"/>
      <c r="FB424" s="48"/>
      <c r="FC424" s="48"/>
      <c r="FD424" s="48"/>
      <c r="FE424" s="48"/>
      <c r="FF424" s="48"/>
      <c r="FG424" s="48"/>
      <c r="FH424" s="48"/>
      <c r="FI424" s="48"/>
      <c r="FJ424" s="48"/>
      <c r="FK424" s="48"/>
      <c r="FL424" s="48"/>
      <c r="FM424" s="48"/>
      <c r="FN424" s="48"/>
      <c r="FO424" s="48"/>
      <c r="FP424" s="48"/>
      <c r="FQ424" s="48"/>
      <c r="FR424" s="48"/>
      <c r="FS424" s="48"/>
      <c r="FT424" s="48"/>
      <c r="FU424" s="48"/>
      <c r="FV424" s="48"/>
      <c r="FW424" s="48"/>
      <c r="FX424" s="48"/>
      <c r="FY424" s="48"/>
      <c r="FZ424" s="48"/>
      <c r="GA424" s="48"/>
      <c r="GB424" s="48"/>
      <c r="GC424" s="48"/>
      <c r="GD424" s="48"/>
      <c r="GE424" s="48"/>
      <c r="GF424" s="48"/>
      <c r="GG424" s="48"/>
      <c r="GH424" s="48"/>
      <c r="GI424" s="48"/>
      <c r="GJ424" s="48"/>
      <c r="GK424" s="48"/>
      <c r="GL424" s="48"/>
      <c r="GM424" s="48"/>
      <c r="GN424" s="48"/>
      <c r="GO424" s="48"/>
      <c r="GP424" s="48"/>
      <c r="GQ424" s="48"/>
      <c r="GR424" s="48"/>
      <c r="GS424" s="48"/>
      <c r="GT424" s="48"/>
      <c r="GU424" s="48"/>
      <c r="GV424" s="48"/>
      <c r="GW424" s="48"/>
      <c r="GX424" s="48"/>
      <c r="GY424" s="48"/>
      <c r="GZ424" s="48"/>
      <c r="HA424" s="48"/>
      <c r="HB424" s="48"/>
      <c r="HC424" s="48"/>
      <c r="HD424" s="48"/>
      <c r="HE424" s="48"/>
      <c r="HF424" s="48"/>
      <c r="HG424" s="48"/>
      <c r="HH424" s="48"/>
      <c r="HI424" s="48"/>
      <c r="HJ424" s="48"/>
      <c r="HK424" s="48"/>
      <c r="HL424" s="48"/>
      <c r="HM424" s="48"/>
      <c r="HN424" s="48"/>
      <c r="HO424" s="48"/>
      <c r="HP424" s="48"/>
      <c r="HQ424" s="48"/>
      <c r="HR424" s="48"/>
      <c r="HS424" s="48"/>
      <c r="HT424" s="48"/>
      <c r="HU424" s="48"/>
      <c r="HV424" s="48"/>
      <c r="HW424" s="48"/>
      <c r="HX424" s="48"/>
      <c r="HY424" s="48"/>
      <c r="HZ424" s="48"/>
      <c r="IA424" s="48"/>
      <c r="IB424" s="48"/>
      <c r="IC424" s="48"/>
      <c r="ID424" s="48"/>
      <c r="IE424" s="48"/>
      <c r="IF424" s="48"/>
      <c r="IG424" s="48"/>
      <c r="IH424" s="48"/>
      <c r="II424" s="48"/>
      <c r="IJ424" s="48"/>
      <c r="IK424" s="48"/>
      <c r="IL424" s="48"/>
      <c r="IM424" s="48"/>
      <c r="IN424" s="48"/>
      <c r="IO424" s="48"/>
      <c r="IP424" s="48"/>
      <c r="IQ424" s="48"/>
      <c r="IR424" s="48"/>
      <c r="IS424" s="48"/>
      <c r="IT424" s="48"/>
      <c r="IU424" s="48"/>
      <c r="IV424" s="48"/>
    </row>
    <row r="425" spans="2:256" x14ac:dyDescent="0.25">
      <c r="B425" s="48"/>
      <c r="C425" s="48"/>
      <c r="D425" s="48"/>
      <c r="E425" s="48"/>
      <c r="F425" s="48"/>
      <c r="G425" s="48"/>
      <c r="H425" s="48"/>
      <c r="I425" s="48"/>
      <c r="J425" s="48"/>
      <c r="K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c r="GT425" s="48"/>
      <c r="GU425" s="48"/>
      <c r="GV425" s="48"/>
      <c r="GW425" s="48"/>
      <c r="GX425" s="48"/>
      <c r="GY425" s="48"/>
      <c r="GZ425" s="48"/>
      <c r="HA425" s="48"/>
      <c r="HB425" s="48"/>
      <c r="HC425" s="48"/>
      <c r="HD425" s="48"/>
      <c r="HE425" s="48"/>
      <c r="HF425" s="48"/>
      <c r="HG425" s="48"/>
      <c r="HH425" s="48"/>
      <c r="HI425" s="48"/>
      <c r="HJ425" s="48"/>
      <c r="HK425" s="48"/>
      <c r="HL425" s="48"/>
      <c r="HM425" s="48"/>
      <c r="HN425" s="48"/>
      <c r="HO425" s="48"/>
      <c r="HP425" s="48"/>
      <c r="HQ425" s="48"/>
      <c r="HR425" s="48"/>
      <c r="HS425" s="48"/>
      <c r="HT425" s="48"/>
      <c r="HU425" s="48"/>
      <c r="HV425" s="48"/>
      <c r="HW425" s="48"/>
      <c r="HX425" s="48"/>
      <c r="HY425" s="48"/>
      <c r="HZ425" s="48"/>
      <c r="IA425" s="48"/>
      <c r="IB425" s="48"/>
      <c r="IC425" s="48"/>
      <c r="ID425" s="48"/>
      <c r="IE425" s="48"/>
      <c r="IF425" s="48"/>
      <c r="IG425" s="48"/>
      <c r="IH425" s="48"/>
      <c r="II425" s="48"/>
      <c r="IJ425" s="48"/>
      <c r="IK425" s="48"/>
      <c r="IL425" s="48"/>
      <c r="IM425" s="48"/>
      <c r="IN425" s="48"/>
      <c r="IO425" s="48"/>
      <c r="IP425" s="48"/>
      <c r="IQ425" s="48"/>
      <c r="IR425" s="48"/>
      <c r="IS425" s="48"/>
      <c r="IT425" s="48"/>
      <c r="IU425" s="48"/>
      <c r="IV425" s="48"/>
    </row>
    <row r="426" spans="2:256" x14ac:dyDescent="0.25">
      <c r="B426" s="48"/>
      <c r="C426" s="48"/>
      <c r="D426" s="48"/>
      <c r="E426" s="48"/>
      <c r="F426" s="48"/>
      <c r="G426" s="48"/>
      <c r="H426" s="48"/>
      <c r="I426" s="48"/>
      <c r="J426" s="48"/>
      <c r="K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c r="GT426" s="48"/>
      <c r="GU426" s="48"/>
      <c r="GV426" s="48"/>
      <c r="GW426" s="48"/>
      <c r="GX426" s="48"/>
      <c r="GY426" s="48"/>
      <c r="GZ426" s="48"/>
      <c r="HA426" s="48"/>
      <c r="HB426" s="48"/>
      <c r="HC426" s="48"/>
      <c r="HD426" s="48"/>
      <c r="HE426" s="48"/>
      <c r="HF426" s="48"/>
      <c r="HG426" s="48"/>
      <c r="HH426" s="48"/>
      <c r="HI426" s="48"/>
      <c r="HJ426" s="48"/>
      <c r="HK426" s="48"/>
      <c r="HL426" s="48"/>
      <c r="HM426" s="48"/>
      <c r="HN426" s="48"/>
      <c r="HO426" s="48"/>
      <c r="HP426" s="48"/>
      <c r="HQ426" s="48"/>
      <c r="HR426" s="48"/>
      <c r="HS426" s="48"/>
      <c r="HT426" s="48"/>
      <c r="HU426" s="48"/>
      <c r="HV426" s="48"/>
      <c r="HW426" s="48"/>
      <c r="HX426" s="48"/>
      <c r="HY426" s="48"/>
      <c r="HZ426" s="48"/>
      <c r="IA426" s="48"/>
      <c r="IB426" s="48"/>
      <c r="IC426" s="48"/>
      <c r="ID426" s="48"/>
      <c r="IE426" s="48"/>
      <c r="IF426" s="48"/>
      <c r="IG426" s="48"/>
      <c r="IH426" s="48"/>
      <c r="II426" s="48"/>
      <c r="IJ426" s="48"/>
      <c r="IK426" s="48"/>
      <c r="IL426" s="48"/>
      <c r="IM426" s="48"/>
      <c r="IN426" s="48"/>
      <c r="IO426" s="48"/>
      <c r="IP426" s="48"/>
      <c r="IQ426" s="48"/>
      <c r="IR426" s="48"/>
      <c r="IS426" s="48"/>
      <c r="IT426" s="48"/>
      <c r="IU426" s="48"/>
      <c r="IV426" s="48"/>
    </row>
    <row r="427" spans="2:256" x14ac:dyDescent="0.25">
      <c r="B427" s="48"/>
      <c r="C427" s="48"/>
      <c r="D427" s="48"/>
      <c r="E427" s="48"/>
      <c r="F427" s="48"/>
      <c r="G427" s="48"/>
      <c r="H427" s="48"/>
      <c r="I427" s="48"/>
      <c r="J427" s="48"/>
      <c r="K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row>
    <row r="428" spans="2:256" x14ac:dyDescent="0.25">
      <c r="B428" s="48"/>
      <c r="C428" s="48"/>
      <c r="D428" s="48"/>
      <c r="E428" s="48"/>
      <c r="F428" s="48"/>
      <c r="G428" s="48"/>
      <c r="H428" s="48"/>
      <c r="I428" s="48"/>
      <c r="J428" s="48"/>
      <c r="K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row>
    <row r="429" spans="2:256" x14ac:dyDescent="0.25">
      <c r="B429" s="48"/>
      <c r="C429" s="48"/>
      <c r="D429" s="48"/>
      <c r="E429" s="48"/>
      <c r="F429" s="48"/>
      <c r="G429" s="48"/>
      <c r="H429" s="48"/>
      <c r="I429" s="48"/>
      <c r="J429" s="48"/>
      <c r="K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row>
    <row r="430" spans="2:256" x14ac:dyDescent="0.25">
      <c r="B430" s="48"/>
      <c r="C430" s="48"/>
      <c r="D430" s="48"/>
      <c r="E430" s="48"/>
      <c r="F430" s="48"/>
      <c r="G430" s="48"/>
      <c r="H430" s="48"/>
      <c r="I430" s="48"/>
      <c r="J430" s="48"/>
      <c r="K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row>
    <row r="431" spans="2:256" x14ac:dyDescent="0.25">
      <c r="B431" s="48"/>
      <c r="C431" s="48"/>
      <c r="D431" s="48"/>
      <c r="E431" s="48"/>
      <c r="F431" s="48"/>
      <c r="G431" s="48"/>
      <c r="H431" s="48"/>
      <c r="I431" s="48"/>
      <c r="J431" s="48"/>
      <c r="K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row>
    <row r="432" spans="2:256" x14ac:dyDescent="0.25">
      <c r="B432" s="48"/>
      <c r="C432" s="48"/>
      <c r="D432" s="48"/>
      <c r="E432" s="48"/>
      <c r="F432" s="48"/>
      <c r="G432" s="48"/>
      <c r="H432" s="48"/>
      <c r="I432" s="48"/>
      <c r="J432" s="48"/>
      <c r="K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row>
    <row r="433" spans="2:256" x14ac:dyDescent="0.25">
      <c r="B433" s="48"/>
      <c r="C433" s="48"/>
      <c r="D433" s="48"/>
      <c r="E433" s="48"/>
      <c r="F433" s="48"/>
      <c r="G433" s="48"/>
      <c r="H433" s="48"/>
      <c r="I433" s="48"/>
      <c r="J433" s="48"/>
      <c r="K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row>
    <row r="434" spans="2:256" x14ac:dyDescent="0.25">
      <c r="B434" s="48"/>
      <c r="C434" s="48"/>
      <c r="D434" s="48"/>
      <c r="E434" s="48"/>
      <c r="F434" s="48"/>
      <c r="G434" s="48"/>
      <c r="H434" s="48"/>
      <c r="I434" s="48"/>
      <c r="J434" s="48"/>
      <c r="K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row>
    <row r="435" spans="2:256" x14ac:dyDescent="0.25">
      <c r="B435" s="48"/>
      <c r="C435" s="48"/>
      <c r="D435" s="48"/>
      <c r="E435" s="48"/>
      <c r="F435" s="48"/>
      <c r="G435" s="48"/>
      <c r="H435" s="48"/>
      <c r="I435" s="48"/>
      <c r="J435" s="48"/>
      <c r="K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row>
    <row r="436" spans="2:256" x14ac:dyDescent="0.25">
      <c r="B436" s="48"/>
      <c r="C436" s="48"/>
      <c r="D436" s="48"/>
      <c r="E436" s="48"/>
      <c r="F436" s="48"/>
      <c r="G436" s="48"/>
      <c r="H436" s="48"/>
      <c r="I436" s="48"/>
      <c r="J436" s="48"/>
      <c r="K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row>
    <row r="437" spans="2:256" x14ac:dyDescent="0.25">
      <c r="B437" s="48"/>
      <c r="C437" s="48"/>
      <c r="D437" s="48"/>
      <c r="E437" s="48"/>
      <c r="F437" s="48"/>
      <c r="G437" s="48"/>
      <c r="H437" s="48"/>
      <c r="I437" s="48"/>
      <c r="J437" s="48"/>
      <c r="K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row>
    <row r="438" spans="2:256" x14ac:dyDescent="0.25">
      <c r="B438" s="48"/>
      <c r="C438" s="48"/>
      <c r="D438" s="48"/>
      <c r="E438" s="48"/>
      <c r="F438" s="48"/>
      <c r="G438" s="48"/>
      <c r="H438" s="48"/>
      <c r="I438" s="48"/>
      <c r="J438" s="48"/>
      <c r="K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row>
    <row r="439" spans="2:256" x14ac:dyDescent="0.25">
      <c r="B439" s="48"/>
      <c r="C439" s="48"/>
      <c r="D439" s="48"/>
      <c r="E439" s="48"/>
      <c r="F439" s="48"/>
      <c r="G439" s="48"/>
      <c r="H439" s="48"/>
      <c r="I439" s="48"/>
      <c r="J439" s="48"/>
      <c r="K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row>
    <row r="440" spans="2:256" x14ac:dyDescent="0.25">
      <c r="B440" s="48"/>
      <c r="C440" s="48"/>
      <c r="D440" s="48"/>
      <c r="E440" s="48"/>
      <c r="F440" s="48"/>
      <c r="G440" s="48"/>
      <c r="H440" s="48"/>
      <c r="I440" s="48"/>
      <c r="J440" s="48"/>
      <c r="K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row>
    <row r="441" spans="2:256" x14ac:dyDescent="0.25">
      <c r="B441" s="48"/>
      <c r="C441" s="48"/>
      <c r="D441" s="48"/>
      <c r="E441" s="48"/>
      <c r="F441" s="48"/>
      <c r="G441" s="48"/>
      <c r="H441" s="48"/>
      <c r="I441" s="48"/>
      <c r="J441" s="48"/>
      <c r="K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c r="GT441" s="48"/>
      <c r="GU441" s="48"/>
      <c r="GV441" s="48"/>
      <c r="GW441" s="48"/>
      <c r="GX441" s="48"/>
      <c r="GY441" s="48"/>
      <c r="GZ441" s="48"/>
      <c r="HA441" s="48"/>
      <c r="HB441" s="48"/>
      <c r="HC441" s="48"/>
      <c r="HD441" s="48"/>
      <c r="HE441" s="48"/>
      <c r="HF441" s="48"/>
      <c r="HG441" s="48"/>
      <c r="HH441" s="48"/>
      <c r="HI441" s="48"/>
      <c r="HJ441" s="48"/>
      <c r="HK441" s="48"/>
      <c r="HL441" s="48"/>
      <c r="HM441" s="48"/>
      <c r="HN441" s="48"/>
      <c r="HO441" s="48"/>
      <c r="HP441" s="48"/>
      <c r="HQ441" s="48"/>
      <c r="HR441" s="48"/>
      <c r="HS441" s="48"/>
      <c r="HT441" s="48"/>
      <c r="HU441" s="48"/>
      <c r="HV441" s="48"/>
      <c r="HW441" s="48"/>
      <c r="HX441" s="48"/>
      <c r="HY441" s="48"/>
      <c r="HZ441" s="48"/>
      <c r="IA441" s="48"/>
      <c r="IB441" s="48"/>
      <c r="IC441" s="48"/>
      <c r="ID441" s="48"/>
      <c r="IE441" s="48"/>
      <c r="IF441" s="48"/>
      <c r="IG441" s="48"/>
      <c r="IH441" s="48"/>
      <c r="II441" s="48"/>
      <c r="IJ441" s="48"/>
      <c r="IK441" s="48"/>
      <c r="IL441" s="48"/>
      <c r="IM441" s="48"/>
      <c r="IN441" s="48"/>
      <c r="IO441" s="48"/>
      <c r="IP441" s="48"/>
      <c r="IQ441" s="48"/>
      <c r="IR441" s="48"/>
      <c r="IS441" s="48"/>
      <c r="IT441" s="48"/>
      <c r="IU441" s="48"/>
      <c r="IV441" s="48"/>
    </row>
    <row r="442" spans="2:256" x14ac:dyDescent="0.25">
      <c r="B442" s="48"/>
      <c r="C442" s="48"/>
      <c r="D442" s="48"/>
      <c r="E442" s="48"/>
      <c r="F442" s="48"/>
      <c r="G442" s="48"/>
      <c r="H442" s="48"/>
      <c r="I442" s="48"/>
      <c r="J442" s="48"/>
      <c r="K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c r="GT442" s="48"/>
      <c r="GU442" s="48"/>
      <c r="GV442" s="48"/>
      <c r="GW442" s="48"/>
      <c r="GX442" s="48"/>
      <c r="GY442" s="48"/>
      <c r="GZ442" s="48"/>
      <c r="HA442" s="48"/>
      <c r="HB442" s="48"/>
      <c r="HC442" s="48"/>
      <c r="HD442" s="48"/>
      <c r="HE442" s="48"/>
      <c r="HF442" s="48"/>
      <c r="HG442" s="48"/>
      <c r="HH442" s="48"/>
      <c r="HI442" s="48"/>
      <c r="HJ442" s="48"/>
      <c r="HK442" s="48"/>
      <c r="HL442" s="48"/>
      <c r="HM442" s="48"/>
      <c r="HN442" s="48"/>
      <c r="HO442" s="48"/>
      <c r="HP442" s="48"/>
      <c r="HQ442" s="48"/>
      <c r="HR442" s="48"/>
      <c r="HS442" s="48"/>
      <c r="HT442" s="48"/>
      <c r="HU442" s="48"/>
      <c r="HV442" s="48"/>
      <c r="HW442" s="48"/>
      <c r="HX442" s="48"/>
      <c r="HY442" s="48"/>
      <c r="HZ442" s="48"/>
      <c r="IA442" s="48"/>
      <c r="IB442" s="48"/>
      <c r="IC442" s="48"/>
      <c r="ID442" s="48"/>
      <c r="IE442" s="48"/>
      <c r="IF442" s="48"/>
      <c r="IG442" s="48"/>
      <c r="IH442" s="48"/>
      <c r="II442" s="48"/>
      <c r="IJ442" s="48"/>
      <c r="IK442" s="48"/>
      <c r="IL442" s="48"/>
      <c r="IM442" s="48"/>
      <c r="IN442" s="48"/>
      <c r="IO442" s="48"/>
      <c r="IP442" s="48"/>
      <c r="IQ442" s="48"/>
      <c r="IR442" s="48"/>
      <c r="IS442" s="48"/>
      <c r="IT442" s="48"/>
      <c r="IU442" s="48"/>
      <c r="IV442" s="48"/>
    </row>
    <row r="443" spans="2:256" x14ac:dyDescent="0.25">
      <c r="B443" s="48"/>
      <c r="C443" s="48"/>
      <c r="D443" s="48"/>
      <c r="E443" s="48"/>
      <c r="F443" s="48"/>
      <c r="G443" s="48"/>
      <c r="H443" s="48"/>
      <c r="I443" s="48"/>
      <c r="J443" s="48"/>
      <c r="K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c r="GT443" s="48"/>
      <c r="GU443" s="48"/>
      <c r="GV443" s="48"/>
      <c r="GW443" s="48"/>
      <c r="GX443" s="48"/>
      <c r="GY443" s="48"/>
      <c r="GZ443" s="48"/>
      <c r="HA443" s="48"/>
      <c r="HB443" s="48"/>
      <c r="HC443" s="48"/>
      <c r="HD443" s="48"/>
      <c r="HE443" s="48"/>
      <c r="HF443" s="48"/>
      <c r="HG443" s="48"/>
      <c r="HH443" s="48"/>
      <c r="HI443" s="48"/>
      <c r="HJ443" s="48"/>
      <c r="HK443" s="48"/>
      <c r="HL443" s="48"/>
      <c r="HM443" s="48"/>
      <c r="HN443" s="48"/>
      <c r="HO443" s="48"/>
      <c r="HP443" s="48"/>
      <c r="HQ443" s="48"/>
      <c r="HR443" s="48"/>
      <c r="HS443" s="48"/>
      <c r="HT443" s="48"/>
      <c r="HU443" s="48"/>
      <c r="HV443" s="48"/>
      <c r="HW443" s="48"/>
      <c r="HX443" s="48"/>
      <c r="HY443" s="48"/>
      <c r="HZ443" s="48"/>
      <c r="IA443" s="48"/>
      <c r="IB443" s="48"/>
      <c r="IC443" s="48"/>
      <c r="ID443" s="48"/>
      <c r="IE443" s="48"/>
      <c r="IF443" s="48"/>
      <c r="IG443" s="48"/>
      <c r="IH443" s="48"/>
      <c r="II443" s="48"/>
      <c r="IJ443" s="48"/>
      <c r="IK443" s="48"/>
      <c r="IL443" s="48"/>
      <c r="IM443" s="48"/>
      <c r="IN443" s="48"/>
      <c r="IO443" s="48"/>
      <c r="IP443" s="48"/>
      <c r="IQ443" s="48"/>
      <c r="IR443" s="48"/>
      <c r="IS443" s="48"/>
      <c r="IT443" s="48"/>
      <c r="IU443" s="48"/>
      <c r="IV443" s="48"/>
    </row>
    <row r="444" spans="2:256" x14ac:dyDescent="0.25">
      <c r="B444" s="48"/>
      <c r="C444" s="48"/>
      <c r="D444" s="48"/>
      <c r="E444" s="48"/>
      <c r="F444" s="48"/>
      <c r="G444" s="48"/>
      <c r="H444" s="48"/>
      <c r="I444" s="48"/>
      <c r="J444" s="48"/>
      <c r="K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row>
    <row r="445" spans="2:256" x14ac:dyDescent="0.25">
      <c r="B445" s="48"/>
      <c r="C445" s="48"/>
      <c r="D445" s="48"/>
      <c r="E445" s="48"/>
      <c r="F445" s="48"/>
      <c r="G445" s="48"/>
      <c r="H445" s="48"/>
      <c r="I445" s="48"/>
      <c r="J445" s="48"/>
      <c r="K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row>
    <row r="446" spans="2:256" x14ac:dyDescent="0.25">
      <c r="B446" s="48"/>
      <c r="C446" s="48"/>
      <c r="D446" s="48"/>
      <c r="E446" s="48"/>
      <c r="F446" s="48"/>
      <c r="G446" s="48"/>
      <c r="H446" s="48"/>
      <c r="I446" s="48"/>
      <c r="J446" s="48"/>
      <c r="K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c r="GL446" s="48"/>
      <c r="GM446" s="48"/>
      <c r="GN446" s="48"/>
      <c r="GO446" s="48"/>
      <c r="GP446" s="48"/>
      <c r="GQ446" s="48"/>
      <c r="GR446" s="48"/>
      <c r="GS446" s="48"/>
      <c r="GT446" s="48"/>
      <c r="GU446" s="48"/>
      <c r="GV446" s="48"/>
      <c r="GW446" s="48"/>
      <c r="GX446" s="48"/>
      <c r="GY446" s="48"/>
      <c r="GZ446" s="48"/>
      <c r="HA446" s="48"/>
      <c r="HB446" s="48"/>
      <c r="HC446" s="48"/>
      <c r="HD446" s="48"/>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row>
    <row r="447" spans="2:256" x14ac:dyDescent="0.25">
      <c r="B447" s="48"/>
      <c r="C447" s="48"/>
      <c r="D447" s="48"/>
      <c r="E447" s="48"/>
      <c r="F447" s="48"/>
      <c r="G447" s="48"/>
      <c r="H447" s="48"/>
      <c r="I447" s="48"/>
      <c r="J447" s="48"/>
      <c r="K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c r="GL447" s="48"/>
      <c r="GM447" s="48"/>
      <c r="GN447" s="48"/>
      <c r="GO447" s="48"/>
      <c r="GP447" s="48"/>
      <c r="GQ447" s="48"/>
      <c r="GR447" s="48"/>
      <c r="GS447" s="48"/>
      <c r="GT447" s="48"/>
      <c r="GU447" s="48"/>
      <c r="GV447" s="48"/>
      <c r="GW447" s="48"/>
      <c r="GX447" s="48"/>
      <c r="GY447" s="48"/>
      <c r="GZ447" s="48"/>
      <c r="HA447" s="48"/>
      <c r="HB447" s="48"/>
      <c r="HC447" s="48"/>
      <c r="HD447" s="48"/>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row>
    <row r="448" spans="2:256" x14ac:dyDescent="0.25">
      <c r="B448" s="48"/>
      <c r="C448" s="48"/>
      <c r="D448" s="48"/>
      <c r="E448" s="48"/>
      <c r="F448" s="48"/>
      <c r="G448" s="48"/>
      <c r="H448" s="48"/>
      <c r="I448" s="48"/>
      <c r="J448" s="48"/>
      <c r="K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c r="DB448" s="48"/>
      <c r="DC448" s="48"/>
      <c r="DD448" s="48"/>
      <c r="DE448" s="48"/>
      <c r="DF448" s="48"/>
      <c r="DG448" s="48"/>
      <c r="DH448" s="48"/>
      <c r="DI448" s="48"/>
      <c r="DJ448" s="48"/>
      <c r="DK448" s="48"/>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c r="GT448" s="48"/>
      <c r="GU448" s="48"/>
      <c r="GV448" s="48"/>
      <c r="GW448" s="48"/>
      <c r="GX448" s="48"/>
      <c r="GY448" s="48"/>
      <c r="GZ448" s="48"/>
      <c r="HA448" s="48"/>
      <c r="HB448" s="48"/>
      <c r="HC448" s="48"/>
      <c r="HD448" s="48"/>
      <c r="HE448" s="48"/>
      <c r="HF448" s="48"/>
      <c r="HG448" s="48"/>
      <c r="HH448" s="48"/>
      <c r="HI448" s="48"/>
      <c r="HJ448" s="48"/>
      <c r="HK448" s="48"/>
      <c r="HL448" s="48"/>
      <c r="HM448" s="48"/>
      <c r="HN448" s="48"/>
      <c r="HO448" s="48"/>
      <c r="HP448" s="48"/>
      <c r="HQ448" s="48"/>
      <c r="HR448" s="48"/>
      <c r="HS448" s="48"/>
      <c r="HT448" s="48"/>
      <c r="HU448" s="48"/>
      <c r="HV448" s="48"/>
      <c r="HW448" s="48"/>
      <c r="HX448" s="48"/>
      <c r="HY448" s="48"/>
      <c r="HZ448" s="48"/>
      <c r="IA448" s="48"/>
      <c r="IB448" s="48"/>
      <c r="IC448" s="48"/>
      <c r="ID448" s="48"/>
      <c r="IE448" s="48"/>
      <c r="IF448" s="48"/>
      <c r="IG448" s="48"/>
      <c r="IH448" s="48"/>
      <c r="II448" s="48"/>
      <c r="IJ448" s="48"/>
      <c r="IK448" s="48"/>
      <c r="IL448" s="48"/>
      <c r="IM448" s="48"/>
      <c r="IN448" s="48"/>
      <c r="IO448" s="48"/>
      <c r="IP448" s="48"/>
      <c r="IQ448" s="48"/>
      <c r="IR448" s="48"/>
      <c r="IS448" s="48"/>
      <c r="IT448" s="48"/>
      <c r="IU448" s="48"/>
      <c r="IV448" s="48"/>
    </row>
    <row r="449" spans="2:256" x14ac:dyDescent="0.25">
      <c r="B449" s="48"/>
      <c r="C449" s="48"/>
      <c r="D449" s="48"/>
      <c r="E449" s="48"/>
      <c r="F449" s="48"/>
      <c r="G449" s="48"/>
      <c r="H449" s="48"/>
      <c r="I449" s="48"/>
      <c r="J449" s="48"/>
      <c r="K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c r="GL449" s="48"/>
      <c r="GM449" s="48"/>
      <c r="GN449" s="48"/>
      <c r="GO449" s="48"/>
      <c r="GP449" s="48"/>
      <c r="GQ449" s="48"/>
      <c r="GR449" s="48"/>
      <c r="GS449" s="48"/>
      <c r="GT449" s="48"/>
      <c r="GU449" s="48"/>
      <c r="GV449" s="48"/>
      <c r="GW449" s="48"/>
      <c r="GX449" s="48"/>
      <c r="GY449" s="48"/>
      <c r="GZ449" s="48"/>
      <c r="HA449" s="48"/>
      <c r="HB449" s="48"/>
      <c r="HC449" s="48"/>
      <c r="HD449" s="48"/>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row>
    <row r="450" spans="2:256" x14ac:dyDescent="0.25">
      <c r="B450" s="48"/>
      <c r="C450" s="48"/>
      <c r="D450" s="48"/>
      <c r="E450" s="48"/>
      <c r="F450" s="48"/>
      <c r="G450" s="48"/>
      <c r="H450" s="48"/>
      <c r="I450" s="48"/>
      <c r="J450" s="48"/>
      <c r="K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c r="GT450" s="48"/>
      <c r="GU450" s="48"/>
      <c r="GV450" s="48"/>
      <c r="GW450" s="48"/>
      <c r="GX450" s="48"/>
      <c r="GY450" s="48"/>
      <c r="GZ450" s="48"/>
      <c r="HA450" s="48"/>
      <c r="HB450" s="48"/>
      <c r="HC450" s="48"/>
      <c r="HD450" s="48"/>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row>
    <row r="451" spans="2:256" x14ac:dyDescent="0.25">
      <c r="B451" s="48"/>
      <c r="C451" s="48"/>
      <c r="D451" s="48"/>
      <c r="E451" s="48"/>
      <c r="F451" s="48"/>
      <c r="G451" s="48"/>
      <c r="H451" s="48"/>
      <c r="I451" s="48"/>
      <c r="J451" s="48"/>
      <c r="K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c r="GG451" s="48"/>
      <c r="GH451" s="48"/>
      <c r="GI451" s="48"/>
      <c r="GJ451" s="48"/>
      <c r="GK451" s="48"/>
      <c r="GL451" s="48"/>
      <c r="GM451" s="48"/>
      <c r="GN451" s="48"/>
      <c r="GO451" s="48"/>
      <c r="GP451" s="48"/>
      <c r="GQ451" s="48"/>
      <c r="GR451" s="48"/>
      <c r="GS451" s="48"/>
      <c r="GT451" s="48"/>
      <c r="GU451" s="48"/>
      <c r="GV451" s="48"/>
      <c r="GW451" s="48"/>
      <c r="GX451" s="48"/>
      <c r="GY451" s="48"/>
      <c r="GZ451" s="48"/>
      <c r="HA451" s="48"/>
      <c r="HB451" s="48"/>
      <c r="HC451" s="48"/>
      <c r="HD451" s="48"/>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row>
    <row r="452" spans="2:256" x14ac:dyDescent="0.25">
      <c r="B452" s="48"/>
      <c r="C452" s="48"/>
      <c r="D452" s="48"/>
      <c r="E452" s="48"/>
      <c r="F452" s="48"/>
      <c r="G452" s="48"/>
      <c r="H452" s="48"/>
      <c r="I452" s="48"/>
      <c r="J452" s="48"/>
      <c r="K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c r="GT452" s="48"/>
      <c r="GU452" s="48"/>
      <c r="GV452" s="48"/>
      <c r="GW452" s="48"/>
      <c r="GX452" s="48"/>
      <c r="GY452" s="48"/>
      <c r="GZ452" s="48"/>
      <c r="HA452" s="48"/>
      <c r="HB452" s="48"/>
      <c r="HC452" s="48"/>
      <c r="HD452" s="48"/>
      <c r="HE452" s="48"/>
      <c r="HF452" s="48"/>
      <c r="HG452" s="48"/>
      <c r="HH452" s="48"/>
      <c r="HI452" s="48"/>
      <c r="HJ452" s="48"/>
      <c r="HK452" s="48"/>
      <c r="HL452" s="48"/>
      <c r="HM452" s="48"/>
      <c r="HN452" s="48"/>
      <c r="HO452" s="48"/>
      <c r="HP452" s="48"/>
      <c r="HQ452" s="48"/>
      <c r="HR452" s="48"/>
      <c r="HS452" s="48"/>
      <c r="HT452" s="48"/>
      <c r="HU452" s="48"/>
      <c r="HV452" s="48"/>
      <c r="HW452" s="48"/>
      <c r="HX452" s="48"/>
      <c r="HY452" s="48"/>
      <c r="HZ452" s="48"/>
      <c r="IA452" s="48"/>
      <c r="IB452" s="48"/>
      <c r="IC452" s="48"/>
      <c r="ID452" s="48"/>
      <c r="IE452" s="48"/>
      <c r="IF452" s="48"/>
      <c r="IG452" s="48"/>
      <c r="IH452" s="48"/>
      <c r="II452" s="48"/>
      <c r="IJ452" s="48"/>
      <c r="IK452" s="48"/>
      <c r="IL452" s="48"/>
      <c r="IM452" s="48"/>
      <c r="IN452" s="48"/>
      <c r="IO452" s="48"/>
      <c r="IP452" s="48"/>
      <c r="IQ452" s="48"/>
      <c r="IR452" s="48"/>
      <c r="IS452" s="48"/>
      <c r="IT452" s="48"/>
      <c r="IU452" s="48"/>
      <c r="IV452" s="48"/>
    </row>
    <row r="453" spans="2:256" x14ac:dyDescent="0.25">
      <c r="B453" s="48"/>
      <c r="C453" s="48"/>
      <c r="D453" s="48"/>
      <c r="E453" s="48"/>
      <c r="F453" s="48"/>
      <c r="G453" s="48"/>
      <c r="H453" s="48"/>
      <c r="I453" s="48"/>
      <c r="J453" s="48"/>
      <c r="K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c r="GT453" s="48"/>
      <c r="GU453" s="48"/>
      <c r="GV453" s="48"/>
      <c r="GW453" s="48"/>
      <c r="GX453" s="48"/>
      <c r="GY453" s="48"/>
      <c r="GZ453" s="48"/>
      <c r="HA453" s="48"/>
      <c r="HB453" s="48"/>
      <c r="HC453" s="48"/>
      <c r="HD453" s="48"/>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row>
    <row r="454" spans="2:256" x14ac:dyDescent="0.25">
      <c r="B454" s="48"/>
      <c r="C454" s="48"/>
      <c r="D454" s="48"/>
      <c r="E454" s="48"/>
      <c r="F454" s="48"/>
      <c r="G454" s="48"/>
      <c r="H454" s="48"/>
      <c r="I454" s="48"/>
      <c r="J454" s="48"/>
      <c r="K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c r="GL454" s="48"/>
      <c r="GM454" s="48"/>
      <c r="GN454" s="48"/>
      <c r="GO454" s="48"/>
      <c r="GP454" s="48"/>
      <c r="GQ454" s="48"/>
      <c r="GR454" s="48"/>
      <c r="GS454" s="48"/>
      <c r="GT454" s="48"/>
      <c r="GU454" s="48"/>
      <c r="GV454" s="48"/>
      <c r="GW454" s="48"/>
      <c r="GX454" s="48"/>
      <c r="GY454" s="48"/>
      <c r="GZ454" s="48"/>
      <c r="HA454" s="48"/>
      <c r="HB454" s="48"/>
      <c r="HC454" s="48"/>
      <c r="HD454" s="48"/>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row>
    <row r="455" spans="2:256" x14ac:dyDescent="0.25">
      <c r="B455" s="48"/>
      <c r="C455" s="48"/>
      <c r="D455" s="48"/>
      <c r="E455" s="48"/>
      <c r="F455" s="48"/>
      <c r="G455" s="48"/>
      <c r="H455" s="48"/>
      <c r="I455" s="48"/>
      <c r="J455" s="48"/>
      <c r="K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48"/>
      <c r="DF455" s="48"/>
      <c r="DG455" s="48"/>
      <c r="DH455" s="48"/>
      <c r="DI455" s="48"/>
      <c r="DJ455" s="48"/>
      <c r="DK455" s="48"/>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c r="GL455" s="48"/>
      <c r="GM455" s="48"/>
      <c r="GN455" s="48"/>
      <c r="GO455" s="48"/>
      <c r="GP455" s="48"/>
      <c r="GQ455" s="48"/>
      <c r="GR455" s="48"/>
      <c r="GS455" s="48"/>
      <c r="GT455" s="48"/>
      <c r="GU455" s="48"/>
      <c r="GV455" s="48"/>
      <c r="GW455" s="48"/>
      <c r="GX455" s="48"/>
      <c r="GY455" s="48"/>
      <c r="GZ455" s="48"/>
      <c r="HA455" s="48"/>
      <c r="HB455" s="48"/>
      <c r="HC455" s="48"/>
      <c r="HD455" s="48"/>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row>
    <row r="456" spans="2:256" x14ac:dyDescent="0.25">
      <c r="B456" s="48"/>
      <c r="C456" s="48"/>
      <c r="D456" s="48"/>
      <c r="E456" s="48"/>
      <c r="F456" s="48"/>
      <c r="G456" s="48"/>
      <c r="H456" s="48"/>
      <c r="I456" s="48"/>
      <c r="J456" s="48"/>
      <c r="K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c r="EF456" s="48"/>
      <c r="EG456" s="48"/>
      <c r="EH456" s="48"/>
      <c r="EI456" s="48"/>
      <c r="EJ456" s="48"/>
      <c r="EK456" s="48"/>
      <c r="EL456" s="48"/>
      <c r="EM456" s="48"/>
      <c r="EN456" s="48"/>
      <c r="EO456" s="48"/>
      <c r="EP456" s="48"/>
      <c r="EQ456" s="48"/>
      <c r="ER456" s="48"/>
      <c r="ES456" s="48"/>
      <c r="ET456" s="48"/>
      <c r="EU456" s="48"/>
      <c r="EV456" s="48"/>
      <c r="EW456" s="48"/>
      <c r="EX456" s="48"/>
      <c r="EY456" s="48"/>
      <c r="EZ456" s="48"/>
      <c r="FA456" s="48"/>
      <c r="FB456" s="48"/>
      <c r="FC456" s="48"/>
      <c r="FD456" s="48"/>
      <c r="FE456" s="48"/>
      <c r="FF456" s="48"/>
      <c r="FG456" s="48"/>
      <c r="FH456" s="48"/>
      <c r="FI456" s="48"/>
      <c r="FJ456" s="48"/>
      <c r="FK456" s="48"/>
      <c r="FL456" s="48"/>
      <c r="FM456" s="48"/>
      <c r="FN456" s="48"/>
      <c r="FO456" s="48"/>
      <c r="FP456" s="48"/>
      <c r="FQ456" s="48"/>
      <c r="FR456" s="48"/>
      <c r="FS456" s="48"/>
      <c r="FT456" s="48"/>
      <c r="FU456" s="48"/>
      <c r="FV456" s="48"/>
      <c r="FW456" s="48"/>
      <c r="FX456" s="48"/>
      <c r="FY456" s="48"/>
      <c r="FZ456" s="48"/>
      <c r="GA456" s="48"/>
      <c r="GB456" s="48"/>
      <c r="GC456" s="48"/>
      <c r="GD456" s="48"/>
      <c r="GE456" s="48"/>
      <c r="GF456" s="48"/>
      <c r="GG456" s="48"/>
      <c r="GH456" s="48"/>
      <c r="GI456" s="48"/>
      <c r="GJ456" s="48"/>
      <c r="GK456" s="48"/>
      <c r="GL456" s="48"/>
      <c r="GM456" s="48"/>
      <c r="GN456" s="48"/>
      <c r="GO456" s="48"/>
      <c r="GP456" s="48"/>
      <c r="GQ456" s="48"/>
      <c r="GR456" s="48"/>
      <c r="GS456" s="48"/>
      <c r="GT456" s="48"/>
      <c r="GU456" s="48"/>
      <c r="GV456" s="48"/>
      <c r="GW456" s="48"/>
      <c r="GX456" s="48"/>
      <c r="GY456" s="48"/>
      <c r="GZ456" s="48"/>
      <c r="HA456" s="48"/>
      <c r="HB456" s="48"/>
      <c r="HC456" s="48"/>
      <c r="HD456" s="48"/>
      <c r="HE456" s="48"/>
      <c r="HF456" s="48"/>
      <c r="HG456" s="48"/>
      <c r="HH456" s="48"/>
      <c r="HI456" s="48"/>
      <c r="HJ456" s="48"/>
      <c r="HK456" s="48"/>
      <c r="HL456" s="48"/>
      <c r="HM456" s="48"/>
      <c r="HN456" s="48"/>
      <c r="HO456" s="48"/>
      <c r="HP456" s="48"/>
      <c r="HQ456" s="48"/>
      <c r="HR456" s="48"/>
      <c r="HS456" s="48"/>
      <c r="HT456" s="48"/>
      <c r="HU456" s="48"/>
      <c r="HV456" s="48"/>
      <c r="HW456" s="48"/>
      <c r="HX456" s="48"/>
      <c r="HY456" s="48"/>
      <c r="HZ456" s="48"/>
      <c r="IA456" s="48"/>
      <c r="IB456" s="48"/>
      <c r="IC456" s="48"/>
      <c r="ID456" s="48"/>
      <c r="IE456" s="48"/>
      <c r="IF456" s="48"/>
      <c r="IG456" s="48"/>
      <c r="IH456" s="48"/>
      <c r="II456" s="48"/>
      <c r="IJ456" s="48"/>
      <c r="IK456" s="48"/>
      <c r="IL456" s="48"/>
      <c r="IM456" s="48"/>
      <c r="IN456" s="48"/>
      <c r="IO456" s="48"/>
      <c r="IP456" s="48"/>
      <c r="IQ456" s="48"/>
      <c r="IR456" s="48"/>
      <c r="IS456" s="48"/>
      <c r="IT456" s="48"/>
      <c r="IU456" s="48"/>
      <c r="IV456" s="48"/>
    </row>
    <row r="457" spans="2:256" x14ac:dyDescent="0.25">
      <c r="B457" s="48"/>
      <c r="C457" s="48"/>
      <c r="D457" s="48"/>
      <c r="E457" s="48"/>
      <c r="F457" s="48"/>
      <c r="G457" s="48"/>
      <c r="H457" s="48"/>
      <c r="I457" s="48"/>
      <c r="J457" s="48"/>
      <c r="K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c r="GT457" s="48"/>
      <c r="GU457" s="48"/>
      <c r="GV457" s="48"/>
      <c r="GW457" s="48"/>
      <c r="GX457" s="48"/>
      <c r="GY457" s="48"/>
      <c r="GZ457" s="48"/>
      <c r="HA457" s="48"/>
      <c r="HB457" s="48"/>
      <c r="HC457" s="48"/>
      <c r="HD457" s="48"/>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row>
    <row r="458" spans="2:256" x14ac:dyDescent="0.25">
      <c r="B458" s="48"/>
      <c r="C458" s="48"/>
      <c r="D458" s="48"/>
      <c r="E458" s="48"/>
      <c r="F458" s="48"/>
      <c r="G458" s="48"/>
      <c r="H458" s="48"/>
      <c r="I458" s="48"/>
      <c r="J458" s="48"/>
      <c r="K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c r="GT458" s="48"/>
      <c r="GU458" s="48"/>
      <c r="GV458" s="48"/>
      <c r="GW458" s="48"/>
      <c r="GX458" s="48"/>
      <c r="GY458" s="48"/>
      <c r="GZ458" s="48"/>
      <c r="HA458" s="48"/>
      <c r="HB458" s="48"/>
      <c r="HC458" s="48"/>
      <c r="HD458" s="48"/>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row>
    <row r="459" spans="2:256" x14ac:dyDescent="0.25">
      <c r="B459" s="48"/>
      <c r="C459" s="48"/>
      <c r="D459" s="48"/>
      <c r="E459" s="48"/>
      <c r="F459" s="48"/>
      <c r="G459" s="48"/>
      <c r="H459" s="48"/>
      <c r="I459" s="48"/>
      <c r="J459" s="48"/>
      <c r="K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c r="GT459" s="48"/>
      <c r="GU459" s="48"/>
      <c r="GV459" s="48"/>
      <c r="GW459" s="48"/>
      <c r="GX459" s="48"/>
      <c r="GY459" s="48"/>
      <c r="GZ459" s="48"/>
      <c r="HA459" s="48"/>
      <c r="HB459" s="48"/>
      <c r="HC459" s="48"/>
      <c r="HD459" s="48"/>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row>
    <row r="460" spans="2:256" x14ac:dyDescent="0.25">
      <c r="B460" s="48"/>
      <c r="C460" s="48"/>
      <c r="D460" s="48"/>
      <c r="E460" s="48"/>
      <c r="F460" s="48"/>
      <c r="G460" s="48"/>
      <c r="H460" s="48"/>
      <c r="I460" s="48"/>
      <c r="J460" s="48"/>
      <c r="K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c r="GL460" s="48"/>
      <c r="GM460" s="48"/>
      <c r="GN460" s="48"/>
      <c r="GO460" s="48"/>
      <c r="GP460" s="48"/>
      <c r="GQ460" s="48"/>
      <c r="GR460" s="48"/>
      <c r="GS460" s="48"/>
      <c r="GT460" s="48"/>
      <c r="GU460" s="48"/>
      <c r="GV460" s="48"/>
      <c r="GW460" s="48"/>
      <c r="GX460" s="48"/>
      <c r="GY460" s="48"/>
      <c r="GZ460" s="48"/>
      <c r="HA460" s="48"/>
      <c r="HB460" s="48"/>
      <c r="HC460" s="48"/>
      <c r="HD460" s="48"/>
      <c r="HE460" s="48"/>
      <c r="HF460" s="48"/>
      <c r="HG460" s="48"/>
      <c r="HH460" s="48"/>
      <c r="HI460" s="48"/>
      <c r="HJ460" s="48"/>
      <c r="HK460" s="48"/>
      <c r="HL460" s="48"/>
      <c r="HM460" s="48"/>
      <c r="HN460" s="48"/>
      <c r="HO460" s="48"/>
      <c r="HP460" s="48"/>
      <c r="HQ460" s="48"/>
      <c r="HR460" s="48"/>
      <c r="HS460" s="48"/>
      <c r="HT460" s="48"/>
      <c r="HU460" s="48"/>
      <c r="HV460" s="48"/>
      <c r="HW460" s="48"/>
      <c r="HX460" s="48"/>
      <c r="HY460" s="48"/>
      <c r="HZ460" s="48"/>
      <c r="IA460" s="48"/>
      <c r="IB460" s="48"/>
      <c r="IC460" s="48"/>
      <c r="ID460" s="48"/>
      <c r="IE460" s="48"/>
      <c r="IF460" s="48"/>
      <c r="IG460" s="48"/>
      <c r="IH460" s="48"/>
      <c r="II460" s="48"/>
      <c r="IJ460" s="48"/>
      <c r="IK460" s="48"/>
      <c r="IL460" s="48"/>
      <c r="IM460" s="48"/>
      <c r="IN460" s="48"/>
      <c r="IO460" s="48"/>
      <c r="IP460" s="48"/>
      <c r="IQ460" s="48"/>
      <c r="IR460" s="48"/>
      <c r="IS460" s="48"/>
      <c r="IT460" s="48"/>
      <c r="IU460" s="48"/>
      <c r="IV460" s="48"/>
    </row>
    <row r="461" spans="2:256" x14ac:dyDescent="0.25">
      <c r="B461" s="48"/>
      <c r="C461" s="48"/>
      <c r="D461" s="48"/>
      <c r="E461" s="48"/>
      <c r="F461" s="48"/>
      <c r="G461" s="48"/>
      <c r="H461" s="48"/>
      <c r="I461" s="48"/>
      <c r="J461" s="48"/>
      <c r="K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c r="GL461" s="48"/>
      <c r="GM461" s="48"/>
      <c r="GN461" s="48"/>
      <c r="GO461" s="48"/>
      <c r="GP461" s="48"/>
      <c r="GQ461" s="48"/>
      <c r="GR461" s="48"/>
      <c r="GS461" s="48"/>
      <c r="GT461" s="48"/>
      <c r="GU461" s="48"/>
      <c r="GV461" s="48"/>
      <c r="GW461" s="48"/>
      <c r="GX461" s="48"/>
      <c r="GY461" s="48"/>
      <c r="GZ461" s="48"/>
      <c r="HA461" s="48"/>
      <c r="HB461" s="48"/>
      <c r="HC461" s="48"/>
      <c r="HD461" s="48"/>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row>
    <row r="462" spans="2:256" x14ac:dyDescent="0.25">
      <c r="B462" s="48"/>
      <c r="C462" s="48"/>
      <c r="D462" s="48"/>
      <c r="E462" s="48"/>
      <c r="F462" s="48"/>
      <c r="G462" s="48"/>
      <c r="H462" s="48"/>
      <c r="I462" s="48"/>
      <c r="J462" s="48"/>
      <c r="K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c r="BS462" s="48"/>
      <c r="BT462" s="48"/>
      <c r="BU462" s="48"/>
      <c r="BV462" s="48"/>
      <c r="BW462" s="48"/>
      <c r="BX462" s="48"/>
      <c r="BY462" s="48"/>
      <c r="BZ462" s="48"/>
      <c r="CA462" s="48"/>
      <c r="CB462" s="48"/>
      <c r="CC462" s="48"/>
      <c r="CD462" s="48"/>
      <c r="CE462" s="48"/>
      <c r="CF462" s="48"/>
      <c r="CG462" s="48"/>
      <c r="CH462" s="48"/>
      <c r="CI462" s="48"/>
      <c r="CJ462" s="48"/>
      <c r="CK462" s="48"/>
      <c r="CL462" s="48"/>
      <c r="CM462" s="48"/>
      <c r="CN462" s="48"/>
      <c r="CO462" s="48"/>
      <c r="CP462" s="48"/>
      <c r="CQ462" s="48"/>
      <c r="CR462" s="48"/>
      <c r="CS462" s="48"/>
      <c r="CT462" s="48"/>
      <c r="CU462" s="48"/>
      <c r="CV462" s="48"/>
      <c r="CW462" s="48"/>
      <c r="CX462" s="48"/>
      <c r="CY462" s="48"/>
      <c r="CZ462" s="48"/>
      <c r="DA462" s="48"/>
      <c r="DB462" s="48"/>
      <c r="DC462" s="48"/>
      <c r="DD462" s="48"/>
      <c r="DE462" s="48"/>
      <c r="DF462" s="48"/>
      <c r="DG462" s="48"/>
      <c r="DH462" s="48"/>
      <c r="DI462" s="48"/>
      <c r="DJ462" s="48"/>
      <c r="DK462" s="48"/>
      <c r="DL462" s="48"/>
      <c r="DM462" s="48"/>
      <c r="DN462" s="48"/>
      <c r="DO462" s="48"/>
      <c r="DP462" s="48"/>
      <c r="DQ462" s="48"/>
      <c r="DR462" s="48"/>
      <c r="DS462" s="48"/>
      <c r="DT462" s="48"/>
      <c r="DU462" s="48"/>
      <c r="DV462" s="48"/>
      <c r="DW462" s="48"/>
      <c r="DX462" s="48"/>
      <c r="DY462" s="48"/>
      <c r="DZ462" s="48"/>
      <c r="EA462" s="48"/>
      <c r="EB462" s="48"/>
      <c r="EC462" s="48"/>
      <c r="ED462" s="48"/>
      <c r="EE462" s="48"/>
      <c r="EF462" s="48"/>
      <c r="EG462" s="48"/>
      <c r="EH462" s="48"/>
      <c r="EI462" s="48"/>
      <c r="EJ462" s="48"/>
      <c r="EK462" s="48"/>
      <c r="EL462" s="48"/>
      <c r="EM462" s="48"/>
      <c r="EN462" s="48"/>
      <c r="EO462" s="48"/>
      <c r="EP462" s="48"/>
      <c r="EQ462" s="48"/>
      <c r="ER462" s="48"/>
      <c r="ES462" s="48"/>
      <c r="ET462" s="48"/>
      <c r="EU462" s="48"/>
      <c r="EV462" s="48"/>
      <c r="EW462" s="48"/>
      <c r="EX462" s="48"/>
      <c r="EY462" s="48"/>
      <c r="EZ462" s="48"/>
      <c r="FA462" s="48"/>
      <c r="FB462" s="48"/>
      <c r="FC462" s="48"/>
      <c r="FD462" s="48"/>
      <c r="FE462" s="48"/>
      <c r="FF462" s="48"/>
      <c r="FG462" s="48"/>
      <c r="FH462" s="48"/>
      <c r="FI462" s="48"/>
      <c r="FJ462" s="48"/>
      <c r="FK462" s="48"/>
      <c r="FL462" s="48"/>
      <c r="FM462" s="48"/>
      <c r="FN462" s="48"/>
      <c r="FO462" s="48"/>
      <c r="FP462" s="48"/>
      <c r="FQ462" s="48"/>
      <c r="FR462" s="48"/>
      <c r="FS462" s="48"/>
      <c r="FT462" s="48"/>
      <c r="FU462" s="48"/>
      <c r="FV462" s="48"/>
      <c r="FW462" s="48"/>
      <c r="FX462" s="48"/>
      <c r="FY462" s="48"/>
      <c r="FZ462" s="48"/>
      <c r="GA462" s="48"/>
      <c r="GB462" s="48"/>
      <c r="GC462" s="48"/>
      <c r="GD462" s="48"/>
      <c r="GE462" s="48"/>
      <c r="GF462" s="48"/>
      <c r="GG462" s="48"/>
      <c r="GH462" s="48"/>
      <c r="GI462" s="48"/>
      <c r="GJ462" s="48"/>
      <c r="GK462" s="48"/>
      <c r="GL462" s="48"/>
      <c r="GM462" s="48"/>
      <c r="GN462" s="48"/>
      <c r="GO462" s="48"/>
      <c r="GP462" s="48"/>
      <c r="GQ462" s="48"/>
      <c r="GR462" s="48"/>
      <c r="GS462" s="48"/>
      <c r="GT462" s="48"/>
      <c r="GU462" s="48"/>
      <c r="GV462" s="48"/>
      <c r="GW462" s="48"/>
      <c r="GX462" s="48"/>
      <c r="GY462" s="48"/>
      <c r="GZ462" s="48"/>
      <c r="HA462" s="48"/>
      <c r="HB462" s="48"/>
      <c r="HC462" s="48"/>
      <c r="HD462" s="48"/>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row>
    <row r="463" spans="2:256" x14ac:dyDescent="0.25">
      <c r="B463" s="48"/>
      <c r="C463" s="48"/>
      <c r="D463" s="48"/>
      <c r="E463" s="48"/>
      <c r="F463" s="48"/>
      <c r="G463" s="48"/>
      <c r="H463" s="48"/>
      <c r="I463" s="48"/>
      <c r="J463" s="48"/>
      <c r="K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48"/>
      <c r="DF463" s="48"/>
      <c r="DG463" s="48"/>
      <c r="DH463" s="48"/>
      <c r="DI463" s="48"/>
      <c r="DJ463" s="48"/>
      <c r="DK463" s="48"/>
      <c r="DL463" s="48"/>
      <c r="DM463" s="48"/>
      <c r="DN463" s="48"/>
      <c r="DO463" s="48"/>
      <c r="DP463" s="48"/>
      <c r="DQ463" s="48"/>
      <c r="DR463" s="48"/>
      <c r="DS463" s="48"/>
      <c r="DT463" s="48"/>
      <c r="DU463" s="48"/>
      <c r="DV463" s="48"/>
      <c r="DW463" s="48"/>
      <c r="DX463" s="48"/>
      <c r="DY463" s="48"/>
      <c r="DZ463" s="48"/>
      <c r="EA463" s="48"/>
      <c r="EB463" s="48"/>
      <c r="EC463" s="48"/>
      <c r="ED463" s="48"/>
      <c r="EE463" s="48"/>
      <c r="EF463" s="48"/>
      <c r="EG463" s="48"/>
      <c r="EH463" s="48"/>
      <c r="EI463" s="48"/>
      <c r="EJ463" s="48"/>
      <c r="EK463" s="48"/>
      <c r="EL463" s="48"/>
      <c r="EM463" s="48"/>
      <c r="EN463" s="48"/>
      <c r="EO463" s="48"/>
      <c r="EP463" s="48"/>
      <c r="EQ463" s="48"/>
      <c r="ER463" s="48"/>
      <c r="ES463" s="48"/>
      <c r="ET463" s="48"/>
      <c r="EU463" s="48"/>
      <c r="EV463" s="48"/>
      <c r="EW463" s="48"/>
      <c r="EX463" s="48"/>
      <c r="EY463" s="48"/>
      <c r="EZ463" s="48"/>
      <c r="FA463" s="48"/>
      <c r="FB463" s="48"/>
      <c r="FC463" s="48"/>
      <c r="FD463" s="48"/>
      <c r="FE463" s="48"/>
      <c r="FF463" s="48"/>
      <c r="FG463" s="48"/>
      <c r="FH463" s="48"/>
      <c r="FI463" s="48"/>
      <c r="FJ463" s="48"/>
      <c r="FK463" s="48"/>
      <c r="FL463" s="48"/>
      <c r="FM463" s="48"/>
      <c r="FN463" s="48"/>
      <c r="FO463" s="48"/>
      <c r="FP463" s="48"/>
      <c r="FQ463" s="48"/>
      <c r="FR463" s="48"/>
      <c r="FS463" s="48"/>
      <c r="FT463" s="48"/>
      <c r="FU463" s="48"/>
      <c r="FV463" s="48"/>
      <c r="FW463" s="48"/>
      <c r="FX463" s="48"/>
      <c r="FY463" s="48"/>
      <c r="FZ463" s="48"/>
      <c r="GA463" s="48"/>
      <c r="GB463" s="48"/>
      <c r="GC463" s="48"/>
      <c r="GD463" s="48"/>
      <c r="GE463" s="48"/>
      <c r="GF463" s="48"/>
      <c r="GG463" s="48"/>
      <c r="GH463" s="48"/>
      <c r="GI463" s="48"/>
      <c r="GJ463" s="48"/>
      <c r="GK463" s="48"/>
      <c r="GL463" s="48"/>
      <c r="GM463" s="48"/>
      <c r="GN463" s="48"/>
      <c r="GO463" s="48"/>
      <c r="GP463" s="48"/>
      <c r="GQ463" s="48"/>
      <c r="GR463" s="48"/>
      <c r="GS463" s="48"/>
      <c r="GT463" s="48"/>
      <c r="GU463" s="48"/>
      <c r="GV463" s="48"/>
      <c r="GW463" s="48"/>
      <c r="GX463" s="48"/>
      <c r="GY463" s="48"/>
      <c r="GZ463" s="48"/>
      <c r="HA463" s="48"/>
      <c r="HB463" s="48"/>
      <c r="HC463" s="48"/>
      <c r="HD463" s="48"/>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row>
    <row r="464" spans="2:256" x14ac:dyDescent="0.25">
      <c r="B464" s="48"/>
      <c r="C464" s="48"/>
      <c r="D464" s="48"/>
      <c r="E464" s="48"/>
      <c r="F464" s="48"/>
      <c r="G464" s="48"/>
      <c r="H464" s="48"/>
      <c r="I464" s="48"/>
      <c r="J464" s="48"/>
      <c r="K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48"/>
      <c r="DF464" s="48"/>
      <c r="DG464" s="48"/>
      <c r="DH464" s="48"/>
      <c r="DI464" s="48"/>
      <c r="DJ464" s="48"/>
      <c r="DK464" s="48"/>
      <c r="DL464" s="48"/>
      <c r="DM464" s="48"/>
      <c r="DN464" s="48"/>
      <c r="DO464" s="48"/>
      <c r="DP464" s="48"/>
      <c r="DQ464" s="48"/>
      <c r="DR464" s="48"/>
      <c r="DS464" s="48"/>
      <c r="DT464" s="48"/>
      <c r="DU464" s="48"/>
      <c r="DV464" s="48"/>
      <c r="DW464" s="48"/>
      <c r="DX464" s="48"/>
      <c r="DY464" s="48"/>
      <c r="DZ464" s="48"/>
      <c r="EA464" s="48"/>
      <c r="EB464" s="48"/>
      <c r="EC464" s="48"/>
      <c r="ED464" s="48"/>
      <c r="EE464" s="48"/>
      <c r="EF464" s="48"/>
      <c r="EG464" s="48"/>
      <c r="EH464" s="48"/>
      <c r="EI464" s="48"/>
      <c r="EJ464" s="48"/>
      <c r="EK464" s="48"/>
      <c r="EL464" s="48"/>
      <c r="EM464" s="48"/>
      <c r="EN464" s="48"/>
      <c r="EO464" s="48"/>
      <c r="EP464" s="48"/>
      <c r="EQ464" s="48"/>
      <c r="ER464" s="48"/>
      <c r="ES464" s="48"/>
      <c r="ET464" s="48"/>
      <c r="EU464" s="48"/>
      <c r="EV464" s="48"/>
      <c r="EW464" s="48"/>
      <c r="EX464" s="48"/>
      <c r="EY464" s="48"/>
      <c r="EZ464" s="48"/>
      <c r="FA464" s="48"/>
      <c r="FB464" s="48"/>
      <c r="FC464" s="48"/>
      <c r="FD464" s="48"/>
      <c r="FE464" s="48"/>
      <c r="FF464" s="48"/>
      <c r="FG464" s="48"/>
      <c r="FH464" s="48"/>
      <c r="FI464" s="48"/>
      <c r="FJ464" s="48"/>
      <c r="FK464" s="48"/>
      <c r="FL464" s="48"/>
      <c r="FM464" s="48"/>
      <c r="FN464" s="48"/>
      <c r="FO464" s="48"/>
      <c r="FP464" s="48"/>
      <c r="FQ464" s="48"/>
      <c r="FR464" s="48"/>
      <c r="FS464" s="48"/>
      <c r="FT464" s="48"/>
      <c r="FU464" s="48"/>
      <c r="FV464" s="48"/>
      <c r="FW464" s="48"/>
      <c r="FX464" s="48"/>
      <c r="FY464" s="48"/>
      <c r="FZ464" s="48"/>
      <c r="GA464" s="48"/>
      <c r="GB464" s="48"/>
      <c r="GC464" s="48"/>
      <c r="GD464" s="48"/>
      <c r="GE464" s="48"/>
      <c r="GF464" s="48"/>
      <c r="GG464" s="48"/>
      <c r="GH464" s="48"/>
      <c r="GI464" s="48"/>
      <c r="GJ464" s="48"/>
      <c r="GK464" s="48"/>
      <c r="GL464" s="48"/>
      <c r="GM464" s="48"/>
      <c r="GN464" s="48"/>
      <c r="GO464" s="48"/>
      <c r="GP464" s="48"/>
      <c r="GQ464" s="48"/>
      <c r="GR464" s="48"/>
      <c r="GS464" s="48"/>
      <c r="GT464" s="48"/>
      <c r="GU464" s="48"/>
      <c r="GV464" s="48"/>
      <c r="GW464" s="48"/>
      <c r="GX464" s="48"/>
      <c r="GY464" s="48"/>
      <c r="GZ464" s="48"/>
      <c r="HA464" s="48"/>
      <c r="HB464" s="48"/>
      <c r="HC464" s="48"/>
      <c r="HD464" s="48"/>
      <c r="HE464" s="48"/>
      <c r="HF464" s="48"/>
      <c r="HG464" s="48"/>
      <c r="HH464" s="48"/>
      <c r="HI464" s="48"/>
      <c r="HJ464" s="48"/>
      <c r="HK464" s="48"/>
      <c r="HL464" s="48"/>
      <c r="HM464" s="48"/>
      <c r="HN464" s="48"/>
      <c r="HO464" s="48"/>
      <c r="HP464" s="48"/>
      <c r="HQ464" s="48"/>
      <c r="HR464" s="48"/>
      <c r="HS464" s="48"/>
      <c r="HT464" s="48"/>
      <c r="HU464" s="48"/>
      <c r="HV464" s="48"/>
      <c r="HW464" s="48"/>
      <c r="HX464" s="48"/>
      <c r="HY464" s="48"/>
      <c r="HZ464" s="48"/>
      <c r="IA464" s="48"/>
      <c r="IB464" s="48"/>
      <c r="IC464" s="48"/>
      <c r="ID464" s="48"/>
      <c r="IE464" s="48"/>
      <c r="IF464" s="48"/>
      <c r="IG464" s="48"/>
      <c r="IH464" s="48"/>
      <c r="II464" s="48"/>
      <c r="IJ464" s="48"/>
      <c r="IK464" s="48"/>
      <c r="IL464" s="48"/>
      <c r="IM464" s="48"/>
      <c r="IN464" s="48"/>
      <c r="IO464" s="48"/>
      <c r="IP464" s="48"/>
      <c r="IQ464" s="48"/>
      <c r="IR464" s="48"/>
      <c r="IS464" s="48"/>
      <c r="IT464" s="48"/>
      <c r="IU464" s="48"/>
      <c r="IV464" s="48"/>
    </row>
    <row r="465" spans="2:256" x14ac:dyDescent="0.25">
      <c r="B465" s="48"/>
      <c r="C465" s="48"/>
      <c r="D465" s="48"/>
      <c r="E465" s="48"/>
      <c r="F465" s="48"/>
      <c r="G465" s="48"/>
      <c r="H465" s="48"/>
      <c r="I465" s="48"/>
      <c r="J465" s="48"/>
      <c r="K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48"/>
      <c r="DF465" s="48"/>
      <c r="DG465" s="48"/>
      <c r="DH465" s="48"/>
      <c r="DI465" s="48"/>
      <c r="DJ465" s="48"/>
      <c r="DK465" s="48"/>
      <c r="DL465" s="48"/>
      <c r="DM465" s="48"/>
      <c r="DN465" s="48"/>
      <c r="DO465" s="48"/>
      <c r="DP465" s="48"/>
      <c r="DQ465" s="48"/>
      <c r="DR465" s="48"/>
      <c r="DS465" s="48"/>
      <c r="DT465" s="48"/>
      <c r="DU465" s="48"/>
      <c r="DV465" s="48"/>
      <c r="DW465" s="48"/>
      <c r="DX465" s="48"/>
      <c r="DY465" s="48"/>
      <c r="DZ465" s="48"/>
      <c r="EA465" s="48"/>
      <c r="EB465" s="48"/>
      <c r="EC465" s="48"/>
      <c r="ED465" s="48"/>
      <c r="EE465" s="48"/>
      <c r="EF465" s="48"/>
      <c r="EG465" s="48"/>
      <c r="EH465" s="48"/>
      <c r="EI465" s="48"/>
      <c r="EJ465" s="48"/>
      <c r="EK465" s="48"/>
      <c r="EL465" s="48"/>
      <c r="EM465" s="48"/>
      <c r="EN465" s="48"/>
      <c r="EO465" s="48"/>
      <c r="EP465" s="48"/>
      <c r="EQ465" s="48"/>
      <c r="ER465" s="48"/>
      <c r="ES465" s="48"/>
      <c r="ET465" s="48"/>
      <c r="EU465" s="48"/>
      <c r="EV465" s="48"/>
      <c r="EW465" s="48"/>
      <c r="EX465" s="48"/>
      <c r="EY465" s="48"/>
      <c r="EZ465" s="48"/>
      <c r="FA465" s="48"/>
      <c r="FB465" s="48"/>
      <c r="FC465" s="48"/>
      <c r="FD465" s="48"/>
      <c r="FE465" s="48"/>
      <c r="FF465" s="48"/>
      <c r="FG465" s="48"/>
      <c r="FH465" s="48"/>
      <c r="FI465" s="48"/>
      <c r="FJ465" s="48"/>
      <c r="FK465" s="48"/>
      <c r="FL465" s="48"/>
      <c r="FM465" s="48"/>
      <c r="FN465" s="48"/>
      <c r="FO465" s="48"/>
      <c r="FP465" s="48"/>
      <c r="FQ465" s="48"/>
      <c r="FR465" s="48"/>
      <c r="FS465" s="48"/>
      <c r="FT465" s="48"/>
      <c r="FU465" s="48"/>
      <c r="FV465" s="48"/>
      <c r="FW465" s="48"/>
      <c r="FX465" s="48"/>
      <c r="FY465" s="48"/>
      <c r="FZ465" s="48"/>
      <c r="GA465" s="48"/>
      <c r="GB465" s="48"/>
      <c r="GC465" s="48"/>
      <c r="GD465" s="48"/>
      <c r="GE465" s="48"/>
      <c r="GF465" s="48"/>
      <c r="GG465" s="48"/>
      <c r="GH465" s="48"/>
      <c r="GI465" s="48"/>
      <c r="GJ465" s="48"/>
      <c r="GK465" s="48"/>
      <c r="GL465" s="48"/>
      <c r="GM465" s="48"/>
      <c r="GN465" s="48"/>
      <c r="GO465" s="48"/>
      <c r="GP465" s="48"/>
      <c r="GQ465" s="48"/>
      <c r="GR465" s="48"/>
      <c r="GS465" s="48"/>
      <c r="GT465" s="48"/>
      <c r="GU465" s="48"/>
      <c r="GV465" s="48"/>
      <c r="GW465" s="48"/>
      <c r="GX465" s="48"/>
      <c r="GY465" s="48"/>
      <c r="GZ465" s="48"/>
      <c r="HA465" s="48"/>
      <c r="HB465" s="48"/>
      <c r="HC465" s="48"/>
      <c r="HD465" s="48"/>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row>
    <row r="466" spans="2:256" x14ac:dyDescent="0.25">
      <c r="B466" s="48"/>
      <c r="C466" s="48"/>
      <c r="D466" s="48"/>
      <c r="E466" s="48"/>
      <c r="F466" s="48"/>
      <c r="G466" s="48"/>
      <c r="H466" s="48"/>
      <c r="I466" s="48"/>
      <c r="J466" s="48"/>
      <c r="K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c r="EF466" s="48"/>
      <c r="EG466" s="48"/>
      <c r="EH466" s="48"/>
      <c r="EI466" s="48"/>
      <c r="EJ466" s="48"/>
      <c r="EK466" s="48"/>
      <c r="EL466" s="48"/>
      <c r="EM466" s="48"/>
      <c r="EN466" s="48"/>
      <c r="EO466" s="48"/>
      <c r="EP466" s="48"/>
      <c r="EQ466" s="48"/>
      <c r="ER466" s="48"/>
      <c r="ES466" s="48"/>
      <c r="ET466" s="48"/>
      <c r="EU466" s="48"/>
      <c r="EV466" s="48"/>
      <c r="EW466" s="48"/>
      <c r="EX466" s="48"/>
      <c r="EY466" s="48"/>
      <c r="EZ466" s="48"/>
      <c r="FA466" s="48"/>
      <c r="FB466" s="48"/>
      <c r="FC466" s="48"/>
      <c r="FD466" s="48"/>
      <c r="FE466" s="48"/>
      <c r="FF466" s="48"/>
      <c r="FG466" s="48"/>
      <c r="FH466" s="48"/>
      <c r="FI466" s="48"/>
      <c r="FJ466" s="48"/>
      <c r="FK466" s="48"/>
      <c r="FL466" s="48"/>
      <c r="FM466" s="48"/>
      <c r="FN466" s="48"/>
      <c r="FO466" s="48"/>
      <c r="FP466" s="48"/>
      <c r="FQ466" s="48"/>
      <c r="FR466" s="48"/>
      <c r="FS466" s="48"/>
      <c r="FT466" s="48"/>
      <c r="FU466" s="48"/>
      <c r="FV466" s="48"/>
      <c r="FW466" s="48"/>
      <c r="FX466" s="48"/>
      <c r="FY466" s="48"/>
      <c r="FZ466" s="48"/>
      <c r="GA466" s="48"/>
      <c r="GB466" s="48"/>
      <c r="GC466" s="48"/>
      <c r="GD466" s="48"/>
      <c r="GE466" s="48"/>
      <c r="GF466" s="48"/>
      <c r="GG466" s="48"/>
      <c r="GH466" s="48"/>
      <c r="GI466" s="48"/>
      <c r="GJ466" s="48"/>
      <c r="GK466" s="48"/>
      <c r="GL466" s="48"/>
      <c r="GM466" s="48"/>
      <c r="GN466" s="48"/>
      <c r="GO466" s="48"/>
      <c r="GP466" s="48"/>
      <c r="GQ466" s="48"/>
      <c r="GR466" s="48"/>
      <c r="GS466" s="48"/>
      <c r="GT466" s="48"/>
      <c r="GU466" s="48"/>
      <c r="GV466" s="48"/>
      <c r="GW466" s="48"/>
      <c r="GX466" s="48"/>
      <c r="GY466" s="48"/>
      <c r="GZ466" s="48"/>
      <c r="HA466" s="48"/>
      <c r="HB466" s="48"/>
      <c r="HC466" s="48"/>
      <c r="HD466" s="48"/>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row>
    <row r="467" spans="2:256" x14ac:dyDescent="0.25">
      <c r="B467" s="48"/>
      <c r="C467" s="48"/>
      <c r="D467" s="48"/>
      <c r="E467" s="48"/>
      <c r="F467" s="48"/>
      <c r="G467" s="48"/>
      <c r="H467" s="48"/>
      <c r="I467" s="48"/>
      <c r="J467" s="48"/>
      <c r="K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48"/>
      <c r="DS467" s="48"/>
      <c r="DT467" s="48"/>
      <c r="DU467" s="48"/>
      <c r="DV467" s="48"/>
      <c r="DW467" s="48"/>
      <c r="DX467" s="48"/>
      <c r="DY467" s="48"/>
      <c r="DZ467" s="48"/>
      <c r="EA467" s="48"/>
      <c r="EB467" s="48"/>
      <c r="EC467" s="48"/>
      <c r="ED467" s="48"/>
      <c r="EE467" s="48"/>
      <c r="EF467" s="48"/>
      <c r="EG467" s="48"/>
      <c r="EH467" s="48"/>
      <c r="EI467" s="48"/>
      <c r="EJ467" s="48"/>
      <c r="EK467" s="48"/>
      <c r="EL467" s="48"/>
      <c r="EM467" s="48"/>
      <c r="EN467" s="48"/>
      <c r="EO467" s="48"/>
      <c r="EP467" s="48"/>
      <c r="EQ467" s="48"/>
      <c r="ER467" s="48"/>
      <c r="ES467" s="48"/>
      <c r="ET467" s="48"/>
      <c r="EU467" s="48"/>
      <c r="EV467" s="48"/>
      <c r="EW467" s="48"/>
      <c r="EX467" s="48"/>
      <c r="EY467" s="48"/>
      <c r="EZ467" s="48"/>
      <c r="FA467" s="48"/>
      <c r="FB467" s="48"/>
      <c r="FC467" s="48"/>
      <c r="FD467" s="48"/>
      <c r="FE467" s="48"/>
      <c r="FF467" s="48"/>
      <c r="FG467" s="48"/>
      <c r="FH467" s="48"/>
      <c r="FI467" s="48"/>
      <c r="FJ467" s="48"/>
      <c r="FK467" s="48"/>
      <c r="FL467" s="48"/>
      <c r="FM467" s="48"/>
      <c r="FN467" s="48"/>
      <c r="FO467" s="48"/>
      <c r="FP467" s="48"/>
      <c r="FQ467" s="48"/>
      <c r="FR467" s="48"/>
      <c r="FS467" s="48"/>
      <c r="FT467" s="48"/>
      <c r="FU467" s="48"/>
      <c r="FV467" s="48"/>
      <c r="FW467" s="48"/>
      <c r="FX467" s="48"/>
      <c r="FY467" s="48"/>
      <c r="FZ467" s="48"/>
      <c r="GA467" s="48"/>
      <c r="GB467" s="48"/>
      <c r="GC467" s="48"/>
      <c r="GD467" s="48"/>
      <c r="GE467" s="48"/>
      <c r="GF467" s="48"/>
      <c r="GG467" s="48"/>
      <c r="GH467" s="48"/>
      <c r="GI467" s="48"/>
      <c r="GJ467" s="48"/>
      <c r="GK467" s="48"/>
      <c r="GL467" s="48"/>
      <c r="GM467" s="48"/>
      <c r="GN467" s="48"/>
      <c r="GO467" s="48"/>
      <c r="GP467" s="48"/>
      <c r="GQ467" s="48"/>
      <c r="GR467" s="48"/>
      <c r="GS467" s="48"/>
      <c r="GT467" s="48"/>
      <c r="GU467" s="48"/>
      <c r="GV467" s="48"/>
      <c r="GW467" s="48"/>
      <c r="GX467" s="48"/>
      <c r="GY467" s="48"/>
      <c r="GZ467" s="48"/>
      <c r="HA467" s="48"/>
      <c r="HB467" s="48"/>
      <c r="HC467" s="48"/>
      <c r="HD467" s="48"/>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row>
    <row r="468" spans="2:256" x14ac:dyDescent="0.25">
      <c r="B468" s="48"/>
      <c r="C468" s="48"/>
      <c r="D468" s="48"/>
      <c r="E468" s="48"/>
      <c r="F468" s="48"/>
      <c r="G468" s="48"/>
      <c r="H468" s="48"/>
      <c r="I468" s="48"/>
      <c r="J468" s="48"/>
      <c r="K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48"/>
      <c r="DF468" s="48"/>
      <c r="DG468" s="48"/>
      <c r="DH468" s="48"/>
      <c r="DI468" s="48"/>
      <c r="DJ468" s="48"/>
      <c r="DK468" s="48"/>
      <c r="DL468" s="48"/>
      <c r="DM468" s="48"/>
      <c r="DN468" s="48"/>
      <c r="DO468" s="48"/>
      <c r="DP468" s="48"/>
      <c r="DQ468" s="48"/>
      <c r="DR468" s="48"/>
      <c r="DS468" s="48"/>
      <c r="DT468" s="48"/>
      <c r="DU468" s="48"/>
      <c r="DV468" s="48"/>
      <c r="DW468" s="48"/>
      <c r="DX468" s="48"/>
      <c r="DY468" s="48"/>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48"/>
      <c r="FH468" s="48"/>
      <c r="FI468" s="48"/>
      <c r="FJ468" s="48"/>
      <c r="FK468" s="48"/>
      <c r="FL468" s="48"/>
      <c r="FM468" s="48"/>
      <c r="FN468" s="48"/>
      <c r="FO468" s="48"/>
      <c r="FP468" s="48"/>
      <c r="FQ468" s="48"/>
      <c r="FR468" s="48"/>
      <c r="FS468" s="48"/>
      <c r="FT468" s="48"/>
      <c r="FU468" s="48"/>
      <c r="FV468" s="48"/>
      <c r="FW468" s="48"/>
      <c r="FX468" s="48"/>
      <c r="FY468" s="48"/>
      <c r="FZ468" s="48"/>
      <c r="GA468" s="48"/>
      <c r="GB468" s="48"/>
      <c r="GC468" s="48"/>
      <c r="GD468" s="48"/>
      <c r="GE468" s="48"/>
      <c r="GF468" s="48"/>
      <c r="GG468" s="48"/>
      <c r="GH468" s="48"/>
      <c r="GI468" s="48"/>
      <c r="GJ468" s="48"/>
      <c r="GK468" s="48"/>
      <c r="GL468" s="48"/>
      <c r="GM468" s="48"/>
      <c r="GN468" s="48"/>
      <c r="GO468" s="48"/>
      <c r="GP468" s="48"/>
      <c r="GQ468" s="48"/>
      <c r="GR468" s="48"/>
      <c r="GS468" s="48"/>
      <c r="GT468" s="48"/>
      <c r="GU468" s="48"/>
      <c r="GV468" s="48"/>
      <c r="GW468" s="48"/>
      <c r="GX468" s="48"/>
      <c r="GY468" s="48"/>
      <c r="GZ468" s="48"/>
      <c r="HA468" s="48"/>
      <c r="HB468" s="48"/>
      <c r="HC468" s="48"/>
      <c r="HD468" s="48"/>
      <c r="HE468" s="48"/>
      <c r="HF468" s="48"/>
      <c r="HG468" s="48"/>
      <c r="HH468" s="48"/>
      <c r="HI468" s="48"/>
      <c r="HJ468" s="48"/>
      <c r="HK468" s="48"/>
      <c r="HL468" s="48"/>
      <c r="HM468" s="48"/>
      <c r="HN468" s="48"/>
      <c r="HO468" s="48"/>
      <c r="HP468" s="48"/>
      <c r="HQ468" s="48"/>
      <c r="HR468" s="48"/>
      <c r="HS468" s="48"/>
      <c r="HT468" s="48"/>
      <c r="HU468" s="48"/>
      <c r="HV468" s="48"/>
      <c r="HW468" s="48"/>
      <c r="HX468" s="48"/>
      <c r="HY468" s="48"/>
      <c r="HZ468" s="48"/>
      <c r="IA468" s="48"/>
      <c r="IB468" s="48"/>
      <c r="IC468" s="48"/>
      <c r="ID468" s="48"/>
      <c r="IE468" s="48"/>
      <c r="IF468" s="48"/>
      <c r="IG468" s="48"/>
      <c r="IH468" s="48"/>
      <c r="II468" s="48"/>
      <c r="IJ468" s="48"/>
      <c r="IK468" s="48"/>
      <c r="IL468" s="48"/>
      <c r="IM468" s="48"/>
      <c r="IN468" s="48"/>
      <c r="IO468" s="48"/>
      <c r="IP468" s="48"/>
      <c r="IQ468" s="48"/>
      <c r="IR468" s="48"/>
      <c r="IS468" s="48"/>
      <c r="IT468" s="48"/>
      <c r="IU468" s="48"/>
      <c r="IV468" s="48"/>
    </row>
    <row r="469" spans="2:256" x14ac:dyDescent="0.25">
      <c r="B469" s="48"/>
      <c r="C469" s="48"/>
      <c r="D469" s="48"/>
      <c r="E469" s="48"/>
      <c r="F469" s="48"/>
      <c r="G469" s="48"/>
      <c r="H469" s="48"/>
      <c r="I469" s="48"/>
      <c r="J469" s="48"/>
      <c r="K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c r="GT469" s="48"/>
      <c r="GU469" s="48"/>
      <c r="GV469" s="48"/>
      <c r="GW469" s="48"/>
      <c r="GX469" s="48"/>
      <c r="GY469" s="48"/>
      <c r="GZ469" s="48"/>
      <c r="HA469" s="48"/>
      <c r="HB469" s="48"/>
      <c r="HC469" s="48"/>
      <c r="HD469" s="48"/>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row>
    <row r="470" spans="2:256" x14ac:dyDescent="0.25">
      <c r="B470" s="48"/>
      <c r="C470" s="48"/>
      <c r="D470" s="48"/>
      <c r="E470" s="48"/>
      <c r="F470" s="48"/>
      <c r="G470" s="48"/>
      <c r="H470" s="48"/>
      <c r="I470" s="48"/>
      <c r="J470" s="48"/>
      <c r="K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c r="GT470" s="48"/>
      <c r="GU470" s="48"/>
      <c r="GV470" s="48"/>
      <c r="GW470" s="48"/>
      <c r="GX470" s="48"/>
      <c r="GY470" s="48"/>
      <c r="GZ470" s="48"/>
      <c r="HA470" s="48"/>
      <c r="HB470" s="48"/>
      <c r="HC470" s="48"/>
      <c r="HD470" s="48"/>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row>
    <row r="471" spans="2:256" x14ac:dyDescent="0.25">
      <c r="B471" s="48"/>
      <c r="C471" s="48"/>
      <c r="D471" s="48"/>
      <c r="E471" s="48"/>
      <c r="F471" s="48"/>
      <c r="G471" s="48"/>
      <c r="H471" s="48"/>
      <c r="I471" s="48"/>
      <c r="J471" s="48"/>
      <c r="K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c r="GT471" s="48"/>
      <c r="GU471" s="48"/>
      <c r="GV471" s="48"/>
      <c r="GW471" s="48"/>
      <c r="GX471" s="48"/>
      <c r="GY471" s="48"/>
      <c r="GZ471" s="48"/>
      <c r="HA471" s="48"/>
      <c r="HB471" s="48"/>
      <c r="HC471" s="48"/>
      <c r="HD471" s="48"/>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row>
    <row r="472" spans="2:256" x14ac:dyDescent="0.25">
      <c r="B472" s="48"/>
      <c r="C472" s="48"/>
      <c r="D472" s="48"/>
      <c r="E472" s="48"/>
      <c r="F472" s="48"/>
      <c r="G472" s="48"/>
      <c r="H472" s="48"/>
      <c r="I472" s="48"/>
      <c r="J472" s="48"/>
      <c r="K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c r="HD472" s="48"/>
      <c r="HE472" s="48"/>
      <c r="HF472" s="48"/>
      <c r="HG472" s="48"/>
      <c r="HH472" s="48"/>
      <c r="HI472" s="48"/>
      <c r="HJ472" s="48"/>
      <c r="HK472" s="48"/>
      <c r="HL472" s="48"/>
      <c r="HM472" s="48"/>
      <c r="HN472" s="48"/>
      <c r="HO472" s="48"/>
      <c r="HP472" s="48"/>
      <c r="HQ472" s="48"/>
      <c r="HR472" s="48"/>
      <c r="HS472" s="48"/>
      <c r="HT472" s="48"/>
      <c r="HU472" s="48"/>
      <c r="HV472" s="48"/>
      <c r="HW472" s="48"/>
      <c r="HX472" s="48"/>
      <c r="HY472" s="48"/>
      <c r="HZ472" s="48"/>
      <c r="IA472" s="48"/>
      <c r="IB472" s="48"/>
      <c r="IC472" s="48"/>
      <c r="ID472" s="48"/>
      <c r="IE472" s="48"/>
      <c r="IF472" s="48"/>
      <c r="IG472" s="48"/>
      <c r="IH472" s="48"/>
      <c r="II472" s="48"/>
      <c r="IJ472" s="48"/>
      <c r="IK472" s="48"/>
      <c r="IL472" s="48"/>
      <c r="IM472" s="48"/>
      <c r="IN472" s="48"/>
      <c r="IO472" s="48"/>
      <c r="IP472" s="48"/>
      <c r="IQ472" s="48"/>
      <c r="IR472" s="48"/>
      <c r="IS472" s="48"/>
      <c r="IT472" s="48"/>
      <c r="IU472" s="48"/>
      <c r="IV472" s="48"/>
    </row>
    <row r="473" spans="2:256" x14ac:dyDescent="0.25">
      <c r="B473" s="48"/>
      <c r="C473" s="48"/>
      <c r="D473" s="48"/>
      <c r="E473" s="48"/>
      <c r="F473" s="48"/>
      <c r="G473" s="48"/>
      <c r="H473" s="48"/>
      <c r="I473" s="48"/>
      <c r="J473" s="48"/>
      <c r="K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c r="HD473" s="48"/>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row>
    <row r="474" spans="2:256" x14ac:dyDescent="0.25">
      <c r="B474" s="48"/>
      <c r="C474" s="48"/>
      <c r="D474" s="48"/>
      <c r="E474" s="48"/>
      <c r="F474" s="48"/>
      <c r="G474" s="48"/>
      <c r="H474" s="48"/>
      <c r="I474" s="48"/>
      <c r="J474" s="48"/>
      <c r="K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c r="HD474" s="48"/>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row>
    <row r="475" spans="2:256" x14ac:dyDescent="0.25">
      <c r="B475" s="48"/>
      <c r="C475" s="48"/>
      <c r="D475" s="48"/>
      <c r="E475" s="48"/>
      <c r="F475" s="48"/>
      <c r="G475" s="48"/>
      <c r="H475" s="48"/>
      <c r="I475" s="48"/>
      <c r="J475" s="48"/>
      <c r="K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c r="HD475" s="48"/>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row>
    <row r="476" spans="2:256" x14ac:dyDescent="0.25">
      <c r="B476" s="48"/>
      <c r="C476" s="48"/>
      <c r="D476" s="48"/>
      <c r="E476" s="48"/>
      <c r="F476" s="48"/>
      <c r="G476" s="48"/>
      <c r="H476" s="48"/>
      <c r="I476" s="48"/>
      <c r="J476" s="48"/>
      <c r="K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c r="HD476" s="48"/>
      <c r="HE476" s="48"/>
      <c r="HF476" s="48"/>
      <c r="HG476" s="48"/>
      <c r="HH476" s="48"/>
      <c r="HI476" s="48"/>
      <c r="HJ476" s="48"/>
      <c r="HK476" s="48"/>
      <c r="HL476" s="48"/>
      <c r="HM476" s="48"/>
      <c r="HN476" s="48"/>
      <c r="HO476" s="48"/>
      <c r="HP476" s="48"/>
      <c r="HQ476" s="48"/>
      <c r="HR476" s="48"/>
      <c r="HS476" s="48"/>
      <c r="HT476" s="48"/>
      <c r="HU476" s="48"/>
      <c r="HV476" s="48"/>
      <c r="HW476" s="48"/>
      <c r="HX476" s="48"/>
      <c r="HY476" s="48"/>
      <c r="HZ476" s="48"/>
      <c r="IA476" s="48"/>
      <c r="IB476" s="48"/>
      <c r="IC476" s="48"/>
      <c r="ID476" s="48"/>
      <c r="IE476" s="48"/>
      <c r="IF476" s="48"/>
      <c r="IG476" s="48"/>
      <c r="IH476" s="48"/>
      <c r="II476" s="48"/>
      <c r="IJ476" s="48"/>
      <c r="IK476" s="48"/>
      <c r="IL476" s="48"/>
      <c r="IM476" s="48"/>
      <c r="IN476" s="48"/>
      <c r="IO476" s="48"/>
      <c r="IP476" s="48"/>
      <c r="IQ476" s="48"/>
      <c r="IR476" s="48"/>
      <c r="IS476" s="48"/>
      <c r="IT476" s="48"/>
      <c r="IU476" s="48"/>
      <c r="IV476" s="48"/>
    </row>
    <row r="477" spans="2:256" x14ac:dyDescent="0.25">
      <c r="B477" s="48"/>
      <c r="C477" s="48"/>
      <c r="D477" s="48"/>
      <c r="E477" s="48"/>
      <c r="F477" s="48"/>
      <c r="G477" s="48"/>
      <c r="H477" s="48"/>
      <c r="I477" s="48"/>
      <c r="J477" s="48"/>
      <c r="K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c r="HD477" s="48"/>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row>
    <row r="478" spans="2:256" x14ac:dyDescent="0.25">
      <c r="B478" s="48"/>
      <c r="C478" s="48"/>
      <c r="D478" s="48"/>
      <c r="E478" s="48"/>
      <c r="F478" s="48"/>
      <c r="G478" s="48"/>
      <c r="H478" s="48"/>
      <c r="I478" s="48"/>
      <c r="J478" s="48"/>
      <c r="K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c r="HD478" s="48"/>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row>
    <row r="479" spans="2:256" x14ac:dyDescent="0.25">
      <c r="B479" s="48"/>
      <c r="C479" s="48"/>
      <c r="D479" s="48"/>
      <c r="E479" s="48"/>
      <c r="F479" s="48"/>
      <c r="G479" s="48"/>
      <c r="H479" s="48"/>
      <c r="I479" s="48"/>
      <c r="J479" s="48"/>
      <c r="K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c r="HD479" s="48"/>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row>
    <row r="480" spans="2:256" x14ac:dyDescent="0.25">
      <c r="B480" s="48"/>
      <c r="C480" s="48"/>
      <c r="D480" s="48"/>
      <c r="E480" s="48"/>
      <c r="F480" s="48"/>
      <c r="G480" s="48"/>
      <c r="H480" s="48"/>
      <c r="I480" s="48"/>
      <c r="J480" s="48"/>
      <c r="K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c r="HD480" s="48"/>
      <c r="HE480" s="48"/>
      <c r="HF480" s="48"/>
      <c r="HG480" s="48"/>
      <c r="HH480" s="48"/>
      <c r="HI480" s="48"/>
      <c r="HJ480" s="48"/>
      <c r="HK480" s="48"/>
      <c r="HL480" s="48"/>
      <c r="HM480" s="48"/>
      <c r="HN480" s="48"/>
      <c r="HO480" s="48"/>
      <c r="HP480" s="48"/>
      <c r="HQ480" s="48"/>
      <c r="HR480" s="48"/>
      <c r="HS480" s="48"/>
      <c r="HT480" s="48"/>
      <c r="HU480" s="48"/>
      <c r="HV480" s="48"/>
      <c r="HW480" s="48"/>
      <c r="HX480" s="48"/>
      <c r="HY480" s="48"/>
      <c r="HZ480" s="48"/>
      <c r="IA480" s="48"/>
      <c r="IB480" s="48"/>
      <c r="IC480" s="48"/>
      <c r="ID480" s="48"/>
      <c r="IE480" s="48"/>
      <c r="IF480" s="48"/>
      <c r="IG480" s="48"/>
      <c r="IH480" s="48"/>
      <c r="II480" s="48"/>
      <c r="IJ480" s="48"/>
      <c r="IK480" s="48"/>
      <c r="IL480" s="48"/>
      <c r="IM480" s="48"/>
      <c r="IN480" s="48"/>
      <c r="IO480" s="48"/>
      <c r="IP480" s="48"/>
      <c r="IQ480" s="48"/>
      <c r="IR480" s="48"/>
      <c r="IS480" s="48"/>
      <c r="IT480" s="48"/>
      <c r="IU480" s="48"/>
      <c r="IV480" s="48"/>
    </row>
    <row r="481" spans="2:256" x14ac:dyDescent="0.25">
      <c r="B481" s="48"/>
      <c r="C481" s="48"/>
      <c r="D481" s="48"/>
      <c r="E481" s="48"/>
      <c r="F481" s="48"/>
      <c r="G481" s="48"/>
      <c r="H481" s="48"/>
      <c r="I481" s="48"/>
      <c r="J481" s="48"/>
      <c r="K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c r="HD481" s="48"/>
      <c r="HE481" s="48"/>
      <c r="HF481" s="48"/>
      <c r="HG481" s="48"/>
      <c r="HH481" s="48"/>
      <c r="HI481" s="48"/>
      <c r="HJ481" s="48"/>
      <c r="HK481" s="48"/>
      <c r="HL481" s="48"/>
      <c r="HM481" s="48"/>
      <c r="HN481" s="48"/>
      <c r="HO481" s="48"/>
      <c r="HP481" s="48"/>
      <c r="HQ481" s="48"/>
      <c r="HR481" s="48"/>
      <c r="HS481" s="48"/>
      <c r="HT481" s="48"/>
      <c r="HU481" s="48"/>
      <c r="HV481" s="48"/>
      <c r="HW481" s="48"/>
      <c r="HX481" s="48"/>
      <c r="HY481" s="48"/>
      <c r="HZ481" s="48"/>
      <c r="IA481" s="48"/>
      <c r="IB481" s="48"/>
      <c r="IC481" s="48"/>
      <c r="ID481" s="48"/>
      <c r="IE481" s="48"/>
      <c r="IF481" s="48"/>
      <c r="IG481" s="48"/>
      <c r="IH481" s="48"/>
      <c r="II481" s="48"/>
      <c r="IJ481" s="48"/>
      <c r="IK481" s="48"/>
      <c r="IL481" s="48"/>
      <c r="IM481" s="48"/>
      <c r="IN481" s="48"/>
      <c r="IO481" s="48"/>
      <c r="IP481" s="48"/>
      <c r="IQ481" s="48"/>
      <c r="IR481" s="48"/>
      <c r="IS481" s="48"/>
      <c r="IT481" s="48"/>
      <c r="IU481" s="48"/>
      <c r="IV481" s="48"/>
    </row>
    <row r="482" spans="2:256" x14ac:dyDescent="0.25">
      <c r="B482" s="48"/>
      <c r="C482" s="48"/>
      <c r="D482" s="48"/>
      <c r="E482" s="48"/>
      <c r="F482" s="48"/>
      <c r="G482" s="48"/>
      <c r="H482" s="48"/>
      <c r="I482" s="48"/>
      <c r="J482" s="48"/>
      <c r="K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c r="HD482" s="48"/>
      <c r="HE482" s="48"/>
      <c r="HF482" s="48"/>
      <c r="HG482" s="48"/>
      <c r="HH482" s="48"/>
      <c r="HI482" s="48"/>
      <c r="HJ482" s="48"/>
      <c r="HK482" s="48"/>
      <c r="HL482" s="48"/>
      <c r="HM482" s="48"/>
      <c r="HN482" s="48"/>
      <c r="HO482" s="48"/>
      <c r="HP482" s="48"/>
      <c r="HQ482" s="48"/>
      <c r="HR482" s="48"/>
      <c r="HS482" s="48"/>
      <c r="HT482" s="48"/>
      <c r="HU482" s="48"/>
      <c r="HV482" s="48"/>
      <c r="HW482" s="48"/>
      <c r="HX482" s="48"/>
      <c r="HY482" s="48"/>
      <c r="HZ482" s="48"/>
      <c r="IA482" s="48"/>
      <c r="IB482" s="48"/>
      <c r="IC482" s="48"/>
      <c r="ID482" s="48"/>
      <c r="IE482" s="48"/>
      <c r="IF482" s="48"/>
      <c r="IG482" s="48"/>
      <c r="IH482" s="48"/>
      <c r="II482" s="48"/>
      <c r="IJ482" s="48"/>
      <c r="IK482" s="48"/>
      <c r="IL482" s="48"/>
      <c r="IM482" s="48"/>
      <c r="IN482" s="48"/>
      <c r="IO482" s="48"/>
      <c r="IP482" s="48"/>
      <c r="IQ482" s="48"/>
      <c r="IR482" s="48"/>
      <c r="IS482" s="48"/>
      <c r="IT482" s="48"/>
      <c r="IU482" s="48"/>
      <c r="IV482" s="48"/>
    </row>
    <row r="483" spans="2:256" x14ac:dyDescent="0.25">
      <c r="B483" s="48"/>
      <c r="C483" s="48"/>
      <c r="D483" s="48"/>
      <c r="E483" s="48"/>
      <c r="F483" s="48"/>
      <c r="G483" s="48"/>
      <c r="H483" s="48"/>
      <c r="I483" s="48"/>
      <c r="J483" s="48"/>
      <c r="K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c r="HD483" s="48"/>
      <c r="HE483" s="48"/>
      <c r="HF483" s="48"/>
      <c r="HG483" s="48"/>
      <c r="HH483" s="48"/>
      <c r="HI483" s="48"/>
      <c r="HJ483" s="48"/>
      <c r="HK483" s="48"/>
      <c r="HL483" s="48"/>
      <c r="HM483" s="48"/>
      <c r="HN483" s="48"/>
      <c r="HO483" s="48"/>
      <c r="HP483" s="48"/>
      <c r="HQ483" s="48"/>
      <c r="HR483" s="48"/>
      <c r="HS483" s="48"/>
      <c r="HT483" s="48"/>
      <c r="HU483" s="48"/>
      <c r="HV483" s="48"/>
      <c r="HW483" s="48"/>
      <c r="HX483" s="48"/>
      <c r="HY483" s="48"/>
      <c r="HZ483" s="48"/>
      <c r="IA483" s="48"/>
      <c r="IB483" s="48"/>
      <c r="IC483" s="48"/>
      <c r="ID483" s="48"/>
      <c r="IE483" s="48"/>
      <c r="IF483" s="48"/>
      <c r="IG483" s="48"/>
      <c r="IH483" s="48"/>
      <c r="II483" s="48"/>
      <c r="IJ483" s="48"/>
      <c r="IK483" s="48"/>
      <c r="IL483" s="48"/>
      <c r="IM483" s="48"/>
      <c r="IN483" s="48"/>
      <c r="IO483" s="48"/>
      <c r="IP483" s="48"/>
      <c r="IQ483" s="48"/>
      <c r="IR483" s="48"/>
      <c r="IS483" s="48"/>
      <c r="IT483" s="48"/>
      <c r="IU483" s="48"/>
      <c r="IV483" s="48"/>
    </row>
    <row r="484" spans="2:256" x14ac:dyDescent="0.25">
      <c r="B484" s="48"/>
      <c r="C484" s="48"/>
      <c r="D484" s="48"/>
      <c r="E484" s="48"/>
      <c r="F484" s="48"/>
      <c r="G484" s="48"/>
      <c r="H484" s="48"/>
      <c r="I484" s="48"/>
      <c r="J484" s="48"/>
      <c r="K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c r="HD484" s="48"/>
      <c r="HE484" s="48"/>
      <c r="HF484" s="48"/>
      <c r="HG484" s="48"/>
      <c r="HH484" s="48"/>
      <c r="HI484" s="48"/>
      <c r="HJ484" s="48"/>
      <c r="HK484" s="48"/>
      <c r="HL484" s="48"/>
      <c r="HM484" s="48"/>
      <c r="HN484" s="48"/>
      <c r="HO484" s="48"/>
      <c r="HP484" s="48"/>
      <c r="HQ484" s="48"/>
      <c r="HR484" s="48"/>
      <c r="HS484" s="48"/>
      <c r="HT484" s="48"/>
      <c r="HU484" s="48"/>
      <c r="HV484" s="48"/>
      <c r="HW484" s="48"/>
      <c r="HX484" s="48"/>
      <c r="HY484" s="48"/>
      <c r="HZ484" s="48"/>
      <c r="IA484" s="48"/>
      <c r="IB484" s="48"/>
      <c r="IC484" s="48"/>
      <c r="ID484" s="48"/>
      <c r="IE484" s="48"/>
      <c r="IF484" s="48"/>
      <c r="IG484" s="48"/>
      <c r="IH484" s="48"/>
      <c r="II484" s="48"/>
      <c r="IJ484" s="48"/>
      <c r="IK484" s="48"/>
      <c r="IL484" s="48"/>
      <c r="IM484" s="48"/>
      <c r="IN484" s="48"/>
      <c r="IO484" s="48"/>
      <c r="IP484" s="48"/>
      <c r="IQ484" s="48"/>
      <c r="IR484" s="48"/>
      <c r="IS484" s="48"/>
      <c r="IT484" s="48"/>
      <c r="IU484" s="48"/>
      <c r="IV484" s="48"/>
    </row>
    <row r="485" spans="2:256" x14ac:dyDescent="0.25">
      <c r="B485" s="48"/>
      <c r="C485" s="48"/>
      <c r="D485" s="48"/>
      <c r="E485" s="48"/>
      <c r="F485" s="48"/>
      <c r="G485" s="48"/>
      <c r="H485" s="48"/>
      <c r="I485" s="48"/>
      <c r="J485" s="48"/>
      <c r="K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c r="HD485" s="48"/>
      <c r="HE485" s="48"/>
      <c r="HF485" s="48"/>
      <c r="HG485" s="48"/>
      <c r="HH485" s="48"/>
      <c r="HI485" s="48"/>
      <c r="HJ485" s="48"/>
      <c r="HK485" s="48"/>
      <c r="HL485" s="48"/>
      <c r="HM485" s="48"/>
      <c r="HN485" s="48"/>
      <c r="HO485" s="48"/>
      <c r="HP485" s="48"/>
      <c r="HQ485" s="48"/>
      <c r="HR485" s="48"/>
      <c r="HS485" s="48"/>
      <c r="HT485" s="48"/>
      <c r="HU485" s="48"/>
      <c r="HV485" s="48"/>
      <c r="HW485" s="48"/>
      <c r="HX485" s="48"/>
      <c r="HY485" s="48"/>
      <c r="HZ485" s="48"/>
      <c r="IA485" s="48"/>
      <c r="IB485" s="48"/>
      <c r="IC485" s="48"/>
      <c r="ID485" s="48"/>
      <c r="IE485" s="48"/>
      <c r="IF485" s="48"/>
      <c r="IG485" s="48"/>
      <c r="IH485" s="48"/>
      <c r="II485" s="48"/>
      <c r="IJ485" s="48"/>
      <c r="IK485" s="48"/>
      <c r="IL485" s="48"/>
      <c r="IM485" s="48"/>
      <c r="IN485" s="48"/>
      <c r="IO485" s="48"/>
      <c r="IP485" s="48"/>
      <c r="IQ485" s="48"/>
      <c r="IR485" s="48"/>
      <c r="IS485" s="48"/>
      <c r="IT485" s="48"/>
      <c r="IU485" s="48"/>
      <c r="IV485" s="48"/>
    </row>
    <row r="486" spans="2:256" x14ac:dyDescent="0.25">
      <c r="B486" s="48"/>
      <c r="C486" s="48"/>
      <c r="D486" s="48"/>
      <c r="E486" s="48"/>
      <c r="F486" s="48"/>
      <c r="G486" s="48"/>
      <c r="H486" s="48"/>
      <c r="I486" s="48"/>
      <c r="J486" s="48"/>
      <c r="K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c r="HD486" s="48"/>
      <c r="HE486" s="48"/>
      <c r="HF486" s="48"/>
      <c r="HG486" s="48"/>
      <c r="HH486" s="48"/>
      <c r="HI486" s="48"/>
      <c r="HJ486" s="48"/>
      <c r="HK486" s="48"/>
      <c r="HL486" s="48"/>
      <c r="HM486" s="48"/>
      <c r="HN486" s="48"/>
      <c r="HO486" s="48"/>
      <c r="HP486" s="48"/>
      <c r="HQ486" s="48"/>
      <c r="HR486" s="48"/>
      <c r="HS486" s="48"/>
      <c r="HT486" s="48"/>
      <c r="HU486" s="48"/>
      <c r="HV486" s="48"/>
      <c r="HW486" s="48"/>
      <c r="HX486" s="48"/>
      <c r="HY486" s="48"/>
      <c r="HZ486" s="48"/>
      <c r="IA486" s="48"/>
      <c r="IB486" s="48"/>
      <c r="IC486" s="48"/>
      <c r="ID486" s="48"/>
      <c r="IE486" s="48"/>
      <c r="IF486" s="48"/>
      <c r="IG486" s="48"/>
      <c r="IH486" s="48"/>
      <c r="II486" s="48"/>
      <c r="IJ486" s="48"/>
      <c r="IK486" s="48"/>
      <c r="IL486" s="48"/>
      <c r="IM486" s="48"/>
      <c r="IN486" s="48"/>
      <c r="IO486" s="48"/>
      <c r="IP486" s="48"/>
      <c r="IQ486" s="48"/>
      <c r="IR486" s="48"/>
      <c r="IS486" s="48"/>
      <c r="IT486" s="48"/>
      <c r="IU486" s="48"/>
      <c r="IV486" s="48"/>
    </row>
    <row r="487" spans="2:256" x14ac:dyDescent="0.25">
      <c r="B487" s="48"/>
      <c r="C487" s="48"/>
      <c r="D487" s="48"/>
      <c r="E487" s="48"/>
      <c r="F487" s="48"/>
      <c r="G487" s="48"/>
      <c r="H487" s="48"/>
      <c r="I487" s="48"/>
      <c r="J487" s="48"/>
      <c r="K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c r="HD487" s="48"/>
      <c r="HE487" s="48"/>
      <c r="HF487" s="48"/>
      <c r="HG487" s="48"/>
      <c r="HH487" s="48"/>
      <c r="HI487" s="48"/>
      <c r="HJ487" s="48"/>
      <c r="HK487" s="48"/>
      <c r="HL487" s="48"/>
      <c r="HM487" s="48"/>
      <c r="HN487" s="48"/>
      <c r="HO487" s="48"/>
      <c r="HP487" s="48"/>
      <c r="HQ487" s="48"/>
      <c r="HR487" s="48"/>
      <c r="HS487" s="48"/>
      <c r="HT487" s="48"/>
      <c r="HU487" s="48"/>
      <c r="HV487" s="48"/>
      <c r="HW487" s="48"/>
      <c r="HX487" s="48"/>
      <c r="HY487" s="48"/>
      <c r="HZ487" s="48"/>
      <c r="IA487" s="48"/>
      <c r="IB487" s="48"/>
      <c r="IC487" s="48"/>
      <c r="ID487" s="48"/>
      <c r="IE487" s="48"/>
      <c r="IF487" s="48"/>
      <c r="IG487" s="48"/>
      <c r="IH487" s="48"/>
      <c r="II487" s="48"/>
      <c r="IJ487" s="48"/>
      <c r="IK487" s="48"/>
      <c r="IL487" s="48"/>
      <c r="IM487" s="48"/>
      <c r="IN487" s="48"/>
      <c r="IO487" s="48"/>
      <c r="IP487" s="48"/>
      <c r="IQ487" s="48"/>
      <c r="IR487" s="48"/>
      <c r="IS487" s="48"/>
      <c r="IT487" s="48"/>
      <c r="IU487" s="48"/>
      <c r="IV487" s="48"/>
    </row>
    <row r="488" spans="2:256" x14ac:dyDescent="0.25">
      <c r="B488" s="48"/>
      <c r="C488" s="48"/>
      <c r="D488" s="48"/>
      <c r="E488" s="48"/>
      <c r="F488" s="48"/>
      <c r="G488" s="48"/>
      <c r="H488" s="48"/>
      <c r="I488" s="48"/>
      <c r="J488" s="48"/>
      <c r="K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row>
    <row r="489" spans="2:256" x14ac:dyDescent="0.25">
      <c r="B489" s="48"/>
      <c r="C489" s="48"/>
      <c r="D489" s="48"/>
      <c r="E489" s="48"/>
      <c r="F489" s="48"/>
      <c r="G489" s="48"/>
      <c r="H489" s="48"/>
      <c r="I489" s="48"/>
      <c r="J489" s="48"/>
      <c r="K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c r="HD489" s="48"/>
      <c r="HE489" s="48"/>
      <c r="HF489" s="48"/>
      <c r="HG489" s="48"/>
      <c r="HH489" s="48"/>
      <c r="HI489" s="48"/>
      <c r="HJ489" s="48"/>
      <c r="HK489" s="48"/>
      <c r="HL489" s="48"/>
      <c r="HM489" s="48"/>
      <c r="HN489" s="48"/>
      <c r="HO489" s="48"/>
      <c r="HP489" s="48"/>
      <c r="HQ489" s="48"/>
      <c r="HR489" s="48"/>
      <c r="HS489" s="48"/>
      <c r="HT489" s="48"/>
      <c r="HU489" s="48"/>
      <c r="HV489" s="48"/>
      <c r="HW489" s="48"/>
      <c r="HX489" s="48"/>
      <c r="HY489" s="48"/>
      <c r="HZ489" s="48"/>
      <c r="IA489" s="48"/>
      <c r="IB489" s="48"/>
      <c r="IC489" s="48"/>
      <c r="ID489" s="48"/>
      <c r="IE489" s="48"/>
      <c r="IF489" s="48"/>
      <c r="IG489" s="48"/>
      <c r="IH489" s="48"/>
      <c r="II489" s="48"/>
      <c r="IJ489" s="48"/>
      <c r="IK489" s="48"/>
      <c r="IL489" s="48"/>
      <c r="IM489" s="48"/>
      <c r="IN489" s="48"/>
      <c r="IO489" s="48"/>
      <c r="IP489" s="48"/>
      <c r="IQ489" s="48"/>
      <c r="IR489" s="48"/>
      <c r="IS489" s="48"/>
      <c r="IT489" s="48"/>
      <c r="IU489" s="48"/>
      <c r="IV489" s="48"/>
    </row>
    <row r="490" spans="2:256" x14ac:dyDescent="0.25">
      <c r="B490" s="48"/>
      <c r="C490" s="48"/>
      <c r="D490" s="48"/>
      <c r="E490" s="48"/>
      <c r="F490" s="48"/>
      <c r="G490" s="48"/>
      <c r="H490" s="48"/>
      <c r="I490" s="48"/>
      <c r="J490" s="48"/>
      <c r="K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48"/>
      <c r="DF490" s="48"/>
      <c r="DG490" s="48"/>
      <c r="DH490" s="48"/>
      <c r="DI490" s="48"/>
      <c r="DJ490" s="48"/>
      <c r="DK490" s="48"/>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M490" s="48"/>
      <c r="EN490" s="48"/>
      <c r="EO490" s="48"/>
      <c r="EP490" s="48"/>
      <c r="EQ490" s="48"/>
      <c r="ER490" s="48"/>
      <c r="ES490" s="48"/>
      <c r="ET490" s="48"/>
      <c r="EU490" s="48"/>
      <c r="EV490" s="48"/>
      <c r="EW490" s="48"/>
      <c r="EX490" s="48"/>
      <c r="EY490" s="48"/>
      <c r="EZ490" s="48"/>
      <c r="FA490" s="48"/>
      <c r="FB490" s="48"/>
      <c r="FC490" s="48"/>
      <c r="FD490" s="48"/>
      <c r="FE490" s="48"/>
      <c r="FF490" s="48"/>
      <c r="FG490" s="48"/>
      <c r="FH490" s="48"/>
      <c r="FI490" s="48"/>
      <c r="FJ490" s="48"/>
      <c r="FK490" s="48"/>
      <c r="FL490" s="48"/>
      <c r="FM490" s="48"/>
      <c r="FN490" s="48"/>
      <c r="FO490" s="48"/>
      <c r="FP490" s="48"/>
      <c r="FQ490" s="48"/>
      <c r="FR490" s="48"/>
      <c r="FS490" s="48"/>
      <c r="FT490" s="48"/>
      <c r="FU490" s="48"/>
      <c r="FV490" s="48"/>
      <c r="FW490" s="48"/>
      <c r="FX490" s="48"/>
      <c r="FY490" s="48"/>
      <c r="FZ490" s="48"/>
      <c r="GA490" s="48"/>
      <c r="GB490" s="48"/>
      <c r="GC490" s="48"/>
      <c r="GD490" s="48"/>
      <c r="GE490" s="48"/>
      <c r="GF490" s="48"/>
      <c r="GG490" s="48"/>
      <c r="GH490" s="48"/>
      <c r="GI490" s="48"/>
      <c r="GJ490" s="48"/>
      <c r="GK490" s="48"/>
      <c r="GL490" s="48"/>
      <c r="GM490" s="48"/>
      <c r="GN490" s="48"/>
      <c r="GO490" s="48"/>
      <c r="GP490" s="48"/>
      <c r="GQ490" s="48"/>
      <c r="GR490" s="48"/>
      <c r="GS490" s="48"/>
      <c r="GT490" s="48"/>
      <c r="GU490" s="48"/>
      <c r="GV490" s="48"/>
      <c r="GW490" s="48"/>
      <c r="GX490" s="48"/>
      <c r="GY490" s="48"/>
      <c r="GZ490" s="48"/>
      <c r="HA490" s="48"/>
      <c r="HB490" s="48"/>
      <c r="HC490" s="48"/>
      <c r="HD490" s="48"/>
      <c r="HE490" s="48"/>
      <c r="HF490" s="48"/>
      <c r="HG490" s="48"/>
      <c r="HH490" s="48"/>
      <c r="HI490" s="48"/>
      <c r="HJ490" s="48"/>
      <c r="HK490" s="48"/>
      <c r="HL490" s="48"/>
      <c r="HM490" s="48"/>
      <c r="HN490" s="48"/>
      <c r="HO490" s="48"/>
      <c r="HP490" s="48"/>
      <c r="HQ490" s="48"/>
      <c r="HR490" s="48"/>
      <c r="HS490" s="48"/>
      <c r="HT490" s="48"/>
      <c r="HU490" s="48"/>
      <c r="HV490" s="48"/>
      <c r="HW490" s="48"/>
      <c r="HX490" s="48"/>
      <c r="HY490" s="48"/>
      <c r="HZ490" s="48"/>
      <c r="IA490" s="48"/>
      <c r="IB490" s="48"/>
      <c r="IC490" s="48"/>
      <c r="ID490" s="48"/>
      <c r="IE490" s="48"/>
      <c r="IF490" s="48"/>
      <c r="IG490" s="48"/>
      <c r="IH490" s="48"/>
      <c r="II490" s="48"/>
      <c r="IJ490" s="48"/>
      <c r="IK490" s="48"/>
      <c r="IL490" s="48"/>
      <c r="IM490" s="48"/>
      <c r="IN490" s="48"/>
      <c r="IO490" s="48"/>
      <c r="IP490" s="48"/>
      <c r="IQ490" s="48"/>
      <c r="IR490" s="48"/>
      <c r="IS490" s="48"/>
      <c r="IT490" s="48"/>
      <c r="IU490" s="48"/>
      <c r="IV490" s="48"/>
    </row>
    <row r="491" spans="2:256" x14ac:dyDescent="0.25">
      <c r="B491" s="48"/>
      <c r="C491" s="48"/>
      <c r="D491" s="48"/>
      <c r="E491" s="48"/>
      <c r="F491" s="48"/>
      <c r="G491" s="48"/>
      <c r="H491" s="48"/>
      <c r="I491" s="48"/>
      <c r="J491" s="48"/>
      <c r="K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M491" s="48"/>
      <c r="EN491" s="48"/>
      <c r="EO491" s="48"/>
      <c r="EP491" s="48"/>
      <c r="EQ491" s="48"/>
      <c r="ER491" s="48"/>
      <c r="ES491" s="48"/>
      <c r="ET491" s="48"/>
      <c r="EU491" s="48"/>
      <c r="EV491" s="48"/>
      <c r="EW491" s="48"/>
      <c r="EX491" s="48"/>
      <c r="EY491" s="48"/>
      <c r="EZ491" s="48"/>
      <c r="FA491" s="48"/>
      <c r="FB491" s="48"/>
      <c r="FC491" s="48"/>
      <c r="FD491" s="48"/>
      <c r="FE491" s="48"/>
      <c r="FF491" s="48"/>
      <c r="FG491" s="48"/>
      <c r="FH491" s="48"/>
      <c r="FI491" s="48"/>
      <c r="FJ491" s="48"/>
      <c r="FK491" s="48"/>
      <c r="FL491" s="48"/>
      <c r="FM491" s="48"/>
      <c r="FN491" s="48"/>
      <c r="FO491" s="48"/>
      <c r="FP491" s="48"/>
      <c r="FQ491" s="48"/>
      <c r="FR491" s="48"/>
      <c r="FS491" s="48"/>
      <c r="FT491" s="48"/>
      <c r="FU491" s="48"/>
      <c r="FV491" s="48"/>
      <c r="FW491" s="48"/>
      <c r="FX491" s="48"/>
      <c r="FY491" s="48"/>
      <c r="FZ491" s="48"/>
      <c r="GA491" s="48"/>
      <c r="GB491" s="48"/>
      <c r="GC491" s="48"/>
      <c r="GD491" s="48"/>
      <c r="GE491" s="48"/>
      <c r="GF491" s="48"/>
      <c r="GG491" s="48"/>
      <c r="GH491" s="48"/>
      <c r="GI491" s="48"/>
      <c r="GJ491" s="48"/>
      <c r="GK491" s="48"/>
      <c r="GL491" s="48"/>
      <c r="GM491" s="48"/>
      <c r="GN491" s="48"/>
      <c r="GO491" s="48"/>
      <c r="GP491" s="48"/>
      <c r="GQ491" s="48"/>
      <c r="GR491" s="48"/>
      <c r="GS491" s="48"/>
      <c r="GT491" s="48"/>
      <c r="GU491" s="48"/>
      <c r="GV491" s="48"/>
      <c r="GW491" s="48"/>
      <c r="GX491" s="48"/>
      <c r="GY491" s="48"/>
      <c r="GZ491" s="48"/>
      <c r="HA491" s="48"/>
      <c r="HB491" s="48"/>
      <c r="HC491" s="48"/>
      <c r="HD491" s="48"/>
      <c r="HE491" s="48"/>
      <c r="HF491" s="48"/>
      <c r="HG491" s="48"/>
      <c r="HH491" s="48"/>
      <c r="HI491" s="48"/>
      <c r="HJ491" s="48"/>
      <c r="HK491" s="48"/>
      <c r="HL491" s="48"/>
      <c r="HM491" s="48"/>
      <c r="HN491" s="48"/>
      <c r="HO491" s="48"/>
      <c r="HP491" s="48"/>
      <c r="HQ491" s="48"/>
      <c r="HR491" s="48"/>
      <c r="HS491" s="48"/>
      <c r="HT491" s="48"/>
      <c r="HU491" s="48"/>
      <c r="HV491" s="48"/>
      <c r="HW491" s="48"/>
      <c r="HX491" s="48"/>
      <c r="HY491" s="48"/>
      <c r="HZ491" s="48"/>
      <c r="IA491" s="48"/>
      <c r="IB491" s="48"/>
      <c r="IC491" s="48"/>
      <c r="ID491" s="48"/>
      <c r="IE491" s="48"/>
      <c r="IF491" s="48"/>
      <c r="IG491" s="48"/>
      <c r="IH491" s="48"/>
      <c r="II491" s="48"/>
      <c r="IJ491" s="48"/>
      <c r="IK491" s="48"/>
      <c r="IL491" s="48"/>
      <c r="IM491" s="48"/>
      <c r="IN491" s="48"/>
      <c r="IO491" s="48"/>
      <c r="IP491" s="48"/>
      <c r="IQ491" s="48"/>
      <c r="IR491" s="48"/>
      <c r="IS491" s="48"/>
      <c r="IT491" s="48"/>
      <c r="IU491" s="48"/>
      <c r="IV491" s="48"/>
    </row>
    <row r="492" spans="2:256" x14ac:dyDescent="0.25">
      <c r="B492" s="48"/>
      <c r="C492" s="48"/>
      <c r="D492" s="48"/>
      <c r="E492" s="48"/>
      <c r="F492" s="48"/>
      <c r="G492" s="48"/>
      <c r="H492" s="48"/>
      <c r="I492" s="48"/>
      <c r="J492" s="48"/>
      <c r="K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48"/>
      <c r="GT492" s="48"/>
      <c r="GU492" s="48"/>
      <c r="GV492" s="48"/>
      <c r="GW492" s="48"/>
      <c r="GX492" s="48"/>
      <c r="GY492" s="48"/>
      <c r="GZ492" s="48"/>
      <c r="HA492" s="48"/>
      <c r="HB492" s="48"/>
      <c r="HC492" s="48"/>
      <c r="HD492" s="48"/>
      <c r="HE492" s="48"/>
      <c r="HF492" s="48"/>
      <c r="HG492" s="48"/>
      <c r="HH492" s="48"/>
      <c r="HI492" s="48"/>
      <c r="HJ492" s="48"/>
      <c r="HK492" s="48"/>
      <c r="HL492" s="48"/>
      <c r="HM492" s="48"/>
      <c r="HN492" s="48"/>
      <c r="HO492" s="48"/>
      <c r="HP492" s="48"/>
      <c r="HQ492" s="48"/>
      <c r="HR492" s="48"/>
      <c r="HS492" s="48"/>
      <c r="HT492" s="48"/>
      <c r="HU492" s="48"/>
      <c r="HV492" s="48"/>
      <c r="HW492" s="48"/>
      <c r="HX492" s="48"/>
      <c r="HY492" s="48"/>
      <c r="HZ492" s="48"/>
      <c r="IA492" s="48"/>
      <c r="IB492" s="48"/>
      <c r="IC492" s="48"/>
      <c r="ID492" s="48"/>
      <c r="IE492" s="48"/>
      <c r="IF492" s="48"/>
      <c r="IG492" s="48"/>
      <c r="IH492" s="48"/>
      <c r="II492" s="48"/>
      <c r="IJ492" s="48"/>
      <c r="IK492" s="48"/>
      <c r="IL492" s="48"/>
      <c r="IM492" s="48"/>
      <c r="IN492" s="48"/>
      <c r="IO492" s="48"/>
      <c r="IP492" s="48"/>
      <c r="IQ492" s="48"/>
      <c r="IR492" s="48"/>
      <c r="IS492" s="48"/>
      <c r="IT492" s="48"/>
      <c r="IU492" s="48"/>
      <c r="IV492" s="48"/>
    </row>
    <row r="493" spans="2:256" x14ac:dyDescent="0.25">
      <c r="B493" s="48"/>
      <c r="C493" s="48"/>
      <c r="D493" s="48"/>
      <c r="E493" s="48"/>
      <c r="F493" s="48"/>
      <c r="G493" s="48"/>
      <c r="H493" s="48"/>
      <c r="I493" s="48"/>
      <c r="J493" s="48"/>
      <c r="K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c r="GT493" s="48"/>
      <c r="GU493" s="48"/>
      <c r="GV493" s="48"/>
      <c r="GW493" s="48"/>
      <c r="GX493" s="48"/>
      <c r="GY493" s="48"/>
      <c r="GZ493" s="48"/>
      <c r="HA493" s="48"/>
      <c r="HB493" s="48"/>
      <c r="HC493" s="48"/>
      <c r="HD493" s="48"/>
      <c r="HE493" s="48"/>
      <c r="HF493" s="48"/>
      <c r="HG493" s="48"/>
      <c r="HH493" s="48"/>
      <c r="HI493" s="48"/>
      <c r="HJ493" s="48"/>
      <c r="HK493" s="48"/>
      <c r="HL493" s="48"/>
      <c r="HM493" s="48"/>
      <c r="HN493" s="48"/>
      <c r="HO493" s="48"/>
      <c r="HP493" s="48"/>
      <c r="HQ493" s="48"/>
      <c r="HR493" s="48"/>
      <c r="HS493" s="48"/>
      <c r="HT493" s="48"/>
      <c r="HU493" s="48"/>
      <c r="HV493" s="48"/>
      <c r="HW493" s="48"/>
      <c r="HX493" s="48"/>
      <c r="HY493" s="48"/>
      <c r="HZ493" s="48"/>
      <c r="IA493" s="48"/>
      <c r="IB493" s="48"/>
      <c r="IC493" s="48"/>
      <c r="ID493" s="48"/>
      <c r="IE493" s="48"/>
      <c r="IF493" s="48"/>
      <c r="IG493" s="48"/>
      <c r="IH493" s="48"/>
      <c r="II493" s="48"/>
      <c r="IJ493" s="48"/>
      <c r="IK493" s="48"/>
      <c r="IL493" s="48"/>
      <c r="IM493" s="48"/>
      <c r="IN493" s="48"/>
      <c r="IO493" s="48"/>
      <c r="IP493" s="48"/>
      <c r="IQ493" s="48"/>
      <c r="IR493" s="48"/>
      <c r="IS493" s="48"/>
      <c r="IT493" s="48"/>
      <c r="IU493" s="48"/>
      <c r="IV493" s="48"/>
    </row>
    <row r="494" spans="2:256" x14ac:dyDescent="0.25">
      <c r="B494" s="48"/>
      <c r="C494" s="48"/>
      <c r="D494" s="48"/>
      <c r="E494" s="48"/>
      <c r="F494" s="48"/>
      <c r="G494" s="48"/>
      <c r="H494" s="48"/>
      <c r="I494" s="48"/>
      <c r="J494" s="48"/>
      <c r="K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M494" s="48"/>
      <c r="EN494" s="48"/>
      <c r="EO494" s="48"/>
      <c r="EP494" s="48"/>
      <c r="EQ494" s="48"/>
      <c r="ER494" s="48"/>
      <c r="ES494" s="48"/>
      <c r="ET494" s="48"/>
      <c r="EU494" s="48"/>
      <c r="EV494" s="48"/>
      <c r="EW494" s="48"/>
      <c r="EX494" s="48"/>
      <c r="EY494" s="48"/>
      <c r="EZ494" s="48"/>
      <c r="FA494" s="48"/>
      <c r="FB494" s="48"/>
      <c r="FC494" s="48"/>
      <c r="FD494" s="48"/>
      <c r="FE494" s="48"/>
      <c r="FF494" s="48"/>
      <c r="FG494" s="48"/>
      <c r="FH494" s="48"/>
      <c r="FI494" s="48"/>
      <c r="FJ494" s="48"/>
      <c r="FK494" s="48"/>
      <c r="FL494" s="48"/>
      <c r="FM494" s="48"/>
      <c r="FN494" s="48"/>
      <c r="FO494" s="48"/>
      <c r="FP494" s="48"/>
      <c r="FQ494" s="48"/>
      <c r="FR494" s="48"/>
      <c r="FS494" s="48"/>
      <c r="FT494" s="48"/>
      <c r="FU494" s="48"/>
      <c r="FV494" s="48"/>
      <c r="FW494" s="48"/>
      <c r="FX494" s="48"/>
      <c r="FY494" s="48"/>
      <c r="FZ494" s="48"/>
      <c r="GA494" s="48"/>
      <c r="GB494" s="48"/>
      <c r="GC494" s="48"/>
      <c r="GD494" s="48"/>
      <c r="GE494" s="48"/>
      <c r="GF494" s="48"/>
      <c r="GG494" s="48"/>
      <c r="GH494" s="48"/>
      <c r="GI494" s="48"/>
      <c r="GJ494" s="48"/>
      <c r="GK494" s="48"/>
      <c r="GL494" s="48"/>
      <c r="GM494" s="48"/>
      <c r="GN494" s="48"/>
      <c r="GO494" s="48"/>
      <c r="GP494" s="48"/>
      <c r="GQ494" s="48"/>
      <c r="GR494" s="48"/>
      <c r="GS494" s="48"/>
      <c r="GT494" s="48"/>
      <c r="GU494" s="48"/>
      <c r="GV494" s="48"/>
      <c r="GW494" s="48"/>
      <c r="GX494" s="48"/>
      <c r="GY494" s="48"/>
      <c r="GZ494" s="48"/>
      <c r="HA494" s="48"/>
      <c r="HB494" s="48"/>
      <c r="HC494" s="48"/>
      <c r="HD494" s="48"/>
      <c r="HE494" s="48"/>
      <c r="HF494" s="48"/>
      <c r="HG494" s="48"/>
      <c r="HH494" s="48"/>
      <c r="HI494" s="48"/>
      <c r="HJ494" s="48"/>
      <c r="HK494" s="48"/>
      <c r="HL494" s="48"/>
      <c r="HM494" s="48"/>
      <c r="HN494" s="48"/>
      <c r="HO494" s="48"/>
      <c r="HP494" s="48"/>
      <c r="HQ494" s="48"/>
      <c r="HR494" s="48"/>
      <c r="HS494" s="48"/>
      <c r="HT494" s="48"/>
      <c r="HU494" s="48"/>
      <c r="HV494" s="48"/>
      <c r="HW494" s="48"/>
      <c r="HX494" s="48"/>
      <c r="HY494" s="48"/>
      <c r="HZ494" s="48"/>
      <c r="IA494" s="48"/>
      <c r="IB494" s="48"/>
      <c r="IC494" s="48"/>
      <c r="ID494" s="48"/>
      <c r="IE494" s="48"/>
      <c r="IF494" s="48"/>
      <c r="IG494" s="48"/>
      <c r="IH494" s="48"/>
      <c r="II494" s="48"/>
      <c r="IJ494" s="48"/>
      <c r="IK494" s="48"/>
      <c r="IL494" s="48"/>
      <c r="IM494" s="48"/>
      <c r="IN494" s="48"/>
      <c r="IO494" s="48"/>
      <c r="IP494" s="48"/>
      <c r="IQ494" s="48"/>
      <c r="IR494" s="48"/>
      <c r="IS494" s="48"/>
      <c r="IT494" s="48"/>
      <c r="IU494" s="48"/>
      <c r="IV494" s="48"/>
    </row>
    <row r="495" spans="2:256" x14ac:dyDescent="0.25">
      <c r="B495" s="48"/>
      <c r="C495" s="48"/>
      <c r="D495" s="48"/>
      <c r="E495" s="48"/>
      <c r="F495" s="48"/>
      <c r="G495" s="48"/>
      <c r="H495" s="48"/>
      <c r="I495" s="48"/>
      <c r="J495" s="48"/>
      <c r="K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M495" s="48"/>
      <c r="EN495" s="48"/>
      <c r="EO495" s="48"/>
      <c r="EP495" s="48"/>
      <c r="EQ495" s="48"/>
      <c r="ER495" s="48"/>
      <c r="ES495" s="48"/>
      <c r="ET495" s="48"/>
      <c r="EU495" s="48"/>
      <c r="EV495" s="48"/>
      <c r="EW495" s="48"/>
      <c r="EX495" s="48"/>
      <c r="EY495" s="48"/>
      <c r="EZ495" s="48"/>
      <c r="FA495" s="48"/>
      <c r="FB495" s="48"/>
      <c r="FC495" s="48"/>
      <c r="FD495" s="48"/>
      <c r="FE495" s="48"/>
      <c r="FF495" s="48"/>
      <c r="FG495" s="48"/>
      <c r="FH495" s="48"/>
      <c r="FI495" s="48"/>
      <c r="FJ495" s="48"/>
      <c r="FK495" s="48"/>
      <c r="FL495" s="48"/>
      <c r="FM495" s="48"/>
      <c r="FN495" s="48"/>
      <c r="FO495" s="48"/>
      <c r="FP495" s="48"/>
      <c r="FQ495" s="48"/>
      <c r="FR495" s="48"/>
      <c r="FS495" s="48"/>
      <c r="FT495" s="48"/>
      <c r="FU495" s="48"/>
      <c r="FV495" s="48"/>
      <c r="FW495" s="48"/>
      <c r="FX495" s="48"/>
      <c r="FY495" s="48"/>
      <c r="FZ495" s="48"/>
      <c r="GA495" s="48"/>
      <c r="GB495" s="48"/>
      <c r="GC495" s="48"/>
      <c r="GD495" s="48"/>
      <c r="GE495" s="48"/>
      <c r="GF495" s="48"/>
      <c r="GG495" s="48"/>
      <c r="GH495" s="48"/>
      <c r="GI495" s="48"/>
      <c r="GJ495" s="48"/>
      <c r="GK495" s="48"/>
      <c r="GL495" s="48"/>
      <c r="GM495" s="48"/>
      <c r="GN495" s="48"/>
      <c r="GO495" s="48"/>
      <c r="GP495" s="48"/>
      <c r="GQ495" s="48"/>
      <c r="GR495" s="48"/>
      <c r="GS495" s="48"/>
      <c r="GT495" s="48"/>
      <c r="GU495" s="48"/>
      <c r="GV495" s="48"/>
      <c r="GW495" s="48"/>
      <c r="GX495" s="48"/>
      <c r="GY495" s="48"/>
      <c r="GZ495" s="48"/>
      <c r="HA495" s="48"/>
      <c r="HB495" s="48"/>
      <c r="HC495" s="48"/>
      <c r="HD495" s="48"/>
      <c r="HE495" s="48"/>
      <c r="HF495" s="48"/>
      <c r="HG495" s="48"/>
      <c r="HH495" s="48"/>
      <c r="HI495" s="48"/>
      <c r="HJ495" s="48"/>
      <c r="HK495" s="48"/>
      <c r="HL495" s="48"/>
      <c r="HM495" s="48"/>
      <c r="HN495" s="48"/>
      <c r="HO495" s="48"/>
      <c r="HP495" s="48"/>
      <c r="HQ495" s="48"/>
      <c r="HR495" s="48"/>
      <c r="HS495" s="48"/>
      <c r="HT495" s="48"/>
      <c r="HU495" s="48"/>
      <c r="HV495" s="48"/>
      <c r="HW495" s="48"/>
      <c r="HX495" s="48"/>
      <c r="HY495" s="48"/>
      <c r="HZ495" s="48"/>
      <c r="IA495" s="48"/>
      <c r="IB495" s="48"/>
      <c r="IC495" s="48"/>
      <c r="ID495" s="48"/>
      <c r="IE495" s="48"/>
      <c r="IF495" s="48"/>
      <c r="IG495" s="48"/>
      <c r="IH495" s="48"/>
      <c r="II495" s="48"/>
      <c r="IJ495" s="48"/>
      <c r="IK495" s="48"/>
      <c r="IL495" s="48"/>
      <c r="IM495" s="48"/>
      <c r="IN495" s="48"/>
      <c r="IO495" s="48"/>
      <c r="IP495" s="48"/>
      <c r="IQ495" s="48"/>
      <c r="IR495" s="48"/>
      <c r="IS495" s="48"/>
      <c r="IT495" s="48"/>
      <c r="IU495" s="48"/>
      <c r="IV495" s="48"/>
    </row>
    <row r="496" spans="2:256" x14ac:dyDescent="0.25">
      <c r="B496" s="48"/>
      <c r="C496" s="48"/>
      <c r="D496" s="48"/>
      <c r="E496" s="48"/>
      <c r="F496" s="48"/>
      <c r="G496" s="48"/>
      <c r="H496" s="48"/>
      <c r="I496" s="48"/>
      <c r="J496" s="48"/>
      <c r="K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48"/>
      <c r="GT496" s="48"/>
      <c r="GU496" s="48"/>
      <c r="GV496" s="48"/>
      <c r="GW496" s="48"/>
      <c r="GX496" s="48"/>
      <c r="GY496" s="48"/>
      <c r="GZ496" s="48"/>
      <c r="HA496" s="48"/>
      <c r="HB496" s="48"/>
      <c r="HC496" s="48"/>
      <c r="HD496" s="48"/>
      <c r="HE496" s="48"/>
      <c r="HF496" s="48"/>
      <c r="HG496" s="48"/>
      <c r="HH496" s="48"/>
      <c r="HI496" s="48"/>
      <c r="HJ496" s="48"/>
      <c r="HK496" s="48"/>
      <c r="HL496" s="48"/>
      <c r="HM496" s="48"/>
      <c r="HN496" s="48"/>
      <c r="HO496" s="48"/>
      <c r="HP496" s="48"/>
      <c r="HQ496" s="48"/>
      <c r="HR496" s="48"/>
      <c r="HS496" s="48"/>
      <c r="HT496" s="48"/>
      <c r="HU496" s="48"/>
      <c r="HV496" s="48"/>
      <c r="HW496" s="48"/>
      <c r="HX496" s="48"/>
      <c r="HY496" s="48"/>
      <c r="HZ496" s="48"/>
      <c r="IA496" s="48"/>
      <c r="IB496" s="48"/>
      <c r="IC496" s="48"/>
      <c r="ID496" s="48"/>
      <c r="IE496" s="48"/>
      <c r="IF496" s="48"/>
      <c r="IG496" s="48"/>
      <c r="IH496" s="48"/>
      <c r="II496" s="48"/>
      <c r="IJ496" s="48"/>
      <c r="IK496" s="48"/>
      <c r="IL496" s="48"/>
      <c r="IM496" s="48"/>
      <c r="IN496" s="48"/>
      <c r="IO496" s="48"/>
      <c r="IP496" s="48"/>
      <c r="IQ496" s="48"/>
      <c r="IR496" s="48"/>
      <c r="IS496" s="48"/>
      <c r="IT496" s="48"/>
      <c r="IU496" s="48"/>
      <c r="IV496" s="48"/>
    </row>
    <row r="497" spans="2:256" x14ac:dyDescent="0.25">
      <c r="B497" s="48"/>
      <c r="C497" s="48"/>
      <c r="D497" s="48"/>
      <c r="E497" s="48"/>
      <c r="F497" s="48"/>
      <c r="G497" s="48"/>
      <c r="H497" s="48"/>
      <c r="I497" s="48"/>
      <c r="J497" s="48"/>
      <c r="K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c r="GG497" s="48"/>
      <c r="GH497" s="48"/>
      <c r="GI497" s="48"/>
      <c r="GJ497" s="48"/>
      <c r="GK497" s="48"/>
      <c r="GL497" s="48"/>
      <c r="GM497" s="48"/>
      <c r="GN497" s="48"/>
      <c r="GO497" s="48"/>
      <c r="GP497" s="48"/>
      <c r="GQ497" s="48"/>
      <c r="GR497" s="48"/>
      <c r="GS497" s="48"/>
      <c r="GT497" s="48"/>
      <c r="GU497" s="48"/>
      <c r="GV497" s="48"/>
      <c r="GW497" s="48"/>
      <c r="GX497" s="48"/>
      <c r="GY497" s="48"/>
      <c r="GZ497" s="48"/>
      <c r="HA497" s="48"/>
      <c r="HB497" s="48"/>
      <c r="HC497" s="48"/>
      <c r="HD497" s="48"/>
      <c r="HE497" s="48"/>
      <c r="HF497" s="48"/>
      <c r="HG497" s="48"/>
      <c r="HH497" s="48"/>
      <c r="HI497" s="48"/>
      <c r="HJ497" s="48"/>
      <c r="HK497" s="48"/>
      <c r="HL497" s="48"/>
      <c r="HM497" s="48"/>
      <c r="HN497" s="48"/>
      <c r="HO497" s="48"/>
      <c r="HP497" s="48"/>
      <c r="HQ497" s="48"/>
      <c r="HR497" s="48"/>
      <c r="HS497" s="48"/>
      <c r="HT497" s="48"/>
      <c r="HU497" s="48"/>
      <c r="HV497" s="48"/>
      <c r="HW497" s="48"/>
      <c r="HX497" s="48"/>
      <c r="HY497" s="48"/>
      <c r="HZ497" s="48"/>
      <c r="IA497" s="48"/>
      <c r="IB497" s="48"/>
      <c r="IC497" s="48"/>
      <c r="ID497" s="48"/>
      <c r="IE497" s="48"/>
      <c r="IF497" s="48"/>
      <c r="IG497" s="48"/>
      <c r="IH497" s="48"/>
      <c r="II497" s="48"/>
      <c r="IJ497" s="48"/>
      <c r="IK497" s="48"/>
      <c r="IL497" s="48"/>
      <c r="IM497" s="48"/>
      <c r="IN497" s="48"/>
      <c r="IO497" s="48"/>
      <c r="IP497" s="48"/>
      <c r="IQ497" s="48"/>
      <c r="IR497" s="48"/>
      <c r="IS497" s="48"/>
      <c r="IT497" s="48"/>
      <c r="IU497" s="48"/>
      <c r="IV497" s="48"/>
    </row>
    <row r="498" spans="2:256" x14ac:dyDescent="0.25">
      <c r="B498" s="48"/>
      <c r="C498" s="48"/>
      <c r="D498" s="48"/>
      <c r="E498" s="48"/>
      <c r="F498" s="48"/>
      <c r="G498" s="48"/>
      <c r="H498" s="48"/>
      <c r="I498" s="48"/>
      <c r="J498" s="48"/>
      <c r="K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M498" s="48"/>
      <c r="EN498" s="48"/>
      <c r="EO498" s="48"/>
      <c r="EP498" s="48"/>
      <c r="EQ498" s="48"/>
      <c r="ER498" s="48"/>
      <c r="ES498" s="48"/>
      <c r="ET498" s="48"/>
      <c r="EU498" s="48"/>
      <c r="EV498" s="48"/>
      <c r="EW498" s="48"/>
      <c r="EX498" s="48"/>
      <c r="EY498" s="48"/>
      <c r="EZ498" s="48"/>
      <c r="FA498" s="48"/>
      <c r="FB498" s="48"/>
      <c r="FC498" s="48"/>
      <c r="FD498" s="48"/>
      <c r="FE498" s="48"/>
      <c r="FF498" s="48"/>
      <c r="FG498" s="48"/>
      <c r="FH498" s="48"/>
      <c r="FI498" s="48"/>
      <c r="FJ498" s="48"/>
      <c r="FK498" s="48"/>
      <c r="FL498" s="48"/>
      <c r="FM498" s="48"/>
      <c r="FN498" s="48"/>
      <c r="FO498" s="48"/>
      <c r="FP498" s="48"/>
      <c r="FQ498" s="48"/>
      <c r="FR498" s="48"/>
      <c r="FS498" s="48"/>
      <c r="FT498" s="48"/>
      <c r="FU498" s="48"/>
      <c r="FV498" s="48"/>
      <c r="FW498" s="48"/>
      <c r="FX498" s="48"/>
      <c r="FY498" s="48"/>
      <c r="FZ498" s="48"/>
      <c r="GA498" s="48"/>
      <c r="GB498" s="48"/>
      <c r="GC498" s="48"/>
      <c r="GD498" s="48"/>
      <c r="GE498" s="48"/>
      <c r="GF498" s="48"/>
      <c r="GG498" s="48"/>
      <c r="GH498" s="48"/>
      <c r="GI498" s="48"/>
      <c r="GJ498" s="48"/>
      <c r="GK498" s="48"/>
      <c r="GL498" s="48"/>
      <c r="GM498" s="48"/>
      <c r="GN498" s="48"/>
      <c r="GO498" s="48"/>
      <c r="GP498" s="48"/>
      <c r="GQ498" s="48"/>
      <c r="GR498" s="48"/>
      <c r="GS498" s="48"/>
      <c r="GT498" s="48"/>
      <c r="GU498" s="48"/>
      <c r="GV498" s="48"/>
      <c r="GW498" s="48"/>
      <c r="GX498" s="48"/>
      <c r="GY498" s="48"/>
      <c r="GZ498" s="48"/>
      <c r="HA498" s="48"/>
      <c r="HB498" s="48"/>
      <c r="HC498" s="48"/>
      <c r="HD498" s="48"/>
      <c r="HE498" s="48"/>
      <c r="HF498" s="48"/>
      <c r="HG498" s="48"/>
      <c r="HH498" s="48"/>
      <c r="HI498" s="48"/>
      <c r="HJ498" s="48"/>
      <c r="HK498" s="48"/>
      <c r="HL498" s="48"/>
      <c r="HM498" s="48"/>
      <c r="HN498" s="48"/>
      <c r="HO498" s="48"/>
      <c r="HP498" s="48"/>
      <c r="HQ498" s="48"/>
      <c r="HR498" s="48"/>
      <c r="HS498" s="48"/>
      <c r="HT498" s="48"/>
      <c r="HU498" s="48"/>
      <c r="HV498" s="48"/>
      <c r="HW498" s="48"/>
      <c r="HX498" s="48"/>
      <c r="HY498" s="48"/>
      <c r="HZ498" s="48"/>
      <c r="IA498" s="48"/>
      <c r="IB498" s="48"/>
      <c r="IC498" s="48"/>
      <c r="ID498" s="48"/>
      <c r="IE498" s="48"/>
      <c r="IF498" s="48"/>
      <c r="IG498" s="48"/>
      <c r="IH498" s="48"/>
      <c r="II498" s="48"/>
      <c r="IJ498" s="48"/>
      <c r="IK498" s="48"/>
      <c r="IL498" s="48"/>
      <c r="IM498" s="48"/>
      <c r="IN498" s="48"/>
      <c r="IO498" s="48"/>
      <c r="IP498" s="48"/>
      <c r="IQ498" s="48"/>
      <c r="IR498" s="48"/>
      <c r="IS498" s="48"/>
      <c r="IT498" s="48"/>
      <c r="IU498" s="48"/>
      <c r="IV498" s="48"/>
    </row>
    <row r="499" spans="2:256" x14ac:dyDescent="0.25">
      <c r="B499" s="48"/>
      <c r="C499" s="48"/>
      <c r="D499" s="48"/>
      <c r="E499" s="48"/>
      <c r="F499" s="48"/>
      <c r="G499" s="48"/>
      <c r="H499" s="48"/>
      <c r="I499" s="48"/>
      <c r="J499" s="48"/>
      <c r="K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48"/>
      <c r="DF499" s="48"/>
      <c r="DG499" s="48"/>
      <c r="DH499" s="48"/>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c r="GL499" s="48"/>
      <c r="GM499" s="48"/>
      <c r="GN499" s="48"/>
      <c r="GO499" s="48"/>
      <c r="GP499" s="48"/>
      <c r="GQ499" s="48"/>
      <c r="GR499" s="48"/>
      <c r="GS499" s="48"/>
      <c r="GT499" s="48"/>
      <c r="GU499" s="48"/>
      <c r="GV499" s="48"/>
      <c r="GW499" s="48"/>
      <c r="GX499" s="48"/>
      <c r="GY499" s="48"/>
      <c r="GZ499" s="48"/>
      <c r="HA499" s="48"/>
      <c r="HB499" s="48"/>
      <c r="HC499" s="48"/>
      <c r="HD499" s="48"/>
      <c r="HE499" s="48"/>
      <c r="HF499" s="48"/>
      <c r="HG499" s="48"/>
      <c r="HH499" s="48"/>
      <c r="HI499" s="48"/>
      <c r="HJ499" s="48"/>
      <c r="HK499" s="48"/>
      <c r="HL499" s="48"/>
      <c r="HM499" s="48"/>
      <c r="HN499" s="48"/>
      <c r="HO499" s="48"/>
      <c r="HP499" s="48"/>
      <c r="HQ499" s="48"/>
      <c r="HR499" s="48"/>
      <c r="HS499" s="48"/>
      <c r="HT499" s="48"/>
      <c r="HU499" s="48"/>
      <c r="HV499" s="48"/>
      <c r="HW499" s="48"/>
      <c r="HX499" s="48"/>
      <c r="HY499" s="48"/>
      <c r="HZ499" s="48"/>
      <c r="IA499" s="48"/>
      <c r="IB499" s="48"/>
      <c r="IC499" s="48"/>
      <c r="ID499" s="48"/>
      <c r="IE499" s="48"/>
      <c r="IF499" s="48"/>
      <c r="IG499" s="48"/>
      <c r="IH499" s="48"/>
      <c r="II499" s="48"/>
      <c r="IJ499" s="48"/>
      <c r="IK499" s="48"/>
      <c r="IL499" s="48"/>
      <c r="IM499" s="48"/>
      <c r="IN499" s="48"/>
      <c r="IO499" s="48"/>
      <c r="IP499" s="48"/>
      <c r="IQ499" s="48"/>
      <c r="IR499" s="48"/>
      <c r="IS499" s="48"/>
      <c r="IT499" s="48"/>
      <c r="IU499" s="48"/>
      <c r="IV499" s="48"/>
    </row>
    <row r="500" spans="2:256" x14ac:dyDescent="0.25">
      <c r="B500" s="48"/>
      <c r="C500" s="48"/>
      <c r="D500" s="48"/>
      <c r="E500" s="48"/>
      <c r="F500" s="48"/>
      <c r="G500" s="48"/>
      <c r="H500" s="48"/>
      <c r="I500" s="48"/>
      <c r="J500" s="48"/>
      <c r="K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48"/>
      <c r="DF500" s="48"/>
      <c r="DG500" s="48"/>
      <c r="DH500" s="48"/>
      <c r="DI500" s="48"/>
      <c r="DJ500" s="48"/>
      <c r="DK500" s="48"/>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M500" s="48"/>
      <c r="EN500" s="48"/>
      <c r="EO500" s="48"/>
      <c r="EP500" s="48"/>
      <c r="EQ500" s="48"/>
      <c r="ER500" s="48"/>
      <c r="ES500" s="48"/>
      <c r="ET500" s="48"/>
      <c r="EU500" s="48"/>
      <c r="EV500" s="48"/>
      <c r="EW500" s="48"/>
      <c r="EX500" s="48"/>
      <c r="EY500" s="48"/>
      <c r="EZ500" s="48"/>
      <c r="FA500" s="48"/>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c r="GL500" s="48"/>
      <c r="GM500" s="48"/>
      <c r="GN500" s="48"/>
      <c r="GO500" s="48"/>
      <c r="GP500" s="48"/>
      <c r="GQ500" s="48"/>
      <c r="GR500" s="48"/>
      <c r="GS500" s="48"/>
      <c r="GT500" s="48"/>
      <c r="GU500" s="48"/>
      <c r="GV500" s="48"/>
      <c r="GW500" s="48"/>
      <c r="GX500" s="48"/>
      <c r="GY500" s="48"/>
      <c r="GZ500" s="48"/>
      <c r="HA500" s="48"/>
      <c r="HB500" s="48"/>
      <c r="HC500" s="48"/>
      <c r="HD500" s="48"/>
      <c r="HE500" s="48"/>
      <c r="HF500" s="48"/>
      <c r="HG500" s="48"/>
      <c r="HH500" s="48"/>
      <c r="HI500" s="48"/>
      <c r="HJ500" s="48"/>
      <c r="HK500" s="48"/>
      <c r="HL500" s="48"/>
      <c r="HM500" s="48"/>
      <c r="HN500" s="48"/>
      <c r="HO500" s="48"/>
      <c r="HP500" s="48"/>
      <c r="HQ500" s="48"/>
      <c r="HR500" s="48"/>
      <c r="HS500" s="48"/>
      <c r="HT500" s="48"/>
      <c r="HU500" s="48"/>
      <c r="HV500" s="48"/>
      <c r="HW500" s="48"/>
      <c r="HX500" s="48"/>
      <c r="HY500" s="48"/>
      <c r="HZ500" s="48"/>
      <c r="IA500" s="48"/>
      <c r="IB500" s="48"/>
      <c r="IC500" s="48"/>
      <c r="ID500" s="48"/>
      <c r="IE500" s="48"/>
      <c r="IF500" s="48"/>
      <c r="IG500" s="48"/>
      <c r="IH500" s="48"/>
      <c r="II500" s="48"/>
      <c r="IJ500" s="48"/>
      <c r="IK500" s="48"/>
      <c r="IL500" s="48"/>
      <c r="IM500" s="48"/>
      <c r="IN500" s="48"/>
      <c r="IO500" s="48"/>
      <c r="IP500" s="48"/>
      <c r="IQ500" s="48"/>
      <c r="IR500" s="48"/>
      <c r="IS500" s="48"/>
      <c r="IT500" s="48"/>
      <c r="IU500" s="48"/>
      <c r="IV500" s="48"/>
    </row>
    <row r="501" spans="2:256" x14ac:dyDescent="0.25">
      <c r="B501" s="48"/>
      <c r="C501" s="48"/>
      <c r="D501" s="48"/>
      <c r="E501" s="48"/>
      <c r="F501" s="48"/>
      <c r="G501" s="48"/>
      <c r="H501" s="48"/>
      <c r="I501" s="48"/>
      <c r="J501" s="48"/>
      <c r="K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48"/>
      <c r="DF501" s="48"/>
      <c r="DG501" s="48"/>
      <c r="DH501" s="48"/>
      <c r="DI501" s="48"/>
      <c r="DJ501" s="48"/>
      <c r="DK501" s="48"/>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M501" s="48"/>
      <c r="EN501" s="48"/>
      <c r="EO501" s="48"/>
      <c r="EP501" s="48"/>
      <c r="EQ501" s="48"/>
      <c r="ER501" s="48"/>
      <c r="ES501" s="48"/>
      <c r="ET501" s="48"/>
      <c r="EU501" s="48"/>
      <c r="EV501" s="48"/>
      <c r="EW501" s="48"/>
      <c r="EX501" s="48"/>
      <c r="EY501" s="48"/>
      <c r="EZ501" s="48"/>
      <c r="FA501" s="48"/>
      <c r="FB501" s="48"/>
      <c r="FC501" s="48"/>
      <c r="FD501" s="48"/>
      <c r="FE501" s="48"/>
      <c r="FF501" s="48"/>
      <c r="FG501" s="48"/>
      <c r="FH501" s="48"/>
      <c r="FI501" s="48"/>
      <c r="FJ501" s="48"/>
      <c r="FK501" s="48"/>
      <c r="FL501" s="48"/>
      <c r="FM501" s="48"/>
      <c r="FN501" s="48"/>
      <c r="FO501" s="48"/>
      <c r="FP501" s="48"/>
      <c r="FQ501" s="48"/>
      <c r="FR501" s="48"/>
      <c r="FS501" s="48"/>
      <c r="FT501" s="48"/>
      <c r="FU501" s="48"/>
      <c r="FV501" s="48"/>
      <c r="FW501" s="48"/>
      <c r="FX501" s="48"/>
      <c r="FY501" s="48"/>
      <c r="FZ501" s="48"/>
      <c r="GA501" s="48"/>
      <c r="GB501" s="48"/>
      <c r="GC501" s="48"/>
      <c r="GD501" s="48"/>
      <c r="GE501" s="48"/>
      <c r="GF501" s="48"/>
      <c r="GG501" s="48"/>
      <c r="GH501" s="48"/>
      <c r="GI501" s="48"/>
      <c r="GJ501" s="48"/>
      <c r="GK501" s="48"/>
      <c r="GL501" s="48"/>
      <c r="GM501" s="48"/>
      <c r="GN501" s="48"/>
      <c r="GO501" s="48"/>
      <c r="GP501" s="48"/>
      <c r="GQ501" s="48"/>
      <c r="GR501" s="48"/>
      <c r="GS501" s="48"/>
      <c r="GT501" s="48"/>
      <c r="GU501" s="48"/>
      <c r="GV501" s="48"/>
      <c r="GW501" s="48"/>
      <c r="GX501" s="48"/>
      <c r="GY501" s="48"/>
      <c r="GZ501" s="48"/>
      <c r="HA501" s="48"/>
      <c r="HB501" s="48"/>
      <c r="HC501" s="48"/>
      <c r="HD501" s="48"/>
      <c r="HE501" s="48"/>
      <c r="HF501" s="48"/>
      <c r="HG501" s="48"/>
      <c r="HH501" s="48"/>
      <c r="HI501" s="48"/>
      <c r="HJ501" s="48"/>
      <c r="HK501" s="48"/>
      <c r="HL501" s="48"/>
      <c r="HM501" s="48"/>
      <c r="HN501" s="48"/>
      <c r="HO501" s="48"/>
      <c r="HP501" s="48"/>
      <c r="HQ501" s="48"/>
      <c r="HR501" s="48"/>
      <c r="HS501" s="48"/>
      <c r="HT501" s="48"/>
      <c r="HU501" s="48"/>
      <c r="HV501" s="48"/>
      <c r="HW501" s="48"/>
      <c r="HX501" s="48"/>
      <c r="HY501" s="48"/>
      <c r="HZ501" s="48"/>
      <c r="IA501" s="48"/>
      <c r="IB501" s="48"/>
      <c r="IC501" s="48"/>
      <c r="ID501" s="48"/>
      <c r="IE501" s="48"/>
      <c r="IF501" s="48"/>
      <c r="IG501" s="48"/>
      <c r="IH501" s="48"/>
      <c r="II501" s="48"/>
      <c r="IJ501" s="48"/>
      <c r="IK501" s="48"/>
      <c r="IL501" s="48"/>
      <c r="IM501" s="48"/>
      <c r="IN501" s="48"/>
      <c r="IO501" s="48"/>
      <c r="IP501" s="48"/>
      <c r="IQ501" s="48"/>
      <c r="IR501" s="48"/>
      <c r="IS501" s="48"/>
      <c r="IT501" s="48"/>
      <c r="IU501" s="48"/>
      <c r="IV501" s="48"/>
    </row>
    <row r="502" spans="2:256" x14ac:dyDescent="0.25">
      <c r="B502" s="48"/>
      <c r="C502" s="48"/>
      <c r="D502" s="48"/>
      <c r="E502" s="48"/>
      <c r="F502" s="48"/>
      <c r="G502" s="48"/>
      <c r="H502" s="48"/>
      <c r="I502" s="48"/>
      <c r="J502" s="48"/>
      <c r="K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c r="GL502" s="48"/>
      <c r="GM502" s="48"/>
      <c r="GN502" s="48"/>
      <c r="GO502" s="48"/>
      <c r="GP502" s="48"/>
      <c r="GQ502" s="48"/>
      <c r="GR502" s="48"/>
      <c r="GS502" s="48"/>
      <c r="GT502" s="48"/>
      <c r="GU502" s="48"/>
      <c r="GV502" s="48"/>
      <c r="GW502" s="48"/>
      <c r="GX502" s="48"/>
      <c r="GY502" s="48"/>
      <c r="GZ502" s="48"/>
      <c r="HA502" s="48"/>
      <c r="HB502" s="48"/>
      <c r="HC502" s="48"/>
      <c r="HD502" s="48"/>
      <c r="HE502" s="48"/>
      <c r="HF502" s="48"/>
      <c r="HG502" s="48"/>
      <c r="HH502" s="48"/>
      <c r="HI502" s="48"/>
      <c r="HJ502" s="48"/>
      <c r="HK502" s="48"/>
      <c r="HL502" s="48"/>
      <c r="HM502" s="48"/>
      <c r="HN502" s="48"/>
      <c r="HO502" s="48"/>
      <c r="HP502" s="48"/>
      <c r="HQ502" s="48"/>
      <c r="HR502" s="48"/>
      <c r="HS502" s="48"/>
      <c r="HT502" s="48"/>
      <c r="HU502" s="48"/>
      <c r="HV502" s="48"/>
      <c r="HW502" s="48"/>
      <c r="HX502" s="48"/>
      <c r="HY502" s="48"/>
      <c r="HZ502" s="48"/>
      <c r="IA502" s="48"/>
      <c r="IB502" s="48"/>
      <c r="IC502" s="48"/>
      <c r="ID502" s="48"/>
      <c r="IE502" s="48"/>
      <c r="IF502" s="48"/>
      <c r="IG502" s="48"/>
      <c r="IH502" s="48"/>
      <c r="II502" s="48"/>
      <c r="IJ502" s="48"/>
      <c r="IK502" s="48"/>
      <c r="IL502" s="48"/>
      <c r="IM502" s="48"/>
      <c r="IN502" s="48"/>
      <c r="IO502" s="48"/>
      <c r="IP502" s="48"/>
      <c r="IQ502" s="48"/>
      <c r="IR502" s="48"/>
      <c r="IS502" s="48"/>
      <c r="IT502" s="48"/>
      <c r="IU502" s="48"/>
      <c r="IV502" s="48"/>
    </row>
    <row r="503" spans="2:256" x14ac:dyDescent="0.25">
      <c r="B503" s="48"/>
      <c r="C503" s="48"/>
      <c r="D503" s="48"/>
      <c r="E503" s="48"/>
      <c r="F503" s="48"/>
      <c r="G503" s="48"/>
      <c r="H503" s="48"/>
      <c r="I503" s="48"/>
      <c r="J503" s="48"/>
      <c r="K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c r="GL503" s="48"/>
      <c r="GM503" s="48"/>
      <c r="GN503" s="48"/>
      <c r="GO503" s="48"/>
      <c r="GP503" s="48"/>
      <c r="GQ503" s="48"/>
      <c r="GR503" s="48"/>
      <c r="GS503" s="48"/>
      <c r="GT503" s="48"/>
      <c r="GU503" s="48"/>
      <c r="GV503" s="48"/>
      <c r="GW503" s="48"/>
      <c r="GX503" s="48"/>
      <c r="GY503" s="48"/>
      <c r="GZ503" s="48"/>
      <c r="HA503" s="48"/>
      <c r="HB503" s="48"/>
      <c r="HC503" s="48"/>
      <c r="HD503" s="48"/>
      <c r="HE503" s="48"/>
      <c r="HF503" s="48"/>
      <c r="HG503" s="48"/>
      <c r="HH503" s="48"/>
      <c r="HI503" s="48"/>
      <c r="HJ503" s="48"/>
      <c r="HK503" s="48"/>
      <c r="HL503" s="48"/>
      <c r="HM503" s="48"/>
      <c r="HN503" s="48"/>
      <c r="HO503" s="48"/>
      <c r="HP503" s="48"/>
      <c r="HQ503" s="48"/>
      <c r="HR503" s="48"/>
      <c r="HS503" s="48"/>
      <c r="HT503" s="48"/>
      <c r="HU503" s="48"/>
      <c r="HV503" s="48"/>
      <c r="HW503" s="48"/>
      <c r="HX503" s="48"/>
      <c r="HY503" s="48"/>
      <c r="HZ503" s="48"/>
      <c r="IA503" s="48"/>
      <c r="IB503" s="48"/>
      <c r="IC503" s="48"/>
      <c r="ID503" s="48"/>
      <c r="IE503" s="48"/>
      <c r="IF503" s="48"/>
      <c r="IG503" s="48"/>
      <c r="IH503" s="48"/>
      <c r="II503" s="48"/>
      <c r="IJ503" s="48"/>
      <c r="IK503" s="48"/>
      <c r="IL503" s="48"/>
      <c r="IM503" s="48"/>
      <c r="IN503" s="48"/>
      <c r="IO503" s="48"/>
      <c r="IP503" s="48"/>
      <c r="IQ503" s="48"/>
      <c r="IR503" s="48"/>
      <c r="IS503" s="48"/>
      <c r="IT503" s="48"/>
      <c r="IU503" s="48"/>
      <c r="IV503" s="48"/>
    </row>
    <row r="504" spans="2:256" x14ac:dyDescent="0.25">
      <c r="B504" s="48"/>
      <c r="C504" s="48"/>
      <c r="D504" s="48"/>
      <c r="E504" s="48"/>
      <c r="F504" s="48"/>
      <c r="G504" s="48"/>
      <c r="H504" s="48"/>
      <c r="I504" s="48"/>
      <c r="J504" s="48"/>
      <c r="K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c r="GL504" s="48"/>
      <c r="GM504" s="48"/>
      <c r="GN504" s="48"/>
      <c r="GO504" s="48"/>
      <c r="GP504" s="48"/>
      <c r="GQ504" s="48"/>
      <c r="GR504" s="48"/>
      <c r="GS504" s="48"/>
      <c r="GT504" s="48"/>
      <c r="GU504" s="48"/>
      <c r="GV504" s="48"/>
      <c r="GW504" s="48"/>
      <c r="GX504" s="48"/>
      <c r="GY504" s="48"/>
      <c r="GZ504" s="48"/>
      <c r="HA504" s="48"/>
      <c r="HB504" s="48"/>
      <c r="HC504" s="48"/>
      <c r="HD504" s="48"/>
      <c r="HE504" s="48"/>
      <c r="HF504" s="48"/>
      <c r="HG504" s="48"/>
      <c r="HH504" s="48"/>
      <c r="HI504" s="48"/>
      <c r="HJ504" s="48"/>
      <c r="HK504" s="48"/>
      <c r="HL504" s="48"/>
      <c r="HM504" s="48"/>
      <c r="HN504" s="48"/>
      <c r="HO504" s="48"/>
      <c r="HP504" s="48"/>
      <c r="HQ504" s="48"/>
      <c r="HR504" s="48"/>
      <c r="HS504" s="48"/>
      <c r="HT504" s="48"/>
      <c r="HU504" s="48"/>
      <c r="HV504" s="48"/>
      <c r="HW504" s="48"/>
      <c r="HX504" s="48"/>
      <c r="HY504" s="48"/>
      <c r="HZ504" s="48"/>
      <c r="IA504" s="48"/>
      <c r="IB504" s="48"/>
      <c r="IC504" s="48"/>
      <c r="ID504" s="48"/>
      <c r="IE504" s="48"/>
      <c r="IF504" s="48"/>
      <c r="IG504" s="48"/>
      <c r="IH504" s="48"/>
      <c r="II504" s="48"/>
      <c r="IJ504" s="48"/>
      <c r="IK504" s="48"/>
      <c r="IL504" s="48"/>
      <c r="IM504" s="48"/>
      <c r="IN504" s="48"/>
      <c r="IO504" s="48"/>
      <c r="IP504" s="48"/>
      <c r="IQ504" s="48"/>
      <c r="IR504" s="48"/>
      <c r="IS504" s="48"/>
      <c r="IT504" s="48"/>
      <c r="IU504" s="48"/>
      <c r="IV504" s="48"/>
    </row>
    <row r="505" spans="2:256" x14ac:dyDescent="0.25">
      <c r="B505" s="48"/>
      <c r="C505" s="48"/>
      <c r="D505" s="48"/>
      <c r="E505" s="48"/>
      <c r="F505" s="48"/>
      <c r="G505" s="48"/>
      <c r="H505" s="48"/>
      <c r="I505" s="48"/>
      <c r="J505" s="48"/>
      <c r="K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c r="GL505" s="48"/>
      <c r="GM505" s="48"/>
      <c r="GN505" s="48"/>
      <c r="GO505" s="48"/>
      <c r="GP505" s="48"/>
      <c r="GQ505" s="48"/>
      <c r="GR505" s="48"/>
      <c r="GS505" s="48"/>
      <c r="GT505" s="48"/>
      <c r="GU505" s="48"/>
      <c r="GV505" s="48"/>
      <c r="GW505" s="48"/>
      <c r="GX505" s="48"/>
      <c r="GY505" s="48"/>
      <c r="GZ505" s="48"/>
      <c r="HA505" s="48"/>
      <c r="HB505" s="48"/>
      <c r="HC505" s="48"/>
      <c r="HD505" s="48"/>
      <c r="HE505" s="48"/>
      <c r="HF505" s="48"/>
      <c r="HG505" s="48"/>
      <c r="HH505" s="48"/>
      <c r="HI505" s="48"/>
      <c r="HJ505" s="48"/>
      <c r="HK505" s="48"/>
      <c r="HL505" s="48"/>
      <c r="HM505" s="48"/>
      <c r="HN505" s="48"/>
      <c r="HO505" s="48"/>
      <c r="HP505" s="48"/>
      <c r="HQ505" s="48"/>
      <c r="HR505" s="48"/>
      <c r="HS505" s="48"/>
      <c r="HT505" s="48"/>
      <c r="HU505" s="48"/>
      <c r="HV505" s="48"/>
      <c r="HW505" s="48"/>
      <c r="HX505" s="48"/>
      <c r="HY505" s="48"/>
      <c r="HZ505" s="48"/>
      <c r="IA505" s="48"/>
      <c r="IB505" s="48"/>
      <c r="IC505" s="48"/>
      <c r="ID505" s="48"/>
      <c r="IE505" s="48"/>
      <c r="IF505" s="48"/>
      <c r="IG505" s="48"/>
      <c r="IH505" s="48"/>
      <c r="II505" s="48"/>
      <c r="IJ505" s="48"/>
      <c r="IK505" s="48"/>
      <c r="IL505" s="48"/>
      <c r="IM505" s="48"/>
      <c r="IN505" s="48"/>
      <c r="IO505" s="48"/>
      <c r="IP505" s="48"/>
      <c r="IQ505" s="48"/>
      <c r="IR505" s="48"/>
      <c r="IS505" s="48"/>
      <c r="IT505" s="48"/>
      <c r="IU505" s="48"/>
      <c r="IV505" s="48"/>
    </row>
    <row r="506" spans="2:256" x14ac:dyDescent="0.25">
      <c r="B506" s="48"/>
      <c r="C506" s="48"/>
      <c r="D506" s="48"/>
      <c r="E506" s="48"/>
      <c r="F506" s="48"/>
      <c r="G506" s="48"/>
      <c r="H506" s="48"/>
      <c r="I506" s="48"/>
      <c r="J506" s="48"/>
      <c r="K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c r="DA506" s="48"/>
      <c r="DB506" s="48"/>
      <c r="DC506" s="48"/>
      <c r="DD506" s="48"/>
      <c r="DE506" s="48"/>
      <c r="DF506" s="48"/>
      <c r="DG506" s="48"/>
      <c r="DH506" s="48"/>
      <c r="DI506" s="48"/>
      <c r="DJ506" s="48"/>
      <c r="DK506" s="48"/>
      <c r="DL506" s="48"/>
      <c r="DM506" s="48"/>
      <c r="DN506" s="48"/>
      <c r="DO506" s="48"/>
      <c r="DP506" s="48"/>
      <c r="DQ506" s="48"/>
      <c r="DR506" s="48"/>
      <c r="DS506" s="48"/>
      <c r="DT506" s="48"/>
      <c r="DU506" s="48"/>
      <c r="DV506" s="48"/>
      <c r="DW506" s="48"/>
      <c r="DX506" s="48"/>
      <c r="DY506" s="48"/>
      <c r="DZ506" s="48"/>
      <c r="EA506" s="48"/>
      <c r="EB506" s="48"/>
      <c r="EC506" s="48"/>
      <c r="ED506" s="48"/>
      <c r="EE506" s="48"/>
      <c r="EF506" s="48"/>
      <c r="EG506" s="48"/>
      <c r="EH506" s="48"/>
      <c r="EI506" s="48"/>
      <c r="EJ506" s="48"/>
      <c r="EK506" s="48"/>
      <c r="EL506" s="48"/>
      <c r="EM506" s="48"/>
      <c r="EN506" s="48"/>
      <c r="EO506" s="48"/>
      <c r="EP506" s="48"/>
      <c r="EQ506" s="48"/>
      <c r="ER506" s="48"/>
      <c r="ES506" s="48"/>
      <c r="ET506" s="48"/>
      <c r="EU506" s="48"/>
      <c r="EV506" s="48"/>
      <c r="EW506" s="48"/>
      <c r="EX506" s="48"/>
      <c r="EY506" s="48"/>
      <c r="EZ506" s="48"/>
      <c r="FA506" s="48"/>
      <c r="FB506" s="48"/>
      <c r="FC506" s="48"/>
      <c r="FD506" s="48"/>
      <c r="FE506" s="48"/>
      <c r="FF506" s="48"/>
      <c r="FG506" s="48"/>
      <c r="FH506" s="48"/>
      <c r="FI506" s="48"/>
      <c r="FJ506" s="48"/>
      <c r="FK506" s="48"/>
      <c r="FL506" s="48"/>
      <c r="FM506" s="48"/>
      <c r="FN506" s="48"/>
      <c r="FO506" s="48"/>
      <c r="FP506" s="48"/>
      <c r="FQ506" s="48"/>
      <c r="FR506" s="48"/>
      <c r="FS506" s="48"/>
      <c r="FT506" s="48"/>
      <c r="FU506" s="48"/>
      <c r="FV506" s="48"/>
      <c r="FW506" s="48"/>
      <c r="FX506" s="48"/>
      <c r="FY506" s="48"/>
      <c r="FZ506" s="48"/>
      <c r="GA506" s="48"/>
      <c r="GB506" s="48"/>
      <c r="GC506" s="48"/>
      <c r="GD506" s="48"/>
      <c r="GE506" s="48"/>
      <c r="GF506" s="48"/>
      <c r="GG506" s="48"/>
      <c r="GH506" s="48"/>
      <c r="GI506" s="48"/>
      <c r="GJ506" s="48"/>
      <c r="GK506" s="48"/>
      <c r="GL506" s="48"/>
      <c r="GM506" s="48"/>
      <c r="GN506" s="48"/>
      <c r="GO506" s="48"/>
      <c r="GP506" s="48"/>
      <c r="GQ506" s="48"/>
      <c r="GR506" s="48"/>
      <c r="GS506" s="48"/>
      <c r="GT506" s="48"/>
      <c r="GU506" s="48"/>
      <c r="GV506" s="48"/>
      <c r="GW506" s="48"/>
      <c r="GX506" s="48"/>
      <c r="GY506" s="48"/>
      <c r="GZ506" s="48"/>
      <c r="HA506" s="48"/>
      <c r="HB506" s="48"/>
      <c r="HC506" s="48"/>
      <c r="HD506" s="48"/>
      <c r="HE506" s="48"/>
      <c r="HF506" s="48"/>
      <c r="HG506" s="48"/>
      <c r="HH506" s="48"/>
      <c r="HI506" s="48"/>
      <c r="HJ506" s="48"/>
      <c r="HK506" s="48"/>
      <c r="HL506" s="48"/>
      <c r="HM506" s="48"/>
      <c r="HN506" s="48"/>
      <c r="HO506" s="48"/>
      <c r="HP506" s="48"/>
      <c r="HQ506" s="48"/>
      <c r="HR506" s="48"/>
      <c r="HS506" s="48"/>
      <c r="HT506" s="48"/>
      <c r="HU506" s="48"/>
      <c r="HV506" s="48"/>
      <c r="HW506" s="48"/>
      <c r="HX506" s="48"/>
      <c r="HY506" s="48"/>
      <c r="HZ506" s="48"/>
      <c r="IA506" s="48"/>
      <c r="IB506" s="48"/>
      <c r="IC506" s="48"/>
      <c r="ID506" s="48"/>
      <c r="IE506" s="48"/>
      <c r="IF506" s="48"/>
      <c r="IG506" s="48"/>
      <c r="IH506" s="48"/>
      <c r="II506" s="48"/>
      <c r="IJ506" s="48"/>
      <c r="IK506" s="48"/>
      <c r="IL506" s="48"/>
      <c r="IM506" s="48"/>
      <c r="IN506" s="48"/>
      <c r="IO506" s="48"/>
      <c r="IP506" s="48"/>
      <c r="IQ506" s="48"/>
      <c r="IR506" s="48"/>
      <c r="IS506" s="48"/>
      <c r="IT506" s="48"/>
      <c r="IU506" s="48"/>
      <c r="IV506" s="48"/>
    </row>
    <row r="507" spans="2:256" x14ac:dyDescent="0.25">
      <c r="B507" s="48"/>
      <c r="C507" s="48"/>
      <c r="D507" s="48"/>
      <c r="E507" s="48"/>
      <c r="F507" s="48"/>
      <c r="G507" s="48"/>
      <c r="H507" s="48"/>
      <c r="I507" s="48"/>
      <c r="J507" s="48"/>
      <c r="K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c r="GL507" s="48"/>
      <c r="GM507" s="48"/>
      <c r="GN507" s="48"/>
      <c r="GO507" s="48"/>
      <c r="GP507" s="48"/>
      <c r="GQ507" s="48"/>
      <c r="GR507" s="48"/>
      <c r="GS507" s="48"/>
      <c r="GT507" s="48"/>
      <c r="GU507" s="48"/>
      <c r="GV507" s="48"/>
      <c r="GW507" s="48"/>
      <c r="GX507" s="48"/>
      <c r="GY507" s="48"/>
      <c r="GZ507" s="48"/>
      <c r="HA507" s="48"/>
      <c r="HB507" s="48"/>
      <c r="HC507" s="48"/>
      <c r="HD507" s="48"/>
      <c r="HE507" s="48"/>
      <c r="HF507" s="48"/>
      <c r="HG507" s="48"/>
      <c r="HH507" s="48"/>
      <c r="HI507" s="48"/>
      <c r="HJ507" s="48"/>
      <c r="HK507" s="48"/>
      <c r="HL507" s="48"/>
      <c r="HM507" s="48"/>
      <c r="HN507" s="48"/>
      <c r="HO507" s="48"/>
      <c r="HP507" s="48"/>
      <c r="HQ507" s="48"/>
      <c r="HR507" s="48"/>
      <c r="HS507" s="48"/>
      <c r="HT507" s="48"/>
      <c r="HU507" s="48"/>
      <c r="HV507" s="48"/>
      <c r="HW507" s="48"/>
      <c r="HX507" s="48"/>
      <c r="HY507" s="48"/>
      <c r="HZ507" s="48"/>
      <c r="IA507" s="48"/>
      <c r="IB507" s="48"/>
      <c r="IC507" s="48"/>
      <c r="ID507" s="48"/>
      <c r="IE507" s="48"/>
      <c r="IF507" s="48"/>
      <c r="IG507" s="48"/>
      <c r="IH507" s="48"/>
      <c r="II507" s="48"/>
      <c r="IJ507" s="48"/>
      <c r="IK507" s="48"/>
      <c r="IL507" s="48"/>
      <c r="IM507" s="48"/>
      <c r="IN507" s="48"/>
      <c r="IO507" s="48"/>
      <c r="IP507" s="48"/>
      <c r="IQ507" s="48"/>
      <c r="IR507" s="48"/>
      <c r="IS507" s="48"/>
      <c r="IT507" s="48"/>
      <c r="IU507" s="48"/>
      <c r="IV507" s="48"/>
    </row>
    <row r="508" spans="2:256" x14ac:dyDescent="0.25">
      <c r="B508" s="48"/>
      <c r="C508" s="48"/>
      <c r="D508" s="48"/>
      <c r="E508" s="48"/>
      <c r="F508" s="48"/>
      <c r="G508" s="48"/>
      <c r="H508" s="48"/>
      <c r="I508" s="48"/>
      <c r="J508" s="48"/>
      <c r="K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c r="GL508" s="48"/>
      <c r="GM508" s="48"/>
      <c r="GN508" s="48"/>
      <c r="GO508" s="48"/>
      <c r="GP508" s="48"/>
      <c r="GQ508" s="48"/>
      <c r="GR508" s="48"/>
      <c r="GS508" s="48"/>
      <c r="GT508" s="48"/>
      <c r="GU508" s="48"/>
      <c r="GV508" s="48"/>
      <c r="GW508" s="48"/>
      <c r="GX508" s="48"/>
      <c r="GY508" s="48"/>
      <c r="GZ508" s="48"/>
      <c r="HA508" s="48"/>
      <c r="HB508" s="48"/>
      <c r="HC508" s="48"/>
      <c r="HD508" s="48"/>
      <c r="HE508" s="48"/>
      <c r="HF508" s="48"/>
      <c r="HG508" s="48"/>
      <c r="HH508" s="48"/>
      <c r="HI508" s="48"/>
      <c r="HJ508" s="48"/>
      <c r="HK508" s="48"/>
      <c r="HL508" s="48"/>
      <c r="HM508" s="48"/>
      <c r="HN508" s="48"/>
      <c r="HO508" s="48"/>
      <c r="HP508" s="48"/>
      <c r="HQ508" s="48"/>
      <c r="HR508" s="48"/>
      <c r="HS508" s="48"/>
      <c r="HT508" s="48"/>
      <c r="HU508" s="48"/>
      <c r="HV508" s="48"/>
      <c r="HW508" s="48"/>
      <c r="HX508" s="48"/>
      <c r="HY508" s="48"/>
      <c r="HZ508" s="48"/>
      <c r="IA508" s="48"/>
      <c r="IB508" s="48"/>
      <c r="IC508" s="48"/>
      <c r="ID508" s="48"/>
      <c r="IE508" s="48"/>
      <c r="IF508" s="48"/>
      <c r="IG508" s="48"/>
      <c r="IH508" s="48"/>
      <c r="II508" s="48"/>
      <c r="IJ508" s="48"/>
      <c r="IK508" s="48"/>
      <c r="IL508" s="48"/>
      <c r="IM508" s="48"/>
      <c r="IN508" s="48"/>
      <c r="IO508" s="48"/>
      <c r="IP508" s="48"/>
      <c r="IQ508" s="48"/>
      <c r="IR508" s="48"/>
      <c r="IS508" s="48"/>
      <c r="IT508" s="48"/>
      <c r="IU508" s="48"/>
      <c r="IV508" s="48"/>
    </row>
    <row r="509" spans="2:256" x14ac:dyDescent="0.25">
      <c r="B509" s="48"/>
      <c r="C509" s="48"/>
      <c r="D509" s="48"/>
      <c r="E509" s="48"/>
      <c r="F509" s="48"/>
      <c r="G509" s="48"/>
      <c r="H509" s="48"/>
      <c r="I509" s="48"/>
      <c r="J509" s="48"/>
      <c r="K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c r="GL509" s="48"/>
      <c r="GM509" s="48"/>
      <c r="GN509" s="48"/>
      <c r="GO509" s="48"/>
      <c r="GP509" s="48"/>
      <c r="GQ509" s="48"/>
      <c r="GR509" s="48"/>
      <c r="GS509" s="48"/>
      <c r="GT509" s="48"/>
      <c r="GU509" s="48"/>
      <c r="GV509" s="48"/>
      <c r="GW509" s="48"/>
      <c r="GX509" s="48"/>
      <c r="GY509" s="48"/>
      <c r="GZ509" s="48"/>
      <c r="HA509" s="48"/>
      <c r="HB509" s="48"/>
      <c r="HC509" s="48"/>
      <c r="HD509" s="48"/>
      <c r="HE509" s="48"/>
      <c r="HF509" s="48"/>
      <c r="HG509" s="48"/>
      <c r="HH509" s="48"/>
      <c r="HI509" s="48"/>
      <c r="HJ509" s="48"/>
      <c r="HK509" s="48"/>
      <c r="HL509" s="48"/>
      <c r="HM509" s="48"/>
      <c r="HN509" s="48"/>
      <c r="HO509" s="48"/>
      <c r="HP509" s="48"/>
      <c r="HQ509" s="48"/>
      <c r="HR509" s="48"/>
      <c r="HS509" s="48"/>
      <c r="HT509" s="48"/>
      <c r="HU509" s="48"/>
      <c r="HV509" s="48"/>
      <c r="HW509" s="48"/>
      <c r="HX509" s="48"/>
      <c r="HY509" s="48"/>
      <c r="HZ509" s="48"/>
      <c r="IA509" s="48"/>
      <c r="IB509" s="48"/>
      <c r="IC509" s="48"/>
      <c r="ID509" s="48"/>
      <c r="IE509" s="48"/>
      <c r="IF509" s="48"/>
      <c r="IG509" s="48"/>
      <c r="IH509" s="48"/>
      <c r="II509" s="48"/>
      <c r="IJ509" s="48"/>
      <c r="IK509" s="48"/>
      <c r="IL509" s="48"/>
      <c r="IM509" s="48"/>
      <c r="IN509" s="48"/>
      <c r="IO509" s="48"/>
      <c r="IP509" s="48"/>
      <c r="IQ509" s="48"/>
      <c r="IR509" s="48"/>
      <c r="IS509" s="48"/>
      <c r="IT509" s="48"/>
      <c r="IU509" s="48"/>
      <c r="IV509" s="48"/>
    </row>
    <row r="510" spans="2:256" x14ac:dyDescent="0.25">
      <c r="B510" s="48"/>
      <c r="C510" s="48"/>
      <c r="D510" s="48"/>
      <c r="E510" s="48"/>
      <c r="F510" s="48"/>
      <c r="G510" s="48"/>
      <c r="H510" s="48"/>
      <c r="I510" s="48"/>
      <c r="J510" s="48"/>
      <c r="K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c r="GL510" s="48"/>
      <c r="GM510" s="48"/>
      <c r="GN510" s="48"/>
      <c r="GO510" s="48"/>
      <c r="GP510" s="48"/>
      <c r="GQ510" s="48"/>
      <c r="GR510" s="48"/>
      <c r="GS510" s="48"/>
      <c r="GT510" s="48"/>
      <c r="GU510" s="48"/>
      <c r="GV510" s="48"/>
      <c r="GW510" s="48"/>
      <c r="GX510" s="48"/>
      <c r="GY510" s="48"/>
      <c r="GZ510" s="48"/>
      <c r="HA510" s="48"/>
      <c r="HB510" s="48"/>
      <c r="HC510" s="48"/>
      <c r="HD510" s="48"/>
      <c r="HE510" s="48"/>
      <c r="HF510" s="48"/>
      <c r="HG510" s="48"/>
      <c r="HH510" s="48"/>
      <c r="HI510" s="48"/>
      <c r="HJ510" s="48"/>
      <c r="HK510" s="48"/>
      <c r="HL510" s="48"/>
      <c r="HM510" s="48"/>
      <c r="HN510" s="48"/>
      <c r="HO510" s="48"/>
      <c r="HP510" s="48"/>
      <c r="HQ510" s="48"/>
      <c r="HR510" s="48"/>
      <c r="HS510" s="48"/>
      <c r="HT510" s="48"/>
      <c r="HU510" s="48"/>
      <c r="HV510" s="48"/>
      <c r="HW510" s="48"/>
      <c r="HX510" s="48"/>
      <c r="HY510" s="48"/>
      <c r="HZ510" s="48"/>
      <c r="IA510" s="48"/>
      <c r="IB510" s="48"/>
      <c r="IC510" s="48"/>
      <c r="ID510" s="48"/>
      <c r="IE510" s="48"/>
      <c r="IF510" s="48"/>
      <c r="IG510" s="48"/>
      <c r="IH510" s="48"/>
      <c r="II510" s="48"/>
      <c r="IJ510" s="48"/>
      <c r="IK510" s="48"/>
      <c r="IL510" s="48"/>
      <c r="IM510" s="48"/>
      <c r="IN510" s="48"/>
      <c r="IO510" s="48"/>
      <c r="IP510" s="48"/>
      <c r="IQ510" s="48"/>
      <c r="IR510" s="48"/>
      <c r="IS510" s="48"/>
      <c r="IT510" s="48"/>
      <c r="IU510" s="48"/>
      <c r="IV510" s="48"/>
    </row>
    <row r="511" spans="2:256" x14ac:dyDescent="0.25">
      <c r="B511" s="48"/>
      <c r="C511" s="48"/>
      <c r="D511" s="48"/>
      <c r="E511" s="48"/>
      <c r="F511" s="48"/>
      <c r="G511" s="48"/>
      <c r="H511" s="48"/>
      <c r="I511" s="48"/>
      <c r="J511" s="48"/>
      <c r="K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c r="GL511" s="48"/>
      <c r="GM511" s="48"/>
      <c r="GN511" s="48"/>
      <c r="GO511" s="48"/>
      <c r="GP511" s="48"/>
      <c r="GQ511" s="48"/>
      <c r="GR511" s="48"/>
      <c r="GS511" s="48"/>
      <c r="GT511" s="48"/>
      <c r="GU511" s="48"/>
      <c r="GV511" s="48"/>
      <c r="GW511" s="48"/>
      <c r="GX511" s="48"/>
      <c r="GY511" s="48"/>
      <c r="GZ511" s="48"/>
      <c r="HA511" s="48"/>
      <c r="HB511" s="48"/>
      <c r="HC511" s="48"/>
      <c r="HD511" s="48"/>
      <c r="HE511" s="48"/>
      <c r="HF511" s="48"/>
      <c r="HG511" s="48"/>
      <c r="HH511" s="48"/>
      <c r="HI511" s="48"/>
      <c r="HJ511" s="48"/>
      <c r="HK511" s="48"/>
      <c r="HL511" s="48"/>
      <c r="HM511" s="48"/>
      <c r="HN511" s="48"/>
      <c r="HO511" s="48"/>
      <c r="HP511" s="48"/>
      <c r="HQ511" s="48"/>
      <c r="HR511" s="48"/>
      <c r="HS511" s="48"/>
      <c r="HT511" s="48"/>
      <c r="HU511" s="48"/>
      <c r="HV511" s="48"/>
      <c r="HW511" s="48"/>
      <c r="HX511" s="48"/>
      <c r="HY511" s="48"/>
      <c r="HZ511" s="48"/>
      <c r="IA511" s="48"/>
      <c r="IB511" s="48"/>
      <c r="IC511" s="48"/>
      <c r="ID511" s="48"/>
      <c r="IE511" s="48"/>
      <c r="IF511" s="48"/>
      <c r="IG511" s="48"/>
      <c r="IH511" s="48"/>
      <c r="II511" s="48"/>
      <c r="IJ511" s="48"/>
      <c r="IK511" s="48"/>
      <c r="IL511" s="48"/>
      <c r="IM511" s="48"/>
      <c r="IN511" s="48"/>
      <c r="IO511" s="48"/>
      <c r="IP511" s="48"/>
      <c r="IQ511" s="48"/>
      <c r="IR511" s="48"/>
      <c r="IS511" s="48"/>
      <c r="IT511" s="48"/>
      <c r="IU511" s="48"/>
      <c r="IV511" s="48"/>
    </row>
    <row r="512" spans="2:256" x14ac:dyDescent="0.25">
      <c r="B512" s="48"/>
      <c r="C512" s="48"/>
      <c r="D512" s="48"/>
      <c r="E512" s="48"/>
      <c r="F512" s="48"/>
      <c r="G512" s="48"/>
      <c r="H512" s="48"/>
      <c r="I512" s="48"/>
      <c r="J512" s="48"/>
      <c r="K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c r="GL512" s="48"/>
      <c r="GM512" s="48"/>
      <c r="GN512" s="48"/>
      <c r="GO512" s="48"/>
      <c r="GP512" s="48"/>
      <c r="GQ512" s="48"/>
      <c r="GR512" s="48"/>
      <c r="GS512" s="48"/>
      <c r="GT512" s="48"/>
      <c r="GU512" s="48"/>
      <c r="GV512" s="48"/>
      <c r="GW512" s="48"/>
      <c r="GX512" s="48"/>
      <c r="GY512" s="48"/>
      <c r="GZ512" s="48"/>
      <c r="HA512" s="48"/>
      <c r="HB512" s="48"/>
      <c r="HC512" s="48"/>
      <c r="HD512" s="48"/>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row>
    <row r="513" spans="2:256" x14ac:dyDescent="0.25">
      <c r="B513" s="48"/>
      <c r="C513" s="48"/>
      <c r="D513" s="48"/>
      <c r="E513" s="48"/>
      <c r="F513" s="48"/>
      <c r="G513" s="48"/>
      <c r="H513" s="48"/>
      <c r="I513" s="48"/>
      <c r="J513" s="48"/>
      <c r="K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48"/>
      <c r="GT513" s="48"/>
      <c r="GU513" s="48"/>
      <c r="GV513" s="48"/>
      <c r="GW513" s="48"/>
      <c r="GX513" s="48"/>
      <c r="GY513" s="48"/>
      <c r="GZ513" s="48"/>
      <c r="HA513" s="48"/>
      <c r="HB513" s="48"/>
      <c r="HC513" s="48"/>
      <c r="HD513" s="48"/>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row>
    <row r="514" spans="2:256" x14ac:dyDescent="0.25">
      <c r="B514" s="48"/>
      <c r="C514" s="48"/>
      <c r="D514" s="48"/>
      <c r="E514" s="48"/>
      <c r="F514" s="48"/>
      <c r="G514" s="48"/>
      <c r="H514" s="48"/>
      <c r="I514" s="48"/>
      <c r="J514" s="48"/>
      <c r="K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48"/>
      <c r="GT514" s="48"/>
      <c r="GU514" s="48"/>
      <c r="GV514" s="48"/>
      <c r="GW514" s="48"/>
      <c r="GX514" s="48"/>
      <c r="GY514" s="48"/>
      <c r="GZ514" s="48"/>
      <c r="HA514" s="48"/>
      <c r="HB514" s="48"/>
      <c r="HC514" s="48"/>
      <c r="HD514" s="48"/>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row>
    <row r="515" spans="2:256" x14ac:dyDescent="0.25">
      <c r="B515" s="48"/>
      <c r="C515" s="48"/>
      <c r="D515" s="48"/>
      <c r="E515" s="48"/>
      <c r="F515" s="48"/>
      <c r="G515" s="48"/>
      <c r="H515" s="48"/>
      <c r="I515" s="48"/>
      <c r="J515" s="48"/>
      <c r="K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c r="GT515" s="48"/>
      <c r="GU515" s="48"/>
      <c r="GV515" s="48"/>
      <c r="GW515" s="48"/>
      <c r="GX515" s="48"/>
      <c r="GY515" s="48"/>
      <c r="GZ515" s="48"/>
      <c r="HA515" s="48"/>
      <c r="HB515" s="48"/>
      <c r="HC515" s="48"/>
      <c r="HD515" s="48"/>
      <c r="HE515" s="48"/>
      <c r="HF515" s="48"/>
      <c r="HG515" s="48"/>
      <c r="HH515" s="48"/>
      <c r="HI515" s="48"/>
      <c r="HJ515" s="48"/>
      <c r="HK515" s="48"/>
      <c r="HL515" s="48"/>
      <c r="HM515" s="48"/>
      <c r="HN515" s="48"/>
      <c r="HO515" s="48"/>
      <c r="HP515" s="48"/>
      <c r="HQ515" s="48"/>
      <c r="HR515" s="48"/>
      <c r="HS515" s="48"/>
      <c r="HT515" s="48"/>
      <c r="HU515" s="48"/>
      <c r="HV515" s="48"/>
      <c r="HW515" s="48"/>
      <c r="HX515" s="48"/>
      <c r="HY515" s="48"/>
      <c r="HZ515" s="48"/>
      <c r="IA515" s="48"/>
      <c r="IB515" s="48"/>
      <c r="IC515" s="48"/>
      <c r="ID515" s="48"/>
      <c r="IE515" s="48"/>
      <c r="IF515" s="48"/>
      <c r="IG515" s="48"/>
      <c r="IH515" s="48"/>
      <c r="II515" s="48"/>
      <c r="IJ515" s="48"/>
      <c r="IK515" s="48"/>
      <c r="IL515" s="48"/>
      <c r="IM515" s="48"/>
      <c r="IN515" s="48"/>
      <c r="IO515" s="48"/>
      <c r="IP515" s="48"/>
      <c r="IQ515" s="48"/>
      <c r="IR515" s="48"/>
      <c r="IS515" s="48"/>
      <c r="IT515" s="48"/>
      <c r="IU515" s="48"/>
      <c r="IV515" s="48"/>
    </row>
    <row r="516" spans="2:256" x14ac:dyDescent="0.25">
      <c r="B516" s="48"/>
      <c r="C516" s="48"/>
      <c r="D516" s="48"/>
      <c r="E516" s="48"/>
      <c r="F516" s="48"/>
      <c r="G516" s="48"/>
      <c r="H516" s="48"/>
      <c r="I516" s="48"/>
      <c r="J516" s="48"/>
      <c r="K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c r="EF516" s="48"/>
      <c r="EG516" s="48"/>
      <c r="EH516" s="48"/>
      <c r="EI516" s="48"/>
      <c r="EJ516" s="48"/>
      <c r="EK516" s="48"/>
      <c r="EL516" s="48"/>
      <c r="EM516" s="48"/>
      <c r="EN516" s="48"/>
      <c r="EO516" s="48"/>
      <c r="EP516" s="48"/>
      <c r="EQ516" s="48"/>
      <c r="ER516" s="48"/>
      <c r="ES516" s="48"/>
      <c r="ET516" s="48"/>
      <c r="EU516" s="48"/>
      <c r="EV516" s="48"/>
      <c r="EW516" s="48"/>
      <c r="EX516" s="48"/>
      <c r="EY516" s="48"/>
      <c r="EZ516" s="48"/>
      <c r="FA516" s="48"/>
      <c r="FB516" s="48"/>
      <c r="FC516" s="48"/>
      <c r="FD516" s="48"/>
      <c r="FE516" s="48"/>
      <c r="FF516" s="48"/>
      <c r="FG516" s="48"/>
      <c r="FH516" s="48"/>
      <c r="FI516" s="48"/>
      <c r="FJ516" s="48"/>
      <c r="FK516" s="48"/>
      <c r="FL516" s="48"/>
      <c r="FM516" s="48"/>
      <c r="FN516" s="48"/>
      <c r="FO516" s="48"/>
      <c r="FP516" s="48"/>
      <c r="FQ516" s="48"/>
      <c r="FR516" s="48"/>
      <c r="FS516" s="48"/>
      <c r="FT516" s="48"/>
      <c r="FU516" s="48"/>
      <c r="FV516" s="48"/>
      <c r="FW516" s="48"/>
      <c r="FX516" s="48"/>
      <c r="FY516" s="48"/>
      <c r="FZ516" s="48"/>
      <c r="GA516" s="48"/>
      <c r="GB516" s="48"/>
      <c r="GC516" s="48"/>
      <c r="GD516" s="48"/>
      <c r="GE516" s="48"/>
      <c r="GF516" s="48"/>
      <c r="GG516" s="48"/>
      <c r="GH516" s="48"/>
      <c r="GI516" s="48"/>
      <c r="GJ516" s="48"/>
      <c r="GK516" s="48"/>
      <c r="GL516" s="48"/>
      <c r="GM516" s="48"/>
      <c r="GN516" s="48"/>
      <c r="GO516" s="48"/>
      <c r="GP516" s="48"/>
      <c r="GQ516" s="48"/>
      <c r="GR516" s="48"/>
      <c r="GS516" s="48"/>
      <c r="GT516" s="48"/>
      <c r="GU516" s="48"/>
      <c r="GV516" s="48"/>
      <c r="GW516" s="48"/>
      <c r="GX516" s="48"/>
      <c r="GY516" s="48"/>
      <c r="GZ516" s="48"/>
      <c r="HA516" s="48"/>
      <c r="HB516" s="48"/>
      <c r="HC516" s="48"/>
      <c r="HD516" s="48"/>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row>
    <row r="517" spans="2:256" x14ac:dyDescent="0.25">
      <c r="B517" s="48"/>
      <c r="C517" s="48"/>
      <c r="D517" s="48"/>
      <c r="E517" s="48"/>
      <c r="F517" s="48"/>
      <c r="G517" s="48"/>
      <c r="H517" s="48"/>
      <c r="I517" s="48"/>
      <c r="J517" s="48"/>
      <c r="K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c r="EF517" s="48"/>
      <c r="EG517" s="48"/>
      <c r="EH517" s="48"/>
      <c r="EI517" s="48"/>
      <c r="EJ517" s="48"/>
      <c r="EK517" s="48"/>
      <c r="EL517" s="48"/>
      <c r="EM517" s="48"/>
      <c r="EN517" s="48"/>
      <c r="EO517" s="48"/>
      <c r="EP517" s="48"/>
      <c r="EQ517" s="48"/>
      <c r="ER517" s="48"/>
      <c r="ES517" s="48"/>
      <c r="ET517" s="48"/>
      <c r="EU517" s="48"/>
      <c r="EV517" s="48"/>
      <c r="EW517" s="48"/>
      <c r="EX517" s="48"/>
      <c r="EY517" s="48"/>
      <c r="EZ517" s="48"/>
      <c r="FA517" s="48"/>
      <c r="FB517" s="48"/>
      <c r="FC517" s="48"/>
      <c r="FD517" s="48"/>
      <c r="FE517" s="48"/>
      <c r="FF517" s="48"/>
      <c r="FG517" s="48"/>
      <c r="FH517" s="48"/>
      <c r="FI517" s="48"/>
      <c r="FJ517" s="48"/>
      <c r="FK517" s="48"/>
      <c r="FL517" s="48"/>
      <c r="FM517" s="48"/>
      <c r="FN517" s="48"/>
      <c r="FO517" s="48"/>
      <c r="FP517" s="48"/>
      <c r="FQ517" s="48"/>
      <c r="FR517" s="48"/>
      <c r="FS517" s="48"/>
      <c r="FT517" s="48"/>
      <c r="FU517" s="48"/>
      <c r="FV517" s="48"/>
      <c r="FW517" s="48"/>
      <c r="FX517" s="48"/>
      <c r="FY517" s="48"/>
      <c r="FZ517" s="48"/>
      <c r="GA517" s="48"/>
      <c r="GB517" s="48"/>
      <c r="GC517" s="48"/>
      <c r="GD517" s="48"/>
      <c r="GE517" s="48"/>
      <c r="GF517" s="48"/>
      <c r="GG517" s="48"/>
      <c r="GH517" s="48"/>
      <c r="GI517" s="48"/>
      <c r="GJ517" s="48"/>
      <c r="GK517" s="48"/>
      <c r="GL517" s="48"/>
      <c r="GM517" s="48"/>
      <c r="GN517" s="48"/>
      <c r="GO517" s="48"/>
      <c r="GP517" s="48"/>
      <c r="GQ517" s="48"/>
      <c r="GR517" s="48"/>
      <c r="GS517" s="48"/>
      <c r="GT517" s="48"/>
      <c r="GU517" s="48"/>
      <c r="GV517" s="48"/>
      <c r="GW517" s="48"/>
      <c r="GX517" s="48"/>
      <c r="GY517" s="48"/>
      <c r="GZ517" s="48"/>
      <c r="HA517" s="48"/>
      <c r="HB517" s="48"/>
      <c r="HC517" s="48"/>
      <c r="HD517" s="48"/>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row>
    <row r="518" spans="2:256" x14ac:dyDescent="0.25">
      <c r="B518" s="48"/>
      <c r="C518" s="48"/>
      <c r="D518" s="48"/>
      <c r="E518" s="48"/>
      <c r="F518" s="48"/>
      <c r="G518" s="48"/>
      <c r="H518" s="48"/>
      <c r="I518" s="48"/>
      <c r="J518" s="48"/>
      <c r="K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c r="DV518" s="48"/>
      <c r="DW518" s="48"/>
      <c r="DX518" s="48"/>
      <c r="DY518" s="48"/>
      <c r="DZ518" s="48"/>
      <c r="EA518" s="48"/>
      <c r="EB518" s="48"/>
      <c r="EC518" s="48"/>
      <c r="ED518" s="48"/>
      <c r="EE518" s="48"/>
      <c r="EF518" s="48"/>
      <c r="EG518" s="48"/>
      <c r="EH518" s="48"/>
      <c r="EI518" s="48"/>
      <c r="EJ518" s="48"/>
      <c r="EK518" s="48"/>
      <c r="EL518" s="48"/>
      <c r="EM518" s="48"/>
      <c r="EN518" s="48"/>
      <c r="EO518" s="48"/>
      <c r="EP518" s="48"/>
      <c r="EQ518" s="48"/>
      <c r="ER518" s="48"/>
      <c r="ES518" s="48"/>
      <c r="ET518" s="48"/>
      <c r="EU518" s="48"/>
      <c r="EV518" s="48"/>
      <c r="EW518" s="48"/>
      <c r="EX518" s="48"/>
      <c r="EY518" s="48"/>
      <c r="EZ518" s="48"/>
      <c r="FA518" s="48"/>
      <c r="FB518" s="48"/>
      <c r="FC518" s="48"/>
      <c r="FD518" s="48"/>
      <c r="FE518" s="48"/>
      <c r="FF518" s="48"/>
      <c r="FG518" s="48"/>
      <c r="FH518" s="48"/>
      <c r="FI518" s="48"/>
      <c r="FJ518" s="48"/>
      <c r="FK518" s="48"/>
      <c r="FL518" s="48"/>
      <c r="FM518" s="48"/>
      <c r="FN518" s="48"/>
      <c r="FO518" s="48"/>
      <c r="FP518" s="48"/>
      <c r="FQ518" s="48"/>
      <c r="FR518" s="48"/>
      <c r="FS518" s="48"/>
      <c r="FT518" s="48"/>
      <c r="FU518" s="48"/>
      <c r="FV518" s="48"/>
      <c r="FW518" s="48"/>
      <c r="FX518" s="48"/>
      <c r="FY518" s="48"/>
      <c r="FZ518" s="48"/>
      <c r="GA518" s="48"/>
      <c r="GB518" s="48"/>
      <c r="GC518" s="48"/>
      <c r="GD518" s="48"/>
      <c r="GE518" s="48"/>
      <c r="GF518" s="48"/>
      <c r="GG518" s="48"/>
      <c r="GH518" s="48"/>
      <c r="GI518" s="48"/>
      <c r="GJ518" s="48"/>
      <c r="GK518" s="48"/>
      <c r="GL518" s="48"/>
      <c r="GM518" s="48"/>
      <c r="GN518" s="48"/>
      <c r="GO518" s="48"/>
      <c r="GP518" s="48"/>
      <c r="GQ518" s="48"/>
      <c r="GR518" s="48"/>
      <c r="GS518" s="48"/>
      <c r="GT518" s="48"/>
      <c r="GU518" s="48"/>
      <c r="GV518" s="48"/>
      <c r="GW518" s="48"/>
      <c r="GX518" s="48"/>
      <c r="GY518" s="48"/>
      <c r="GZ518" s="48"/>
      <c r="HA518" s="48"/>
      <c r="HB518" s="48"/>
      <c r="HC518" s="48"/>
      <c r="HD518" s="48"/>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row>
    <row r="519" spans="2:256" x14ac:dyDescent="0.25">
      <c r="B519" s="48"/>
      <c r="C519" s="48"/>
      <c r="D519" s="48"/>
      <c r="E519" s="48"/>
      <c r="F519" s="48"/>
      <c r="G519" s="48"/>
      <c r="H519" s="48"/>
      <c r="I519" s="48"/>
      <c r="J519" s="48"/>
      <c r="K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c r="EF519" s="48"/>
      <c r="EG519" s="48"/>
      <c r="EH519" s="48"/>
      <c r="EI519" s="48"/>
      <c r="EJ519" s="48"/>
      <c r="EK519" s="48"/>
      <c r="EL519" s="48"/>
      <c r="EM519" s="48"/>
      <c r="EN519" s="48"/>
      <c r="EO519" s="48"/>
      <c r="EP519" s="48"/>
      <c r="EQ519" s="48"/>
      <c r="ER519" s="48"/>
      <c r="ES519" s="48"/>
      <c r="ET519" s="48"/>
      <c r="EU519" s="48"/>
      <c r="EV519" s="48"/>
      <c r="EW519" s="48"/>
      <c r="EX519" s="48"/>
      <c r="EY519" s="48"/>
      <c r="EZ519" s="48"/>
      <c r="FA519" s="48"/>
      <c r="FB519" s="48"/>
      <c r="FC519" s="48"/>
      <c r="FD519" s="48"/>
      <c r="FE519" s="48"/>
      <c r="FF519" s="48"/>
      <c r="FG519" s="48"/>
      <c r="FH519" s="48"/>
      <c r="FI519" s="48"/>
      <c r="FJ519" s="48"/>
      <c r="FK519" s="48"/>
      <c r="FL519" s="48"/>
      <c r="FM519" s="48"/>
      <c r="FN519" s="48"/>
      <c r="FO519" s="48"/>
      <c r="FP519" s="48"/>
      <c r="FQ519" s="48"/>
      <c r="FR519" s="48"/>
      <c r="FS519" s="48"/>
      <c r="FT519" s="48"/>
      <c r="FU519" s="48"/>
      <c r="FV519" s="48"/>
      <c r="FW519" s="48"/>
      <c r="FX519" s="48"/>
      <c r="FY519" s="48"/>
      <c r="FZ519" s="48"/>
      <c r="GA519" s="48"/>
      <c r="GB519" s="48"/>
      <c r="GC519" s="48"/>
      <c r="GD519" s="48"/>
      <c r="GE519" s="48"/>
      <c r="GF519" s="48"/>
      <c r="GG519" s="48"/>
      <c r="GH519" s="48"/>
      <c r="GI519" s="48"/>
      <c r="GJ519" s="48"/>
      <c r="GK519" s="48"/>
      <c r="GL519" s="48"/>
      <c r="GM519" s="48"/>
      <c r="GN519" s="48"/>
      <c r="GO519" s="48"/>
      <c r="GP519" s="48"/>
      <c r="GQ519" s="48"/>
      <c r="GR519" s="48"/>
      <c r="GS519" s="48"/>
      <c r="GT519" s="48"/>
      <c r="GU519" s="48"/>
      <c r="GV519" s="48"/>
      <c r="GW519" s="48"/>
      <c r="GX519" s="48"/>
      <c r="GY519" s="48"/>
      <c r="GZ519" s="48"/>
      <c r="HA519" s="48"/>
      <c r="HB519" s="48"/>
      <c r="HC519" s="48"/>
      <c r="HD519" s="48"/>
      <c r="HE519" s="48"/>
      <c r="HF519" s="48"/>
      <c r="HG519" s="48"/>
      <c r="HH519" s="48"/>
      <c r="HI519" s="48"/>
      <c r="HJ519" s="48"/>
      <c r="HK519" s="48"/>
      <c r="HL519" s="48"/>
      <c r="HM519" s="48"/>
      <c r="HN519" s="48"/>
      <c r="HO519" s="48"/>
      <c r="HP519" s="48"/>
      <c r="HQ519" s="48"/>
      <c r="HR519" s="48"/>
      <c r="HS519" s="48"/>
      <c r="HT519" s="48"/>
      <c r="HU519" s="48"/>
      <c r="HV519" s="48"/>
      <c r="HW519" s="48"/>
      <c r="HX519" s="48"/>
      <c r="HY519" s="48"/>
      <c r="HZ519" s="48"/>
      <c r="IA519" s="48"/>
      <c r="IB519" s="48"/>
      <c r="IC519" s="48"/>
      <c r="ID519" s="48"/>
      <c r="IE519" s="48"/>
      <c r="IF519" s="48"/>
      <c r="IG519" s="48"/>
      <c r="IH519" s="48"/>
      <c r="II519" s="48"/>
      <c r="IJ519" s="48"/>
      <c r="IK519" s="48"/>
      <c r="IL519" s="48"/>
      <c r="IM519" s="48"/>
      <c r="IN519" s="48"/>
      <c r="IO519" s="48"/>
      <c r="IP519" s="48"/>
      <c r="IQ519" s="48"/>
      <c r="IR519" s="48"/>
      <c r="IS519" s="48"/>
      <c r="IT519" s="48"/>
      <c r="IU519" s="48"/>
      <c r="IV519" s="48"/>
    </row>
    <row r="520" spans="2:256" x14ac:dyDescent="0.25">
      <c r="B520" s="48"/>
      <c r="C520" s="48"/>
      <c r="D520" s="48"/>
      <c r="E520" s="48"/>
      <c r="F520" s="48"/>
      <c r="G520" s="48"/>
      <c r="H520" s="48"/>
      <c r="I520" s="48"/>
      <c r="J520" s="48"/>
      <c r="K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c r="GT520" s="48"/>
      <c r="GU520" s="48"/>
      <c r="GV520" s="48"/>
      <c r="GW520" s="48"/>
      <c r="GX520" s="48"/>
      <c r="GY520" s="48"/>
      <c r="GZ520" s="48"/>
      <c r="HA520" s="48"/>
      <c r="HB520" s="48"/>
      <c r="HC520" s="48"/>
      <c r="HD520" s="48"/>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row>
    <row r="521" spans="2:256" x14ac:dyDescent="0.25">
      <c r="B521" s="48"/>
      <c r="C521" s="48"/>
      <c r="D521" s="48"/>
      <c r="E521" s="48"/>
      <c r="F521" s="48"/>
      <c r="G521" s="48"/>
      <c r="H521" s="48"/>
      <c r="I521" s="48"/>
      <c r="J521" s="48"/>
      <c r="K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c r="GT521" s="48"/>
      <c r="GU521" s="48"/>
      <c r="GV521" s="48"/>
      <c r="GW521" s="48"/>
      <c r="GX521" s="48"/>
      <c r="GY521" s="48"/>
      <c r="GZ521" s="48"/>
      <c r="HA521" s="48"/>
      <c r="HB521" s="48"/>
      <c r="HC521" s="48"/>
      <c r="HD521" s="48"/>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row>
    <row r="522" spans="2:256" x14ac:dyDescent="0.25">
      <c r="B522" s="48"/>
      <c r="C522" s="48"/>
      <c r="D522" s="48"/>
      <c r="E522" s="48"/>
      <c r="F522" s="48"/>
      <c r="G522" s="48"/>
      <c r="H522" s="48"/>
      <c r="I522" s="48"/>
      <c r="J522" s="48"/>
      <c r="K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c r="GL522" s="48"/>
      <c r="GM522" s="48"/>
      <c r="GN522" s="48"/>
      <c r="GO522" s="48"/>
      <c r="GP522" s="48"/>
      <c r="GQ522" s="48"/>
      <c r="GR522" s="48"/>
      <c r="GS522" s="48"/>
      <c r="GT522" s="48"/>
      <c r="GU522" s="48"/>
      <c r="GV522" s="48"/>
      <c r="GW522" s="48"/>
      <c r="GX522" s="48"/>
      <c r="GY522" s="48"/>
      <c r="GZ522" s="48"/>
      <c r="HA522" s="48"/>
      <c r="HB522" s="48"/>
      <c r="HC522" s="48"/>
      <c r="HD522" s="48"/>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row>
    <row r="523" spans="2:256" x14ac:dyDescent="0.25">
      <c r="B523" s="48"/>
      <c r="C523" s="48"/>
      <c r="D523" s="48"/>
      <c r="E523" s="48"/>
      <c r="F523" s="48"/>
      <c r="G523" s="48"/>
      <c r="H523" s="48"/>
      <c r="I523" s="48"/>
      <c r="J523" s="48"/>
      <c r="K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c r="GL523" s="48"/>
      <c r="GM523" s="48"/>
      <c r="GN523" s="48"/>
      <c r="GO523" s="48"/>
      <c r="GP523" s="48"/>
      <c r="GQ523" s="48"/>
      <c r="GR523" s="48"/>
      <c r="GS523" s="48"/>
      <c r="GT523" s="48"/>
      <c r="GU523" s="48"/>
      <c r="GV523" s="48"/>
      <c r="GW523" s="48"/>
      <c r="GX523" s="48"/>
      <c r="GY523" s="48"/>
      <c r="GZ523" s="48"/>
      <c r="HA523" s="48"/>
      <c r="HB523" s="48"/>
      <c r="HC523" s="48"/>
      <c r="HD523" s="48"/>
      <c r="HE523" s="48"/>
      <c r="HF523" s="48"/>
      <c r="HG523" s="48"/>
      <c r="HH523" s="48"/>
      <c r="HI523" s="48"/>
      <c r="HJ523" s="48"/>
      <c r="HK523" s="48"/>
      <c r="HL523" s="48"/>
      <c r="HM523" s="48"/>
      <c r="HN523" s="48"/>
      <c r="HO523" s="48"/>
      <c r="HP523" s="48"/>
      <c r="HQ523" s="48"/>
      <c r="HR523" s="48"/>
      <c r="HS523" s="48"/>
      <c r="HT523" s="48"/>
      <c r="HU523" s="48"/>
      <c r="HV523" s="48"/>
      <c r="HW523" s="48"/>
      <c r="HX523" s="48"/>
      <c r="HY523" s="48"/>
      <c r="HZ523" s="48"/>
      <c r="IA523" s="48"/>
      <c r="IB523" s="48"/>
      <c r="IC523" s="48"/>
      <c r="ID523" s="48"/>
      <c r="IE523" s="48"/>
      <c r="IF523" s="48"/>
      <c r="IG523" s="48"/>
      <c r="IH523" s="48"/>
      <c r="II523" s="48"/>
      <c r="IJ523" s="48"/>
      <c r="IK523" s="48"/>
      <c r="IL523" s="48"/>
      <c r="IM523" s="48"/>
      <c r="IN523" s="48"/>
      <c r="IO523" s="48"/>
      <c r="IP523" s="48"/>
      <c r="IQ523" s="48"/>
      <c r="IR523" s="48"/>
      <c r="IS523" s="48"/>
      <c r="IT523" s="48"/>
      <c r="IU523" s="48"/>
      <c r="IV523" s="48"/>
    </row>
    <row r="524" spans="2:256" x14ac:dyDescent="0.25">
      <c r="B524" s="48"/>
      <c r="C524" s="48"/>
      <c r="D524" s="48"/>
      <c r="E524" s="48"/>
      <c r="F524" s="48"/>
      <c r="G524" s="48"/>
      <c r="H524" s="48"/>
      <c r="I524" s="48"/>
      <c r="J524" s="48"/>
      <c r="K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48"/>
      <c r="DF524" s="48"/>
      <c r="DG524" s="48"/>
      <c r="DH524" s="48"/>
      <c r="DI524" s="48"/>
      <c r="DJ524" s="48"/>
      <c r="DK524" s="48"/>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M524" s="48"/>
      <c r="EN524" s="48"/>
      <c r="EO524" s="48"/>
      <c r="EP524" s="48"/>
      <c r="EQ524" s="48"/>
      <c r="ER524" s="48"/>
      <c r="ES524" s="48"/>
      <c r="ET524" s="48"/>
      <c r="EU524" s="48"/>
      <c r="EV524" s="48"/>
      <c r="EW524" s="48"/>
      <c r="EX524" s="48"/>
      <c r="EY524" s="48"/>
      <c r="EZ524" s="48"/>
      <c r="FA524" s="48"/>
      <c r="FB524" s="48"/>
      <c r="FC524" s="48"/>
      <c r="FD524" s="48"/>
      <c r="FE524" s="48"/>
      <c r="FF524" s="48"/>
      <c r="FG524" s="48"/>
      <c r="FH524" s="48"/>
      <c r="FI524" s="48"/>
      <c r="FJ524" s="48"/>
      <c r="FK524" s="48"/>
      <c r="FL524" s="48"/>
      <c r="FM524" s="48"/>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c r="GL524" s="48"/>
      <c r="GM524" s="48"/>
      <c r="GN524" s="48"/>
      <c r="GO524" s="48"/>
      <c r="GP524" s="48"/>
      <c r="GQ524" s="48"/>
      <c r="GR524" s="48"/>
      <c r="GS524" s="48"/>
      <c r="GT524" s="48"/>
      <c r="GU524" s="48"/>
      <c r="GV524" s="48"/>
      <c r="GW524" s="48"/>
      <c r="GX524" s="48"/>
      <c r="GY524" s="48"/>
      <c r="GZ524" s="48"/>
      <c r="HA524" s="48"/>
      <c r="HB524" s="48"/>
      <c r="HC524" s="48"/>
      <c r="HD524" s="48"/>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row>
    <row r="525" spans="2:256" x14ac:dyDescent="0.25">
      <c r="B525" s="48"/>
      <c r="C525" s="48"/>
      <c r="D525" s="48"/>
      <c r="E525" s="48"/>
      <c r="F525" s="48"/>
      <c r="G525" s="48"/>
      <c r="H525" s="48"/>
      <c r="I525" s="48"/>
      <c r="J525" s="48"/>
      <c r="K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c r="GL525" s="48"/>
      <c r="GM525" s="48"/>
      <c r="GN525" s="48"/>
      <c r="GO525" s="48"/>
      <c r="GP525" s="48"/>
      <c r="GQ525" s="48"/>
      <c r="GR525" s="48"/>
      <c r="GS525" s="48"/>
      <c r="GT525" s="48"/>
      <c r="GU525" s="48"/>
      <c r="GV525" s="48"/>
      <c r="GW525" s="48"/>
      <c r="GX525" s="48"/>
      <c r="GY525" s="48"/>
      <c r="GZ525" s="48"/>
      <c r="HA525" s="48"/>
      <c r="HB525" s="48"/>
      <c r="HC525" s="48"/>
      <c r="HD525" s="48"/>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row>
    <row r="526" spans="2:256" x14ac:dyDescent="0.25">
      <c r="B526" s="48"/>
      <c r="C526" s="48"/>
      <c r="D526" s="48"/>
      <c r="E526" s="48"/>
      <c r="F526" s="48"/>
      <c r="G526" s="48"/>
      <c r="H526" s="48"/>
      <c r="I526" s="48"/>
      <c r="J526" s="48"/>
      <c r="K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c r="GT526" s="48"/>
      <c r="GU526" s="48"/>
      <c r="GV526" s="48"/>
      <c r="GW526" s="48"/>
      <c r="GX526" s="48"/>
      <c r="GY526" s="48"/>
      <c r="GZ526" s="48"/>
      <c r="HA526" s="48"/>
      <c r="HB526" s="48"/>
      <c r="HC526" s="48"/>
      <c r="HD526" s="48"/>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row>
    <row r="527" spans="2:256" x14ac:dyDescent="0.25">
      <c r="B527" s="48"/>
      <c r="C527" s="48"/>
      <c r="D527" s="48"/>
      <c r="E527" s="48"/>
      <c r="F527" s="48"/>
      <c r="G527" s="48"/>
      <c r="H527" s="48"/>
      <c r="I527" s="48"/>
      <c r="J527" s="48"/>
      <c r="K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M527" s="48"/>
      <c r="EN527" s="48"/>
      <c r="EO527" s="48"/>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c r="GT527" s="48"/>
      <c r="GU527" s="48"/>
      <c r="GV527" s="48"/>
      <c r="GW527" s="48"/>
      <c r="GX527" s="48"/>
      <c r="GY527" s="48"/>
      <c r="GZ527" s="48"/>
      <c r="HA527" s="48"/>
      <c r="HB527" s="48"/>
      <c r="HC527" s="48"/>
      <c r="HD527" s="48"/>
      <c r="HE527" s="48"/>
      <c r="HF527" s="48"/>
      <c r="HG527" s="48"/>
      <c r="HH527" s="48"/>
      <c r="HI527" s="48"/>
      <c r="HJ527" s="48"/>
      <c r="HK527" s="48"/>
      <c r="HL527" s="48"/>
      <c r="HM527" s="48"/>
      <c r="HN527" s="48"/>
      <c r="HO527" s="48"/>
      <c r="HP527" s="48"/>
      <c r="HQ527" s="48"/>
      <c r="HR527" s="48"/>
      <c r="HS527" s="48"/>
      <c r="HT527" s="48"/>
      <c r="HU527" s="48"/>
      <c r="HV527" s="48"/>
      <c r="HW527" s="48"/>
      <c r="HX527" s="48"/>
      <c r="HY527" s="48"/>
      <c r="HZ527" s="48"/>
      <c r="IA527" s="48"/>
      <c r="IB527" s="48"/>
      <c r="IC527" s="48"/>
      <c r="ID527" s="48"/>
      <c r="IE527" s="48"/>
      <c r="IF527" s="48"/>
      <c r="IG527" s="48"/>
      <c r="IH527" s="48"/>
      <c r="II527" s="48"/>
      <c r="IJ527" s="48"/>
      <c r="IK527" s="48"/>
      <c r="IL527" s="48"/>
      <c r="IM527" s="48"/>
      <c r="IN527" s="48"/>
      <c r="IO527" s="48"/>
      <c r="IP527" s="48"/>
      <c r="IQ527" s="48"/>
      <c r="IR527" s="48"/>
      <c r="IS527" s="48"/>
      <c r="IT527" s="48"/>
      <c r="IU527" s="48"/>
      <c r="IV527" s="48"/>
    </row>
    <row r="528" spans="2:256" x14ac:dyDescent="0.25">
      <c r="B528" s="48"/>
      <c r="C528" s="48"/>
      <c r="D528" s="48"/>
      <c r="E528" s="48"/>
      <c r="F528" s="48"/>
      <c r="G528" s="48"/>
      <c r="H528" s="48"/>
      <c r="I528" s="48"/>
      <c r="J528" s="48"/>
      <c r="K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48"/>
      <c r="GT528" s="48"/>
      <c r="GU528" s="48"/>
      <c r="GV528" s="48"/>
      <c r="GW528" s="48"/>
      <c r="GX528" s="48"/>
      <c r="GY528" s="48"/>
      <c r="GZ528" s="48"/>
      <c r="HA528" s="48"/>
      <c r="HB528" s="48"/>
      <c r="HC528" s="48"/>
      <c r="HD528" s="48"/>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row>
    <row r="529" spans="2:256" x14ac:dyDescent="0.25">
      <c r="B529" s="48"/>
      <c r="C529" s="48"/>
      <c r="D529" s="48"/>
      <c r="E529" s="48"/>
      <c r="F529" s="48"/>
      <c r="G529" s="48"/>
      <c r="H529" s="48"/>
      <c r="I529" s="48"/>
      <c r="J529" s="48"/>
      <c r="K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M529" s="48"/>
      <c r="EN529" s="48"/>
      <c r="EO529" s="48"/>
      <c r="EP529" s="48"/>
      <c r="EQ529" s="48"/>
      <c r="ER529" s="48"/>
      <c r="ES529" s="48"/>
      <c r="ET529" s="48"/>
      <c r="EU529" s="48"/>
      <c r="EV529" s="48"/>
      <c r="EW529" s="48"/>
      <c r="EX529" s="48"/>
      <c r="EY529" s="48"/>
      <c r="EZ529" s="48"/>
      <c r="FA529" s="48"/>
      <c r="FB529" s="48"/>
      <c r="FC529" s="48"/>
      <c r="FD529" s="48"/>
      <c r="FE529" s="48"/>
      <c r="FF529" s="48"/>
      <c r="FG529" s="48"/>
      <c r="FH529" s="48"/>
      <c r="FI529" s="48"/>
      <c r="FJ529" s="48"/>
      <c r="FK529" s="48"/>
      <c r="FL529" s="48"/>
      <c r="FM529" s="48"/>
      <c r="FN529" s="48"/>
      <c r="FO529" s="48"/>
      <c r="FP529" s="48"/>
      <c r="FQ529" s="48"/>
      <c r="FR529" s="48"/>
      <c r="FS529" s="48"/>
      <c r="FT529" s="48"/>
      <c r="FU529" s="48"/>
      <c r="FV529" s="48"/>
      <c r="FW529" s="48"/>
      <c r="FX529" s="48"/>
      <c r="FY529" s="48"/>
      <c r="FZ529" s="48"/>
      <c r="GA529" s="48"/>
      <c r="GB529" s="48"/>
      <c r="GC529" s="48"/>
      <c r="GD529" s="48"/>
      <c r="GE529" s="48"/>
      <c r="GF529" s="48"/>
      <c r="GG529" s="48"/>
      <c r="GH529" s="48"/>
      <c r="GI529" s="48"/>
      <c r="GJ529" s="48"/>
      <c r="GK529" s="48"/>
      <c r="GL529" s="48"/>
      <c r="GM529" s="48"/>
      <c r="GN529" s="48"/>
      <c r="GO529" s="48"/>
      <c r="GP529" s="48"/>
      <c r="GQ529" s="48"/>
      <c r="GR529" s="48"/>
      <c r="GS529" s="48"/>
      <c r="GT529" s="48"/>
      <c r="GU529" s="48"/>
      <c r="GV529" s="48"/>
      <c r="GW529" s="48"/>
      <c r="GX529" s="48"/>
      <c r="GY529" s="48"/>
      <c r="GZ529" s="48"/>
      <c r="HA529" s="48"/>
      <c r="HB529" s="48"/>
      <c r="HC529" s="48"/>
      <c r="HD529" s="48"/>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row>
    <row r="530" spans="2:256" x14ac:dyDescent="0.25">
      <c r="B530" s="48"/>
      <c r="C530" s="48"/>
      <c r="D530" s="48"/>
      <c r="E530" s="48"/>
      <c r="F530" s="48"/>
      <c r="G530" s="48"/>
      <c r="H530" s="48"/>
      <c r="I530" s="48"/>
      <c r="J530" s="48"/>
      <c r="K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M530" s="48"/>
      <c r="EN530" s="48"/>
      <c r="EO530" s="48"/>
      <c r="EP530" s="48"/>
      <c r="EQ530" s="48"/>
      <c r="ER530" s="48"/>
      <c r="ES530" s="48"/>
      <c r="ET530" s="48"/>
      <c r="EU530" s="48"/>
      <c r="EV530" s="48"/>
      <c r="EW530" s="48"/>
      <c r="EX530" s="48"/>
      <c r="EY530" s="48"/>
      <c r="EZ530" s="48"/>
      <c r="FA530" s="48"/>
      <c r="FB530" s="48"/>
      <c r="FC530" s="48"/>
      <c r="FD530" s="48"/>
      <c r="FE530" s="48"/>
      <c r="FF530" s="48"/>
      <c r="FG530" s="48"/>
      <c r="FH530" s="48"/>
      <c r="FI530" s="48"/>
      <c r="FJ530" s="48"/>
      <c r="FK530" s="48"/>
      <c r="FL530" s="48"/>
      <c r="FM530" s="48"/>
      <c r="FN530" s="48"/>
      <c r="FO530" s="48"/>
      <c r="FP530" s="48"/>
      <c r="FQ530" s="48"/>
      <c r="FR530" s="48"/>
      <c r="FS530" s="48"/>
      <c r="FT530" s="48"/>
      <c r="FU530" s="48"/>
      <c r="FV530" s="48"/>
      <c r="FW530" s="48"/>
      <c r="FX530" s="48"/>
      <c r="FY530" s="48"/>
      <c r="FZ530" s="48"/>
      <c r="GA530" s="48"/>
      <c r="GB530" s="48"/>
      <c r="GC530" s="48"/>
      <c r="GD530" s="48"/>
      <c r="GE530" s="48"/>
      <c r="GF530" s="48"/>
      <c r="GG530" s="48"/>
      <c r="GH530" s="48"/>
      <c r="GI530" s="48"/>
      <c r="GJ530" s="48"/>
      <c r="GK530" s="48"/>
      <c r="GL530" s="48"/>
      <c r="GM530" s="48"/>
      <c r="GN530" s="48"/>
      <c r="GO530" s="48"/>
      <c r="GP530" s="48"/>
      <c r="GQ530" s="48"/>
      <c r="GR530" s="48"/>
      <c r="GS530" s="48"/>
      <c r="GT530" s="48"/>
      <c r="GU530" s="48"/>
      <c r="GV530" s="48"/>
      <c r="GW530" s="48"/>
      <c r="GX530" s="48"/>
      <c r="GY530" s="48"/>
      <c r="GZ530" s="48"/>
      <c r="HA530" s="48"/>
      <c r="HB530" s="48"/>
      <c r="HC530" s="48"/>
      <c r="HD530" s="48"/>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row>
    <row r="531" spans="2:256" x14ac:dyDescent="0.25">
      <c r="B531" s="48"/>
      <c r="C531" s="48"/>
      <c r="D531" s="48"/>
      <c r="E531" s="48"/>
      <c r="F531" s="48"/>
      <c r="G531" s="48"/>
      <c r="H531" s="48"/>
      <c r="I531" s="48"/>
      <c r="J531" s="48"/>
      <c r="K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M531" s="48"/>
      <c r="EN531" s="48"/>
      <c r="EO531" s="48"/>
      <c r="EP531" s="48"/>
      <c r="EQ531" s="48"/>
      <c r="ER531" s="48"/>
      <c r="ES531" s="48"/>
      <c r="ET531" s="48"/>
      <c r="EU531" s="48"/>
      <c r="EV531" s="48"/>
      <c r="EW531" s="48"/>
      <c r="EX531" s="48"/>
      <c r="EY531" s="48"/>
      <c r="EZ531" s="48"/>
      <c r="FA531" s="48"/>
      <c r="FB531" s="48"/>
      <c r="FC531" s="48"/>
      <c r="FD531" s="48"/>
      <c r="FE531" s="48"/>
      <c r="FF531" s="48"/>
      <c r="FG531" s="48"/>
      <c r="FH531" s="48"/>
      <c r="FI531" s="48"/>
      <c r="FJ531" s="48"/>
      <c r="FK531" s="48"/>
      <c r="FL531" s="48"/>
      <c r="FM531" s="48"/>
      <c r="FN531" s="48"/>
      <c r="FO531" s="48"/>
      <c r="FP531" s="48"/>
      <c r="FQ531" s="48"/>
      <c r="FR531" s="48"/>
      <c r="FS531" s="48"/>
      <c r="FT531" s="48"/>
      <c r="FU531" s="48"/>
      <c r="FV531" s="48"/>
      <c r="FW531" s="48"/>
      <c r="FX531" s="48"/>
      <c r="FY531" s="48"/>
      <c r="FZ531" s="48"/>
      <c r="GA531" s="48"/>
      <c r="GB531" s="48"/>
      <c r="GC531" s="48"/>
      <c r="GD531" s="48"/>
      <c r="GE531" s="48"/>
      <c r="GF531" s="48"/>
      <c r="GG531" s="48"/>
      <c r="GH531" s="48"/>
      <c r="GI531" s="48"/>
      <c r="GJ531" s="48"/>
      <c r="GK531" s="48"/>
      <c r="GL531" s="48"/>
      <c r="GM531" s="48"/>
      <c r="GN531" s="48"/>
      <c r="GO531" s="48"/>
      <c r="GP531" s="48"/>
      <c r="GQ531" s="48"/>
      <c r="GR531" s="48"/>
      <c r="GS531" s="48"/>
      <c r="GT531" s="48"/>
      <c r="GU531" s="48"/>
      <c r="GV531" s="48"/>
      <c r="GW531" s="48"/>
      <c r="GX531" s="48"/>
      <c r="GY531" s="48"/>
      <c r="GZ531" s="48"/>
      <c r="HA531" s="48"/>
      <c r="HB531" s="48"/>
      <c r="HC531" s="48"/>
      <c r="HD531" s="48"/>
      <c r="HE531" s="48"/>
      <c r="HF531" s="48"/>
      <c r="HG531" s="48"/>
      <c r="HH531" s="48"/>
      <c r="HI531" s="48"/>
      <c r="HJ531" s="48"/>
      <c r="HK531" s="48"/>
      <c r="HL531" s="48"/>
      <c r="HM531" s="48"/>
      <c r="HN531" s="48"/>
      <c r="HO531" s="48"/>
      <c r="HP531" s="48"/>
      <c r="HQ531" s="48"/>
      <c r="HR531" s="48"/>
      <c r="HS531" s="48"/>
      <c r="HT531" s="48"/>
      <c r="HU531" s="48"/>
      <c r="HV531" s="48"/>
      <c r="HW531" s="48"/>
      <c r="HX531" s="48"/>
      <c r="HY531" s="48"/>
      <c r="HZ531" s="48"/>
      <c r="IA531" s="48"/>
      <c r="IB531" s="48"/>
      <c r="IC531" s="48"/>
      <c r="ID531" s="48"/>
      <c r="IE531" s="48"/>
      <c r="IF531" s="48"/>
      <c r="IG531" s="48"/>
      <c r="IH531" s="48"/>
      <c r="II531" s="48"/>
      <c r="IJ531" s="48"/>
      <c r="IK531" s="48"/>
      <c r="IL531" s="48"/>
      <c r="IM531" s="48"/>
      <c r="IN531" s="48"/>
      <c r="IO531" s="48"/>
      <c r="IP531" s="48"/>
      <c r="IQ531" s="48"/>
      <c r="IR531" s="48"/>
      <c r="IS531" s="48"/>
      <c r="IT531" s="48"/>
      <c r="IU531" s="48"/>
      <c r="IV531" s="48"/>
    </row>
    <row r="532" spans="2:256" x14ac:dyDescent="0.25">
      <c r="B532" s="48"/>
      <c r="C532" s="48"/>
      <c r="D532" s="48"/>
      <c r="E532" s="48"/>
      <c r="F532" s="48"/>
      <c r="G532" s="48"/>
      <c r="H532" s="48"/>
      <c r="I532" s="48"/>
      <c r="J532" s="48"/>
      <c r="K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c r="GT532" s="48"/>
      <c r="GU532" s="48"/>
      <c r="GV532" s="48"/>
      <c r="GW532" s="48"/>
      <c r="GX532" s="48"/>
      <c r="GY532" s="48"/>
      <c r="GZ532" s="48"/>
      <c r="HA532" s="48"/>
      <c r="HB532" s="48"/>
      <c r="HC532" s="48"/>
      <c r="HD532" s="48"/>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row>
    <row r="533" spans="2:256" x14ac:dyDescent="0.25">
      <c r="B533" s="48"/>
      <c r="C533" s="48"/>
      <c r="D533" s="48"/>
      <c r="E533" s="48"/>
      <c r="F533" s="48"/>
      <c r="G533" s="48"/>
      <c r="H533" s="48"/>
      <c r="I533" s="48"/>
      <c r="J533" s="48"/>
      <c r="K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48"/>
      <c r="DF533" s="48"/>
      <c r="DG533" s="48"/>
      <c r="DH533" s="48"/>
      <c r="DI533" s="48"/>
      <c r="DJ533" s="48"/>
      <c r="DK533" s="48"/>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M533" s="48"/>
      <c r="EN533" s="48"/>
      <c r="EO533" s="48"/>
      <c r="EP533" s="48"/>
      <c r="EQ533" s="48"/>
      <c r="ER533" s="48"/>
      <c r="ES533" s="48"/>
      <c r="ET533" s="48"/>
      <c r="EU533" s="48"/>
      <c r="EV533" s="48"/>
      <c r="EW533" s="48"/>
      <c r="EX533" s="48"/>
      <c r="EY533" s="48"/>
      <c r="EZ533" s="48"/>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c r="GL533" s="48"/>
      <c r="GM533" s="48"/>
      <c r="GN533" s="48"/>
      <c r="GO533" s="48"/>
      <c r="GP533" s="48"/>
      <c r="GQ533" s="48"/>
      <c r="GR533" s="48"/>
      <c r="GS533" s="48"/>
      <c r="GT533" s="48"/>
      <c r="GU533" s="48"/>
      <c r="GV533" s="48"/>
      <c r="GW533" s="48"/>
      <c r="GX533" s="48"/>
      <c r="GY533" s="48"/>
      <c r="GZ533" s="48"/>
      <c r="HA533" s="48"/>
      <c r="HB533" s="48"/>
      <c r="HC533" s="48"/>
      <c r="HD533" s="48"/>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row>
    <row r="534" spans="2:256" x14ac:dyDescent="0.25">
      <c r="B534" s="48"/>
      <c r="C534" s="48"/>
      <c r="D534" s="48"/>
      <c r="E534" s="48"/>
      <c r="F534" s="48"/>
      <c r="G534" s="48"/>
      <c r="H534" s="48"/>
      <c r="I534" s="48"/>
      <c r="J534" s="48"/>
      <c r="K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c r="DH534" s="48"/>
      <c r="DI534" s="48"/>
      <c r="DJ534" s="48"/>
      <c r="DK534" s="48"/>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M534" s="48"/>
      <c r="EN534" s="48"/>
      <c r="EO534" s="48"/>
      <c r="EP534" s="48"/>
      <c r="EQ534" s="48"/>
      <c r="ER534" s="48"/>
      <c r="ES534" s="48"/>
      <c r="ET534" s="48"/>
      <c r="EU534" s="48"/>
      <c r="EV534" s="48"/>
      <c r="EW534" s="48"/>
      <c r="EX534" s="48"/>
      <c r="EY534" s="48"/>
      <c r="EZ534" s="48"/>
      <c r="FA534" s="48"/>
      <c r="FB534" s="48"/>
      <c r="FC534" s="48"/>
      <c r="FD534" s="48"/>
      <c r="FE534" s="48"/>
      <c r="FF534" s="48"/>
      <c r="FG534" s="48"/>
      <c r="FH534" s="48"/>
      <c r="FI534" s="48"/>
      <c r="FJ534" s="48"/>
      <c r="FK534" s="48"/>
      <c r="FL534" s="48"/>
      <c r="FM534" s="48"/>
      <c r="FN534" s="48"/>
      <c r="FO534" s="48"/>
      <c r="FP534" s="48"/>
      <c r="FQ534" s="48"/>
      <c r="FR534" s="48"/>
      <c r="FS534" s="48"/>
      <c r="FT534" s="48"/>
      <c r="FU534" s="48"/>
      <c r="FV534" s="48"/>
      <c r="FW534" s="48"/>
      <c r="FX534" s="48"/>
      <c r="FY534" s="48"/>
      <c r="FZ534" s="48"/>
      <c r="GA534" s="48"/>
      <c r="GB534" s="48"/>
      <c r="GC534" s="48"/>
      <c r="GD534" s="48"/>
      <c r="GE534" s="48"/>
      <c r="GF534" s="48"/>
      <c r="GG534" s="48"/>
      <c r="GH534" s="48"/>
      <c r="GI534" s="48"/>
      <c r="GJ534" s="48"/>
      <c r="GK534" s="48"/>
      <c r="GL534" s="48"/>
      <c r="GM534" s="48"/>
      <c r="GN534" s="48"/>
      <c r="GO534" s="48"/>
      <c r="GP534" s="48"/>
      <c r="GQ534" s="48"/>
      <c r="GR534" s="48"/>
      <c r="GS534" s="48"/>
      <c r="GT534" s="48"/>
      <c r="GU534" s="48"/>
      <c r="GV534" s="48"/>
      <c r="GW534" s="48"/>
      <c r="GX534" s="48"/>
      <c r="GY534" s="48"/>
      <c r="GZ534" s="48"/>
      <c r="HA534" s="48"/>
      <c r="HB534" s="48"/>
      <c r="HC534" s="48"/>
      <c r="HD534" s="48"/>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row>
    <row r="535" spans="2:256" x14ac:dyDescent="0.25">
      <c r="B535" s="48"/>
      <c r="C535" s="48"/>
      <c r="D535" s="48"/>
      <c r="E535" s="48"/>
      <c r="F535" s="48"/>
      <c r="G535" s="48"/>
      <c r="H535" s="48"/>
      <c r="I535" s="48"/>
      <c r="J535" s="48"/>
      <c r="K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c r="EF535" s="48"/>
      <c r="EG535" s="48"/>
      <c r="EH535" s="48"/>
      <c r="EI535" s="48"/>
      <c r="EJ535" s="48"/>
      <c r="EK535" s="48"/>
      <c r="EL535" s="48"/>
      <c r="EM535" s="48"/>
      <c r="EN535" s="48"/>
      <c r="EO535" s="48"/>
      <c r="EP535" s="48"/>
      <c r="EQ535" s="48"/>
      <c r="ER535" s="48"/>
      <c r="ES535" s="48"/>
      <c r="ET535" s="48"/>
      <c r="EU535" s="48"/>
      <c r="EV535" s="48"/>
      <c r="EW535" s="48"/>
      <c r="EX535" s="48"/>
      <c r="EY535" s="48"/>
      <c r="EZ535" s="48"/>
      <c r="FA535" s="48"/>
      <c r="FB535" s="48"/>
      <c r="FC535" s="48"/>
      <c r="FD535" s="48"/>
      <c r="FE535" s="48"/>
      <c r="FF535" s="48"/>
      <c r="FG535" s="48"/>
      <c r="FH535" s="48"/>
      <c r="FI535" s="48"/>
      <c r="FJ535" s="48"/>
      <c r="FK535" s="48"/>
      <c r="FL535" s="48"/>
      <c r="FM535" s="48"/>
      <c r="FN535" s="48"/>
      <c r="FO535" s="48"/>
      <c r="FP535" s="48"/>
      <c r="FQ535" s="48"/>
      <c r="FR535" s="48"/>
      <c r="FS535" s="48"/>
      <c r="FT535" s="48"/>
      <c r="FU535" s="48"/>
      <c r="FV535" s="48"/>
      <c r="FW535" s="48"/>
      <c r="FX535" s="48"/>
      <c r="FY535" s="48"/>
      <c r="FZ535" s="48"/>
      <c r="GA535" s="48"/>
      <c r="GB535" s="48"/>
      <c r="GC535" s="48"/>
      <c r="GD535" s="48"/>
      <c r="GE535" s="48"/>
      <c r="GF535" s="48"/>
      <c r="GG535" s="48"/>
      <c r="GH535" s="48"/>
      <c r="GI535" s="48"/>
      <c r="GJ535" s="48"/>
      <c r="GK535" s="48"/>
      <c r="GL535" s="48"/>
      <c r="GM535" s="48"/>
      <c r="GN535" s="48"/>
      <c r="GO535" s="48"/>
      <c r="GP535" s="48"/>
      <c r="GQ535" s="48"/>
      <c r="GR535" s="48"/>
      <c r="GS535" s="48"/>
      <c r="GT535" s="48"/>
      <c r="GU535" s="48"/>
      <c r="GV535" s="48"/>
      <c r="GW535" s="48"/>
      <c r="GX535" s="48"/>
      <c r="GY535" s="48"/>
      <c r="GZ535" s="48"/>
      <c r="HA535" s="48"/>
      <c r="HB535" s="48"/>
      <c r="HC535" s="48"/>
      <c r="HD535" s="48"/>
      <c r="HE535" s="48"/>
      <c r="HF535" s="48"/>
      <c r="HG535" s="48"/>
      <c r="HH535" s="48"/>
      <c r="HI535" s="48"/>
      <c r="HJ535" s="48"/>
      <c r="HK535" s="48"/>
      <c r="HL535" s="48"/>
      <c r="HM535" s="48"/>
      <c r="HN535" s="48"/>
      <c r="HO535" s="48"/>
      <c r="HP535" s="48"/>
      <c r="HQ535" s="48"/>
      <c r="HR535" s="48"/>
      <c r="HS535" s="48"/>
      <c r="HT535" s="48"/>
      <c r="HU535" s="48"/>
      <c r="HV535" s="48"/>
      <c r="HW535" s="48"/>
      <c r="HX535" s="48"/>
      <c r="HY535" s="48"/>
      <c r="HZ535" s="48"/>
      <c r="IA535" s="48"/>
      <c r="IB535" s="48"/>
      <c r="IC535" s="48"/>
      <c r="ID535" s="48"/>
      <c r="IE535" s="48"/>
      <c r="IF535" s="48"/>
      <c r="IG535" s="48"/>
      <c r="IH535" s="48"/>
      <c r="II535" s="48"/>
      <c r="IJ535" s="48"/>
      <c r="IK535" s="48"/>
      <c r="IL535" s="48"/>
      <c r="IM535" s="48"/>
      <c r="IN535" s="48"/>
      <c r="IO535" s="48"/>
      <c r="IP535" s="48"/>
      <c r="IQ535" s="48"/>
      <c r="IR535" s="48"/>
      <c r="IS535" s="48"/>
      <c r="IT535" s="48"/>
      <c r="IU535" s="48"/>
      <c r="IV535" s="48"/>
    </row>
    <row r="536" spans="2:256" x14ac:dyDescent="0.25">
      <c r="B536" s="48"/>
      <c r="C536" s="48"/>
      <c r="D536" s="48"/>
      <c r="E536" s="48"/>
      <c r="F536" s="48"/>
      <c r="G536" s="48"/>
      <c r="H536" s="48"/>
      <c r="I536" s="48"/>
      <c r="J536" s="48"/>
      <c r="K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c r="GL536" s="48"/>
      <c r="GM536" s="48"/>
      <c r="GN536" s="48"/>
      <c r="GO536" s="48"/>
      <c r="GP536" s="48"/>
      <c r="GQ536" s="48"/>
      <c r="GR536" s="48"/>
      <c r="GS536" s="48"/>
      <c r="GT536" s="48"/>
      <c r="GU536" s="48"/>
      <c r="GV536" s="48"/>
      <c r="GW536" s="48"/>
      <c r="GX536" s="48"/>
      <c r="GY536" s="48"/>
      <c r="GZ536" s="48"/>
      <c r="HA536" s="48"/>
      <c r="HB536" s="48"/>
      <c r="HC536" s="48"/>
      <c r="HD536" s="48"/>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row>
    <row r="537" spans="2:256" x14ac:dyDescent="0.25">
      <c r="B537" s="48"/>
      <c r="C537" s="48"/>
      <c r="D537" s="48"/>
      <c r="E537" s="48"/>
      <c r="F537" s="48"/>
      <c r="G537" s="48"/>
      <c r="H537" s="48"/>
      <c r="I537" s="48"/>
      <c r="J537" s="48"/>
      <c r="K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48"/>
      <c r="DF537" s="48"/>
      <c r="DG537" s="48"/>
      <c r="DH537" s="48"/>
      <c r="DI537" s="48"/>
      <c r="DJ537" s="48"/>
      <c r="DK537" s="48"/>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M537" s="48"/>
      <c r="EN537" s="48"/>
      <c r="EO537" s="48"/>
      <c r="EP537" s="48"/>
      <c r="EQ537" s="48"/>
      <c r="ER537" s="48"/>
      <c r="ES537" s="48"/>
      <c r="ET537" s="48"/>
      <c r="EU537" s="48"/>
      <c r="EV537" s="48"/>
      <c r="EW537" s="48"/>
      <c r="EX537" s="48"/>
      <c r="EY537" s="48"/>
      <c r="EZ537" s="48"/>
      <c r="FA537" s="48"/>
      <c r="FB537" s="48"/>
      <c r="FC537" s="48"/>
      <c r="FD537" s="48"/>
      <c r="FE537" s="48"/>
      <c r="FF537" s="48"/>
      <c r="FG537" s="48"/>
      <c r="FH537" s="48"/>
      <c r="FI537" s="48"/>
      <c r="FJ537" s="48"/>
      <c r="FK537" s="48"/>
      <c r="FL537" s="48"/>
      <c r="FM537" s="48"/>
      <c r="FN537" s="48"/>
      <c r="FO537" s="48"/>
      <c r="FP537" s="48"/>
      <c r="FQ537" s="48"/>
      <c r="FR537" s="48"/>
      <c r="FS537" s="48"/>
      <c r="FT537" s="48"/>
      <c r="FU537" s="48"/>
      <c r="FV537" s="48"/>
      <c r="FW537" s="48"/>
      <c r="FX537" s="48"/>
      <c r="FY537" s="48"/>
      <c r="FZ537" s="48"/>
      <c r="GA537" s="48"/>
      <c r="GB537" s="48"/>
      <c r="GC537" s="48"/>
      <c r="GD537" s="48"/>
      <c r="GE537" s="48"/>
      <c r="GF537" s="48"/>
      <c r="GG537" s="48"/>
      <c r="GH537" s="48"/>
      <c r="GI537" s="48"/>
      <c r="GJ537" s="48"/>
      <c r="GK537" s="48"/>
      <c r="GL537" s="48"/>
      <c r="GM537" s="48"/>
      <c r="GN537" s="48"/>
      <c r="GO537" s="48"/>
      <c r="GP537" s="48"/>
      <c r="GQ537" s="48"/>
      <c r="GR537" s="48"/>
      <c r="GS537" s="48"/>
      <c r="GT537" s="48"/>
      <c r="GU537" s="48"/>
      <c r="GV537" s="48"/>
      <c r="GW537" s="48"/>
      <c r="GX537" s="48"/>
      <c r="GY537" s="48"/>
      <c r="GZ537" s="48"/>
      <c r="HA537" s="48"/>
      <c r="HB537" s="48"/>
      <c r="HC537" s="48"/>
      <c r="HD537" s="48"/>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row>
    <row r="538" spans="2:256" x14ac:dyDescent="0.25">
      <c r="B538" s="48"/>
      <c r="C538" s="48"/>
      <c r="D538" s="48"/>
      <c r="E538" s="48"/>
      <c r="F538" s="48"/>
      <c r="G538" s="48"/>
      <c r="H538" s="48"/>
      <c r="I538" s="48"/>
      <c r="J538" s="48"/>
      <c r="K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c r="EF538" s="48"/>
      <c r="EG538" s="48"/>
      <c r="EH538" s="48"/>
      <c r="EI538" s="48"/>
      <c r="EJ538" s="48"/>
      <c r="EK538" s="48"/>
      <c r="EL538" s="48"/>
      <c r="EM538" s="48"/>
      <c r="EN538" s="48"/>
      <c r="EO538" s="48"/>
      <c r="EP538" s="48"/>
      <c r="EQ538" s="48"/>
      <c r="ER538" s="48"/>
      <c r="ES538" s="48"/>
      <c r="ET538" s="48"/>
      <c r="EU538" s="48"/>
      <c r="EV538" s="48"/>
      <c r="EW538" s="48"/>
      <c r="EX538" s="48"/>
      <c r="EY538" s="48"/>
      <c r="EZ538" s="48"/>
      <c r="FA538" s="48"/>
      <c r="FB538" s="48"/>
      <c r="FC538" s="48"/>
      <c r="FD538" s="48"/>
      <c r="FE538" s="48"/>
      <c r="FF538" s="48"/>
      <c r="FG538" s="48"/>
      <c r="FH538" s="48"/>
      <c r="FI538" s="48"/>
      <c r="FJ538" s="48"/>
      <c r="FK538" s="48"/>
      <c r="FL538" s="48"/>
      <c r="FM538" s="48"/>
      <c r="FN538" s="48"/>
      <c r="FO538" s="48"/>
      <c r="FP538" s="48"/>
      <c r="FQ538" s="48"/>
      <c r="FR538" s="48"/>
      <c r="FS538" s="48"/>
      <c r="FT538" s="48"/>
      <c r="FU538" s="48"/>
      <c r="FV538" s="48"/>
      <c r="FW538" s="48"/>
      <c r="FX538" s="48"/>
      <c r="FY538" s="48"/>
      <c r="FZ538" s="48"/>
      <c r="GA538" s="48"/>
      <c r="GB538" s="48"/>
      <c r="GC538" s="48"/>
      <c r="GD538" s="48"/>
      <c r="GE538" s="48"/>
      <c r="GF538" s="48"/>
      <c r="GG538" s="48"/>
      <c r="GH538" s="48"/>
      <c r="GI538" s="48"/>
      <c r="GJ538" s="48"/>
      <c r="GK538" s="48"/>
      <c r="GL538" s="48"/>
      <c r="GM538" s="48"/>
      <c r="GN538" s="48"/>
      <c r="GO538" s="48"/>
      <c r="GP538" s="48"/>
      <c r="GQ538" s="48"/>
      <c r="GR538" s="48"/>
      <c r="GS538" s="48"/>
      <c r="GT538" s="48"/>
      <c r="GU538" s="48"/>
      <c r="GV538" s="48"/>
      <c r="GW538" s="48"/>
      <c r="GX538" s="48"/>
      <c r="GY538" s="48"/>
      <c r="GZ538" s="48"/>
      <c r="HA538" s="48"/>
      <c r="HB538" s="48"/>
      <c r="HC538" s="48"/>
      <c r="HD538" s="48"/>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row>
    <row r="539" spans="2:256" x14ac:dyDescent="0.25">
      <c r="B539" s="48"/>
      <c r="C539" s="48"/>
      <c r="D539" s="48"/>
      <c r="E539" s="48"/>
      <c r="F539" s="48"/>
      <c r="G539" s="48"/>
      <c r="H539" s="48"/>
      <c r="I539" s="48"/>
      <c r="J539" s="48"/>
      <c r="K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c r="DH539" s="48"/>
      <c r="DI539" s="48"/>
      <c r="DJ539" s="48"/>
      <c r="DK539" s="48"/>
      <c r="DL539" s="48"/>
      <c r="DM539" s="48"/>
      <c r="DN539" s="48"/>
      <c r="DO539" s="48"/>
      <c r="DP539" s="48"/>
      <c r="DQ539" s="48"/>
      <c r="DR539" s="48"/>
      <c r="DS539" s="48"/>
      <c r="DT539" s="48"/>
      <c r="DU539" s="48"/>
      <c r="DV539" s="48"/>
      <c r="DW539" s="48"/>
      <c r="DX539" s="48"/>
      <c r="DY539" s="48"/>
      <c r="DZ539" s="48"/>
      <c r="EA539" s="48"/>
      <c r="EB539" s="48"/>
      <c r="EC539" s="48"/>
      <c r="ED539" s="48"/>
      <c r="EE539" s="48"/>
      <c r="EF539" s="48"/>
      <c r="EG539" s="48"/>
      <c r="EH539" s="48"/>
      <c r="EI539" s="48"/>
      <c r="EJ539" s="48"/>
      <c r="EK539" s="48"/>
      <c r="EL539" s="48"/>
      <c r="EM539" s="48"/>
      <c r="EN539" s="48"/>
      <c r="EO539" s="48"/>
      <c r="EP539" s="48"/>
      <c r="EQ539" s="48"/>
      <c r="ER539" s="48"/>
      <c r="ES539" s="48"/>
      <c r="ET539" s="48"/>
      <c r="EU539" s="48"/>
      <c r="EV539" s="48"/>
      <c r="EW539" s="48"/>
      <c r="EX539" s="48"/>
      <c r="EY539" s="48"/>
      <c r="EZ539" s="48"/>
      <c r="FA539" s="48"/>
      <c r="FB539" s="48"/>
      <c r="FC539" s="48"/>
      <c r="FD539" s="48"/>
      <c r="FE539" s="48"/>
      <c r="FF539" s="48"/>
      <c r="FG539" s="48"/>
      <c r="FH539" s="48"/>
      <c r="FI539" s="48"/>
      <c r="FJ539" s="48"/>
      <c r="FK539" s="48"/>
      <c r="FL539" s="48"/>
      <c r="FM539" s="48"/>
      <c r="FN539" s="48"/>
      <c r="FO539" s="48"/>
      <c r="FP539" s="48"/>
      <c r="FQ539" s="48"/>
      <c r="FR539" s="48"/>
      <c r="FS539" s="48"/>
      <c r="FT539" s="48"/>
      <c r="FU539" s="48"/>
      <c r="FV539" s="48"/>
      <c r="FW539" s="48"/>
      <c r="FX539" s="48"/>
      <c r="FY539" s="48"/>
      <c r="FZ539" s="48"/>
      <c r="GA539" s="48"/>
      <c r="GB539" s="48"/>
      <c r="GC539" s="48"/>
      <c r="GD539" s="48"/>
      <c r="GE539" s="48"/>
      <c r="GF539" s="48"/>
      <c r="GG539" s="48"/>
      <c r="GH539" s="48"/>
      <c r="GI539" s="48"/>
      <c r="GJ539" s="48"/>
      <c r="GK539" s="48"/>
      <c r="GL539" s="48"/>
      <c r="GM539" s="48"/>
      <c r="GN539" s="48"/>
      <c r="GO539" s="48"/>
      <c r="GP539" s="48"/>
      <c r="GQ539" s="48"/>
      <c r="GR539" s="48"/>
      <c r="GS539" s="48"/>
      <c r="GT539" s="48"/>
      <c r="GU539" s="48"/>
      <c r="GV539" s="48"/>
      <c r="GW539" s="48"/>
      <c r="GX539" s="48"/>
      <c r="GY539" s="48"/>
      <c r="GZ539" s="48"/>
      <c r="HA539" s="48"/>
      <c r="HB539" s="48"/>
      <c r="HC539" s="48"/>
      <c r="HD539" s="48"/>
      <c r="HE539" s="48"/>
      <c r="HF539" s="48"/>
      <c r="HG539" s="48"/>
      <c r="HH539" s="48"/>
      <c r="HI539" s="48"/>
      <c r="HJ539" s="48"/>
      <c r="HK539" s="48"/>
      <c r="HL539" s="48"/>
      <c r="HM539" s="48"/>
      <c r="HN539" s="48"/>
      <c r="HO539" s="48"/>
      <c r="HP539" s="48"/>
      <c r="HQ539" s="48"/>
      <c r="HR539" s="48"/>
      <c r="HS539" s="48"/>
      <c r="HT539" s="48"/>
      <c r="HU539" s="48"/>
      <c r="HV539" s="48"/>
      <c r="HW539" s="48"/>
      <c r="HX539" s="48"/>
      <c r="HY539" s="48"/>
      <c r="HZ539" s="48"/>
      <c r="IA539" s="48"/>
      <c r="IB539" s="48"/>
      <c r="IC539" s="48"/>
      <c r="ID539" s="48"/>
      <c r="IE539" s="48"/>
      <c r="IF539" s="48"/>
      <c r="IG539" s="48"/>
      <c r="IH539" s="48"/>
      <c r="II539" s="48"/>
      <c r="IJ539" s="48"/>
      <c r="IK539" s="48"/>
      <c r="IL539" s="48"/>
      <c r="IM539" s="48"/>
      <c r="IN539" s="48"/>
      <c r="IO539" s="48"/>
      <c r="IP539" s="48"/>
      <c r="IQ539" s="48"/>
      <c r="IR539" s="48"/>
      <c r="IS539" s="48"/>
      <c r="IT539" s="48"/>
      <c r="IU539" s="48"/>
      <c r="IV539" s="48"/>
    </row>
    <row r="540" spans="2:256" x14ac:dyDescent="0.25">
      <c r="B540" s="48"/>
      <c r="C540" s="48"/>
      <c r="D540" s="48"/>
      <c r="E540" s="48"/>
      <c r="F540" s="48"/>
      <c r="G540" s="48"/>
      <c r="H540" s="48"/>
      <c r="I540" s="48"/>
      <c r="J540" s="48"/>
      <c r="K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c r="EH540" s="48"/>
      <c r="EI540" s="48"/>
      <c r="EJ540" s="48"/>
      <c r="EK540" s="48"/>
      <c r="EL540" s="48"/>
      <c r="EM540" s="48"/>
      <c r="EN540" s="48"/>
      <c r="EO540" s="48"/>
      <c r="EP540" s="48"/>
      <c r="EQ540" s="48"/>
      <c r="ER540" s="48"/>
      <c r="ES540" s="48"/>
      <c r="ET540" s="48"/>
      <c r="EU540" s="48"/>
      <c r="EV540" s="48"/>
      <c r="EW540" s="48"/>
      <c r="EX540" s="48"/>
      <c r="EY540" s="48"/>
      <c r="EZ540" s="48"/>
      <c r="FA540" s="48"/>
      <c r="FB540" s="48"/>
      <c r="FC540" s="48"/>
      <c r="FD540" s="48"/>
      <c r="FE540" s="48"/>
      <c r="FF540" s="48"/>
      <c r="FG540" s="48"/>
      <c r="FH540" s="48"/>
      <c r="FI540" s="48"/>
      <c r="FJ540" s="48"/>
      <c r="FK540" s="48"/>
      <c r="FL540" s="48"/>
      <c r="FM540" s="48"/>
      <c r="FN540" s="48"/>
      <c r="FO540" s="48"/>
      <c r="FP540" s="48"/>
      <c r="FQ540" s="48"/>
      <c r="FR540" s="48"/>
      <c r="FS540" s="48"/>
      <c r="FT540" s="48"/>
      <c r="FU540" s="48"/>
      <c r="FV540" s="48"/>
      <c r="FW540" s="48"/>
      <c r="FX540" s="48"/>
      <c r="FY540" s="48"/>
      <c r="FZ540" s="48"/>
      <c r="GA540" s="48"/>
      <c r="GB540" s="48"/>
      <c r="GC540" s="48"/>
      <c r="GD540" s="48"/>
      <c r="GE540" s="48"/>
      <c r="GF540" s="48"/>
      <c r="GG540" s="48"/>
      <c r="GH540" s="48"/>
      <c r="GI540" s="48"/>
      <c r="GJ540" s="48"/>
      <c r="GK540" s="48"/>
      <c r="GL540" s="48"/>
      <c r="GM540" s="48"/>
      <c r="GN540" s="48"/>
      <c r="GO540" s="48"/>
      <c r="GP540" s="48"/>
      <c r="GQ540" s="48"/>
      <c r="GR540" s="48"/>
      <c r="GS540" s="48"/>
      <c r="GT540" s="48"/>
      <c r="GU540" s="48"/>
      <c r="GV540" s="48"/>
      <c r="GW540" s="48"/>
      <c r="GX540" s="48"/>
      <c r="GY540" s="48"/>
      <c r="GZ540" s="48"/>
      <c r="HA540" s="48"/>
      <c r="HB540" s="48"/>
      <c r="HC540" s="48"/>
      <c r="HD540" s="48"/>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row>
    <row r="541" spans="2:256" x14ac:dyDescent="0.25">
      <c r="B541" s="48"/>
      <c r="C541" s="48"/>
      <c r="D541" s="48"/>
      <c r="E541" s="48"/>
      <c r="F541" s="48"/>
      <c r="G541" s="48"/>
      <c r="H541" s="48"/>
      <c r="I541" s="48"/>
      <c r="J541" s="48"/>
      <c r="K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c r="EF541" s="48"/>
      <c r="EG541" s="48"/>
      <c r="EH541" s="48"/>
      <c r="EI541" s="48"/>
      <c r="EJ541" s="48"/>
      <c r="EK541" s="48"/>
      <c r="EL541" s="48"/>
      <c r="EM541" s="48"/>
      <c r="EN541" s="48"/>
      <c r="EO541" s="48"/>
      <c r="EP541" s="48"/>
      <c r="EQ541" s="48"/>
      <c r="ER541" s="48"/>
      <c r="ES541" s="48"/>
      <c r="ET541" s="48"/>
      <c r="EU541" s="48"/>
      <c r="EV541" s="48"/>
      <c r="EW541" s="48"/>
      <c r="EX541" s="48"/>
      <c r="EY541" s="48"/>
      <c r="EZ541" s="48"/>
      <c r="FA541" s="48"/>
      <c r="FB541" s="48"/>
      <c r="FC541" s="48"/>
      <c r="FD541" s="48"/>
      <c r="FE541" s="48"/>
      <c r="FF541" s="48"/>
      <c r="FG541" s="48"/>
      <c r="FH541" s="48"/>
      <c r="FI541" s="48"/>
      <c r="FJ541" s="48"/>
      <c r="FK541" s="48"/>
      <c r="FL541" s="48"/>
      <c r="FM541" s="48"/>
      <c r="FN541" s="48"/>
      <c r="FO541" s="48"/>
      <c r="FP541" s="48"/>
      <c r="FQ541" s="48"/>
      <c r="FR541" s="48"/>
      <c r="FS541" s="48"/>
      <c r="FT541" s="48"/>
      <c r="FU541" s="48"/>
      <c r="FV541" s="48"/>
      <c r="FW541" s="48"/>
      <c r="FX541" s="48"/>
      <c r="FY541" s="48"/>
      <c r="FZ541" s="48"/>
      <c r="GA541" s="48"/>
      <c r="GB541" s="48"/>
      <c r="GC541" s="48"/>
      <c r="GD541" s="48"/>
      <c r="GE541" s="48"/>
      <c r="GF541" s="48"/>
      <c r="GG541" s="48"/>
      <c r="GH541" s="48"/>
      <c r="GI541" s="48"/>
      <c r="GJ541" s="48"/>
      <c r="GK541" s="48"/>
      <c r="GL541" s="48"/>
      <c r="GM541" s="48"/>
      <c r="GN541" s="48"/>
      <c r="GO541" s="48"/>
      <c r="GP541" s="48"/>
      <c r="GQ541" s="48"/>
      <c r="GR541" s="48"/>
      <c r="GS541" s="48"/>
      <c r="GT541" s="48"/>
      <c r="GU541" s="48"/>
      <c r="GV541" s="48"/>
      <c r="GW541" s="48"/>
      <c r="GX541" s="48"/>
      <c r="GY541" s="48"/>
      <c r="GZ541" s="48"/>
      <c r="HA541" s="48"/>
      <c r="HB541" s="48"/>
      <c r="HC541" s="48"/>
      <c r="HD541" s="48"/>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row>
    <row r="542" spans="2:256" x14ac:dyDescent="0.25">
      <c r="B542" s="48"/>
      <c r="C542" s="48"/>
      <c r="D542" s="48"/>
      <c r="E542" s="48"/>
      <c r="F542" s="48"/>
      <c r="G542" s="48"/>
      <c r="H542" s="48"/>
      <c r="I542" s="48"/>
      <c r="J542" s="48"/>
      <c r="K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c r="DA542" s="48"/>
      <c r="DB542" s="48"/>
      <c r="DC542" s="48"/>
      <c r="DD542" s="48"/>
      <c r="DE542" s="48"/>
      <c r="DF542" s="48"/>
      <c r="DG542" s="48"/>
      <c r="DH542" s="48"/>
      <c r="DI542" s="48"/>
      <c r="DJ542" s="48"/>
      <c r="DK542" s="48"/>
      <c r="DL542" s="48"/>
      <c r="DM542" s="48"/>
      <c r="DN542" s="48"/>
      <c r="DO542" s="48"/>
      <c r="DP542" s="48"/>
      <c r="DQ542" s="48"/>
      <c r="DR542" s="48"/>
      <c r="DS542" s="48"/>
      <c r="DT542" s="48"/>
      <c r="DU542" s="48"/>
      <c r="DV542" s="48"/>
      <c r="DW542" s="48"/>
      <c r="DX542" s="48"/>
      <c r="DY542" s="48"/>
      <c r="DZ542" s="48"/>
      <c r="EA542" s="48"/>
      <c r="EB542" s="48"/>
      <c r="EC542" s="48"/>
      <c r="ED542" s="48"/>
      <c r="EE542" s="48"/>
      <c r="EF542" s="48"/>
      <c r="EG542" s="48"/>
      <c r="EH542" s="48"/>
      <c r="EI542" s="48"/>
      <c r="EJ542" s="48"/>
      <c r="EK542" s="48"/>
      <c r="EL542" s="48"/>
      <c r="EM542" s="48"/>
      <c r="EN542" s="48"/>
      <c r="EO542" s="48"/>
      <c r="EP542" s="48"/>
      <c r="EQ542" s="48"/>
      <c r="ER542" s="48"/>
      <c r="ES542" s="48"/>
      <c r="ET542" s="48"/>
      <c r="EU542" s="48"/>
      <c r="EV542" s="48"/>
      <c r="EW542" s="48"/>
      <c r="EX542" s="48"/>
      <c r="EY542" s="48"/>
      <c r="EZ542" s="48"/>
      <c r="FA542" s="48"/>
      <c r="FB542" s="48"/>
      <c r="FC542" s="48"/>
      <c r="FD542" s="48"/>
      <c r="FE542" s="48"/>
      <c r="FF542" s="48"/>
      <c r="FG542" s="48"/>
      <c r="FH542" s="48"/>
      <c r="FI542" s="48"/>
      <c r="FJ542" s="48"/>
      <c r="FK542" s="48"/>
      <c r="FL542" s="48"/>
      <c r="FM542" s="48"/>
      <c r="FN542" s="48"/>
      <c r="FO542" s="48"/>
      <c r="FP542" s="48"/>
      <c r="FQ542" s="48"/>
      <c r="FR542" s="48"/>
      <c r="FS542" s="48"/>
      <c r="FT542" s="48"/>
      <c r="FU542" s="48"/>
      <c r="FV542" s="48"/>
      <c r="FW542" s="48"/>
      <c r="FX542" s="48"/>
      <c r="FY542" s="48"/>
      <c r="FZ542" s="48"/>
      <c r="GA542" s="48"/>
      <c r="GB542" s="48"/>
      <c r="GC542" s="48"/>
      <c r="GD542" s="48"/>
      <c r="GE542" s="48"/>
      <c r="GF542" s="48"/>
      <c r="GG542" s="48"/>
      <c r="GH542" s="48"/>
      <c r="GI542" s="48"/>
      <c r="GJ542" s="48"/>
      <c r="GK542" s="48"/>
      <c r="GL542" s="48"/>
      <c r="GM542" s="48"/>
      <c r="GN542" s="48"/>
      <c r="GO542" s="48"/>
      <c r="GP542" s="48"/>
      <c r="GQ542" s="48"/>
      <c r="GR542" s="48"/>
      <c r="GS542" s="48"/>
      <c r="GT542" s="48"/>
      <c r="GU542" s="48"/>
      <c r="GV542" s="48"/>
      <c r="GW542" s="48"/>
      <c r="GX542" s="48"/>
      <c r="GY542" s="48"/>
      <c r="GZ542" s="48"/>
      <c r="HA542" s="48"/>
      <c r="HB542" s="48"/>
      <c r="HC542" s="48"/>
      <c r="HD542" s="48"/>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row>
    <row r="543" spans="2:256" x14ac:dyDescent="0.25">
      <c r="B543" s="48"/>
      <c r="C543" s="48"/>
      <c r="D543" s="48"/>
      <c r="E543" s="48"/>
      <c r="F543" s="48"/>
      <c r="G543" s="48"/>
      <c r="H543" s="48"/>
      <c r="I543" s="48"/>
      <c r="J543" s="48"/>
      <c r="K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c r="EF543" s="48"/>
      <c r="EG543" s="48"/>
      <c r="EH543" s="48"/>
      <c r="EI543" s="48"/>
      <c r="EJ543" s="48"/>
      <c r="EK543" s="48"/>
      <c r="EL543" s="48"/>
      <c r="EM543" s="48"/>
      <c r="EN543" s="48"/>
      <c r="EO543" s="48"/>
      <c r="EP543" s="48"/>
      <c r="EQ543" s="48"/>
      <c r="ER543" s="48"/>
      <c r="ES543" s="48"/>
      <c r="ET543" s="48"/>
      <c r="EU543" s="48"/>
      <c r="EV543" s="48"/>
      <c r="EW543" s="48"/>
      <c r="EX543" s="48"/>
      <c r="EY543" s="48"/>
      <c r="EZ543" s="48"/>
      <c r="FA543" s="48"/>
      <c r="FB543" s="48"/>
      <c r="FC543" s="48"/>
      <c r="FD543" s="48"/>
      <c r="FE543" s="48"/>
      <c r="FF543" s="48"/>
      <c r="FG543" s="48"/>
      <c r="FH543" s="48"/>
      <c r="FI543" s="48"/>
      <c r="FJ543" s="48"/>
      <c r="FK543" s="48"/>
      <c r="FL543" s="48"/>
      <c r="FM543" s="48"/>
      <c r="FN543" s="48"/>
      <c r="FO543" s="48"/>
      <c r="FP543" s="48"/>
      <c r="FQ543" s="48"/>
      <c r="FR543" s="48"/>
      <c r="FS543" s="48"/>
      <c r="FT543" s="48"/>
      <c r="FU543" s="48"/>
      <c r="FV543" s="48"/>
      <c r="FW543" s="48"/>
      <c r="FX543" s="48"/>
      <c r="FY543" s="48"/>
      <c r="FZ543" s="48"/>
      <c r="GA543" s="48"/>
      <c r="GB543" s="48"/>
      <c r="GC543" s="48"/>
      <c r="GD543" s="48"/>
      <c r="GE543" s="48"/>
      <c r="GF543" s="48"/>
      <c r="GG543" s="48"/>
      <c r="GH543" s="48"/>
      <c r="GI543" s="48"/>
      <c r="GJ543" s="48"/>
      <c r="GK543" s="48"/>
      <c r="GL543" s="48"/>
      <c r="GM543" s="48"/>
      <c r="GN543" s="48"/>
      <c r="GO543" s="48"/>
      <c r="GP543" s="48"/>
      <c r="GQ543" s="48"/>
      <c r="GR543" s="48"/>
      <c r="GS543" s="48"/>
      <c r="GT543" s="48"/>
      <c r="GU543" s="48"/>
      <c r="GV543" s="48"/>
      <c r="GW543" s="48"/>
      <c r="GX543" s="48"/>
      <c r="GY543" s="48"/>
      <c r="GZ543" s="48"/>
      <c r="HA543" s="48"/>
      <c r="HB543" s="48"/>
      <c r="HC543" s="48"/>
      <c r="HD543" s="48"/>
      <c r="HE543" s="48"/>
      <c r="HF543" s="48"/>
      <c r="HG543" s="48"/>
      <c r="HH543" s="48"/>
      <c r="HI543" s="48"/>
      <c r="HJ543" s="48"/>
      <c r="HK543" s="48"/>
      <c r="HL543" s="48"/>
      <c r="HM543" s="48"/>
      <c r="HN543" s="48"/>
      <c r="HO543" s="48"/>
      <c r="HP543" s="48"/>
      <c r="HQ543" s="48"/>
      <c r="HR543" s="48"/>
      <c r="HS543" s="48"/>
      <c r="HT543" s="48"/>
      <c r="HU543" s="48"/>
      <c r="HV543" s="48"/>
      <c r="HW543" s="48"/>
      <c r="HX543" s="48"/>
      <c r="HY543" s="48"/>
      <c r="HZ543" s="48"/>
      <c r="IA543" s="48"/>
      <c r="IB543" s="48"/>
      <c r="IC543" s="48"/>
      <c r="ID543" s="48"/>
      <c r="IE543" s="48"/>
      <c r="IF543" s="48"/>
      <c r="IG543" s="48"/>
      <c r="IH543" s="48"/>
      <c r="II543" s="48"/>
      <c r="IJ543" s="48"/>
      <c r="IK543" s="48"/>
      <c r="IL543" s="48"/>
      <c r="IM543" s="48"/>
      <c r="IN543" s="48"/>
      <c r="IO543" s="48"/>
      <c r="IP543" s="48"/>
      <c r="IQ543" s="48"/>
      <c r="IR543" s="48"/>
      <c r="IS543" s="48"/>
      <c r="IT543" s="48"/>
      <c r="IU543" s="48"/>
      <c r="IV543" s="48"/>
    </row>
    <row r="544" spans="2:256" x14ac:dyDescent="0.25">
      <c r="B544" s="48"/>
      <c r="C544" s="48"/>
      <c r="D544" s="48"/>
      <c r="E544" s="48"/>
      <c r="F544" s="48"/>
      <c r="G544" s="48"/>
      <c r="H544" s="48"/>
      <c r="I544" s="48"/>
      <c r="J544" s="48"/>
      <c r="K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c r="EF544" s="48"/>
      <c r="EG544" s="48"/>
      <c r="EH544" s="48"/>
      <c r="EI544" s="48"/>
      <c r="EJ544" s="48"/>
      <c r="EK544" s="48"/>
      <c r="EL544" s="48"/>
      <c r="EM544" s="48"/>
      <c r="EN544" s="48"/>
      <c r="EO544" s="48"/>
      <c r="EP544" s="48"/>
      <c r="EQ544" s="48"/>
      <c r="ER544" s="48"/>
      <c r="ES544" s="48"/>
      <c r="ET544" s="48"/>
      <c r="EU544" s="48"/>
      <c r="EV544" s="48"/>
      <c r="EW544" s="48"/>
      <c r="EX544" s="48"/>
      <c r="EY544" s="48"/>
      <c r="EZ544" s="48"/>
      <c r="FA544" s="48"/>
      <c r="FB544" s="48"/>
      <c r="FC544" s="48"/>
      <c r="FD544" s="48"/>
      <c r="FE544" s="48"/>
      <c r="FF544" s="48"/>
      <c r="FG544" s="48"/>
      <c r="FH544" s="48"/>
      <c r="FI544" s="48"/>
      <c r="FJ544" s="48"/>
      <c r="FK544" s="48"/>
      <c r="FL544" s="48"/>
      <c r="FM544" s="48"/>
      <c r="FN544" s="48"/>
      <c r="FO544" s="48"/>
      <c r="FP544" s="48"/>
      <c r="FQ544" s="48"/>
      <c r="FR544" s="48"/>
      <c r="FS544" s="48"/>
      <c r="FT544" s="48"/>
      <c r="FU544" s="48"/>
      <c r="FV544" s="48"/>
      <c r="FW544" s="48"/>
      <c r="FX544" s="48"/>
      <c r="FY544" s="48"/>
      <c r="FZ544" s="48"/>
      <c r="GA544" s="48"/>
      <c r="GB544" s="48"/>
      <c r="GC544" s="48"/>
      <c r="GD544" s="48"/>
      <c r="GE544" s="48"/>
      <c r="GF544" s="48"/>
      <c r="GG544" s="48"/>
      <c r="GH544" s="48"/>
      <c r="GI544" s="48"/>
      <c r="GJ544" s="48"/>
      <c r="GK544" s="48"/>
      <c r="GL544" s="48"/>
      <c r="GM544" s="48"/>
      <c r="GN544" s="48"/>
      <c r="GO544" s="48"/>
      <c r="GP544" s="48"/>
      <c r="GQ544" s="48"/>
      <c r="GR544" s="48"/>
      <c r="GS544" s="48"/>
      <c r="GT544" s="48"/>
      <c r="GU544" s="48"/>
      <c r="GV544" s="48"/>
      <c r="GW544" s="48"/>
      <c r="GX544" s="48"/>
      <c r="GY544" s="48"/>
      <c r="GZ544" s="48"/>
      <c r="HA544" s="48"/>
      <c r="HB544" s="48"/>
      <c r="HC544" s="48"/>
      <c r="HD544" s="48"/>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row>
    <row r="545" spans="2:256" x14ac:dyDescent="0.25">
      <c r="B545" s="48"/>
      <c r="C545" s="48"/>
      <c r="D545" s="48"/>
      <c r="E545" s="48"/>
      <c r="F545" s="48"/>
      <c r="G545" s="48"/>
      <c r="H545" s="48"/>
      <c r="I545" s="48"/>
      <c r="J545" s="48"/>
      <c r="K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c r="DU545" s="48"/>
      <c r="DV545" s="48"/>
      <c r="DW545" s="48"/>
      <c r="DX545" s="48"/>
      <c r="DY545" s="48"/>
      <c r="DZ545" s="48"/>
      <c r="EA545" s="48"/>
      <c r="EB545" s="48"/>
      <c r="EC545" s="48"/>
      <c r="ED545" s="48"/>
      <c r="EE545" s="48"/>
      <c r="EF545" s="48"/>
      <c r="EG545" s="48"/>
      <c r="EH545" s="48"/>
      <c r="EI545" s="48"/>
      <c r="EJ545" s="48"/>
      <c r="EK545" s="48"/>
      <c r="EL545" s="48"/>
      <c r="EM545" s="48"/>
      <c r="EN545" s="48"/>
      <c r="EO545" s="48"/>
      <c r="EP545" s="48"/>
      <c r="EQ545" s="48"/>
      <c r="ER545" s="48"/>
      <c r="ES545" s="48"/>
      <c r="ET545" s="48"/>
      <c r="EU545" s="48"/>
      <c r="EV545" s="48"/>
      <c r="EW545" s="48"/>
      <c r="EX545" s="48"/>
      <c r="EY545" s="48"/>
      <c r="EZ545" s="48"/>
      <c r="FA545" s="48"/>
      <c r="FB545" s="48"/>
      <c r="FC545" s="48"/>
      <c r="FD545" s="48"/>
      <c r="FE545" s="48"/>
      <c r="FF545" s="48"/>
      <c r="FG545" s="48"/>
      <c r="FH545" s="48"/>
      <c r="FI545" s="48"/>
      <c r="FJ545" s="48"/>
      <c r="FK545" s="48"/>
      <c r="FL545" s="48"/>
      <c r="FM545" s="48"/>
      <c r="FN545" s="48"/>
      <c r="FO545" s="48"/>
      <c r="FP545" s="48"/>
      <c r="FQ545" s="48"/>
      <c r="FR545" s="48"/>
      <c r="FS545" s="48"/>
      <c r="FT545" s="48"/>
      <c r="FU545" s="48"/>
      <c r="FV545" s="48"/>
      <c r="FW545" s="48"/>
      <c r="FX545" s="48"/>
      <c r="FY545" s="48"/>
      <c r="FZ545" s="48"/>
      <c r="GA545" s="48"/>
      <c r="GB545" s="48"/>
      <c r="GC545" s="48"/>
      <c r="GD545" s="48"/>
      <c r="GE545" s="48"/>
      <c r="GF545" s="48"/>
      <c r="GG545" s="48"/>
      <c r="GH545" s="48"/>
      <c r="GI545" s="48"/>
      <c r="GJ545" s="48"/>
      <c r="GK545" s="48"/>
      <c r="GL545" s="48"/>
      <c r="GM545" s="48"/>
      <c r="GN545" s="48"/>
      <c r="GO545" s="48"/>
      <c r="GP545" s="48"/>
      <c r="GQ545" s="48"/>
      <c r="GR545" s="48"/>
      <c r="GS545" s="48"/>
      <c r="GT545" s="48"/>
      <c r="GU545" s="48"/>
      <c r="GV545" s="48"/>
      <c r="GW545" s="48"/>
      <c r="GX545" s="48"/>
      <c r="GY545" s="48"/>
      <c r="GZ545" s="48"/>
      <c r="HA545" s="48"/>
      <c r="HB545" s="48"/>
      <c r="HC545" s="48"/>
      <c r="HD545" s="48"/>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row>
    <row r="546" spans="2:256" x14ac:dyDescent="0.25">
      <c r="B546" s="48"/>
      <c r="C546" s="48"/>
      <c r="D546" s="48"/>
      <c r="E546" s="48"/>
      <c r="F546" s="48"/>
      <c r="G546" s="48"/>
      <c r="H546" s="48"/>
      <c r="I546" s="48"/>
      <c r="J546" s="48"/>
      <c r="K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48"/>
      <c r="EE546" s="48"/>
      <c r="EF546" s="48"/>
      <c r="EG546" s="48"/>
      <c r="EH546" s="48"/>
      <c r="EI546" s="48"/>
      <c r="EJ546" s="48"/>
      <c r="EK546" s="48"/>
      <c r="EL546" s="48"/>
      <c r="EM546" s="48"/>
      <c r="EN546" s="48"/>
      <c r="EO546" s="48"/>
      <c r="EP546" s="48"/>
      <c r="EQ546" s="48"/>
      <c r="ER546" s="48"/>
      <c r="ES546" s="48"/>
      <c r="ET546" s="48"/>
      <c r="EU546" s="48"/>
      <c r="EV546" s="48"/>
      <c r="EW546" s="48"/>
      <c r="EX546" s="48"/>
      <c r="EY546" s="48"/>
      <c r="EZ546" s="48"/>
      <c r="FA546" s="48"/>
      <c r="FB546" s="48"/>
      <c r="FC546" s="48"/>
      <c r="FD546" s="48"/>
      <c r="FE546" s="48"/>
      <c r="FF546" s="48"/>
      <c r="FG546" s="48"/>
      <c r="FH546" s="48"/>
      <c r="FI546" s="48"/>
      <c r="FJ546" s="48"/>
      <c r="FK546" s="48"/>
      <c r="FL546" s="48"/>
      <c r="FM546" s="48"/>
      <c r="FN546" s="48"/>
      <c r="FO546" s="48"/>
      <c r="FP546" s="48"/>
      <c r="FQ546" s="48"/>
      <c r="FR546" s="48"/>
      <c r="FS546" s="48"/>
      <c r="FT546" s="48"/>
      <c r="FU546" s="48"/>
      <c r="FV546" s="48"/>
      <c r="FW546" s="48"/>
      <c r="FX546" s="48"/>
      <c r="FY546" s="48"/>
      <c r="FZ546" s="48"/>
      <c r="GA546" s="48"/>
      <c r="GB546" s="48"/>
      <c r="GC546" s="48"/>
      <c r="GD546" s="48"/>
      <c r="GE546" s="48"/>
      <c r="GF546" s="48"/>
      <c r="GG546" s="48"/>
      <c r="GH546" s="48"/>
      <c r="GI546" s="48"/>
      <c r="GJ546" s="48"/>
      <c r="GK546" s="48"/>
      <c r="GL546" s="48"/>
      <c r="GM546" s="48"/>
      <c r="GN546" s="48"/>
      <c r="GO546" s="48"/>
      <c r="GP546" s="48"/>
      <c r="GQ546" s="48"/>
      <c r="GR546" s="48"/>
      <c r="GS546" s="48"/>
      <c r="GT546" s="48"/>
      <c r="GU546" s="48"/>
      <c r="GV546" s="48"/>
      <c r="GW546" s="48"/>
      <c r="GX546" s="48"/>
      <c r="GY546" s="48"/>
      <c r="GZ546" s="48"/>
      <c r="HA546" s="48"/>
      <c r="HB546" s="48"/>
      <c r="HC546" s="48"/>
      <c r="HD546" s="48"/>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row>
    <row r="547" spans="2:256" x14ac:dyDescent="0.25">
      <c r="B547" s="48"/>
      <c r="C547" s="48"/>
      <c r="D547" s="48"/>
      <c r="E547" s="48"/>
      <c r="F547" s="48"/>
      <c r="G547" s="48"/>
      <c r="H547" s="48"/>
      <c r="I547" s="48"/>
      <c r="J547" s="48"/>
      <c r="K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c r="DA547" s="48"/>
      <c r="DB547" s="48"/>
      <c r="DC547" s="48"/>
      <c r="DD547" s="48"/>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48"/>
      <c r="FH547" s="48"/>
      <c r="FI547" s="48"/>
      <c r="FJ547" s="48"/>
      <c r="FK547" s="48"/>
      <c r="FL547" s="48"/>
      <c r="FM547" s="48"/>
      <c r="FN547" s="48"/>
      <c r="FO547" s="48"/>
      <c r="FP547" s="48"/>
      <c r="FQ547" s="48"/>
      <c r="FR547" s="48"/>
      <c r="FS547" s="48"/>
      <c r="FT547" s="48"/>
      <c r="FU547" s="48"/>
      <c r="FV547" s="48"/>
      <c r="FW547" s="48"/>
      <c r="FX547" s="48"/>
      <c r="FY547" s="48"/>
      <c r="FZ547" s="48"/>
      <c r="GA547" s="48"/>
      <c r="GB547" s="48"/>
      <c r="GC547" s="48"/>
      <c r="GD547" s="48"/>
      <c r="GE547" s="48"/>
      <c r="GF547" s="48"/>
      <c r="GG547" s="48"/>
      <c r="GH547" s="48"/>
      <c r="GI547" s="48"/>
      <c r="GJ547" s="48"/>
      <c r="GK547" s="48"/>
      <c r="GL547" s="48"/>
      <c r="GM547" s="48"/>
      <c r="GN547" s="48"/>
      <c r="GO547" s="48"/>
      <c r="GP547" s="48"/>
      <c r="GQ547" s="48"/>
      <c r="GR547" s="48"/>
      <c r="GS547" s="48"/>
      <c r="GT547" s="48"/>
      <c r="GU547" s="48"/>
      <c r="GV547" s="48"/>
      <c r="GW547" s="48"/>
      <c r="GX547" s="48"/>
      <c r="GY547" s="48"/>
      <c r="GZ547" s="48"/>
      <c r="HA547" s="48"/>
      <c r="HB547" s="48"/>
      <c r="HC547" s="48"/>
      <c r="HD547" s="48"/>
      <c r="HE547" s="48"/>
      <c r="HF547" s="48"/>
      <c r="HG547" s="48"/>
      <c r="HH547" s="48"/>
      <c r="HI547" s="48"/>
      <c r="HJ547" s="48"/>
      <c r="HK547" s="48"/>
      <c r="HL547" s="48"/>
      <c r="HM547" s="48"/>
      <c r="HN547" s="48"/>
      <c r="HO547" s="48"/>
      <c r="HP547" s="48"/>
      <c r="HQ547" s="48"/>
      <c r="HR547" s="48"/>
      <c r="HS547" s="48"/>
      <c r="HT547" s="48"/>
      <c r="HU547" s="48"/>
      <c r="HV547" s="48"/>
      <c r="HW547" s="48"/>
      <c r="HX547" s="48"/>
      <c r="HY547" s="48"/>
      <c r="HZ547" s="48"/>
      <c r="IA547" s="48"/>
      <c r="IB547" s="48"/>
      <c r="IC547" s="48"/>
      <c r="ID547" s="48"/>
      <c r="IE547" s="48"/>
      <c r="IF547" s="48"/>
      <c r="IG547" s="48"/>
      <c r="IH547" s="48"/>
      <c r="II547" s="48"/>
      <c r="IJ547" s="48"/>
      <c r="IK547" s="48"/>
      <c r="IL547" s="48"/>
      <c r="IM547" s="48"/>
      <c r="IN547" s="48"/>
      <c r="IO547" s="48"/>
      <c r="IP547" s="48"/>
      <c r="IQ547" s="48"/>
      <c r="IR547" s="48"/>
      <c r="IS547" s="48"/>
      <c r="IT547" s="48"/>
      <c r="IU547" s="48"/>
      <c r="IV547" s="48"/>
    </row>
    <row r="548" spans="2:256" x14ac:dyDescent="0.25">
      <c r="B548" s="48"/>
      <c r="C548" s="48"/>
      <c r="D548" s="48"/>
      <c r="E548" s="48"/>
      <c r="F548" s="48"/>
      <c r="G548" s="48"/>
      <c r="H548" s="48"/>
      <c r="I548" s="48"/>
      <c r="J548" s="48"/>
      <c r="K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c r="EF548" s="48"/>
      <c r="EG548" s="48"/>
      <c r="EH548" s="48"/>
      <c r="EI548" s="48"/>
      <c r="EJ548" s="48"/>
      <c r="EK548" s="48"/>
      <c r="EL548" s="48"/>
      <c r="EM548" s="48"/>
      <c r="EN548" s="48"/>
      <c r="EO548" s="48"/>
      <c r="EP548" s="48"/>
      <c r="EQ548" s="48"/>
      <c r="ER548" s="48"/>
      <c r="ES548" s="48"/>
      <c r="ET548" s="48"/>
      <c r="EU548" s="48"/>
      <c r="EV548" s="48"/>
      <c r="EW548" s="48"/>
      <c r="EX548" s="48"/>
      <c r="EY548" s="48"/>
      <c r="EZ548" s="48"/>
      <c r="FA548" s="48"/>
      <c r="FB548" s="48"/>
      <c r="FC548" s="48"/>
      <c r="FD548" s="48"/>
      <c r="FE548" s="48"/>
      <c r="FF548" s="48"/>
      <c r="FG548" s="48"/>
      <c r="FH548" s="48"/>
      <c r="FI548" s="48"/>
      <c r="FJ548" s="48"/>
      <c r="FK548" s="48"/>
      <c r="FL548" s="48"/>
      <c r="FM548" s="48"/>
      <c r="FN548" s="48"/>
      <c r="FO548" s="48"/>
      <c r="FP548" s="48"/>
      <c r="FQ548" s="48"/>
      <c r="FR548" s="48"/>
      <c r="FS548" s="48"/>
      <c r="FT548" s="48"/>
      <c r="FU548" s="48"/>
      <c r="FV548" s="48"/>
      <c r="FW548" s="48"/>
      <c r="FX548" s="48"/>
      <c r="FY548" s="48"/>
      <c r="FZ548" s="48"/>
      <c r="GA548" s="48"/>
      <c r="GB548" s="48"/>
      <c r="GC548" s="48"/>
      <c r="GD548" s="48"/>
      <c r="GE548" s="48"/>
      <c r="GF548" s="48"/>
      <c r="GG548" s="48"/>
      <c r="GH548" s="48"/>
      <c r="GI548" s="48"/>
      <c r="GJ548" s="48"/>
      <c r="GK548" s="48"/>
      <c r="GL548" s="48"/>
      <c r="GM548" s="48"/>
      <c r="GN548" s="48"/>
      <c r="GO548" s="48"/>
      <c r="GP548" s="48"/>
      <c r="GQ548" s="48"/>
      <c r="GR548" s="48"/>
      <c r="GS548" s="48"/>
      <c r="GT548" s="48"/>
      <c r="GU548" s="48"/>
      <c r="GV548" s="48"/>
      <c r="GW548" s="48"/>
      <c r="GX548" s="48"/>
      <c r="GY548" s="48"/>
      <c r="GZ548" s="48"/>
      <c r="HA548" s="48"/>
      <c r="HB548" s="48"/>
      <c r="HC548" s="48"/>
      <c r="HD548" s="48"/>
      <c r="HE548" s="48"/>
      <c r="HF548" s="48"/>
      <c r="HG548" s="48"/>
      <c r="HH548" s="48"/>
      <c r="HI548" s="48"/>
      <c r="HJ548" s="48"/>
      <c r="HK548" s="48"/>
      <c r="HL548" s="48"/>
      <c r="HM548" s="48"/>
      <c r="HN548" s="48"/>
      <c r="HO548" s="48"/>
      <c r="HP548" s="48"/>
      <c r="HQ548" s="48"/>
      <c r="HR548" s="48"/>
      <c r="HS548" s="48"/>
      <c r="HT548" s="48"/>
      <c r="HU548" s="48"/>
      <c r="HV548" s="48"/>
      <c r="HW548" s="48"/>
      <c r="HX548" s="48"/>
      <c r="HY548" s="48"/>
      <c r="HZ548" s="48"/>
      <c r="IA548" s="48"/>
      <c r="IB548" s="48"/>
      <c r="IC548" s="48"/>
      <c r="ID548" s="48"/>
      <c r="IE548" s="48"/>
      <c r="IF548" s="48"/>
      <c r="IG548" s="48"/>
      <c r="IH548" s="48"/>
      <c r="II548" s="48"/>
      <c r="IJ548" s="48"/>
      <c r="IK548" s="48"/>
      <c r="IL548" s="48"/>
      <c r="IM548" s="48"/>
      <c r="IN548" s="48"/>
      <c r="IO548" s="48"/>
      <c r="IP548" s="48"/>
      <c r="IQ548" s="48"/>
      <c r="IR548" s="48"/>
      <c r="IS548" s="48"/>
      <c r="IT548" s="48"/>
      <c r="IU548" s="48"/>
      <c r="IV548" s="48"/>
    </row>
    <row r="549" spans="2:256" x14ac:dyDescent="0.25">
      <c r="B549" s="48"/>
      <c r="C549" s="48"/>
      <c r="D549" s="48"/>
      <c r="E549" s="48"/>
      <c r="F549" s="48"/>
      <c r="G549" s="48"/>
      <c r="H549" s="48"/>
      <c r="I549" s="48"/>
      <c r="J549" s="48"/>
      <c r="K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c r="DU549" s="48"/>
      <c r="DV549" s="48"/>
      <c r="DW549" s="48"/>
      <c r="DX549" s="48"/>
      <c r="DY549" s="48"/>
      <c r="DZ549" s="48"/>
      <c r="EA549" s="48"/>
      <c r="EB549" s="48"/>
      <c r="EC549" s="48"/>
      <c r="ED549" s="48"/>
      <c r="EE549" s="48"/>
      <c r="EF549" s="48"/>
      <c r="EG549" s="48"/>
      <c r="EH549" s="48"/>
      <c r="EI549" s="48"/>
      <c r="EJ549" s="48"/>
      <c r="EK549" s="48"/>
      <c r="EL549" s="48"/>
      <c r="EM549" s="48"/>
      <c r="EN549" s="48"/>
      <c r="EO549" s="48"/>
      <c r="EP549" s="48"/>
      <c r="EQ549" s="48"/>
      <c r="ER549" s="48"/>
      <c r="ES549" s="48"/>
      <c r="ET549" s="48"/>
      <c r="EU549" s="48"/>
      <c r="EV549" s="48"/>
      <c r="EW549" s="48"/>
      <c r="EX549" s="48"/>
      <c r="EY549" s="48"/>
      <c r="EZ549" s="48"/>
      <c r="FA549" s="48"/>
      <c r="FB549" s="48"/>
      <c r="FC549" s="48"/>
      <c r="FD549" s="48"/>
      <c r="FE549" s="48"/>
      <c r="FF549" s="48"/>
      <c r="FG549" s="48"/>
      <c r="FH549" s="48"/>
      <c r="FI549" s="48"/>
      <c r="FJ549" s="48"/>
      <c r="FK549" s="48"/>
      <c r="FL549" s="48"/>
      <c r="FM549" s="48"/>
      <c r="FN549" s="48"/>
      <c r="FO549" s="48"/>
      <c r="FP549" s="48"/>
      <c r="FQ549" s="48"/>
      <c r="FR549" s="48"/>
      <c r="FS549" s="48"/>
      <c r="FT549" s="48"/>
      <c r="FU549" s="48"/>
      <c r="FV549" s="48"/>
      <c r="FW549" s="48"/>
      <c r="FX549" s="48"/>
      <c r="FY549" s="48"/>
      <c r="FZ549" s="48"/>
      <c r="GA549" s="48"/>
      <c r="GB549" s="48"/>
      <c r="GC549" s="48"/>
      <c r="GD549" s="48"/>
      <c r="GE549" s="48"/>
      <c r="GF549" s="48"/>
      <c r="GG549" s="48"/>
      <c r="GH549" s="48"/>
      <c r="GI549" s="48"/>
      <c r="GJ549" s="48"/>
      <c r="GK549" s="48"/>
      <c r="GL549" s="48"/>
      <c r="GM549" s="48"/>
      <c r="GN549" s="48"/>
      <c r="GO549" s="48"/>
      <c r="GP549" s="48"/>
      <c r="GQ549" s="48"/>
      <c r="GR549" s="48"/>
      <c r="GS549" s="48"/>
      <c r="GT549" s="48"/>
      <c r="GU549" s="48"/>
      <c r="GV549" s="48"/>
      <c r="GW549" s="48"/>
      <c r="GX549" s="48"/>
      <c r="GY549" s="48"/>
      <c r="GZ549" s="48"/>
      <c r="HA549" s="48"/>
      <c r="HB549" s="48"/>
      <c r="HC549" s="48"/>
      <c r="HD549" s="48"/>
      <c r="HE549" s="48"/>
      <c r="HF549" s="48"/>
      <c r="HG549" s="48"/>
      <c r="HH549" s="48"/>
      <c r="HI549" s="48"/>
      <c r="HJ549" s="48"/>
      <c r="HK549" s="48"/>
      <c r="HL549" s="48"/>
      <c r="HM549" s="48"/>
      <c r="HN549" s="48"/>
      <c r="HO549" s="48"/>
      <c r="HP549" s="48"/>
      <c r="HQ549" s="48"/>
      <c r="HR549" s="48"/>
      <c r="HS549" s="48"/>
      <c r="HT549" s="48"/>
      <c r="HU549" s="48"/>
      <c r="HV549" s="48"/>
      <c r="HW549" s="48"/>
      <c r="HX549" s="48"/>
      <c r="HY549" s="48"/>
      <c r="HZ549" s="48"/>
      <c r="IA549" s="48"/>
      <c r="IB549" s="48"/>
      <c r="IC549" s="48"/>
      <c r="ID549" s="48"/>
      <c r="IE549" s="48"/>
      <c r="IF549" s="48"/>
      <c r="IG549" s="48"/>
      <c r="IH549" s="48"/>
      <c r="II549" s="48"/>
      <c r="IJ549" s="48"/>
      <c r="IK549" s="48"/>
      <c r="IL549" s="48"/>
      <c r="IM549" s="48"/>
      <c r="IN549" s="48"/>
      <c r="IO549" s="48"/>
      <c r="IP549" s="48"/>
      <c r="IQ549" s="48"/>
      <c r="IR549" s="48"/>
      <c r="IS549" s="48"/>
      <c r="IT549" s="48"/>
      <c r="IU549" s="48"/>
      <c r="IV549" s="48"/>
    </row>
    <row r="550" spans="2:256" x14ac:dyDescent="0.25">
      <c r="B550" s="48"/>
      <c r="C550" s="48"/>
      <c r="D550" s="48"/>
      <c r="E550" s="48"/>
      <c r="F550" s="48"/>
      <c r="G550" s="48"/>
      <c r="H550" s="48"/>
      <c r="I550" s="48"/>
      <c r="J550" s="48"/>
      <c r="K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c r="GT550" s="48"/>
      <c r="GU550" s="48"/>
      <c r="GV550" s="48"/>
      <c r="GW550" s="48"/>
      <c r="GX550" s="48"/>
      <c r="GY550" s="48"/>
      <c r="GZ550" s="48"/>
      <c r="HA550" s="48"/>
      <c r="HB550" s="48"/>
      <c r="HC550" s="48"/>
      <c r="HD550" s="48"/>
      <c r="HE550" s="48"/>
      <c r="HF550" s="48"/>
      <c r="HG550" s="48"/>
      <c r="HH550" s="48"/>
      <c r="HI550" s="48"/>
      <c r="HJ550" s="48"/>
      <c r="HK550" s="48"/>
      <c r="HL550" s="48"/>
      <c r="HM550" s="48"/>
      <c r="HN550" s="48"/>
      <c r="HO550" s="48"/>
      <c r="HP550" s="48"/>
      <c r="HQ550" s="48"/>
      <c r="HR550" s="48"/>
      <c r="HS550" s="48"/>
      <c r="HT550" s="48"/>
      <c r="HU550" s="48"/>
      <c r="HV550" s="48"/>
      <c r="HW550" s="48"/>
      <c r="HX550" s="48"/>
      <c r="HY550" s="48"/>
      <c r="HZ550" s="48"/>
      <c r="IA550" s="48"/>
      <c r="IB550" s="48"/>
      <c r="IC550" s="48"/>
      <c r="ID550" s="48"/>
      <c r="IE550" s="48"/>
      <c r="IF550" s="48"/>
      <c r="IG550" s="48"/>
      <c r="IH550" s="48"/>
      <c r="II550" s="48"/>
      <c r="IJ550" s="48"/>
      <c r="IK550" s="48"/>
      <c r="IL550" s="48"/>
      <c r="IM550" s="48"/>
      <c r="IN550" s="48"/>
      <c r="IO550" s="48"/>
      <c r="IP550" s="48"/>
      <c r="IQ550" s="48"/>
      <c r="IR550" s="48"/>
      <c r="IS550" s="48"/>
      <c r="IT550" s="48"/>
      <c r="IU550" s="48"/>
      <c r="IV550" s="48"/>
    </row>
    <row r="551" spans="2:256" x14ac:dyDescent="0.25">
      <c r="B551" s="48"/>
      <c r="C551" s="48"/>
      <c r="D551" s="48"/>
      <c r="E551" s="48"/>
      <c r="F551" s="48"/>
      <c r="G551" s="48"/>
      <c r="H551" s="48"/>
      <c r="I551" s="48"/>
      <c r="J551" s="48"/>
      <c r="K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c r="GT551" s="48"/>
      <c r="GU551" s="48"/>
      <c r="GV551" s="48"/>
      <c r="GW551" s="48"/>
      <c r="GX551" s="48"/>
      <c r="GY551" s="48"/>
      <c r="GZ551" s="48"/>
      <c r="HA551" s="48"/>
      <c r="HB551" s="48"/>
      <c r="HC551" s="48"/>
      <c r="HD551" s="48"/>
      <c r="HE551" s="48"/>
      <c r="HF551" s="48"/>
      <c r="HG551" s="48"/>
      <c r="HH551" s="48"/>
      <c r="HI551" s="48"/>
      <c r="HJ551" s="48"/>
      <c r="HK551" s="48"/>
      <c r="HL551" s="48"/>
      <c r="HM551" s="48"/>
      <c r="HN551" s="48"/>
      <c r="HO551" s="48"/>
      <c r="HP551" s="48"/>
      <c r="HQ551" s="48"/>
      <c r="HR551" s="48"/>
      <c r="HS551" s="48"/>
      <c r="HT551" s="48"/>
      <c r="HU551" s="48"/>
      <c r="HV551" s="48"/>
      <c r="HW551" s="48"/>
      <c r="HX551" s="48"/>
      <c r="HY551" s="48"/>
      <c r="HZ551" s="48"/>
      <c r="IA551" s="48"/>
      <c r="IB551" s="48"/>
      <c r="IC551" s="48"/>
      <c r="ID551" s="48"/>
      <c r="IE551" s="48"/>
      <c r="IF551" s="48"/>
      <c r="IG551" s="48"/>
      <c r="IH551" s="48"/>
      <c r="II551" s="48"/>
      <c r="IJ551" s="48"/>
      <c r="IK551" s="48"/>
      <c r="IL551" s="48"/>
      <c r="IM551" s="48"/>
      <c r="IN551" s="48"/>
      <c r="IO551" s="48"/>
      <c r="IP551" s="48"/>
      <c r="IQ551" s="48"/>
      <c r="IR551" s="48"/>
      <c r="IS551" s="48"/>
      <c r="IT551" s="48"/>
      <c r="IU551" s="48"/>
      <c r="IV551" s="48"/>
    </row>
    <row r="552" spans="2:256" x14ac:dyDescent="0.25">
      <c r="B552" s="48"/>
      <c r="C552" s="48"/>
      <c r="D552" s="48"/>
      <c r="E552" s="48"/>
      <c r="F552" s="48"/>
      <c r="G552" s="48"/>
      <c r="H552" s="48"/>
      <c r="I552" s="48"/>
      <c r="J552" s="48"/>
      <c r="K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c r="GT552" s="48"/>
      <c r="GU552" s="48"/>
      <c r="GV552" s="48"/>
      <c r="GW552" s="48"/>
      <c r="GX552" s="48"/>
      <c r="GY552" s="48"/>
      <c r="GZ552" s="48"/>
      <c r="HA552" s="48"/>
      <c r="HB552" s="48"/>
      <c r="HC552" s="48"/>
      <c r="HD552" s="48"/>
      <c r="HE552" s="48"/>
      <c r="HF552" s="48"/>
      <c r="HG552" s="48"/>
      <c r="HH552" s="48"/>
      <c r="HI552" s="48"/>
      <c r="HJ552" s="48"/>
      <c r="HK552" s="48"/>
      <c r="HL552" s="48"/>
      <c r="HM552" s="48"/>
      <c r="HN552" s="48"/>
      <c r="HO552" s="48"/>
      <c r="HP552" s="48"/>
      <c r="HQ552" s="48"/>
      <c r="HR552" s="48"/>
      <c r="HS552" s="48"/>
      <c r="HT552" s="48"/>
      <c r="HU552" s="48"/>
      <c r="HV552" s="48"/>
      <c r="HW552" s="48"/>
      <c r="HX552" s="48"/>
      <c r="HY552" s="48"/>
      <c r="HZ552" s="48"/>
      <c r="IA552" s="48"/>
      <c r="IB552" s="48"/>
      <c r="IC552" s="48"/>
      <c r="ID552" s="48"/>
      <c r="IE552" s="48"/>
      <c r="IF552" s="48"/>
      <c r="IG552" s="48"/>
      <c r="IH552" s="48"/>
      <c r="II552" s="48"/>
      <c r="IJ552" s="48"/>
      <c r="IK552" s="48"/>
      <c r="IL552" s="48"/>
      <c r="IM552" s="48"/>
      <c r="IN552" s="48"/>
      <c r="IO552" s="48"/>
      <c r="IP552" s="48"/>
      <c r="IQ552" s="48"/>
      <c r="IR552" s="48"/>
      <c r="IS552" s="48"/>
      <c r="IT552" s="48"/>
      <c r="IU552" s="48"/>
      <c r="IV552" s="48"/>
    </row>
    <row r="553" spans="2:256" x14ac:dyDescent="0.25">
      <c r="B553" s="48"/>
      <c r="C553" s="48"/>
      <c r="D553" s="48"/>
      <c r="E553" s="48"/>
      <c r="F553" s="48"/>
      <c r="G553" s="48"/>
      <c r="H553" s="48"/>
      <c r="I553" s="48"/>
      <c r="J553" s="48"/>
      <c r="K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c r="GT553" s="48"/>
      <c r="GU553" s="48"/>
      <c r="GV553" s="48"/>
      <c r="GW553" s="48"/>
      <c r="GX553" s="48"/>
      <c r="GY553" s="48"/>
      <c r="GZ553" s="48"/>
      <c r="HA553" s="48"/>
      <c r="HB553" s="48"/>
      <c r="HC553" s="48"/>
      <c r="HD553" s="48"/>
      <c r="HE553" s="48"/>
      <c r="HF553" s="48"/>
      <c r="HG553" s="48"/>
      <c r="HH553" s="48"/>
      <c r="HI553" s="48"/>
      <c r="HJ553" s="48"/>
      <c r="HK553" s="48"/>
      <c r="HL553" s="48"/>
      <c r="HM553" s="48"/>
      <c r="HN553" s="48"/>
      <c r="HO553" s="48"/>
      <c r="HP553" s="48"/>
      <c r="HQ553" s="48"/>
      <c r="HR553" s="48"/>
      <c r="HS553" s="48"/>
      <c r="HT553" s="48"/>
      <c r="HU553" s="48"/>
      <c r="HV553" s="48"/>
      <c r="HW553" s="48"/>
      <c r="HX553" s="48"/>
      <c r="HY553" s="48"/>
      <c r="HZ553" s="48"/>
      <c r="IA553" s="48"/>
      <c r="IB553" s="48"/>
      <c r="IC553" s="48"/>
      <c r="ID553" s="48"/>
      <c r="IE553" s="48"/>
      <c r="IF553" s="48"/>
      <c r="IG553" s="48"/>
      <c r="IH553" s="48"/>
      <c r="II553" s="48"/>
      <c r="IJ553" s="48"/>
      <c r="IK553" s="48"/>
      <c r="IL553" s="48"/>
      <c r="IM553" s="48"/>
      <c r="IN553" s="48"/>
      <c r="IO553" s="48"/>
      <c r="IP553" s="48"/>
      <c r="IQ553" s="48"/>
      <c r="IR553" s="48"/>
      <c r="IS553" s="48"/>
      <c r="IT553" s="48"/>
      <c r="IU553" s="48"/>
      <c r="IV553" s="48"/>
    </row>
    <row r="554" spans="2:256" x14ac:dyDescent="0.25">
      <c r="B554" s="48"/>
      <c r="C554" s="48"/>
      <c r="D554" s="48"/>
      <c r="E554" s="48"/>
      <c r="F554" s="48"/>
      <c r="G554" s="48"/>
      <c r="H554" s="48"/>
      <c r="I554" s="48"/>
      <c r="J554" s="48"/>
      <c r="K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c r="GT554" s="48"/>
      <c r="GU554" s="48"/>
      <c r="GV554" s="48"/>
      <c r="GW554" s="48"/>
      <c r="GX554" s="48"/>
      <c r="GY554" s="48"/>
      <c r="GZ554" s="48"/>
      <c r="HA554" s="48"/>
      <c r="HB554" s="48"/>
      <c r="HC554" s="48"/>
      <c r="HD554" s="48"/>
      <c r="HE554" s="48"/>
      <c r="HF554" s="48"/>
      <c r="HG554" s="48"/>
      <c r="HH554" s="48"/>
      <c r="HI554" s="48"/>
      <c r="HJ554" s="48"/>
      <c r="HK554" s="48"/>
      <c r="HL554" s="48"/>
      <c r="HM554" s="48"/>
      <c r="HN554" s="48"/>
      <c r="HO554" s="48"/>
      <c r="HP554" s="48"/>
      <c r="HQ554" s="48"/>
      <c r="HR554" s="48"/>
      <c r="HS554" s="48"/>
      <c r="HT554" s="48"/>
      <c r="HU554" s="48"/>
      <c r="HV554" s="48"/>
      <c r="HW554" s="48"/>
      <c r="HX554" s="48"/>
      <c r="HY554" s="48"/>
      <c r="HZ554" s="48"/>
      <c r="IA554" s="48"/>
      <c r="IB554" s="48"/>
      <c r="IC554" s="48"/>
      <c r="ID554" s="48"/>
      <c r="IE554" s="48"/>
      <c r="IF554" s="48"/>
      <c r="IG554" s="48"/>
      <c r="IH554" s="48"/>
      <c r="II554" s="48"/>
      <c r="IJ554" s="48"/>
      <c r="IK554" s="48"/>
      <c r="IL554" s="48"/>
      <c r="IM554" s="48"/>
      <c r="IN554" s="48"/>
      <c r="IO554" s="48"/>
      <c r="IP554" s="48"/>
      <c r="IQ554" s="48"/>
      <c r="IR554" s="48"/>
      <c r="IS554" s="48"/>
      <c r="IT554" s="48"/>
      <c r="IU554" s="48"/>
      <c r="IV554" s="48"/>
    </row>
    <row r="555" spans="2:256" x14ac:dyDescent="0.25">
      <c r="B555" s="48"/>
      <c r="C555" s="48"/>
      <c r="D555" s="48"/>
      <c r="E555" s="48"/>
      <c r="F555" s="48"/>
      <c r="G555" s="48"/>
      <c r="H555" s="48"/>
      <c r="I555" s="48"/>
      <c r="J555" s="48"/>
      <c r="K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c r="GT555" s="48"/>
      <c r="GU555" s="48"/>
      <c r="GV555" s="48"/>
      <c r="GW555" s="48"/>
      <c r="GX555" s="48"/>
      <c r="GY555" s="48"/>
      <c r="GZ555" s="48"/>
      <c r="HA555" s="48"/>
      <c r="HB555" s="48"/>
      <c r="HC555" s="48"/>
      <c r="HD555" s="48"/>
      <c r="HE555" s="48"/>
      <c r="HF555" s="48"/>
      <c r="HG555" s="48"/>
      <c r="HH555" s="48"/>
      <c r="HI555" s="48"/>
      <c r="HJ555" s="48"/>
      <c r="HK555" s="48"/>
      <c r="HL555" s="48"/>
      <c r="HM555" s="48"/>
      <c r="HN555" s="48"/>
      <c r="HO555" s="48"/>
      <c r="HP555" s="48"/>
      <c r="HQ555" s="48"/>
      <c r="HR555" s="48"/>
      <c r="HS555" s="48"/>
      <c r="HT555" s="48"/>
      <c r="HU555" s="48"/>
      <c r="HV555" s="48"/>
      <c r="HW555" s="48"/>
      <c r="HX555" s="48"/>
      <c r="HY555" s="48"/>
      <c r="HZ555" s="48"/>
      <c r="IA555" s="48"/>
      <c r="IB555" s="48"/>
      <c r="IC555" s="48"/>
      <c r="ID555" s="48"/>
      <c r="IE555" s="48"/>
      <c r="IF555" s="48"/>
      <c r="IG555" s="48"/>
      <c r="IH555" s="48"/>
      <c r="II555" s="48"/>
      <c r="IJ555" s="48"/>
      <c r="IK555" s="48"/>
      <c r="IL555" s="48"/>
      <c r="IM555" s="48"/>
      <c r="IN555" s="48"/>
      <c r="IO555" s="48"/>
      <c r="IP555" s="48"/>
      <c r="IQ555" s="48"/>
      <c r="IR555" s="48"/>
      <c r="IS555" s="48"/>
      <c r="IT555" s="48"/>
      <c r="IU555" s="48"/>
      <c r="IV555" s="48"/>
    </row>
    <row r="556" spans="2:256" x14ac:dyDescent="0.25">
      <c r="B556" s="48"/>
      <c r="C556" s="48"/>
      <c r="D556" s="48"/>
      <c r="E556" s="48"/>
      <c r="F556" s="48"/>
      <c r="G556" s="48"/>
      <c r="H556" s="48"/>
      <c r="I556" s="48"/>
      <c r="J556" s="48"/>
      <c r="K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c r="GT556" s="48"/>
      <c r="GU556" s="48"/>
      <c r="GV556" s="48"/>
      <c r="GW556" s="48"/>
      <c r="GX556" s="48"/>
      <c r="GY556" s="48"/>
      <c r="GZ556" s="48"/>
      <c r="HA556" s="48"/>
      <c r="HB556" s="48"/>
      <c r="HC556" s="48"/>
      <c r="HD556" s="48"/>
      <c r="HE556" s="48"/>
      <c r="HF556" s="48"/>
      <c r="HG556" s="48"/>
      <c r="HH556" s="48"/>
      <c r="HI556" s="48"/>
      <c r="HJ556" s="48"/>
      <c r="HK556" s="48"/>
      <c r="HL556" s="48"/>
      <c r="HM556" s="48"/>
      <c r="HN556" s="48"/>
      <c r="HO556" s="48"/>
      <c r="HP556" s="48"/>
      <c r="HQ556" s="48"/>
      <c r="HR556" s="48"/>
      <c r="HS556" s="48"/>
      <c r="HT556" s="48"/>
      <c r="HU556" s="48"/>
      <c r="HV556" s="48"/>
      <c r="HW556" s="48"/>
      <c r="HX556" s="48"/>
      <c r="HY556" s="48"/>
      <c r="HZ556" s="48"/>
      <c r="IA556" s="48"/>
      <c r="IB556" s="48"/>
      <c r="IC556" s="48"/>
      <c r="ID556" s="48"/>
      <c r="IE556" s="48"/>
      <c r="IF556" s="48"/>
      <c r="IG556" s="48"/>
      <c r="IH556" s="48"/>
      <c r="II556" s="48"/>
      <c r="IJ556" s="48"/>
      <c r="IK556" s="48"/>
      <c r="IL556" s="48"/>
      <c r="IM556" s="48"/>
      <c r="IN556" s="48"/>
      <c r="IO556" s="48"/>
      <c r="IP556" s="48"/>
      <c r="IQ556" s="48"/>
      <c r="IR556" s="48"/>
      <c r="IS556" s="48"/>
      <c r="IT556" s="48"/>
      <c r="IU556" s="48"/>
      <c r="IV556" s="48"/>
    </row>
    <row r="557" spans="2:256" x14ac:dyDescent="0.25">
      <c r="B557" s="48"/>
      <c r="C557" s="48"/>
      <c r="D557" s="48"/>
      <c r="E557" s="48"/>
      <c r="F557" s="48"/>
      <c r="G557" s="48"/>
      <c r="H557" s="48"/>
      <c r="I557" s="48"/>
      <c r="J557" s="48"/>
      <c r="K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c r="GT557" s="48"/>
      <c r="GU557" s="48"/>
      <c r="GV557" s="48"/>
      <c r="GW557" s="48"/>
      <c r="GX557" s="48"/>
      <c r="GY557" s="48"/>
      <c r="GZ557" s="48"/>
      <c r="HA557" s="48"/>
      <c r="HB557" s="48"/>
      <c r="HC557" s="48"/>
      <c r="HD557" s="48"/>
      <c r="HE557" s="48"/>
      <c r="HF557" s="48"/>
      <c r="HG557" s="48"/>
      <c r="HH557" s="48"/>
      <c r="HI557" s="48"/>
      <c r="HJ557" s="48"/>
      <c r="HK557" s="48"/>
      <c r="HL557" s="48"/>
      <c r="HM557" s="48"/>
      <c r="HN557" s="48"/>
      <c r="HO557" s="48"/>
      <c r="HP557" s="48"/>
      <c r="HQ557" s="48"/>
      <c r="HR557" s="48"/>
      <c r="HS557" s="48"/>
      <c r="HT557" s="48"/>
      <c r="HU557" s="48"/>
      <c r="HV557" s="48"/>
      <c r="HW557" s="48"/>
      <c r="HX557" s="48"/>
      <c r="HY557" s="48"/>
      <c r="HZ557" s="48"/>
      <c r="IA557" s="48"/>
      <c r="IB557" s="48"/>
      <c r="IC557" s="48"/>
      <c r="ID557" s="48"/>
      <c r="IE557" s="48"/>
      <c r="IF557" s="48"/>
      <c r="IG557" s="48"/>
      <c r="IH557" s="48"/>
      <c r="II557" s="48"/>
      <c r="IJ557" s="48"/>
      <c r="IK557" s="48"/>
      <c r="IL557" s="48"/>
      <c r="IM557" s="48"/>
      <c r="IN557" s="48"/>
      <c r="IO557" s="48"/>
      <c r="IP557" s="48"/>
      <c r="IQ557" s="48"/>
      <c r="IR557" s="48"/>
      <c r="IS557" s="48"/>
      <c r="IT557" s="48"/>
      <c r="IU557" s="48"/>
      <c r="IV557" s="48"/>
    </row>
    <row r="558" spans="2:256" x14ac:dyDescent="0.25">
      <c r="B558" s="48"/>
      <c r="C558" s="48"/>
      <c r="D558" s="48"/>
      <c r="E558" s="48"/>
      <c r="F558" s="48"/>
      <c r="G558" s="48"/>
      <c r="H558" s="48"/>
      <c r="I558" s="48"/>
      <c r="J558" s="48"/>
      <c r="K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c r="GT558" s="48"/>
      <c r="GU558" s="48"/>
      <c r="GV558" s="48"/>
      <c r="GW558" s="48"/>
      <c r="GX558" s="48"/>
      <c r="GY558" s="48"/>
      <c r="GZ558" s="48"/>
      <c r="HA558" s="48"/>
      <c r="HB558" s="48"/>
      <c r="HC558" s="48"/>
      <c r="HD558" s="48"/>
      <c r="HE558" s="48"/>
      <c r="HF558" s="48"/>
      <c r="HG558" s="48"/>
      <c r="HH558" s="48"/>
      <c r="HI558" s="48"/>
      <c r="HJ558" s="48"/>
      <c r="HK558" s="48"/>
      <c r="HL558" s="48"/>
      <c r="HM558" s="48"/>
      <c r="HN558" s="48"/>
      <c r="HO558" s="48"/>
      <c r="HP558" s="48"/>
      <c r="HQ558" s="48"/>
      <c r="HR558" s="48"/>
      <c r="HS558" s="48"/>
      <c r="HT558" s="48"/>
      <c r="HU558" s="48"/>
      <c r="HV558" s="48"/>
      <c r="HW558" s="48"/>
      <c r="HX558" s="48"/>
      <c r="HY558" s="48"/>
      <c r="HZ558" s="48"/>
      <c r="IA558" s="48"/>
      <c r="IB558" s="48"/>
      <c r="IC558" s="48"/>
      <c r="ID558" s="48"/>
      <c r="IE558" s="48"/>
      <c r="IF558" s="48"/>
      <c r="IG558" s="48"/>
      <c r="IH558" s="48"/>
      <c r="II558" s="48"/>
      <c r="IJ558" s="48"/>
      <c r="IK558" s="48"/>
      <c r="IL558" s="48"/>
      <c r="IM558" s="48"/>
      <c r="IN558" s="48"/>
      <c r="IO558" s="48"/>
      <c r="IP558" s="48"/>
      <c r="IQ558" s="48"/>
      <c r="IR558" s="48"/>
      <c r="IS558" s="48"/>
      <c r="IT558" s="48"/>
      <c r="IU558" s="48"/>
      <c r="IV558" s="48"/>
    </row>
    <row r="559" spans="2:256" x14ac:dyDescent="0.25">
      <c r="B559" s="48"/>
      <c r="C559" s="48"/>
      <c r="D559" s="48"/>
      <c r="E559" s="48"/>
      <c r="F559" s="48"/>
      <c r="G559" s="48"/>
      <c r="H559" s="48"/>
      <c r="I559" s="48"/>
      <c r="J559" s="48"/>
      <c r="K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c r="GT559" s="48"/>
      <c r="GU559" s="48"/>
      <c r="GV559" s="48"/>
      <c r="GW559" s="48"/>
      <c r="GX559" s="48"/>
      <c r="GY559" s="48"/>
      <c r="GZ559" s="48"/>
      <c r="HA559" s="48"/>
      <c r="HB559" s="48"/>
      <c r="HC559" s="48"/>
      <c r="HD559" s="48"/>
      <c r="HE559" s="48"/>
      <c r="HF559" s="48"/>
      <c r="HG559" s="48"/>
      <c r="HH559" s="48"/>
      <c r="HI559" s="48"/>
      <c r="HJ559" s="48"/>
      <c r="HK559" s="48"/>
      <c r="HL559" s="48"/>
      <c r="HM559" s="48"/>
      <c r="HN559" s="48"/>
      <c r="HO559" s="48"/>
      <c r="HP559" s="48"/>
      <c r="HQ559" s="48"/>
      <c r="HR559" s="48"/>
      <c r="HS559" s="48"/>
      <c r="HT559" s="48"/>
      <c r="HU559" s="48"/>
      <c r="HV559" s="48"/>
      <c r="HW559" s="48"/>
      <c r="HX559" s="48"/>
      <c r="HY559" s="48"/>
      <c r="HZ559" s="48"/>
      <c r="IA559" s="48"/>
      <c r="IB559" s="48"/>
      <c r="IC559" s="48"/>
      <c r="ID559" s="48"/>
      <c r="IE559" s="48"/>
      <c r="IF559" s="48"/>
      <c r="IG559" s="48"/>
      <c r="IH559" s="48"/>
      <c r="II559" s="48"/>
      <c r="IJ559" s="48"/>
      <c r="IK559" s="48"/>
      <c r="IL559" s="48"/>
      <c r="IM559" s="48"/>
      <c r="IN559" s="48"/>
      <c r="IO559" s="48"/>
      <c r="IP559" s="48"/>
      <c r="IQ559" s="48"/>
      <c r="IR559" s="48"/>
      <c r="IS559" s="48"/>
      <c r="IT559" s="48"/>
      <c r="IU559" s="48"/>
      <c r="IV559" s="48"/>
    </row>
    <row r="560" spans="2:256" x14ac:dyDescent="0.25">
      <c r="B560" s="48"/>
      <c r="C560" s="48"/>
      <c r="D560" s="48"/>
      <c r="E560" s="48"/>
      <c r="F560" s="48"/>
      <c r="G560" s="48"/>
      <c r="H560" s="48"/>
      <c r="I560" s="48"/>
      <c r="J560" s="48"/>
      <c r="K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c r="GT560" s="48"/>
      <c r="GU560" s="48"/>
      <c r="GV560" s="48"/>
      <c r="GW560" s="48"/>
      <c r="GX560" s="48"/>
      <c r="GY560" s="48"/>
      <c r="GZ560" s="48"/>
      <c r="HA560" s="48"/>
      <c r="HB560" s="48"/>
      <c r="HC560" s="48"/>
      <c r="HD560" s="48"/>
      <c r="HE560" s="48"/>
      <c r="HF560" s="48"/>
      <c r="HG560" s="48"/>
      <c r="HH560" s="48"/>
      <c r="HI560" s="48"/>
      <c r="HJ560" s="48"/>
      <c r="HK560" s="48"/>
      <c r="HL560" s="48"/>
      <c r="HM560" s="48"/>
      <c r="HN560" s="48"/>
      <c r="HO560" s="48"/>
      <c r="HP560" s="48"/>
      <c r="HQ560" s="48"/>
      <c r="HR560" s="48"/>
      <c r="HS560" s="48"/>
      <c r="HT560" s="48"/>
      <c r="HU560" s="48"/>
      <c r="HV560" s="48"/>
      <c r="HW560" s="48"/>
      <c r="HX560" s="48"/>
      <c r="HY560" s="48"/>
      <c r="HZ560" s="48"/>
      <c r="IA560" s="48"/>
      <c r="IB560" s="48"/>
      <c r="IC560" s="48"/>
      <c r="ID560" s="48"/>
      <c r="IE560" s="48"/>
      <c r="IF560" s="48"/>
      <c r="IG560" s="48"/>
      <c r="IH560" s="48"/>
      <c r="II560" s="48"/>
      <c r="IJ560" s="48"/>
      <c r="IK560" s="48"/>
      <c r="IL560" s="48"/>
      <c r="IM560" s="48"/>
      <c r="IN560" s="48"/>
      <c r="IO560" s="48"/>
      <c r="IP560" s="48"/>
      <c r="IQ560" s="48"/>
      <c r="IR560" s="48"/>
      <c r="IS560" s="48"/>
      <c r="IT560" s="48"/>
      <c r="IU560" s="48"/>
      <c r="IV560" s="48"/>
    </row>
    <row r="561" spans="2:256" x14ac:dyDescent="0.25">
      <c r="B561" s="48"/>
      <c r="C561" s="48"/>
      <c r="D561" s="48"/>
      <c r="E561" s="48"/>
      <c r="F561" s="48"/>
      <c r="G561" s="48"/>
      <c r="H561" s="48"/>
      <c r="I561" s="48"/>
      <c r="J561" s="48"/>
      <c r="K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c r="GT561" s="48"/>
      <c r="GU561" s="48"/>
      <c r="GV561" s="48"/>
      <c r="GW561" s="48"/>
      <c r="GX561" s="48"/>
      <c r="GY561" s="48"/>
      <c r="GZ561" s="48"/>
      <c r="HA561" s="48"/>
      <c r="HB561" s="48"/>
      <c r="HC561" s="48"/>
      <c r="HD561" s="48"/>
      <c r="HE561" s="48"/>
      <c r="HF561" s="48"/>
      <c r="HG561" s="48"/>
      <c r="HH561" s="48"/>
      <c r="HI561" s="48"/>
      <c r="HJ561" s="48"/>
      <c r="HK561" s="48"/>
      <c r="HL561" s="48"/>
      <c r="HM561" s="48"/>
      <c r="HN561" s="48"/>
      <c r="HO561" s="48"/>
      <c r="HP561" s="48"/>
      <c r="HQ561" s="48"/>
      <c r="HR561" s="48"/>
      <c r="HS561" s="48"/>
      <c r="HT561" s="48"/>
      <c r="HU561" s="48"/>
      <c r="HV561" s="48"/>
      <c r="HW561" s="48"/>
      <c r="HX561" s="48"/>
      <c r="HY561" s="48"/>
      <c r="HZ561" s="48"/>
      <c r="IA561" s="48"/>
      <c r="IB561" s="48"/>
      <c r="IC561" s="48"/>
      <c r="ID561" s="48"/>
      <c r="IE561" s="48"/>
      <c r="IF561" s="48"/>
      <c r="IG561" s="48"/>
      <c r="IH561" s="48"/>
      <c r="II561" s="48"/>
      <c r="IJ561" s="48"/>
      <c r="IK561" s="48"/>
      <c r="IL561" s="48"/>
      <c r="IM561" s="48"/>
      <c r="IN561" s="48"/>
      <c r="IO561" s="48"/>
      <c r="IP561" s="48"/>
      <c r="IQ561" s="48"/>
      <c r="IR561" s="48"/>
      <c r="IS561" s="48"/>
      <c r="IT561" s="48"/>
      <c r="IU561" s="48"/>
      <c r="IV561" s="48"/>
    </row>
    <row r="562" spans="2:256" x14ac:dyDescent="0.25">
      <c r="B562" s="48"/>
      <c r="C562" s="48"/>
      <c r="D562" s="48"/>
      <c r="E562" s="48"/>
      <c r="F562" s="48"/>
      <c r="G562" s="48"/>
      <c r="H562" s="48"/>
      <c r="I562" s="48"/>
      <c r="J562" s="48"/>
      <c r="K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c r="GT562" s="48"/>
      <c r="GU562" s="48"/>
      <c r="GV562" s="48"/>
      <c r="GW562" s="48"/>
      <c r="GX562" s="48"/>
      <c r="GY562" s="48"/>
      <c r="GZ562" s="48"/>
      <c r="HA562" s="48"/>
      <c r="HB562" s="48"/>
      <c r="HC562" s="48"/>
      <c r="HD562" s="48"/>
      <c r="HE562" s="48"/>
      <c r="HF562" s="48"/>
      <c r="HG562" s="48"/>
      <c r="HH562" s="48"/>
      <c r="HI562" s="48"/>
      <c r="HJ562" s="48"/>
      <c r="HK562" s="48"/>
      <c r="HL562" s="48"/>
      <c r="HM562" s="48"/>
      <c r="HN562" s="48"/>
      <c r="HO562" s="48"/>
      <c r="HP562" s="48"/>
      <c r="HQ562" s="48"/>
      <c r="HR562" s="48"/>
      <c r="HS562" s="48"/>
      <c r="HT562" s="48"/>
      <c r="HU562" s="48"/>
      <c r="HV562" s="48"/>
      <c r="HW562" s="48"/>
      <c r="HX562" s="48"/>
      <c r="HY562" s="48"/>
      <c r="HZ562" s="48"/>
      <c r="IA562" s="48"/>
      <c r="IB562" s="48"/>
      <c r="IC562" s="48"/>
      <c r="ID562" s="48"/>
      <c r="IE562" s="48"/>
      <c r="IF562" s="48"/>
      <c r="IG562" s="48"/>
      <c r="IH562" s="48"/>
      <c r="II562" s="48"/>
      <c r="IJ562" s="48"/>
      <c r="IK562" s="48"/>
      <c r="IL562" s="48"/>
      <c r="IM562" s="48"/>
      <c r="IN562" s="48"/>
      <c r="IO562" s="48"/>
      <c r="IP562" s="48"/>
      <c r="IQ562" s="48"/>
      <c r="IR562" s="48"/>
      <c r="IS562" s="48"/>
      <c r="IT562" s="48"/>
      <c r="IU562" s="48"/>
      <c r="IV562" s="48"/>
    </row>
    <row r="563" spans="2:256" x14ac:dyDescent="0.25">
      <c r="B563" s="48"/>
      <c r="C563" s="48"/>
      <c r="D563" s="48"/>
      <c r="E563" s="48"/>
      <c r="F563" s="48"/>
      <c r="G563" s="48"/>
      <c r="H563" s="48"/>
      <c r="I563" s="48"/>
      <c r="J563" s="48"/>
      <c r="K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c r="GT563" s="48"/>
      <c r="GU563" s="48"/>
      <c r="GV563" s="48"/>
      <c r="GW563" s="48"/>
      <c r="GX563" s="48"/>
      <c r="GY563" s="48"/>
      <c r="GZ563" s="48"/>
      <c r="HA563" s="48"/>
      <c r="HB563" s="48"/>
      <c r="HC563" s="48"/>
      <c r="HD563" s="48"/>
      <c r="HE563" s="48"/>
      <c r="HF563" s="48"/>
      <c r="HG563" s="48"/>
      <c r="HH563" s="48"/>
      <c r="HI563" s="48"/>
      <c r="HJ563" s="48"/>
      <c r="HK563" s="48"/>
      <c r="HL563" s="48"/>
      <c r="HM563" s="48"/>
      <c r="HN563" s="48"/>
      <c r="HO563" s="48"/>
      <c r="HP563" s="48"/>
      <c r="HQ563" s="48"/>
      <c r="HR563" s="48"/>
      <c r="HS563" s="48"/>
      <c r="HT563" s="48"/>
      <c r="HU563" s="48"/>
      <c r="HV563" s="48"/>
      <c r="HW563" s="48"/>
      <c r="HX563" s="48"/>
      <c r="HY563" s="48"/>
      <c r="HZ563" s="48"/>
      <c r="IA563" s="48"/>
      <c r="IB563" s="48"/>
      <c r="IC563" s="48"/>
      <c r="ID563" s="48"/>
      <c r="IE563" s="48"/>
      <c r="IF563" s="48"/>
      <c r="IG563" s="48"/>
      <c r="IH563" s="48"/>
      <c r="II563" s="48"/>
      <c r="IJ563" s="48"/>
      <c r="IK563" s="48"/>
      <c r="IL563" s="48"/>
      <c r="IM563" s="48"/>
      <c r="IN563" s="48"/>
      <c r="IO563" s="48"/>
      <c r="IP563" s="48"/>
      <c r="IQ563" s="48"/>
      <c r="IR563" s="48"/>
      <c r="IS563" s="48"/>
      <c r="IT563" s="48"/>
      <c r="IU563" s="48"/>
      <c r="IV563" s="48"/>
    </row>
    <row r="564" spans="2:256" x14ac:dyDescent="0.25">
      <c r="B564" s="48"/>
      <c r="C564" s="48"/>
      <c r="D564" s="48"/>
      <c r="E564" s="48"/>
      <c r="F564" s="48"/>
      <c r="G564" s="48"/>
      <c r="H564" s="48"/>
      <c r="I564" s="48"/>
      <c r="J564" s="48"/>
      <c r="K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c r="GT564" s="48"/>
      <c r="GU564" s="48"/>
      <c r="GV564" s="48"/>
      <c r="GW564" s="48"/>
      <c r="GX564" s="48"/>
      <c r="GY564" s="48"/>
      <c r="GZ564" s="48"/>
      <c r="HA564" s="48"/>
      <c r="HB564" s="48"/>
      <c r="HC564" s="48"/>
      <c r="HD564" s="48"/>
      <c r="HE564" s="48"/>
      <c r="HF564" s="48"/>
      <c r="HG564" s="48"/>
      <c r="HH564" s="48"/>
      <c r="HI564" s="48"/>
      <c r="HJ564" s="48"/>
      <c r="HK564" s="48"/>
      <c r="HL564" s="48"/>
      <c r="HM564" s="48"/>
      <c r="HN564" s="48"/>
      <c r="HO564" s="48"/>
      <c r="HP564" s="48"/>
      <c r="HQ564" s="48"/>
      <c r="HR564" s="48"/>
      <c r="HS564" s="48"/>
      <c r="HT564" s="48"/>
      <c r="HU564" s="48"/>
      <c r="HV564" s="48"/>
      <c r="HW564" s="48"/>
      <c r="HX564" s="48"/>
      <c r="HY564" s="48"/>
      <c r="HZ564" s="48"/>
      <c r="IA564" s="48"/>
      <c r="IB564" s="48"/>
      <c r="IC564" s="48"/>
      <c r="ID564" s="48"/>
      <c r="IE564" s="48"/>
      <c r="IF564" s="48"/>
      <c r="IG564" s="48"/>
      <c r="IH564" s="48"/>
      <c r="II564" s="48"/>
      <c r="IJ564" s="48"/>
      <c r="IK564" s="48"/>
      <c r="IL564" s="48"/>
      <c r="IM564" s="48"/>
      <c r="IN564" s="48"/>
      <c r="IO564" s="48"/>
      <c r="IP564" s="48"/>
      <c r="IQ564" s="48"/>
      <c r="IR564" s="48"/>
      <c r="IS564" s="48"/>
      <c r="IT564" s="48"/>
      <c r="IU564" s="48"/>
      <c r="IV564" s="48"/>
    </row>
    <row r="565" spans="2:256" x14ac:dyDescent="0.25">
      <c r="B565" s="48"/>
      <c r="C565" s="48"/>
      <c r="D565" s="48"/>
      <c r="E565" s="48"/>
      <c r="F565" s="48"/>
      <c r="G565" s="48"/>
      <c r="H565" s="48"/>
      <c r="I565" s="48"/>
      <c r="J565" s="48"/>
      <c r="K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c r="GT565" s="48"/>
      <c r="GU565" s="48"/>
      <c r="GV565" s="48"/>
      <c r="GW565" s="48"/>
      <c r="GX565" s="48"/>
      <c r="GY565" s="48"/>
      <c r="GZ565" s="48"/>
      <c r="HA565" s="48"/>
      <c r="HB565" s="48"/>
      <c r="HC565" s="48"/>
      <c r="HD565" s="48"/>
      <c r="HE565" s="48"/>
      <c r="HF565" s="48"/>
      <c r="HG565" s="48"/>
      <c r="HH565" s="48"/>
      <c r="HI565" s="48"/>
      <c r="HJ565" s="48"/>
      <c r="HK565" s="48"/>
      <c r="HL565" s="48"/>
      <c r="HM565" s="48"/>
      <c r="HN565" s="48"/>
      <c r="HO565" s="48"/>
      <c r="HP565" s="48"/>
      <c r="HQ565" s="48"/>
      <c r="HR565" s="48"/>
      <c r="HS565" s="48"/>
      <c r="HT565" s="48"/>
      <c r="HU565" s="48"/>
      <c r="HV565" s="48"/>
      <c r="HW565" s="48"/>
      <c r="HX565" s="48"/>
      <c r="HY565" s="48"/>
      <c r="HZ565" s="48"/>
      <c r="IA565" s="48"/>
      <c r="IB565" s="48"/>
      <c r="IC565" s="48"/>
      <c r="ID565" s="48"/>
      <c r="IE565" s="48"/>
      <c r="IF565" s="48"/>
      <c r="IG565" s="48"/>
      <c r="IH565" s="48"/>
      <c r="II565" s="48"/>
      <c r="IJ565" s="48"/>
      <c r="IK565" s="48"/>
      <c r="IL565" s="48"/>
      <c r="IM565" s="48"/>
      <c r="IN565" s="48"/>
      <c r="IO565" s="48"/>
      <c r="IP565" s="48"/>
      <c r="IQ565" s="48"/>
      <c r="IR565" s="48"/>
      <c r="IS565" s="48"/>
      <c r="IT565" s="48"/>
      <c r="IU565" s="48"/>
      <c r="IV565" s="48"/>
    </row>
    <row r="566" spans="2:256" x14ac:dyDescent="0.25">
      <c r="B566" s="48"/>
      <c r="C566" s="48"/>
      <c r="D566" s="48"/>
      <c r="E566" s="48"/>
      <c r="F566" s="48"/>
      <c r="G566" s="48"/>
      <c r="H566" s="48"/>
      <c r="I566" s="48"/>
      <c r="J566" s="48"/>
      <c r="K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c r="GT566" s="48"/>
      <c r="GU566" s="48"/>
      <c r="GV566" s="48"/>
      <c r="GW566" s="48"/>
      <c r="GX566" s="48"/>
      <c r="GY566" s="48"/>
      <c r="GZ566" s="48"/>
      <c r="HA566" s="48"/>
      <c r="HB566" s="48"/>
      <c r="HC566" s="48"/>
      <c r="HD566" s="48"/>
      <c r="HE566" s="48"/>
      <c r="HF566" s="48"/>
      <c r="HG566" s="48"/>
      <c r="HH566" s="48"/>
      <c r="HI566" s="48"/>
      <c r="HJ566" s="48"/>
      <c r="HK566" s="48"/>
      <c r="HL566" s="48"/>
      <c r="HM566" s="48"/>
      <c r="HN566" s="48"/>
      <c r="HO566" s="48"/>
      <c r="HP566" s="48"/>
      <c r="HQ566" s="48"/>
      <c r="HR566" s="48"/>
      <c r="HS566" s="48"/>
      <c r="HT566" s="48"/>
      <c r="HU566" s="48"/>
      <c r="HV566" s="48"/>
      <c r="HW566" s="48"/>
      <c r="HX566" s="48"/>
      <c r="HY566" s="48"/>
      <c r="HZ566" s="48"/>
      <c r="IA566" s="48"/>
      <c r="IB566" s="48"/>
      <c r="IC566" s="48"/>
      <c r="ID566" s="48"/>
      <c r="IE566" s="48"/>
      <c r="IF566" s="48"/>
      <c r="IG566" s="48"/>
      <c r="IH566" s="48"/>
      <c r="II566" s="48"/>
      <c r="IJ566" s="48"/>
      <c r="IK566" s="48"/>
      <c r="IL566" s="48"/>
      <c r="IM566" s="48"/>
      <c r="IN566" s="48"/>
      <c r="IO566" s="48"/>
      <c r="IP566" s="48"/>
      <c r="IQ566" s="48"/>
      <c r="IR566" s="48"/>
      <c r="IS566" s="48"/>
      <c r="IT566" s="48"/>
      <c r="IU566" s="48"/>
      <c r="IV566" s="48"/>
    </row>
    <row r="567" spans="2:256" x14ac:dyDescent="0.25">
      <c r="B567" s="48"/>
      <c r="C567" s="48"/>
      <c r="D567" s="48"/>
      <c r="E567" s="48"/>
      <c r="F567" s="48"/>
      <c r="G567" s="48"/>
      <c r="H567" s="48"/>
      <c r="I567" s="48"/>
      <c r="J567" s="48"/>
      <c r="K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c r="GT567" s="48"/>
      <c r="GU567" s="48"/>
      <c r="GV567" s="48"/>
      <c r="GW567" s="48"/>
      <c r="GX567" s="48"/>
      <c r="GY567" s="48"/>
      <c r="GZ567" s="48"/>
      <c r="HA567" s="48"/>
      <c r="HB567" s="48"/>
      <c r="HC567" s="48"/>
      <c r="HD567" s="48"/>
      <c r="HE567" s="48"/>
      <c r="HF567" s="48"/>
      <c r="HG567" s="48"/>
      <c r="HH567" s="48"/>
      <c r="HI567" s="48"/>
      <c r="HJ567" s="48"/>
      <c r="HK567" s="48"/>
      <c r="HL567" s="48"/>
      <c r="HM567" s="48"/>
      <c r="HN567" s="48"/>
      <c r="HO567" s="48"/>
      <c r="HP567" s="48"/>
      <c r="HQ567" s="48"/>
      <c r="HR567" s="48"/>
      <c r="HS567" s="48"/>
      <c r="HT567" s="48"/>
      <c r="HU567" s="48"/>
      <c r="HV567" s="48"/>
      <c r="HW567" s="48"/>
      <c r="HX567" s="48"/>
      <c r="HY567" s="48"/>
      <c r="HZ567" s="48"/>
      <c r="IA567" s="48"/>
      <c r="IB567" s="48"/>
      <c r="IC567" s="48"/>
      <c r="ID567" s="48"/>
      <c r="IE567" s="48"/>
      <c r="IF567" s="48"/>
      <c r="IG567" s="48"/>
      <c r="IH567" s="48"/>
      <c r="II567" s="48"/>
      <c r="IJ567" s="48"/>
      <c r="IK567" s="48"/>
      <c r="IL567" s="48"/>
      <c r="IM567" s="48"/>
      <c r="IN567" s="48"/>
      <c r="IO567" s="48"/>
      <c r="IP567" s="48"/>
      <c r="IQ567" s="48"/>
      <c r="IR567" s="48"/>
      <c r="IS567" s="48"/>
      <c r="IT567" s="48"/>
      <c r="IU567" s="48"/>
      <c r="IV567" s="48"/>
    </row>
    <row r="568" spans="2:256" x14ac:dyDescent="0.25">
      <c r="B568" s="48"/>
      <c r="C568" s="48"/>
      <c r="D568" s="48"/>
      <c r="E568" s="48"/>
      <c r="F568" s="48"/>
      <c r="G568" s="48"/>
      <c r="H568" s="48"/>
      <c r="I568" s="48"/>
      <c r="J568" s="48"/>
      <c r="K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c r="GT568" s="48"/>
      <c r="GU568" s="48"/>
      <c r="GV568" s="48"/>
      <c r="GW568" s="48"/>
      <c r="GX568" s="48"/>
      <c r="GY568" s="48"/>
      <c r="GZ568" s="48"/>
      <c r="HA568" s="48"/>
      <c r="HB568" s="48"/>
      <c r="HC568" s="48"/>
      <c r="HD568" s="48"/>
      <c r="HE568" s="48"/>
      <c r="HF568" s="48"/>
      <c r="HG568" s="48"/>
      <c r="HH568" s="48"/>
      <c r="HI568" s="48"/>
      <c r="HJ568" s="48"/>
      <c r="HK568" s="48"/>
      <c r="HL568" s="48"/>
      <c r="HM568" s="48"/>
      <c r="HN568" s="48"/>
      <c r="HO568" s="48"/>
      <c r="HP568" s="48"/>
      <c r="HQ568" s="48"/>
      <c r="HR568" s="48"/>
      <c r="HS568" s="48"/>
      <c r="HT568" s="48"/>
      <c r="HU568" s="48"/>
      <c r="HV568" s="48"/>
      <c r="HW568" s="48"/>
      <c r="HX568" s="48"/>
      <c r="HY568" s="48"/>
      <c r="HZ568" s="48"/>
      <c r="IA568" s="48"/>
      <c r="IB568" s="48"/>
      <c r="IC568" s="48"/>
      <c r="ID568" s="48"/>
      <c r="IE568" s="48"/>
      <c r="IF568" s="48"/>
      <c r="IG568" s="48"/>
      <c r="IH568" s="48"/>
      <c r="II568" s="48"/>
      <c r="IJ568" s="48"/>
      <c r="IK568" s="48"/>
      <c r="IL568" s="48"/>
      <c r="IM568" s="48"/>
      <c r="IN568" s="48"/>
      <c r="IO568" s="48"/>
      <c r="IP568" s="48"/>
      <c r="IQ568" s="48"/>
      <c r="IR568" s="48"/>
      <c r="IS568" s="48"/>
      <c r="IT568" s="48"/>
      <c r="IU568" s="48"/>
      <c r="IV568" s="48"/>
    </row>
    <row r="569" spans="2:256" x14ac:dyDescent="0.25">
      <c r="B569" s="48"/>
      <c r="C569" s="48"/>
      <c r="D569" s="48"/>
      <c r="E569" s="48"/>
      <c r="F569" s="48"/>
      <c r="G569" s="48"/>
      <c r="H569" s="48"/>
      <c r="I569" s="48"/>
      <c r="J569" s="48"/>
      <c r="K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c r="EF569" s="48"/>
      <c r="EG569" s="48"/>
      <c r="EH569" s="48"/>
      <c r="EI569" s="48"/>
      <c r="EJ569" s="48"/>
      <c r="EK569" s="48"/>
      <c r="EL569" s="48"/>
      <c r="EM569" s="48"/>
      <c r="EN569" s="48"/>
      <c r="EO569" s="48"/>
      <c r="EP569" s="48"/>
      <c r="EQ569" s="48"/>
      <c r="ER569" s="48"/>
      <c r="ES569" s="48"/>
      <c r="ET569" s="48"/>
      <c r="EU569" s="48"/>
      <c r="EV569" s="48"/>
      <c r="EW569" s="48"/>
      <c r="EX569" s="48"/>
      <c r="EY569" s="48"/>
      <c r="EZ569" s="48"/>
      <c r="FA569" s="48"/>
      <c r="FB569" s="48"/>
      <c r="FC569" s="48"/>
      <c r="FD569" s="48"/>
      <c r="FE569" s="48"/>
      <c r="FF569" s="48"/>
      <c r="FG569" s="48"/>
      <c r="FH569" s="48"/>
      <c r="FI569" s="48"/>
      <c r="FJ569" s="48"/>
      <c r="FK569" s="48"/>
      <c r="FL569" s="48"/>
      <c r="FM569" s="48"/>
      <c r="FN569" s="48"/>
      <c r="FO569" s="48"/>
      <c r="FP569" s="48"/>
      <c r="FQ569" s="48"/>
      <c r="FR569" s="48"/>
      <c r="FS569" s="48"/>
      <c r="FT569" s="48"/>
      <c r="FU569" s="48"/>
      <c r="FV569" s="48"/>
      <c r="FW569" s="48"/>
      <c r="FX569" s="48"/>
      <c r="FY569" s="48"/>
      <c r="FZ569" s="48"/>
      <c r="GA569" s="48"/>
      <c r="GB569" s="48"/>
      <c r="GC569" s="48"/>
      <c r="GD569" s="48"/>
      <c r="GE569" s="48"/>
      <c r="GF569" s="48"/>
      <c r="GG569" s="48"/>
      <c r="GH569" s="48"/>
      <c r="GI569" s="48"/>
      <c r="GJ569" s="48"/>
      <c r="GK569" s="48"/>
      <c r="GL569" s="48"/>
      <c r="GM569" s="48"/>
      <c r="GN569" s="48"/>
      <c r="GO569" s="48"/>
      <c r="GP569" s="48"/>
      <c r="GQ569" s="48"/>
      <c r="GR569" s="48"/>
      <c r="GS569" s="48"/>
      <c r="GT569" s="48"/>
      <c r="GU569" s="48"/>
      <c r="GV569" s="48"/>
      <c r="GW569" s="48"/>
      <c r="GX569" s="48"/>
      <c r="GY569" s="48"/>
      <c r="GZ569" s="48"/>
      <c r="HA569" s="48"/>
      <c r="HB569" s="48"/>
      <c r="HC569" s="48"/>
      <c r="HD569" s="48"/>
      <c r="HE569" s="48"/>
      <c r="HF569" s="48"/>
      <c r="HG569" s="48"/>
      <c r="HH569" s="48"/>
      <c r="HI569" s="48"/>
      <c r="HJ569" s="48"/>
      <c r="HK569" s="48"/>
      <c r="HL569" s="48"/>
      <c r="HM569" s="48"/>
      <c r="HN569" s="48"/>
      <c r="HO569" s="48"/>
      <c r="HP569" s="48"/>
      <c r="HQ569" s="48"/>
      <c r="HR569" s="48"/>
      <c r="HS569" s="48"/>
      <c r="HT569" s="48"/>
      <c r="HU569" s="48"/>
      <c r="HV569" s="48"/>
      <c r="HW569" s="48"/>
      <c r="HX569" s="48"/>
      <c r="HY569" s="48"/>
      <c r="HZ569" s="48"/>
      <c r="IA569" s="48"/>
      <c r="IB569" s="48"/>
      <c r="IC569" s="48"/>
      <c r="ID569" s="48"/>
      <c r="IE569" s="48"/>
      <c r="IF569" s="48"/>
      <c r="IG569" s="48"/>
      <c r="IH569" s="48"/>
      <c r="II569" s="48"/>
      <c r="IJ569" s="48"/>
      <c r="IK569" s="48"/>
      <c r="IL569" s="48"/>
      <c r="IM569" s="48"/>
      <c r="IN569" s="48"/>
      <c r="IO569" s="48"/>
      <c r="IP569" s="48"/>
      <c r="IQ569" s="48"/>
      <c r="IR569" s="48"/>
      <c r="IS569" s="48"/>
      <c r="IT569" s="48"/>
      <c r="IU569" s="48"/>
      <c r="IV569" s="48"/>
    </row>
    <row r="570" spans="2:256" x14ac:dyDescent="0.25">
      <c r="B570" s="48"/>
      <c r="C570" s="48"/>
      <c r="D570" s="48"/>
      <c r="E570" s="48"/>
      <c r="F570" s="48"/>
      <c r="G570" s="48"/>
      <c r="H570" s="48"/>
      <c r="I570" s="48"/>
      <c r="J570" s="48"/>
      <c r="K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c r="DH570" s="48"/>
      <c r="DI570" s="48"/>
      <c r="DJ570" s="48"/>
      <c r="DK570" s="48"/>
      <c r="DL570" s="48"/>
      <c r="DM570" s="48"/>
      <c r="DN570" s="48"/>
      <c r="DO570" s="48"/>
      <c r="DP570" s="48"/>
      <c r="DQ570" s="48"/>
      <c r="DR570" s="48"/>
      <c r="DS570" s="48"/>
      <c r="DT570" s="48"/>
      <c r="DU570" s="48"/>
      <c r="DV570" s="48"/>
      <c r="DW570" s="48"/>
      <c r="DX570" s="48"/>
      <c r="DY570" s="48"/>
      <c r="DZ570" s="48"/>
      <c r="EA570" s="48"/>
      <c r="EB570" s="48"/>
      <c r="EC570" s="48"/>
      <c r="ED570" s="48"/>
      <c r="EE570" s="48"/>
      <c r="EF570" s="48"/>
      <c r="EG570" s="48"/>
      <c r="EH570" s="48"/>
      <c r="EI570" s="48"/>
      <c r="EJ570" s="48"/>
      <c r="EK570" s="48"/>
      <c r="EL570" s="48"/>
      <c r="EM570" s="48"/>
      <c r="EN570" s="48"/>
      <c r="EO570" s="48"/>
      <c r="EP570" s="48"/>
      <c r="EQ570" s="48"/>
      <c r="ER570" s="48"/>
      <c r="ES570" s="48"/>
      <c r="ET570" s="48"/>
      <c r="EU570" s="48"/>
      <c r="EV570" s="48"/>
      <c r="EW570" s="48"/>
      <c r="EX570" s="48"/>
      <c r="EY570" s="48"/>
      <c r="EZ570" s="48"/>
      <c r="FA570" s="48"/>
      <c r="FB570" s="48"/>
      <c r="FC570" s="48"/>
      <c r="FD570" s="48"/>
      <c r="FE570" s="48"/>
      <c r="FF570" s="48"/>
      <c r="FG570" s="48"/>
      <c r="FH570" s="48"/>
      <c r="FI570" s="48"/>
      <c r="FJ570" s="48"/>
      <c r="FK570" s="48"/>
      <c r="FL570" s="48"/>
      <c r="FM570" s="48"/>
      <c r="FN570" s="48"/>
      <c r="FO570" s="48"/>
      <c r="FP570" s="48"/>
      <c r="FQ570" s="48"/>
      <c r="FR570" s="48"/>
      <c r="FS570" s="48"/>
      <c r="FT570" s="48"/>
      <c r="FU570" s="48"/>
      <c r="FV570" s="48"/>
      <c r="FW570" s="48"/>
      <c r="FX570" s="48"/>
      <c r="FY570" s="48"/>
      <c r="FZ570" s="48"/>
      <c r="GA570" s="48"/>
      <c r="GB570" s="48"/>
      <c r="GC570" s="48"/>
      <c r="GD570" s="48"/>
      <c r="GE570" s="48"/>
      <c r="GF570" s="48"/>
      <c r="GG570" s="48"/>
      <c r="GH570" s="48"/>
      <c r="GI570" s="48"/>
      <c r="GJ570" s="48"/>
      <c r="GK570" s="48"/>
      <c r="GL570" s="48"/>
      <c r="GM570" s="48"/>
      <c r="GN570" s="48"/>
      <c r="GO570" s="48"/>
      <c r="GP570" s="48"/>
      <c r="GQ570" s="48"/>
      <c r="GR570" s="48"/>
      <c r="GS570" s="48"/>
      <c r="GT570" s="48"/>
      <c r="GU570" s="48"/>
      <c r="GV570" s="48"/>
      <c r="GW570" s="48"/>
      <c r="GX570" s="48"/>
      <c r="GY570" s="48"/>
      <c r="GZ570" s="48"/>
      <c r="HA570" s="48"/>
      <c r="HB570" s="48"/>
      <c r="HC570" s="48"/>
      <c r="HD570" s="48"/>
      <c r="HE570" s="48"/>
      <c r="HF570" s="48"/>
      <c r="HG570" s="48"/>
      <c r="HH570" s="48"/>
      <c r="HI570" s="48"/>
      <c r="HJ570" s="48"/>
      <c r="HK570" s="48"/>
      <c r="HL570" s="48"/>
      <c r="HM570" s="48"/>
      <c r="HN570" s="48"/>
      <c r="HO570" s="48"/>
      <c r="HP570" s="48"/>
      <c r="HQ570" s="48"/>
      <c r="HR570" s="48"/>
      <c r="HS570" s="48"/>
      <c r="HT570" s="48"/>
      <c r="HU570" s="48"/>
      <c r="HV570" s="48"/>
      <c r="HW570" s="48"/>
      <c r="HX570" s="48"/>
      <c r="HY570" s="48"/>
      <c r="HZ570" s="48"/>
      <c r="IA570" s="48"/>
      <c r="IB570" s="48"/>
      <c r="IC570" s="48"/>
      <c r="ID570" s="48"/>
      <c r="IE570" s="48"/>
      <c r="IF570" s="48"/>
      <c r="IG570" s="48"/>
      <c r="IH570" s="48"/>
      <c r="II570" s="48"/>
      <c r="IJ570" s="48"/>
      <c r="IK570" s="48"/>
      <c r="IL570" s="48"/>
      <c r="IM570" s="48"/>
      <c r="IN570" s="48"/>
      <c r="IO570" s="48"/>
      <c r="IP570" s="48"/>
      <c r="IQ570" s="48"/>
      <c r="IR570" s="48"/>
      <c r="IS570" s="48"/>
      <c r="IT570" s="48"/>
      <c r="IU570" s="48"/>
      <c r="IV570" s="48"/>
    </row>
    <row r="571" spans="2:256" x14ac:dyDescent="0.25">
      <c r="B571" s="48"/>
      <c r="C571" s="48"/>
      <c r="D571" s="48"/>
      <c r="E571" s="48"/>
      <c r="F571" s="48"/>
      <c r="G571" s="48"/>
      <c r="H571" s="48"/>
      <c r="I571" s="48"/>
      <c r="J571" s="48"/>
      <c r="K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M571" s="48"/>
      <c r="EN571" s="48"/>
      <c r="EO571" s="48"/>
      <c r="EP571" s="48"/>
      <c r="EQ571" s="48"/>
      <c r="ER571" s="48"/>
      <c r="ES571" s="48"/>
      <c r="ET571" s="48"/>
      <c r="EU571" s="48"/>
      <c r="EV571" s="48"/>
      <c r="EW571" s="48"/>
      <c r="EX571" s="48"/>
      <c r="EY571" s="48"/>
      <c r="EZ571" s="48"/>
      <c r="FA571" s="48"/>
      <c r="FB571" s="48"/>
      <c r="FC571" s="48"/>
      <c r="FD571" s="48"/>
      <c r="FE571" s="48"/>
      <c r="FF571" s="48"/>
      <c r="FG571" s="48"/>
      <c r="FH571" s="48"/>
      <c r="FI571" s="48"/>
      <c r="FJ571" s="48"/>
      <c r="FK571" s="48"/>
      <c r="FL571" s="48"/>
      <c r="FM571" s="48"/>
      <c r="FN571" s="48"/>
      <c r="FO571" s="48"/>
      <c r="FP571" s="48"/>
      <c r="FQ571" s="48"/>
      <c r="FR571" s="48"/>
      <c r="FS571" s="48"/>
      <c r="FT571" s="48"/>
      <c r="FU571" s="48"/>
      <c r="FV571" s="48"/>
      <c r="FW571" s="48"/>
      <c r="FX571" s="48"/>
      <c r="FY571" s="48"/>
      <c r="FZ571" s="48"/>
      <c r="GA571" s="48"/>
      <c r="GB571" s="48"/>
      <c r="GC571" s="48"/>
      <c r="GD571" s="48"/>
      <c r="GE571" s="48"/>
      <c r="GF571" s="48"/>
      <c r="GG571" s="48"/>
      <c r="GH571" s="48"/>
      <c r="GI571" s="48"/>
      <c r="GJ571" s="48"/>
      <c r="GK571" s="48"/>
      <c r="GL571" s="48"/>
      <c r="GM571" s="48"/>
      <c r="GN571" s="48"/>
      <c r="GO571" s="48"/>
      <c r="GP571" s="48"/>
      <c r="GQ571" s="48"/>
      <c r="GR571" s="48"/>
      <c r="GS571" s="48"/>
      <c r="GT571" s="48"/>
      <c r="GU571" s="48"/>
      <c r="GV571" s="48"/>
      <c r="GW571" s="48"/>
      <c r="GX571" s="48"/>
      <c r="GY571" s="48"/>
      <c r="GZ571" s="48"/>
      <c r="HA571" s="48"/>
      <c r="HB571" s="48"/>
      <c r="HC571" s="48"/>
      <c r="HD571" s="48"/>
      <c r="HE571" s="48"/>
      <c r="HF571" s="48"/>
      <c r="HG571" s="48"/>
      <c r="HH571" s="48"/>
      <c r="HI571" s="48"/>
      <c r="HJ571" s="48"/>
      <c r="HK571" s="48"/>
      <c r="HL571" s="48"/>
      <c r="HM571" s="48"/>
      <c r="HN571" s="48"/>
      <c r="HO571" s="48"/>
      <c r="HP571" s="48"/>
      <c r="HQ571" s="48"/>
      <c r="HR571" s="48"/>
      <c r="HS571" s="48"/>
      <c r="HT571" s="48"/>
      <c r="HU571" s="48"/>
      <c r="HV571" s="48"/>
      <c r="HW571" s="48"/>
      <c r="HX571" s="48"/>
      <c r="HY571" s="48"/>
      <c r="HZ571" s="48"/>
      <c r="IA571" s="48"/>
      <c r="IB571" s="48"/>
      <c r="IC571" s="48"/>
      <c r="ID571" s="48"/>
      <c r="IE571" s="48"/>
      <c r="IF571" s="48"/>
      <c r="IG571" s="48"/>
      <c r="IH571" s="48"/>
      <c r="II571" s="48"/>
      <c r="IJ571" s="48"/>
      <c r="IK571" s="48"/>
      <c r="IL571" s="48"/>
      <c r="IM571" s="48"/>
      <c r="IN571" s="48"/>
      <c r="IO571" s="48"/>
      <c r="IP571" s="48"/>
      <c r="IQ571" s="48"/>
      <c r="IR571" s="48"/>
      <c r="IS571" s="48"/>
      <c r="IT571" s="48"/>
      <c r="IU571" s="48"/>
      <c r="IV571" s="48"/>
    </row>
    <row r="572" spans="2:256" x14ac:dyDescent="0.25">
      <c r="B572" s="48"/>
      <c r="C572" s="48"/>
      <c r="D572" s="48"/>
      <c r="E572" s="48"/>
      <c r="F572" s="48"/>
      <c r="G572" s="48"/>
      <c r="H572" s="48"/>
      <c r="I572" s="48"/>
      <c r="J572" s="48"/>
      <c r="K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c r="GL572" s="48"/>
      <c r="GM572" s="48"/>
      <c r="GN572" s="48"/>
      <c r="GO572" s="48"/>
      <c r="GP572" s="48"/>
      <c r="GQ572" s="48"/>
      <c r="GR572" s="48"/>
      <c r="GS572" s="48"/>
      <c r="GT572" s="48"/>
      <c r="GU572" s="48"/>
      <c r="GV572" s="48"/>
      <c r="GW572" s="48"/>
      <c r="GX572" s="48"/>
      <c r="GY572" s="48"/>
      <c r="GZ572" s="48"/>
      <c r="HA572" s="48"/>
      <c r="HB572" s="48"/>
      <c r="HC572" s="48"/>
      <c r="HD572" s="48"/>
      <c r="HE572" s="48"/>
      <c r="HF572" s="48"/>
      <c r="HG572" s="48"/>
      <c r="HH572" s="48"/>
      <c r="HI572" s="48"/>
      <c r="HJ572" s="48"/>
      <c r="HK572" s="48"/>
      <c r="HL572" s="48"/>
      <c r="HM572" s="48"/>
      <c r="HN572" s="48"/>
      <c r="HO572" s="48"/>
      <c r="HP572" s="48"/>
      <c r="HQ572" s="48"/>
      <c r="HR572" s="48"/>
      <c r="HS572" s="48"/>
      <c r="HT572" s="48"/>
      <c r="HU572" s="48"/>
      <c r="HV572" s="48"/>
      <c r="HW572" s="48"/>
      <c r="HX572" s="48"/>
      <c r="HY572" s="48"/>
      <c r="HZ572" s="48"/>
      <c r="IA572" s="48"/>
      <c r="IB572" s="48"/>
      <c r="IC572" s="48"/>
      <c r="ID572" s="48"/>
      <c r="IE572" s="48"/>
      <c r="IF572" s="48"/>
      <c r="IG572" s="48"/>
      <c r="IH572" s="48"/>
      <c r="II572" s="48"/>
      <c r="IJ572" s="48"/>
      <c r="IK572" s="48"/>
      <c r="IL572" s="48"/>
      <c r="IM572" s="48"/>
      <c r="IN572" s="48"/>
      <c r="IO572" s="48"/>
      <c r="IP572" s="48"/>
      <c r="IQ572" s="48"/>
      <c r="IR572" s="48"/>
      <c r="IS572" s="48"/>
      <c r="IT572" s="48"/>
      <c r="IU572" s="48"/>
      <c r="IV572" s="48"/>
    </row>
    <row r="573" spans="2:256" x14ac:dyDescent="0.25">
      <c r="B573" s="48"/>
      <c r="C573" s="48"/>
      <c r="D573" s="48"/>
      <c r="E573" s="48"/>
      <c r="F573" s="48"/>
      <c r="G573" s="48"/>
      <c r="H573" s="48"/>
      <c r="I573" s="48"/>
      <c r="J573" s="48"/>
      <c r="K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c r="DH573" s="48"/>
      <c r="DI573" s="48"/>
      <c r="DJ573" s="48"/>
      <c r="DK573" s="48"/>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c r="GL573" s="48"/>
      <c r="GM573" s="48"/>
      <c r="GN573" s="48"/>
      <c r="GO573" s="48"/>
      <c r="GP573" s="48"/>
      <c r="GQ573" s="48"/>
      <c r="GR573" s="48"/>
      <c r="GS573" s="48"/>
      <c r="GT573" s="48"/>
      <c r="GU573" s="48"/>
      <c r="GV573" s="48"/>
      <c r="GW573" s="48"/>
      <c r="GX573" s="48"/>
      <c r="GY573" s="48"/>
      <c r="GZ573" s="48"/>
      <c r="HA573" s="48"/>
      <c r="HB573" s="48"/>
      <c r="HC573" s="48"/>
      <c r="HD573" s="48"/>
      <c r="HE573" s="48"/>
      <c r="HF573" s="48"/>
      <c r="HG573" s="48"/>
      <c r="HH573" s="48"/>
      <c r="HI573" s="48"/>
      <c r="HJ573" s="48"/>
      <c r="HK573" s="48"/>
      <c r="HL573" s="48"/>
      <c r="HM573" s="48"/>
      <c r="HN573" s="48"/>
      <c r="HO573" s="48"/>
      <c r="HP573" s="48"/>
      <c r="HQ573" s="48"/>
      <c r="HR573" s="48"/>
      <c r="HS573" s="48"/>
      <c r="HT573" s="48"/>
      <c r="HU573" s="48"/>
      <c r="HV573" s="48"/>
      <c r="HW573" s="48"/>
      <c r="HX573" s="48"/>
      <c r="HY573" s="48"/>
      <c r="HZ573" s="48"/>
      <c r="IA573" s="48"/>
      <c r="IB573" s="48"/>
      <c r="IC573" s="48"/>
      <c r="ID573" s="48"/>
      <c r="IE573" s="48"/>
      <c r="IF573" s="48"/>
      <c r="IG573" s="48"/>
      <c r="IH573" s="48"/>
      <c r="II573" s="48"/>
      <c r="IJ573" s="48"/>
      <c r="IK573" s="48"/>
      <c r="IL573" s="48"/>
      <c r="IM573" s="48"/>
      <c r="IN573" s="48"/>
      <c r="IO573" s="48"/>
      <c r="IP573" s="48"/>
      <c r="IQ573" s="48"/>
      <c r="IR573" s="48"/>
      <c r="IS573" s="48"/>
      <c r="IT573" s="48"/>
      <c r="IU573" s="48"/>
      <c r="IV573" s="48"/>
    </row>
    <row r="574" spans="2:256" x14ac:dyDescent="0.25">
      <c r="B574" s="48"/>
      <c r="C574" s="48"/>
      <c r="D574" s="48"/>
      <c r="E574" s="48"/>
      <c r="F574" s="48"/>
      <c r="G574" s="48"/>
      <c r="H574" s="48"/>
      <c r="I574" s="48"/>
      <c r="J574" s="48"/>
      <c r="K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c r="GT574" s="48"/>
      <c r="GU574" s="48"/>
      <c r="GV574" s="48"/>
      <c r="GW574" s="48"/>
      <c r="GX574" s="48"/>
      <c r="GY574" s="48"/>
      <c r="GZ574" s="48"/>
      <c r="HA574" s="48"/>
      <c r="HB574" s="48"/>
      <c r="HC574" s="48"/>
      <c r="HD574" s="48"/>
      <c r="HE574" s="48"/>
      <c r="HF574" s="48"/>
      <c r="HG574" s="48"/>
      <c r="HH574" s="48"/>
      <c r="HI574" s="48"/>
      <c r="HJ574" s="48"/>
      <c r="HK574" s="48"/>
      <c r="HL574" s="48"/>
      <c r="HM574" s="48"/>
      <c r="HN574" s="48"/>
      <c r="HO574" s="48"/>
      <c r="HP574" s="48"/>
      <c r="HQ574" s="48"/>
      <c r="HR574" s="48"/>
      <c r="HS574" s="48"/>
      <c r="HT574" s="48"/>
      <c r="HU574" s="48"/>
      <c r="HV574" s="48"/>
      <c r="HW574" s="48"/>
      <c r="HX574" s="48"/>
      <c r="HY574" s="48"/>
      <c r="HZ574" s="48"/>
      <c r="IA574" s="48"/>
      <c r="IB574" s="48"/>
      <c r="IC574" s="48"/>
      <c r="ID574" s="48"/>
      <c r="IE574" s="48"/>
      <c r="IF574" s="48"/>
      <c r="IG574" s="48"/>
      <c r="IH574" s="48"/>
      <c r="II574" s="48"/>
      <c r="IJ574" s="48"/>
      <c r="IK574" s="48"/>
      <c r="IL574" s="48"/>
      <c r="IM574" s="48"/>
      <c r="IN574" s="48"/>
      <c r="IO574" s="48"/>
      <c r="IP574" s="48"/>
      <c r="IQ574" s="48"/>
      <c r="IR574" s="48"/>
      <c r="IS574" s="48"/>
      <c r="IT574" s="48"/>
      <c r="IU574" s="48"/>
      <c r="IV574" s="48"/>
    </row>
    <row r="575" spans="2:256" x14ac:dyDescent="0.25">
      <c r="B575" s="48"/>
      <c r="C575" s="48"/>
      <c r="D575" s="48"/>
      <c r="E575" s="48"/>
      <c r="F575" s="48"/>
      <c r="G575" s="48"/>
      <c r="H575" s="48"/>
      <c r="I575" s="48"/>
      <c r="J575" s="48"/>
      <c r="K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M575" s="48"/>
      <c r="EN575" s="48"/>
      <c r="EO575" s="48"/>
      <c r="EP575" s="48"/>
      <c r="EQ575" s="48"/>
      <c r="ER575" s="48"/>
      <c r="ES575" s="48"/>
      <c r="ET575" s="48"/>
      <c r="EU575" s="48"/>
      <c r="EV575" s="48"/>
      <c r="EW575" s="48"/>
      <c r="EX575" s="48"/>
      <c r="EY575" s="48"/>
      <c r="EZ575" s="48"/>
      <c r="FA575" s="48"/>
      <c r="FB575" s="48"/>
      <c r="FC575" s="48"/>
      <c r="FD575" s="48"/>
      <c r="FE575" s="48"/>
      <c r="FF575" s="48"/>
      <c r="FG575" s="48"/>
      <c r="FH575" s="48"/>
      <c r="FI575" s="48"/>
      <c r="FJ575" s="48"/>
      <c r="FK575" s="48"/>
      <c r="FL575" s="48"/>
      <c r="FM575" s="48"/>
      <c r="FN575" s="48"/>
      <c r="FO575" s="48"/>
      <c r="FP575" s="48"/>
      <c r="FQ575" s="48"/>
      <c r="FR575" s="48"/>
      <c r="FS575" s="48"/>
      <c r="FT575" s="48"/>
      <c r="FU575" s="48"/>
      <c r="FV575" s="48"/>
      <c r="FW575" s="48"/>
      <c r="FX575" s="48"/>
      <c r="FY575" s="48"/>
      <c r="FZ575" s="48"/>
      <c r="GA575" s="48"/>
      <c r="GB575" s="48"/>
      <c r="GC575" s="48"/>
      <c r="GD575" s="48"/>
      <c r="GE575" s="48"/>
      <c r="GF575" s="48"/>
      <c r="GG575" s="48"/>
      <c r="GH575" s="48"/>
      <c r="GI575" s="48"/>
      <c r="GJ575" s="48"/>
      <c r="GK575" s="48"/>
      <c r="GL575" s="48"/>
      <c r="GM575" s="48"/>
      <c r="GN575" s="48"/>
      <c r="GO575" s="48"/>
      <c r="GP575" s="48"/>
      <c r="GQ575" s="48"/>
      <c r="GR575" s="48"/>
      <c r="GS575" s="48"/>
      <c r="GT575" s="48"/>
      <c r="GU575" s="48"/>
      <c r="GV575" s="48"/>
      <c r="GW575" s="48"/>
      <c r="GX575" s="48"/>
      <c r="GY575" s="48"/>
      <c r="GZ575" s="48"/>
      <c r="HA575" s="48"/>
      <c r="HB575" s="48"/>
      <c r="HC575" s="48"/>
      <c r="HD575" s="48"/>
      <c r="HE575" s="48"/>
      <c r="HF575" s="48"/>
      <c r="HG575" s="48"/>
      <c r="HH575" s="48"/>
      <c r="HI575" s="48"/>
      <c r="HJ575" s="48"/>
      <c r="HK575" s="48"/>
      <c r="HL575" s="48"/>
      <c r="HM575" s="48"/>
      <c r="HN575" s="48"/>
      <c r="HO575" s="48"/>
      <c r="HP575" s="48"/>
      <c r="HQ575" s="48"/>
      <c r="HR575" s="48"/>
      <c r="HS575" s="48"/>
      <c r="HT575" s="48"/>
      <c r="HU575" s="48"/>
      <c r="HV575" s="48"/>
      <c r="HW575" s="48"/>
      <c r="HX575" s="48"/>
      <c r="HY575" s="48"/>
      <c r="HZ575" s="48"/>
      <c r="IA575" s="48"/>
      <c r="IB575" s="48"/>
      <c r="IC575" s="48"/>
      <c r="ID575" s="48"/>
      <c r="IE575" s="48"/>
      <c r="IF575" s="48"/>
      <c r="IG575" s="48"/>
      <c r="IH575" s="48"/>
      <c r="II575" s="48"/>
      <c r="IJ575" s="48"/>
      <c r="IK575" s="48"/>
      <c r="IL575" s="48"/>
      <c r="IM575" s="48"/>
      <c r="IN575" s="48"/>
      <c r="IO575" s="48"/>
      <c r="IP575" s="48"/>
      <c r="IQ575" s="48"/>
      <c r="IR575" s="48"/>
      <c r="IS575" s="48"/>
      <c r="IT575" s="48"/>
      <c r="IU575" s="48"/>
      <c r="IV575" s="48"/>
    </row>
    <row r="576" spans="2:256" x14ac:dyDescent="0.25">
      <c r="B576" s="48"/>
      <c r="C576" s="48"/>
      <c r="D576" s="48"/>
      <c r="E576" s="48"/>
      <c r="F576" s="48"/>
      <c r="G576" s="48"/>
      <c r="H576" s="48"/>
      <c r="I576" s="48"/>
      <c r="J576" s="48"/>
      <c r="K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c r="GT576" s="48"/>
      <c r="GU576" s="48"/>
      <c r="GV576" s="48"/>
      <c r="GW576" s="48"/>
      <c r="GX576" s="48"/>
      <c r="GY576" s="48"/>
      <c r="GZ576" s="48"/>
      <c r="HA576" s="48"/>
      <c r="HB576" s="48"/>
      <c r="HC576" s="48"/>
      <c r="HD576" s="48"/>
      <c r="HE576" s="48"/>
      <c r="HF576" s="48"/>
      <c r="HG576" s="48"/>
      <c r="HH576" s="48"/>
      <c r="HI576" s="48"/>
      <c r="HJ576" s="48"/>
      <c r="HK576" s="48"/>
      <c r="HL576" s="48"/>
      <c r="HM576" s="48"/>
      <c r="HN576" s="48"/>
      <c r="HO576" s="48"/>
      <c r="HP576" s="48"/>
      <c r="HQ576" s="48"/>
      <c r="HR576" s="48"/>
      <c r="HS576" s="48"/>
      <c r="HT576" s="48"/>
      <c r="HU576" s="48"/>
      <c r="HV576" s="48"/>
      <c r="HW576" s="48"/>
      <c r="HX576" s="48"/>
      <c r="HY576" s="48"/>
      <c r="HZ576" s="48"/>
      <c r="IA576" s="48"/>
      <c r="IB576" s="48"/>
      <c r="IC576" s="48"/>
      <c r="ID576" s="48"/>
      <c r="IE576" s="48"/>
      <c r="IF576" s="48"/>
      <c r="IG576" s="48"/>
      <c r="IH576" s="48"/>
      <c r="II576" s="48"/>
      <c r="IJ576" s="48"/>
      <c r="IK576" s="48"/>
      <c r="IL576" s="48"/>
      <c r="IM576" s="48"/>
      <c r="IN576" s="48"/>
      <c r="IO576" s="48"/>
      <c r="IP576" s="48"/>
      <c r="IQ576" s="48"/>
      <c r="IR576" s="48"/>
      <c r="IS576" s="48"/>
      <c r="IT576" s="48"/>
      <c r="IU576" s="48"/>
      <c r="IV576" s="48"/>
    </row>
    <row r="577" spans="2:256" x14ac:dyDescent="0.25">
      <c r="B577" s="48"/>
      <c r="C577" s="48"/>
      <c r="D577" s="48"/>
      <c r="E577" s="48"/>
      <c r="F577" s="48"/>
      <c r="G577" s="48"/>
      <c r="H577" s="48"/>
      <c r="I577" s="48"/>
      <c r="J577" s="48"/>
      <c r="K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c r="GT577" s="48"/>
      <c r="GU577" s="48"/>
      <c r="GV577" s="48"/>
      <c r="GW577" s="48"/>
      <c r="GX577" s="48"/>
      <c r="GY577" s="48"/>
      <c r="GZ577" s="48"/>
      <c r="HA577" s="48"/>
      <c r="HB577" s="48"/>
      <c r="HC577" s="48"/>
      <c r="HD577" s="48"/>
      <c r="HE577" s="48"/>
      <c r="HF577" s="48"/>
      <c r="HG577" s="48"/>
      <c r="HH577" s="48"/>
      <c r="HI577" s="48"/>
      <c r="HJ577" s="48"/>
      <c r="HK577" s="48"/>
      <c r="HL577" s="48"/>
      <c r="HM577" s="48"/>
      <c r="HN577" s="48"/>
      <c r="HO577" s="48"/>
      <c r="HP577" s="48"/>
      <c r="HQ577" s="48"/>
      <c r="HR577" s="48"/>
      <c r="HS577" s="48"/>
      <c r="HT577" s="48"/>
      <c r="HU577" s="48"/>
      <c r="HV577" s="48"/>
      <c r="HW577" s="48"/>
      <c r="HX577" s="48"/>
      <c r="HY577" s="48"/>
      <c r="HZ577" s="48"/>
      <c r="IA577" s="48"/>
      <c r="IB577" s="48"/>
      <c r="IC577" s="48"/>
      <c r="ID577" s="48"/>
      <c r="IE577" s="48"/>
      <c r="IF577" s="48"/>
      <c r="IG577" s="48"/>
      <c r="IH577" s="48"/>
      <c r="II577" s="48"/>
      <c r="IJ577" s="48"/>
      <c r="IK577" s="48"/>
      <c r="IL577" s="48"/>
      <c r="IM577" s="48"/>
      <c r="IN577" s="48"/>
      <c r="IO577" s="48"/>
      <c r="IP577" s="48"/>
      <c r="IQ577" s="48"/>
      <c r="IR577" s="48"/>
      <c r="IS577" s="48"/>
      <c r="IT577" s="48"/>
      <c r="IU577" s="48"/>
      <c r="IV577" s="48"/>
    </row>
    <row r="578" spans="2:256" x14ac:dyDescent="0.25">
      <c r="B578" s="48"/>
      <c r="C578" s="48"/>
      <c r="D578" s="48"/>
      <c r="E578" s="48"/>
      <c r="F578" s="48"/>
      <c r="G578" s="48"/>
      <c r="H578" s="48"/>
      <c r="I578" s="48"/>
      <c r="J578" s="48"/>
      <c r="K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48"/>
      <c r="DF578" s="48"/>
      <c r="DG578" s="48"/>
      <c r="DH578" s="48"/>
      <c r="DI578" s="48"/>
      <c r="DJ578" s="48"/>
      <c r="DK578" s="48"/>
      <c r="DL578" s="48"/>
      <c r="DM578" s="48"/>
      <c r="DN578" s="48"/>
      <c r="DO578" s="48"/>
      <c r="DP578" s="48"/>
      <c r="DQ578" s="48"/>
      <c r="DR578" s="48"/>
      <c r="DS578" s="48"/>
      <c r="DT578" s="48"/>
      <c r="DU578" s="48"/>
      <c r="DV578" s="48"/>
      <c r="DW578" s="48"/>
      <c r="DX578" s="48"/>
      <c r="DY578" s="48"/>
      <c r="DZ578" s="48"/>
      <c r="EA578" s="48"/>
      <c r="EB578" s="48"/>
      <c r="EC578" s="48"/>
      <c r="ED578" s="48"/>
      <c r="EE578" s="48"/>
      <c r="EF578" s="48"/>
      <c r="EG578" s="48"/>
      <c r="EH578" s="48"/>
      <c r="EI578" s="48"/>
      <c r="EJ578" s="48"/>
      <c r="EK578" s="48"/>
      <c r="EL578" s="48"/>
      <c r="EM578" s="48"/>
      <c r="EN578" s="48"/>
      <c r="EO578" s="48"/>
      <c r="EP578" s="48"/>
      <c r="EQ578" s="48"/>
      <c r="ER578" s="48"/>
      <c r="ES578" s="48"/>
      <c r="ET578" s="48"/>
      <c r="EU578" s="48"/>
      <c r="EV578" s="48"/>
      <c r="EW578" s="48"/>
      <c r="EX578" s="48"/>
      <c r="EY578" s="48"/>
      <c r="EZ578" s="48"/>
      <c r="FA578" s="48"/>
      <c r="FB578" s="48"/>
      <c r="FC578" s="48"/>
      <c r="FD578" s="48"/>
      <c r="FE578" s="48"/>
      <c r="FF578" s="48"/>
      <c r="FG578" s="48"/>
      <c r="FH578" s="48"/>
      <c r="FI578" s="48"/>
      <c r="FJ578" s="48"/>
      <c r="FK578" s="48"/>
      <c r="FL578" s="48"/>
      <c r="FM578" s="48"/>
      <c r="FN578" s="48"/>
      <c r="FO578" s="48"/>
      <c r="FP578" s="48"/>
      <c r="FQ578" s="48"/>
      <c r="FR578" s="48"/>
      <c r="FS578" s="48"/>
      <c r="FT578" s="48"/>
      <c r="FU578" s="48"/>
      <c r="FV578" s="48"/>
      <c r="FW578" s="48"/>
      <c r="FX578" s="48"/>
      <c r="FY578" s="48"/>
      <c r="FZ578" s="48"/>
      <c r="GA578" s="48"/>
      <c r="GB578" s="48"/>
      <c r="GC578" s="48"/>
      <c r="GD578" s="48"/>
      <c r="GE578" s="48"/>
      <c r="GF578" s="48"/>
      <c r="GG578" s="48"/>
      <c r="GH578" s="48"/>
      <c r="GI578" s="48"/>
      <c r="GJ578" s="48"/>
      <c r="GK578" s="48"/>
      <c r="GL578" s="48"/>
      <c r="GM578" s="48"/>
      <c r="GN578" s="48"/>
      <c r="GO578" s="48"/>
      <c r="GP578" s="48"/>
      <c r="GQ578" s="48"/>
      <c r="GR578" s="48"/>
      <c r="GS578" s="48"/>
      <c r="GT578" s="48"/>
      <c r="GU578" s="48"/>
      <c r="GV578" s="48"/>
      <c r="GW578" s="48"/>
      <c r="GX578" s="48"/>
      <c r="GY578" s="48"/>
      <c r="GZ578" s="48"/>
      <c r="HA578" s="48"/>
      <c r="HB578" s="48"/>
      <c r="HC578" s="48"/>
      <c r="HD578" s="48"/>
      <c r="HE578" s="48"/>
      <c r="HF578" s="48"/>
      <c r="HG578" s="48"/>
      <c r="HH578" s="48"/>
      <c r="HI578" s="48"/>
      <c r="HJ578" s="48"/>
      <c r="HK578" s="48"/>
      <c r="HL578" s="48"/>
      <c r="HM578" s="48"/>
      <c r="HN578" s="48"/>
      <c r="HO578" s="48"/>
      <c r="HP578" s="48"/>
      <c r="HQ578" s="48"/>
      <c r="HR578" s="48"/>
      <c r="HS578" s="48"/>
      <c r="HT578" s="48"/>
      <c r="HU578" s="48"/>
      <c r="HV578" s="48"/>
      <c r="HW578" s="48"/>
      <c r="HX578" s="48"/>
      <c r="HY578" s="48"/>
      <c r="HZ578" s="48"/>
      <c r="IA578" s="48"/>
      <c r="IB578" s="48"/>
      <c r="IC578" s="48"/>
      <c r="ID578" s="48"/>
      <c r="IE578" s="48"/>
      <c r="IF578" s="48"/>
      <c r="IG578" s="48"/>
      <c r="IH578" s="48"/>
      <c r="II578" s="48"/>
      <c r="IJ578" s="48"/>
      <c r="IK578" s="48"/>
      <c r="IL578" s="48"/>
      <c r="IM578" s="48"/>
      <c r="IN578" s="48"/>
      <c r="IO578" s="48"/>
      <c r="IP578" s="48"/>
      <c r="IQ578" s="48"/>
      <c r="IR578" s="48"/>
      <c r="IS578" s="48"/>
      <c r="IT578" s="48"/>
      <c r="IU578" s="48"/>
      <c r="IV578" s="48"/>
    </row>
    <row r="579" spans="2:256" x14ac:dyDescent="0.25">
      <c r="B579" s="48"/>
      <c r="C579" s="48"/>
      <c r="D579" s="48"/>
      <c r="E579" s="48"/>
      <c r="F579" s="48"/>
      <c r="G579" s="48"/>
      <c r="H579" s="48"/>
      <c r="I579" s="48"/>
      <c r="J579" s="48"/>
      <c r="K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c r="GT579" s="48"/>
      <c r="GU579" s="48"/>
      <c r="GV579" s="48"/>
      <c r="GW579" s="48"/>
      <c r="GX579" s="48"/>
      <c r="GY579" s="48"/>
      <c r="GZ579" s="48"/>
      <c r="HA579" s="48"/>
      <c r="HB579" s="48"/>
      <c r="HC579" s="48"/>
      <c r="HD579" s="48"/>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row>
    <row r="580" spans="2:256" x14ac:dyDescent="0.25">
      <c r="B580" s="48"/>
      <c r="C580" s="48"/>
      <c r="D580" s="48"/>
      <c r="E580" s="48"/>
      <c r="F580" s="48"/>
      <c r="G580" s="48"/>
      <c r="H580" s="48"/>
      <c r="I580" s="48"/>
      <c r="J580" s="48"/>
      <c r="K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M580" s="48"/>
      <c r="EN580" s="48"/>
      <c r="EO580" s="48"/>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c r="GL580" s="48"/>
      <c r="GM580" s="48"/>
      <c r="GN580" s="48"/>
      <c r="GO580" s="48"/>
      <c r="GP580" s="48"/>
      <c r="GQ580" s="48"/>
      <c r="GR580" s="48"/>
      <c r="GS580" s="48"/>
      <c r="GT580" s="48"/>
      <c r="GU580" s="48"/>
      <c r="GV580" s="48"/>
      <c r="GW580" s="48"/>
      <c r="GX580" s="48"/>
      <c r="GY580" s="48"/>
      <c r="GZ580" s="48"/>
      <c r="HA580" s="48"/>
      <c r="HB580" s="48"/>
      <c r="HC580" s="48"/>
      <c r="HD580" s="48"/>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row>
    <row r="581" spans="2:256" x14ac:dyDescent="0.25">
      <c r="B581" s="48"/>
      <c r="C581" s="48"/>
      <c r="D581" s="48"/>
      <c r="E581" s="48"/>
      <c r="F581" s="48"/>
      <c r="G581" s="48"/>
      <c r="H581" s="48"/>
      <c r="I581" s="48"/>
      <c r="J581" s="48"/>
      <c r="K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M581" s="48"/>
      <c r="EN581" s="48"/>
      <c r="EO581" s="48"/>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c r="GL581" s="48"/>
      <c r="GM581" s="48"/>
      <c r="GN581" s="48"/>
      <c r="GO581" s="48"/>
      <c r="GP581" s="48"/>
      <c r="GQ581" s="48"/>
      <c r="GR581" s="48"/>
      <c r="GS581" s="48"/>
      <c r="GT581" s="48"/>
      <c r="GU581" s="48"/>
      <c r="GV581" s="48"/>
      <c r="GW581" s="48"/>
      <c r="GX581" s="48"/>
      <c r="GY581" s="48"/>
      <c r="GZ581" s="48"/>
      <c r="HA581" s="48"/>
      <c r="HB581" s="48"/>
      <c r="HC581" s="48"/>
      <c r="HD581" s="48"/>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row>
    <row r="582" spans="2:256" x14ac:dyDescent="0.25">
      <c r="B582" s="48"/>
      <c r="C582" s="48"/>
      <c r="D582" s="48"/>
      <c r="E582" s="48"/>
      <c r="F582" s="48"/>
      <c r="G582" s="48"/>
      <c r="H582" s="48"/>
      <c r="I582" s="48"/>
      <c r="J582" s="48"/>
      <c r="K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c r="GT582" s="48"/>
      <c r="GU582" s="48"/>
      <c r="GV582" s="48"/>
      <c r="GW582" s="48"/>
      <c r="GX582" s="48"/>
      <c r="GY582" s="48"/>
      <c r="GZ582" s="48"/>
      <c r="HA582" s="48"/>
      <c r="HB582" s="48"/>
      <c r="HC582" s="48"/>
      <c r="HD582" s="48"/>
      <c r="HE582" s="48"/>
      <c r="HF582" s="48"/>
      <c r="HG582" s="48"/>
      <c r="HH582" s="48"/>
      <c r="HI582" s="48"/>
      <c r="HJ582" s="48"/>
      <c r="HK582" s="48"/>
      <c r="HL582" s="48"/>
      <c r="HM582" s="48"/>
      <c r="HN582" s="48"/>
      <c r="HO582" s="48"/>
      <c r="HP582" s="48"/>
      <c r="HQ582" s="48"/>
      <c r="HR582" s="48"/>
      <c r="HS582" s="48"/>
      <c r="HT582" s="48"/>
      <c r="HU582" s="48"/>
      <c r="HV582" s="48"/>
      <c r="HW582" s="48"/>
      <c r="HX582" s="48"/>
      <c r="HY582" s="48"/>
      <c r="HZ582" s="48"/>
      <c r="IA582" s="48"/>
      <c r="IB582" s="48"/>
      <c r="IC582" s="48"/>
      <c r="ID582" s="48"/>
      <c r="IE582" s="48"/>
      <c r="IF582" s="48"/>
      <c r="IG582" s="48"/>
      <c r="IH582" s="48"/>
      <c r="II582" s="48"/>
      <c r="IJ582" s="48"/>
      <c r="IK582" s="48"/>
      <c r="IL582" s="48"/>
      <c r="IM582" s="48"/>
      <c r="IN582" s="48"/>
      <c r="IO582" s="48"/>
      <c r="IP582" s="48"/>
      <c r="IQ582" s="48"/>
      <c r="IR582" s="48"/>
      <c r="IS582" s="48"/>
      <c r="IT582" s="48"/>
      <c r="IU582" s="48"/>
      <c r="IV582" s="48"/>
    </row>
    <row r="583" spans="2:256" x14ac:dyDescent="0.25">
      <c r="B583" s="48"/>
      <c r="C583" s="48"/>
      <c r="D583" s="48"/>
      <c r="E583" s="48"/>
      <c r="F583" s="48"/>
      <c r="G583" s="48"/>
      <c r="H583" s="48"/>
      <c r="I583" s="48"/>
      <c r="J583" s="48"/>
      <c r="K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c r="GT583" s="48"/>
      <c r="GU583" s="48"/>
      <c r="GV583" s="48"/>
      <c r="GW583" s="48"/>
      <c r="GX583" s="48"/>
      <c r="GY583" s="48"/>
      <c r="GZ583" s="48"/>
      <c r="HA583" s="48"/>
      <c r="HB583" s="48"/>
      <c r="HC583" s="48"/>
      <c r="HD583" s="48"/>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row>
    <row r="584" spans="2:256" x14ac:dyDescent="0.25">
      <c r="B584" s="48"/>
      <c r="C584" s="48"/>
      <c r="D584" s="48"/>
      <c r="E584" s="48"/>
      <c r="F584" s="48"/>
      <c r="G584" s="48"/>
      <c r="H584" s="48"/>
      <c r="I584" s="48"/>
      <c r="J584" s="48"/>
      <c r="K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c r="EX584" s="48"/>
      <c r="EY584" s="48"/>
      <c r="EZ584" s="48"/>
      <c r="FA584" s="48"/>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48"/>
      <c r="GT584" s="48"/>
      <c r="GU584" s="48"/>
      <c r="GV584" s="48"/>
      <c r="GW584" s="48"/>
      <c r="GX584" s="48"/>
      <c r="GY584" s="48"/>
      <c r="GZ584" s="48"/>
      <c r="HA584" s="48"/>
      <c r="HB584" s="48"/>
      <c r="HC584" s="48"/>
      <c r="HD584" s="48"/>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row>
    <row r="585" spans="2:256" x14ac:dyDescent="0.25">
      <c r="B585" s="48"/>
      <c r="C585" s="48"/>
      <c r="D585" s="48"/>
      <c r="E585" s="48"/>
      <c r="F585" s="48"/>
      <c r="G585" s="48"/>
      <c r="H585" s="48"/>
      <c r="I585" s="48"/>
      <c r="J585" s="48"/>
      <c r="K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c r="GT585" s="48"/>
      <c r="GU585" s="48"/>
      <c r="GV585" s="48"/>
      <c r="GW585" s="48"/>
      <c r="GX585" s="48"/>
      <c r="GY585" s="48"/>
      <c r="GZ585" s="48"/>
      <c r="HA585" s="48"/>
      <c r="HB585" s="48"/>
      <c r="HC585" s="48"/>
      <c r="HD585" s="48"/>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row>
    <row r="586" spans="2:256" x14ac:dyDescent="0.25">
      <c r="B586" s="48"/>
      <c r="C586" s="48"/>
      <c r="D586" s="48"/>
      <c r="E586" s="48"/>
      <c r="F586" s="48"/>
      <c r="G586" s="48"/>
      <c r="H586" s="48"/>
      <c r="I586" s="48"/>
      <c r="J586" s="48"/>
      <c r="K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c r="GT586" s="48"/>
      <c r="GU586" s="48"/>
      <c r="GV586" s="48"/>
      <c r="GW586" s="48"/>
      <c r="GX586" s="48"/>
      <c r="GY586" s="48"/>
      <c r="GZ586" s="48"/>
      <c r="HA586" s="48"/>
      <c r="HB586" s="48"/>
      <c r="HC586" s="48"/>
      <c r="HD586" s="48"/>
      <c r="HE586" s="48"/>
      <c r="HF586" s="48"/>
      <c r="HG586" s="48"/>
      <c r="HH586" s="48"/>
      <c r="HI586" s="48"/>
      <c r="HJ586" s="48"/>
      <c r="HK586" s="48"/>
      <c r="HL586" s="48"/>
      <c r="HM586" s="48"/>
      <c r="HN586" s="48"/>
      <c r="HO586" s="48"/>
      <c r="HP586" s="48"/>
      <c r="HQ586" s="48"/>
      <c r="HR586" s="48"/>
      <c r="HS586" s="48"/>
      <c r="HT586" s="48"/>
      <c r="HU586" s="48"/>
      <c r="HV586" s="48"/>
      <c r="HW586" s="48"/>
      <c r="HX586" s="48"/>
      <c r="HY586" s="48"/>
      <c r="HZ586" s="48"/>
      <c r="IA586" s="48"/>
      <c r="IB586" s="48"/>
      <c r="IC586" s="48"/>
      <c r="ID586" s="48"/>
      <c r="IE586" s="48"/>
      <c r="IF586" s="48"/>
      <c r="IG586" s="48"/>
      <c r="IH586" s="48"/>
      <c r="II586" s="48"/>
      <c r="IJ586" s="48"/>
      <c r="IK586" s="48"/>
      <c r="IL586" s="48"/>
      <c r="IM586" s="48"/>
      <c r="IN586" s="48"/>
      <c r="IO586" s="48"/>
      <c r="IP586" s="48"/>
      <c r="IQ586" s="48"/>
      <c r="IR586" s="48"/>
      <c r="IS586" s="48"/>
      <c r="IT586" s="48"/>
      <c r="IU586" s="48"/>
      <c r="IV586" s="48"/>
    </row>
    <row r="587" spans="2:256" x14ac:dyDescent="0.25">
      <c r="B587" s="48"/>
      <c r="C587" s="48"/>
      <c r="D587" s="48"/>
      <c r="E587" s="48"/>
      <c r="F587" s="48"/>
      <c r="G587" s="48"/>
      <c r="H587" s="48"/>
      <c r="I587" s="48"/>
      <c r="J587" s="48"/>
      <c r="K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c r="GT587" s="48"/>
      <c r="GU587" s="48"/>
      <c r="GV587" s="48"/>
      <c r="GW587" s="48"/>
      <c r="GX587" s="48"/>
      <c r="GY587" s="48"/>
      <c r="GZ587" s="48"/>
      <c r="HA587" s="48"/>
      <c r="HB587" s="48"/>
      <c r="HC587" s="48"/>
      <c r="HD587" s="48"/>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row>
    <row r="588" spans="2:256" x14ac:dyDescent="0.25">
      <c r="B588" s="48"/>
      <c r="C588" s="48"/>
      <c r="D588" s="48"/>
      <c r="E588" s="48"/>
      <c r="F588" s="48"/>
      <c r="G588" s="48"/>
      <c r="H588" s="48"/>
      <c r="I588" s="48"/>
      <c r="J588" s="48"/>
      <c r="K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48"/>
      <c r="GT588" s="48"/>
      <c r="GU588" s="48"/>
      <c r="GV588" s="48"/>
      <c r="GW588" s="48"/>
      <c r="GX588" s="48"/>
      <c r="GY588" s="48"/>
      <c r="GZ588" s="48"/>
      <c r="HA588" s="48"/>
      <c r="HB588" s="48"/>
      <c r="HC588" s="48"/>
      <c r="HD588" s="48"/>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row>
    <row r="589" spans="2:256" x14ac:dyDescent="0.25">
      <c r="B589" s="48"/>
      <c r="C589" s="48"/>
      <c r="D589" s="48"/>
      <c r="E589" s="48"/>
      <c r="F589" s="48"/>
      <c r="G589" s="48"/>
      <c r="H589" s="48"/>
      <c r="I589" s="48"/>
      <c r="J589" s="48"/>
      <c r="K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c r="GT589" s="48"/>
      <c r="GU589" s="48"/>
      <c r="GV589" s="48"/>
      <c r="GW589" s="48"/>
      <c r="GX589" s="48"/>
      <c r="GY589" s="48"/>
      <c r="GZ589" s="48"/>
      <c r="HA589" s="48"/>
      <c r="HB589" s="48"/>
      <c r="HC589" s="48"/>
      <c r="HD589" s="48"/>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row>
    <row r="590" spans="2:256" x14ac:dyDescent="0.25">
      <c r="B590" s="48"/>
      <c r="C590" s="48"/>
      <c r="D590" s="48"/>
      <c r="E590" s="48"/>
      <c r="F590" s="48"/>
      <c r="G590" s="48"/>
      <c r="H590" s="48"/>
      <c r="I590" s="48"/>
      <c r="J590" s="48"/>
      <c r="K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c r="GT590" s="48"/>
      <c r="GU590" s="48"/>
      <c r="GV590" s="48"/>
      <c r="GW590" s="48"/>
      <c r="GX590" s="48"/>
      <c r="GY590" s="48"/>
      <c r="GZ590" s="48"/>
      <c r="HA590" s="48"/>
      <c r="HB590" s="48"/>
      <c r="HC590" s="48"/>
      <c r="HD590" s="48"/>
      <c r="HE590" s="48"/>
      <c r="HF590" s="48"/>
      <c r="HG590" s="48"/>
      <c r="HH590" s="48"/>
      <c r="HI590" s="48"/>
      <c r="HJ590" s="48"/>
      <c r="HK590" s="48"/>
      <c r="HL590" s="48"/>
      <c r="HM590" s="48"/>
      <c r="HN590" s="48"/>
      <c r="HO590" s="48"/>
      <c r="HP590" s="48"/>
      <c r="HQ590" s="48"/>
      <c r="HR590" s="48"/>
      <c r="HS590" s="48"/>
      <c r="HT590" s="48"/>
      <c r="HU590" s="48"/>
      <c r="HV590" s="48"/>
      <c r="HW590" s="48"/>
      <c r="HX590" s="48"/>
      <c r="HY590" s="48"/>
      <c r="HZ590" s="48"/>
      <c r="IA590" s="48"/>
      <c r="IB590" s="48"/>
      <c r="IC590" s="48"/>
      <c r="ID590" s="48"/>
      <c r="IE590" s="48"/>
      <c r="IF590" s="48"/>
      <c r="IG590" s="48"/>
      <c r="IH590" s="48"/>
      <c r="II590" s="48"/>
      <c r="IJ590" s="48"/>
      <c r="IK590" s="48"/>
      <c r="IL590" s="48"/>
      <c r="IM590" s="48"/>
      <c r="IN590" s="48"/>
      <c r="IO590" s="48"/>
      <c r="IP590" s="48"/>
      <c r="IQ590" s="48"/>
      <c r="IR590" s="48"/>
      <c r="IS590" s="48"/>
      <c r="IT590" s="48"/>
      <c r="IU590" s="48"/>
      <c r="IV590" s="48"/>
    </row>
    <row r="591" spans="2:256" x14ac:dyDescent="0.25">
      <c r="B591" s="48"/>
      <c r="C591" s="48"/>
      <c r="D591" s="48"/>
      <c r="E591" s="48"/>
      <c r="F591" s="48"/>
      <c r="G591" s="48"/>
      <c r="H591" s="48"/>
      <c r="I591" s="48"/>
      <c r="J591" s="48"/>
      <c r="K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c r="GL591" s="48"/>
      <c r="GM591" s="48"/>
      <c r="GN591" s="48"/>
      <c r="GO591" s="48"/>
      <c r="GP591" s="48"/>
      <c r="GQ591" s="48"/>
      <c r="GR591" s="48"/>
      <c r="GS591" s="48"/>
      <c r="GT591" s="48"/>
      <c r="GU591" s="48"/>
      <c r="GV591" s="48"/>
      <c r="GW591" s="48"/>
      <c r="GX591" s="48"/>
      <c r="GY591" s="48"/>
      <c r="GZ591" s="48"/>
      <c r="HA591" s="48"/>
      <c r="HB591" s="48"/>
      <c r="HC591" s="48"/>
      <c r="HD591" s="48"/>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row>
    <row r="592" spans="2:256" x14ac:dyDescent="0.25">
      <c r="B592" s="48"/>
      <c r="C592" s="48"/>
      <c r="D592" s="48"/>
      <c r="E592" s="48"/>
      <c r="F592" s="48"/>
      <c r="G592" s="48"/>
      <c r="H592" s="48"/>
      <c r="I592" s="48"/>
      <c r="J592" s="48"/>
      <c r="K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c r="GL592" s="48"/>
      <c r="GM592" s="48"/>
      <c r="GN592" s="48"/>
      <c r="GO592" s="48"/>
      <c r="GP592" s="48"/>
      <c r="GQ592" s="48"/>
      <c r="GR592" s="48"/>
      <c r="GS592" s="48"/>
      <c r="GT592" s="48"/>
      <c r="GU592" s="48"/>
      <c r="GV592" s="48"/>
      <c r="GW592" s="48"/>
      <c r="GX592" s="48"/>
      <c r="GY592" s="48"/>
      <c r="GZ592" s="48"/>
      <c r="HA592" s="48"/>
      <c r="HB592" s="48"/>
      <c r="HC592" s="48"/>
      <c r="HD592" s="48"/>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row>
    <row r="593" spans="2:256" x14ac:dyDescent="0.25">
      <c r="B593" s="48"/>
      <c r="C593" s="48"/>
      <c r="D593" s="48"/>
      <c r="E593" s="48"/>
      <c r="F593" s="48"/>
      <c r="G593" s="48"/>
      <c r="H593" s="48"/>
      <c r="I593" s="48"/>
      <c r="J593" s="48"/>
      <c r="K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c r="DH593" s="48"/>
      <c r="DI593" s="48"/>
      <c r="DJ593" s="48"/>
      <c r="DK593" s="48"/>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M593" s="48"/>
      <c r="EN593" s="48"/>
      <c r="EO593" s="48"/>
      <c r="EP593" s="48"/>
      <c r="EQ593" s="48"/>
      <c r="ER593" s="48"/>
      <c r="ES593" s="48"/>
      <c r="ET593" s="48"/>
      <c r="EU593" s="48"/>
      <c r="EV593" s="48"/>
      <c r="EW593" s="48"/>
      <c r="EX593" s="48"/>
      <c r="EY593" s="48"/>
      <c r="EZ593" s="48"/>
      <c r="FA593" s="48"/>
      <c r="FB593" s="48"/>
      <c r="FC593" s="48"/>
      <c r="FD593" s="48"/>
      <c r="FE593" s="48"/>
      <c r="FF593" s="48"/>
      <c r="FG593" s="48"/>
      <c r="FH593" s="48"/>
      <c r="FI593" s="48"/>
      <c r="FJ593" s="48"/>
      <c r="FK593" s="48"/>
      <c r="FL593" s="48"/>
      <c r="FM593" s="48"/>
      <c r="FN593" s="48"/>
      <c r="FO593" s="48"/>
      <c r="FP593" s="48"/>
      <c r="FQ593" s="48"/>
      <c r="FR593" s="48"/>
      <c r="FS593" s="48"/>
      <c r="FT593" s="48"/>
      <c r="FU593" s="48"/>
      <c r="FV593" s="48"/>
      <c r="FW593" s="48"/>
      <c r="FX593" s="48"/>
      <c r="FY593" s="48"/>
      <c r="FZ593" s="48"/>
      <c r="GA593" s="48"/>
      <c r="GB593" s="48"/>
      <c r="GC593" s="48"/>
      <c r="GD593" s="48"/>
      <c r="GE593" s="48"/>
      <c r="GF593" s="48"/>
      <c r="GG593" s="48"/>
      <c r="GH593" s="48"/>
      <c r="GI593" s="48"/>
      <c r="GJ593" s="48"/>
      <c r="GK593" s="48"/>
      <c r="GL593" s="48"/>
      <c r="GM593" s="48"/>
      <c r="GN593" s="48"/>
      <c r="GO593" s="48"/>
      <c r="GP593" s="48"/>
      <c r="GQ593" s="48"/>
      <c r="GR593" s="48"/>
      <c r="GS593" s="48"/>
      <c r="GT593" s="48"/>
      <c r="GU593" s="48"/>
      <c r="GV593" s="48"/>
      <c r="GW593" s="48"/>
      <c r="GX593" s="48"/>
      <c r="GY593" s="48"/>
      <c r="GZ593" s="48"/>
      <c r="HA593" s="48"/>
      <c r="HB593" s="48"/>
      <c r="HC593" s="48"/>
      <c r="HD593" s="48"/>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row>
    <row r="594" spans="2:256" x14ac:dyDescent="0.25">
      <c r="B594" s="48"/>
      <c r="C594" s="48"/>
      <c r="D594" s="48"/>
      <c r="E594" s="48"/>
      <c r="F594" s="48"/>
      <c r="G594" s="48"/>
      <c r="H594" s="48"/>
      <c r="I594" s="48"/>
      <c r="J594" s="48"/>
      <c r="K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c r="GT594" s="48"/>
      <c r="GU594" s="48"/>
      <c r="GV594" s="48"/>
      <c r="GW594" s="48"/>
      <c r="GX594" s="48"/>
      <c r="GY594" s="48"/>
      <c r="GZ594" s="48"/>
      <c r="HA594" s="48"/>
      <c r="HB594" s="48"/>
      <c r="HC594" s="48"/>
      <c r="HD594" s="48"/>
      <c r="HE594" s="48"/>
      <c r="HF594" s="48"/>
      <c r="HG594" s="48"/>
      <c r="HH594" s="48"/>
      <c r="HI594" s="48"/>
      <c r="HJ594" s="48"/>
      <c r="HK594" s="48"/>
      <c r="HL594" s="48"/>
      <c r="HM594" s="48"/>
      <c r="HN594" s="48"/>
      <c r="HO594" s="48"/>
      <c r="HP594" s="48"/>
      <c r="HQ594" s="48"/>
      <c r="HR594" s="48"/>
      <c r="HS594" s="48"/>
      <c r="HT594" s="48"/>
      <c r="HU594" s="48"/>
      <c r="HV594" s="48"/>
      <c r="HW594" s="48"/>
      <c r="HX594" s="48"/>
      <c r="HY594" s="48"/>
      <c r="HZ594" s="48"/>
      <c r="IA594" s="48"/>
      <c r="IB594" s="48"/>
      <c r="IC594" s="48"/>
      <c r="ID594" s="48"/>
      <c r="IE594" s="48"/>
      <c r="IF594" s="48"/>
      <c r="IG594" s="48"/>
      <c r="IH594" s="48"/>
      <c r="II594" s="48"/>
      <c r="IJ594" s="48"/>
      <c r="IK594" s="48"/>
      <c r="IL594" s="48"/>
      <c r="IM594" s="48"/>
      <c r="IN594" s="48"/>
      <c r="IO594" s="48"/>
      <c r="IP594" s="48"/>
      <c r="IQ594" s="48"/>
      <c r="IR594" s="48"/>
      <c r="IS594" s="48"/>
      <c r="IT594" s="48"/>
      <c r="IU594" s="48"/>
      <c r="IV594" s="48"/>
    </row>
    <row r="595" spans="2:256" x14ac:dyDescent="0.25">
      <c r="B595" s="48"/>
      <c r="C595" s="48"/>
      <c r="D595" s="48"/>
      <c r="E595" s="48"/>
      <c r="F595" s="48"/>
      <c r="G595" s="48"/>
      <c r="H595" s="48"/>
      <c r="I595" s="48"/>
      <c r="J595" s="48"/>
      <c r="K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c r="GT595" s="48"/>
      <c r="GU595" s="48"/>
      <c r="GV595" s="48"/>
      <c r="GW595" s="48"/>
      <c r="GX595" s="48"/>
      <c r="GY595" s="48"/>
      <c r="GZ595" s="48"/>
      <c r="HA595" s="48"/>
      <c r="HB595" s="48"/>
      <c r="HC595" s="48"/>
      <c r="HD595" s="48"/>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row>
    <row r="596" spans="2:256" x14ac:dyDescent="0.25">
      <c r="B596" s="48"/>
      <c r="C596" s="48"/>
      <c r="D596" s="48"/>
      <c r="E596" s="48"/>
      <c r="F596" s="48"/>
      <c r="G596" s="48"/>
      <c r="H596" s="48"/>
      <c r="I596" s="48"/>
      <c r="J596" s="48"/>
      <c r="K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c r="GT596" s="48"/>
      <c r="GU596" s="48"/>
      <c r="GV596" s="48"/>
      <c r="GW596" s="48"/>
      <c r="GX596" s="48"/>
      <c r="GY596" s="48"/>
      <c r="GZ596" s="48"/>
      <c r="HA596" s="48"/>
      <c r="HB596" s="48"/>
      <c r="HC596" s="48"/>
      <c r="HD596" s="48"/>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row>
    <row r="597" spans="2:256" x14ac:dyDescent="0.25">
      <c r="B597" s="48"/>
      <c r="C597" s="48"/>
      <c r="D597" s="48"/>
      <c r="E597" s="48"/>
      <c r="F597" s="48"/>
      <c r="G597" s="48"/>
      <c r="H597" s="48"/>
      <c r="I597" s="48"/>
      <c r="J597" s="48"/>
      <c r="K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c r="GT597" s="48"/>
      <c r="GU597" s="48"/>
      <c r="GV597" s="48"/>
      <c r="GW597" s="48"/>
      <c r="GX597" s="48"/>
      <c r="GY597" s="48"/>
      <c r="GZ597" s="48"/>
      <c r="HA597" s="48"/>
      <c r="HB597" s="48"/>
      <c r="HC597" s="48"/>
      <c r="HD597" s="48"/>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row>
    <row r="598" spans="2:256" x14ac:dyDescent="0.25">
      <c r="B598" s="48"/>
      <c r="C598" s="48"/>
      <c r="D598" s="48"/>
      <c r="E598" s="48"/>
      <c r="F598" s="48"/>
      <c r="G598" s="48"/>
      <c r="H598" s="48"/>
      <c r="I598" s="48"/>
      <c r="J598" s="48"/>
      <c r="K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M598" s="48"/>
      <c r="EN598" s="48"/>
      <c r="EO598" s="48"/>
      <c r="EP598" s="48"/>
      <c r="EQ598" s="48"/>
      <c r="ER598" s="48"/>
      <c r="ES598" s="48"/>
      <c r="ET598" s="48"/>
      <c r="EU598" s="48"/>
      <c r="EV598" s="48"/>
      <c r="EW598" s="48"/>
      <c r="EX598" s="48"/>
      <c r="EY598" s="48"/>
      <c r="EZ598" s="48"/>
      <c r="FA598" s="48"/>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c r="GT598" s="48"/>
      <c r="GU598" s="48"/>
      <c r="GV598" s="48"/>
      <c r="GW598" s="48"/>
      <c r="GX598" s="48"/>
      <c r="GY598" s="48"/>
      <c r="GZ598" s="48"/>
      <c r="HA598" s="48"/>
      <c r="HB598" s="48"/>
      <c r="HC598" s="48"/>
      <c r="HD598" s="48"/>
      <c r="HE598" s="48"/>
      <c r="HF598" s="48"/>
      <c r="HG598" s="48"/>
      <c r="HH598" s="48"/>
      <c r="HI598" s="48"/>
      <c r="HJ598" s="48"/>
      <c r="HK598" s="48"/>
      <c r="HL598" s="48"/>
      <c r="HM598" s="48"/>
      <c r="HN598" s="48"/>
      <c r="HO598" s="48"/>
      <c r="HP598" s="48"/>
      <c r="HQ598" s="48"/>
      <c r="HR598" s="48"/>
      <c r="HS598" s="48"/>
      <c r="HT598" s="48"/>
      <c r="HU598" s="48"/>
      <c r="HV598" s="48"/>
      <c r="HW598" s="48"/>
      <c r="HX598" s="48"/>
      <c r="HY598" s="48"/>
      <c r="HZ598" s="48"/>
      <c r="IA598" s="48"/>
      <c r="IB598" s="48"/>
      <c r="IC598" s="48"/>
      <c r="ID598" s="48"/>
      <c r="IE598" s="48"/>
      <c r="IF598" s="48"/>
      <c r="IG598" s="48"/>
      <c r="IH598" s="48"/>
      <c r="II598" s="48"/>
      <c r="IJ598" s="48"/>
      <c r="IK598" s="48"/>
      <c r="IL598" s="48"/>
      <c r="IM598" s="48"/>
      <c r="IN598" s="48"/>
      <c r="IO598" s="48"/>
      <c r="IP598" s="48"/>
      <c r="IQ598" s="48"/>
      <c r="IR598" s="48"/>
      <c r="IS598" s="48"/>
      <c r="IT598" s="48"/>
      <c r="IU598" s="48"/>
      <c r="IV598" s="48"/>
    </row>
    <row r="599" spans="2:256" x14ac:dyDescent="0.25">
      <c r="B599" s="48"/>
      <c r="C599" s="48"/>
      <c r="D599" s="48"/>
      <c r="E599" s="48"/>
      <c r="F599" s="48"/>
      <c r="G599" s="48"/>
      <c r="H599" s="48"/>
      <c r="I599" s="48"/>
      <c r="J599" s="48"/>
      <c r="K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48"/>
      <c r="GT599" s="48"/>
      <c r="GU599" s="48"/>
      <c r="GV599" s="48"/>
      <c r="GW599" s="48"/>
      <c r="GX599" s="48"/>
      <c r="GY599" s="48"/>
      <c r="GZ599" s="48"/>
      <c r="HA599" s="48"/>
      <c r="HB599" s="48"/>
      <c r="HC599" s="48"/>
      <c r="HD599" s="48"/>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row>
    <row r="600" spans="2:256" x14ac:dyDescent="0.25">
      <c r="B600" s="48"/>
      <c r="C600" s="48"/>
      <c r="D600" s="48"/>
      <c r="E600" s="48"/>
      <c r="F600" s="48"/>
      <c r="G600" s="48"/>
      <c r="H600" s="48"/>
      <c r="I600" s="48"/>
      <c r="J600" s="48"/>
      <c r="K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c r="GT600" s="48"/>
      <c r="GU600" s="48"/>
      <c r="GV600" s="48"/>
      <c r="GW600" s="48"/>
      <c r="GX600" s="48"/>
      <c r="GY600" s="48"/>
      <c r="GZ600" s="48"/>
      <c r="HA600" s="48"/>
      <c r="HB600" s="48"/>
      <c r="HC600" s="48"/>
      <c r="HD600" s="48"/>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row>
    <row r="601" spans="2:256" x14ac:dyDescent="0.25">
      <c r="B601" s="48"/>
      <c r="C601" s="48"/>
      <c r="D601" s="48"/>
      <c r="E601" s="48"/>
      <c r="F601" s="48"/>
      <c r="G601" s="48"/>
      <c r="H601" s="48"/>
      <c r="I601" s="48"/>
      <c r="J601" s="48"/>
      <c r="K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c r="GT601" s="48"/>
      <c r="GU601" s="48"/>
      <c r="GV601" s="48"/>
      <c r="GW601" s="48"/>
      <c r="GX601" s="48"/>
      <c r="GY601" s="48"/>
      <c r="GZ601" s="48"/>
      <c r="HA601" s="48"/>
      <c r="HB601" s="48"/>
      <c r="HC601" s="48"/>
      <c r="HD601" s="48"/>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row>
    <row r="602" spans="2:256" x14ac:dyDescent="0.25">
      <c r="B602" s="48"/>
      <c r="C602" s="48"/>
      <c r="D602" s="48"/>
      <c r="E602" s="48"/>
      <c r="F602" s="48"/>
      <c r="G602" s="48"/>
      <c r="H602" s="48"/>
      <c r="I602" s="48"/>
      <c r="J602" s="48"/>
      <c r="K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c r="GT602" s="48"/>
      <c r="GU602" s="48"/>
      <c r="GV602" s="48"/>
      <c r="GW602" s="48"/>
      <c r="GX602" s="48"/>
      <c r="GY602" s="48"/>
      <c r="GZ602" s="48"/>
      <c r="HA602" s="48"/>
      <c r="HB602" s="48"/>
      <c r="HC602" s="48"/>
      <c r="HD602" s="48"/>
      <c r="HE602" s="48"/>
      <c r="HF602" s="48"/>
      <c r="HG602" s="48"/>
      <c r="HH602" s="48"/>
      <c r="HI602" s="48"/>
      <c r="HJ602" s="48"/>
      <c r="HK602" s="48"/>
      <c r="HL602" s="48"/>
      <c r="HM602" s="48"/>
      <c r="HN602" s="48"/>
      <c r="HO602" s="48"/>
      <c r="HP602" s="48"/>
      <c r="HQ602" s="48"/>
      <c r="HR602" s="48"/>
      <c r="HS602" s="48"/>
      <c r="HT602" s="48"/>
      <c r="HU602" s="48"/>
      <c r="HV602" s="48"/>
      <c r="HW602" s="48"/>
      <c r="HX602" s="48"/>
      <c r="HY602" s="48"/>
      <c r="HZ602" s="48"/>
      <c r="IA602" s="48"/>
      <c r="IB602" s="48"/>
      <c r="IC602" s="48"/>
      <c r="ID602" s="48"/>
      <c r="IE602" s="48"/>
      <c r="IF602" s="48"/>
      <c r="IG602" s="48"/>
      <c r="IH602" s="48"/>
      <c r="II602" s="48"/>
      <c r="IJ602" s="48"/>
      <c r="IK602" s="48"/>
      <c r="IL602" s="48"/>
      <c r="IM602" s="48"/>
      <c r="IN602" s="48"/>
      <c r="IO602" s="48"/>
      <c r="IP602" s="48"/>
      <c r="IQ602" s="48"/>
      <c r="IR602" s="48"/>
      <c r="IS602" s="48"/>
      <c r="IT602" s="48"/>
      <c r="IU602" s="48"/>
      <c r="IV602" s="48"/>
    </row>
    <row r="603" spans="2:256" x14ac:dyDescent="0.25">
      <c r="B603" s="48"/>
      <c r="C603" s="48"/>
      <c r="D603" s="48"/>
      <c r="E603" s="48"/>
      <c r="F603" s="48"/>
      <c r="G603" s="48"/>
      <c r="H603" s="48"/>
      <c r="I603" s="48"/>
      <c r="J603" s="48"/>
      <c r="K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M603" s="48"/>
      <c r="EN603" s="48"/>
      <c r="EO603" s="48"/>
      <c r="EP603" s="48"/>
      <c r="EQ603" s="48"/>
      <c r="ER603" s="48"/>
      <c r="ES603" s="48"/>
      <c r="ET603" s="48"/>
      <c r="EU603" s="48"/>
      <c r="EV603" s="48"/>
      <c r="EW603" s="48"/>
      <c r="EX603" s="48"/>
      <c r="EY603" s="48"/>
      <c r="EZ603" s="48"/>
      <c r="FA603" s="48"/>
      <c r="FB603" s="48"/>
      <c r="FC603" s="48"/>
      <c r="FD603" s="48"/>
      <c r="FE603" s="48"/>
      <c r="FF603" s="48"/>
      <c r="FG603" s="48"/>
      <c r="FH603" s="48"/>
      <c r="FI603" s="48"/>
      <c r="FJ603" s="48"/>
      <c r="FK603" s="48"/>
      <c r="FL603" s="48"/>
      <c r="FM603" s="48"/>
      <c r="FN603" s="48"/>
      <c r="FO603" s="48"/>
      <c r="FP603" s="48"/>
      <c r="FQ603" s="48"/>
      <c r="FR603" s="48"/>
      <c r="FS603" s="48"/>
      <c r="FT603" s="48"/>
      <c r="FU603" s="48"/>
      <c r="FV603" s="48"/>
      <c r="FW603" s="48"/>
      <c r="FX603" s="48"/>
      <c r="FY603" s="48"/>
      <c r="FZ603" s="48"/>
      <c r="GA603" s="48"/>
      <c r="GB603" s="48"/>
      <c r="GC603" s="48"/>
      <c r="GD603" s="48"/>
      <c r="GE603" s="48"/>
      <c r="GF603" s="48"/>
      <c r="GG603" s="48"/>
      <c r="GH603" s="48"/>
      <c r="GI603" s="48"/>
      <c r="GJ603" s="48"/>
      <c r="GK603" s="48"/>
      <c r="GL603" s="48"/>
      <c r="GM603" s="48"/>
      <c r="GN603" s="48"/>
      <c r="GO603" s="48"/>
      <c r="GP603" s="48"/>
      <c r="GQ603" s="48"/>
      <c r="GR603" s="48"/>
      <c r="GS603" s="48"/>
      <c r="GT603" s="48"/>
      <c r="GU603" s="48"/>
      <c r="GV603" s="48"/>
      <c r="GW603" s="48"/>
      <c r="GX603" s="48"/>
      <c r="GY603" s="48"/>
      <c r="GZ603" s="48"/>
      <c r="HA603" s="48"/>
      <c r="HB603" s="48"/>
      <c r="HC603" s="48"/>
      <c r="HD603" s="48"/>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row>
    <row r="604" spans="2:256" x14ac:dyDescent="0.25">
      <c r="B604" s="48"/>
      <c r="C604" s="48"/>
      <c r="D604" s="48"/>
      <c r="E604" s="48"/>
      <c r="F604" s="48"/>
      <c r="G604" s="48"/>
      <c r="H604" s="48"/>
      <c r="I604" s="48"/>
      <c r="J604" s="48"/>
      <c r="K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c r="GT604" s="48"/>
      <c r="GU604" s="48"/>
      <c r="GV604" s="48"/>
      <c r="GW604" s="48"/>
      <c r="GX604" s="48"/>
      <c r="GY604" s="48"/>
      <c r="GZ604" s="48"/>
      <c r="HA604" s="48"/>
      <c r="HB604" s="48"/>
      <c r="HC604" s="48"/>
      <c r="HD604" s="48"/>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row>
    <row r="605" spans="2:256" x14ac:dyDescent="0.25">
      <c r="B605" s="48"/>
      <c r="C605" s="48"/>
      <c r="D605" s="48"/>
      <c r="E605" s="48"/>
      <c r="F605" s="48"/>
      <c r="G605" s="48"/>
      <c r="H605" s="48"/>
      <c r="I605" s="48"/>
      <c r="J605" s="48"/>
      <c r="K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c r="GT605" s="48"/>
      <c r="GU605" s="48"/>
      <c r="GV605" s="48"/>
      <c r="GW605" s="48"/>
      <c r="GX605" s="48"/>
      <c r="GY605" s="48"/>
      <c r="GZ605" s="48"/>
      <c r="HA605" s="48"/>
      <c r="HB605" s="48"/>
      <c r="HC605" s="48"/>
      <c r="HD605" s="48"/>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row>
    <row r="606" spans="2:256" x14ac:dyDescent="0.25">
      <c r="B606" s="48"/>
      <c r="C606" s="48"/>
      <c r="D606" s="48"/>
      <c r="E606" s="48"/>
      <c r="F606" s="48"/>
      <c r="G606" s="48"/>
      <c r="H606" s="48"/>
      <c r="I606" s="48"/>
      <c r="J606" s="48"/>
      <c r="K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M606" s="48"/>
      <c r="EN606" s="48"/>
      <c r="EO606" s="48"/>
      <c r="EP606" s="48"/>
      <c r="EQ606" s="48"/>
      <c r="ER606" s="48"/>
      <c r="ES606" s="48"/>
      <c r="ET606" s="48"/>
      <c r="EU606" s="48"/>
      <c r="EV606" s="48"/>
      <c r="EW606" s="48"/>
      <c r="EX606" s="48"/>
      <c r="EY606" s="48"/>
      <c r="EZ606" s="48"/>
      <c r="FA606" s="48"/>
      <c r="FB606" s="48"/>
      <c r="FC606" s="48"/>
      <c r="FD606" s="48"/>
      <c r="FE606" s="48"/>
      <c r="FF606" s="48"/>
      <c r="FG606" s="48"/>
      <c r="FH606" s="48"/>
      <c r="FI606" s="48"/>
      <c r="FJ606" s="48"/>
      <c r="FK606" s="48"/>
      <c r="FL606" s="48"/>
      <c r="FM606" s="48"/>
      <c r="FN606" s="48"/>
      <c r="FO606" s="48"/>
      <c r="FP606" s="48"/>
      <c r="FQ606" s="48"/>
      <c r="FR606" s="48"/>
      <c r="FS606" s="48"/>
      <c r="FT606" s="48"/>
      <c r="FU606" s="48"/>
      <c r="FV606" s="48"/>
      <c r="FW606" s="48"/>
      <c r="FX606" s="48"/>
      <c r="FY606" s="48"/>
      <c r="FZ606" s="48"/>
      <c r="GA606" s="48"/>
      <c r="GB606" s="48"/>
      <c r="GC606" s="48"/>
      <c r="GD606" s="48"/>
      <c r="GE606" s="48"/>
      <c r="GF606" s="48"/>
      <c r="GG606" s="48"/>
      <c r="GH606" s="48"/>
      <c r="GI606" s="48"/>
      <c r="GJ606" s="48"/>
      <c r="GK606" s="48"/>
      <c r="GL606" s="48"/>
      <c r="GM606" s="48"/>
      <c r="GN606" s="48"/>
      <c r="GO606" s="48"/>
      <c r="GP606" s="48"/>
      <c r="GQ606" s="48"/>
      <c r="GR606" s="48"/>
      <c r="GS606" s="48"/>
      <c r="GT606" s="48"/>
      <c r="GU606" s="48"/>
      <c r="GV606" s="48"/>
      <c r="GW606" s="48"/>
      <c r="GX606" s="48"/>
      <c r="GY606" s="48"/>
      <c r="GZ606" s="48"/>
      <c r="HA606" s="48"/>
      <c r="HB606" s="48"/>
      <c r="HC606" s="48"/>
      <c r="HD606" s="48"/>
      <c r="HE606" s="48"/>
      <c r="HF606" s="48"/>
      <c r="HG606" s="48"/>
      <c r="HH606" s="48"/>
      <c r="HI606" s="48"/>
      <c r="HJ606" s="48"/>
      <c r="HK606" s="48"/>
      <c r="HL606" s="48"/>
      <c r="HM606" s="48"/>
      <c r="HN606" s="48"/>
      <c r="HO606" s="48"/>
      <c r="HP606" s="48"/>
      <c r="HQ606" s="48"/>
      <c r="HR606" s="48"/>
      <c r="HS606" s="48"/>
      <c r="HT606" s="48"/>
      <c r="HU606" s="48"/>
      <c r="HV606" s="48"/>
      <c r="HW606" s="48"/>
      <c r="HX606" s="48"/>
      <c r="HY606" s="48"/>
      <c r="HZ606" s="48"/>
      <c r="IA606" s="48"/>
      <c r="IB606" s="48"/>
      <c r="IC606" s="48"/>
      <c r="ID606" s="48"/>
      <c r="IE606" s="48"/>
      <c r="IF606" s="48"/>
      <c r="IG606" s="48"/>
      <c r="IH606" s="48"/>
      <c r="II606" s="48"/>
      <c r="IJ606" s="48"/>
      <c r="IK606" s="48"/>
      <c r="IL606" s="48"/>
      <c r="IM606" s="48"/>
      <c r="IN606" s="48"/>
      <c r="IO606" s="48"/>
      <c r="IP606" s="48"/>
      <c r="IQ606" s="48"/>
      <c r="IR606" s="48"/>
      <c r="IS606" s="48"/>
      <c r="IT606" s="48"/>
      <c r="IU606" s="48"/>
      <c r="IV606" s="48"/>
    </row>
    <row r="607" spans="2:256" x14ac:dyDescent="0.25">
      <c r="B607" s="48"/>
      <c r="C607" s="48"/>
      <c r="D607" s="48"/>
      <c r="E607" s="48"/>
      <c r="F607" s="48"/>
      <c r="G607" s="48"/>
      <c r="H607" s="48"/>
      <c r="I607" s="48"/>
      <c r="J607" s="48"/>
      <c r="K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48"/>
      <c r="EE607" s="48"/>
      <c r="EF607" s="48"/>
      <c r="EG607" s="48"/>
      <c r="EH607" s="48"/>
      <c r="EI607" s="48"/>
      <c r="EJ607" s="48"/>
      <c r="EK607" s="48"/>
      <c r="EL607" s="48"/>
      <c r="EM607" s="48"/>
      <c r="EN607" s="48"/>
      <c r="EO607" s="48"/>
      <c r="EP607" s="48"/>
      <c r="EQ607" s="48"/>
      <c r="ER607" s="48"/>
      <c r="ES607" s="48"/>
      <c r="ET607" s="48"/>
      <c r="EU607" s="48"/>
      <c r="EV607" s="48"/>
      <c r="EW607" s="48"/>
      <c r="EX607" s="48"/>
      <c r="EY607" s="48"/>
      <c r="EZ607" s="48"/>
      <c r="FA607" s="48"/>
      <c r="FB607" s="48"/>
      <c r="FC607" s="48"/>
      <c r="FD607" s="48"/>
      <c r="FE607" s="48"/>
      <c r="FF607" s="48"/>
      <c r="FG607" s="48"/>
      <c r="FH607" s="48"/>
      <c r="FI607" s="48"/>
      <c r="FJ607" s="48"/>
      <c r="FK607" s="48"/>
      <c r="FL607" s="48"/>
      <c r="FM607" s="48"/>
      <c r="FN607" s="48"/>
      <c r="FO607" s="48"/>
      <c r="FP607" s="48"/>
      <c r="FQ607" s="48"/>
      <c r="FR607" s="48"/>
      <c r="FS607" s="48"/>
      <c r="FT607" s="48"/>
      <c r="FU607" s="48"/>
      <c r="FV607" s="48"/>
      <c r="FW607" s="48"/>
      <c r="FX607" s="48"/>
      <c r="FY607" s="48"/>
      <c r="FZ607" s="48"/>
      <c r="GA607" s="48"/>
      <c r="GB607" s="48"/>
      <c r="GC607" s="48"/>
      <c r="GD607" s="48"/>
      <c r="GE607" s="48"/>
      <c r="GF607" s="48"/>
      <c r="GG607" s="48"/>
      <c r="GH607" s="48"/>
      <c r="GI607" s="48"/>
      <c r="GJ607" s="48"/>
      <c r="GK607" s="48"/>
      <c r="GL607" s="48"/>
      <c r="GM607" s="48"/>
      <c r="GN607" s="48"/>
      <c r="GO607" s="48"/>
      <c r="GP607" s="48"/>
      <c r="GQ607" s="48"/>
      <c r="GR607" s="48"/>
      <c r="GS607" s="48"/>
      <c r="GT607" s="48"/>
      <c r="GU607" s="48"/>
      <c r="GV607" s="48"/>
      <c r="GW607" s="48"/>
      <c r="GX607" s="48"/>
      <c r="GY607" s="48"/>
      <c r="GZ607" s="48"/>
      <c r="HA607" s="48"/>
      <c r="HB607" s="48"/>
      <c r="HC607" s="48"/>
      <c r="HD607" s="48"/>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row>
    <row r="608" spans="2:256" x14ac:dyDescent="0.25">
      <c r="B608" s="48"/>
      <c r="C608" s="48"/>
      <c r="D608" s="48"/>
      <c r="E608" s="48"/>
      <c r="F608" s="48"/>
      <c r="G608" s="48"/>
      <c r="H608" s="48"/>
      <c r="I608" s="48"/>
      <c r="J608" s="48"/>
      <c r="K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c r="GT608" s="48"/>
      <c r="GU608" s="48"/>
      <c r="GV608" s="48"/>
      <c r="GW608" s="48"/>
      <c r="GX608" s="48"/>
      <c r="GY608" s="48"/>
      <c r="GZ608" s="48"/>
      <c r="HA608" s="48"/>
      <c r="HB608" s="48"/>
      <c r="HC608" s="48"/>
      <c r="HD608" s="48"/>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row>
    <row r="609" spans="2:256" x14ac:dyDescent="0.25">
      <c r="B609" s="48"/>
      <c r="C609" s="48"/>
      <c r="D609" s="48"/>
      <c r="E609" s="48"/>
      <c r="F609" s="48"/>
      <c r="G609" s="48"/>
      <c r="H609" s="48"/>
      <c r="I609" s="48"/>
      <c r="J609" s="48"/>
      <c r="K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c r="GT609" s="48"/>
      <c r="GU609" s="48"/>
      <c r="GV609" s="48"/>
      <c r="GW609" s="48"/>
      <c r="GX609" s="48"/>
      <c r="GY609" s="48"/>
      <c r="GZ609" s="48"/>
      <c r="HA609" s="48"/>
      <c r="HB609" s="48"/>
      <c r="HC609" s="48"/>
      <c r="HD609" s="48"/>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row>
    <row r="610" spans="2:256" x14ac:dyDescent="0.25">
      <c r="B610" s="48"/>
      <c r="C610" s="48"/>
      <c r="D610" s="48"/>
      <c r="E610" s="48"/>
      <c r="F610" s="48"/>
      <c r="G610" s="48"/>
      <c r="H610" s="48"/>
      <c r="I610" s="48"/>
      <c r="J610" s="48"/>
      <c r="K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c r="GT610" s="48"/>
      <c r="GU610" s="48"/>
      <c r="GV610" s="48"/>
      <c r="GW610" s="48"/>
      <c r="GX610" s="48"/>
      <c r="GY610" s="48"/>
      <c r="GZ610" s="48"/>
      <c r="HA610" s="48"/>
      <c r="HB610" s="48"/>
      <c r="HC610" s="48"/>
      <c r="HD610" s="48"/>
      <c r="HE610" s="48"/>
      <c r="HF610" s="48"/>
      <c r="HG610" s="48"/>
      <c r="HH610" s="48"/>
      <c r="HI610" s="48"/>
      <c r="HJ610" s="48"/>
      <c r="HK610" s="48"/>
      <c r="HL610" s="48"/>
      <c r="HM610" s="48"/>
      <c r="HN610" s="48"/>
      <c r="HO610" s="48"/>
      <c r="HP610" s="48"/>
      <c r="HQ610" s="48"/>
      <c r="HR610" s="48"/>
      <c r="HS610" s="48"/>
      <c r="HT610" s="48"/>
      <c r="HU610" s="48"/>
      <c r="HV610" s="48"/>
      <c r="HW610" s="48"/>
      <c r="HX610" s="48"/>
      <c r="HY610" s="48"/>
      <c r="HZ610" s="48"/>
      <c r="IA610" s="48"/>
      <c r="IB610" s="48"/>
      <c r="IC610" s="48"/>
      <c r="ID610" s="48"/>
      <c r="IE610" s="48"/>
      <c r="IF610" s="48"/>
      <c r="IG610" s="48"/>
      <c r="IH610" s="48"/>
      <c r="II610" s="48"/>
      <c r="IJ610" s="48"/>
      <c r="IK610" s="48"/>
      <c r="IL610" s="48"/>
      <c r="IM610" s="48"/>
      <c r="IN610" s="48"/>
      <c r="IO610" s="48"/>
      <c r="IP610" s="48"/>
      <c r="IQ610" s="48"/>
      <c r="IR610" s="48"/>
      <c r="IS610" s="48"/>
      <c r="IT610" s="48"/>
      <c r="IU610" s="48"/>
      <c r="IV610" s="48"/>
    </row>
    <row r="611" spans="2:256" x14ac:dyDescent="0.25">
      <c r="B611" s="48"/>
      <c r="C611" s="48"/>
      <c r="D611" s="48"/>
      <c r="E611" s="48"/>
      <c r="F611" s="48"/>
      <c r="G611" s="48"/>
      <c r="H611" s="48"/>
      <c r="I611" s="48"/>
      <c r="J611" s="48"/>
      <c r="K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c r="GT611" s="48"/>
      <c r="GU611" s="48"/>
      <c r="GV611" s="48"/>
      <c r="GW611" s="48"/>
      <c r="GX611" s="48"/>
      <c r="GY611" s="48"/>
      <c r="GZ611" s="48"/>
      <c r="HA611" s="48"/>
      <c r="HB611" s="48"/>
      <c r="HC611" s="48"/>
      <c r="HD611" s="48"/>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row>
    <row r="612" spans="2:256" x14ac:dyDescent="0.25">
      <c r="B612" s="48"/>
      <c r="C612" s="48"/>
      <c r="D612" s="48"/>
      <c r="E612" s="48"/>
      <c r="F612" s="48"/>
      <c r="G612" s="48"/>
      <c r="H612" s="48"/>
      <c r="I612" s="48"/>
      <c r="J612" s="48"/>
      <c r="K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c r="GT612" s="48"/>
      <c r="GU612" s="48"/>
      <c r="GV612" s="48"/>
      <c r="GW612" s="48"/>
      <c r="GX612" s="48"/>
      <c r="GY612" s="48"/>
      <c r="GZ612" s="48"/>
      <c r="HA612" s="48"/>
      <c r="HB612" s="48"/>
      <c r="HC612" s="48"/>
      <c r="HD612" s="48"/>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row>
    <row r="613" spans="2:256" x14ac:dyDescent="0.25">
      <c r="B613" s="48"/>
      <c r="C613" s="48"/>
      <c r="D613" s="48"/>
      <c r="E613" s="48"/>
      <c r="F613" s="48"/>
      <c r="G613" s="48"/>
      <c r="H613" s="48"/>
      <c r="I613" s="48"/>
      <c r="J613" s="48"/>
      <c r="K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M613" s="48"/>
      <c r="EN613" s="48"/>
      <c r="EO613" s="48"/>
      <c r="EP613" s="48"/>
      <c r="EQ613" s="48"/>
      <c r="ER613" s="48"/>
      <c r="ES613" s="48"/>
      <c r="ET613" s="48"/>
      <c r="EU613" s="48"/>
      <c r="EV613" s="48"/>
      <c r="EW613" s="48"/>
      <c r="EX613" s="48"/>
      <c r="EY613" s="48"/>
      <c r="EZ613" s="48"/>
      <c r="FA613" s="48"/>
      <c r="FB613" s="48"/>
      <c r="FC613" s="48"/>
      <c r="FD613" s="48"/>
      <c r="FE613" s="48"/>
      <c r="FF613" s="48"/>
      <c r="FG613" s="48"/>
      <c r="FH613" s="48"/>
      <c r="FI613" s="48"/>
      <c r="FJ613" s="48"/>
      <c r="FK613" s="48"/>
      <c r="FL613" s="48"/>
      <c r="FM613" s="48"/>
      <c r="FN613" s="48"/>
      <c r="FO613" s="48"/>
      <c r="FP613" s="48"/>
      <c r="FQ613" s="48"/>
      <c r="FR613" s="48"/>
      <c r="FS613" s="48"/>
      <c r="FT613" s="48"/>
      <c r="FU613" s="48"/>
      <c r="FV613" s="48"/>
      <c r="FW613" s="48"/>
      <c r="FX613" s="48"/>
      <c r="FY613" s="48"/>
      <c r="FZ613" s="48"/>
      <c r="GA613" s="48"/>
      <c r="GB613" s="48"/>
      <c r="GC613" s="48"/>
      <c r="GD613" s="48"/>
      <c r="GE613" s="48"/>
      <c r="GF613" s="48"/>
      <c r="GG613" s="48"/>
      <c r="GH613" s="48"/>
      <c r="GI613" s="48"/>
      <c r="GJ613" s="48"/>
      <c r="GK613" s="48"/>
      <c r="GL613" s="48"/>
      <c r="GM613" s="48"/>
      <c r="GN613" s="48"/>
      <c r="GO613" s="48"/>
      <c r="GP613" s="48"/>
      <c r="GQ613" s="48"/>
      <c r="GR613" s="48"/>
      <c r="GS613" s="48"/>
      <c r="GT613" s="48"/>
      <c r="GU613" s="48"/>
      <c r="GV613" s="48"/>
      <c r="GW613" s="48"/>
      <c r="GX613" s="48"/>
      <c r="GY613" s="48"/>
      <c r="GZ613" s="48"/>
      <c r="HA613" s="48"/>
      <c r="HB613" s="48"/>
      <c r="HC613" s="48"/>
      <c r="HD613" s="48"/>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row>
    <row r="614" spans="2:256" x14ac:dyDescent="0.25">
      <c r="B614" s="48"/>
      <c r="C614" s="48"/>
      <c r="D614" s="48"/>
      <c r="E614" s="48"/>
      <c r="F614" s="48"/>
      <c r="G614" s="48"/>
      <c r="H614" s="48"/>
      <c r="I614" s="48"/>
      <c r="J614" s="48"/>
      <c r="K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c r="HD614" s="48"/>
      <c r="HE614" s="48"/>
      <c r="HF614" s="48"/>
      <c r="HG614" s="48"/>
      <c r="HH614" s="48"/>
      <c r="HI614" s="48"/>
      <c r="HJ614" s="48"/>
      <c r="HK614" s="48"/>
      <c r="HL614" s="48"/>
      <c r="HM614" s="48"/>
      <c r="HN614" s="48"/>
      <c r="HO614" s="48"/>
      <c r="HP614" s="48"/>
      <c r="HQ614" s="48"/>
      <c r="HR614" s="48"/>
      <c r="HS614" s="48"/>
      <c r="HT614" s="48"/>
      <c r="HU614" s="48"/>
      <c r="HV614" s="48"/>
      <c r="HW614" s="48"/>
      <c r="HX614" s="48"/>
      <c r="HY614" s="48"/>
      <c r="HZ614" s="48"/>
      <c r="IA614" s="48"/>
      <c r="IB614" s="48"/>
      <c r="IC614" s="48"/>
      <c r="ID614" s="48"/>
      <c r="IE614" s="48"/>
      <c r="IF614" s="48"/>
      <c r="IG614" s="48"/>
      <c r="IH614" s="48"/>
      <c r="II614" s="48"/>
      <c r="IJ614" s="48"/>
      <c r="IK614" s="48"/>
      <c r="IL614" s="48"/>
      <c r="IM614" s="48"/>
      <c r="IN614" s="48"/>
      <c r="IO614" s="48"/>
      <c r="IP614" s="48"/>
      <c r="IQ614" s="48"/>
      <c r="IR614" s="48"/>
      <c r="IS614" s="48"/>
      <c r="IT614" s="48"/>
      <c r="IU614" s="48"/>
      <c r="IV614" s="48"/>
    </row>
    <row r="615" spans="2:256" x14ac:dyDescent="0.25">
      <c r="B615" s="48"/>
      <c r="C615" s="48"/>
      <c r="D615" s="48"/>
      <c r="E615" s="48"/>
      <c r="F615" s="48"/>
      <c r="G615" s="48"/>
      <c r="H615" s="48"/>
      <c r="I615" s="48"/>
      <c r="J615" s="48"/>
      <c r="K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c r="HD615" s="48"/>
      <c r="HE615" s="48"/>
      <c r="HF615" s="48"/>
      <c r="HG615" s="48"/>
      <c r="HH615" s="48"/>
      <c r="HI615" s="48"/>
      <c r="HJ615" s="48"/>
      <c r="HK615" s="48"/>
      <c r="HL615" s="48"/>
      <c r="HM615" s="48"/>
      <c r="HN615" s="48"/>
      <c r="HO615" s="48"/>
      <c r="HP615" s="48"/>
      <c r="HQ615" s="48"/>
      <c r="HR615" s="48"/>
      <c r="HS615" s="48"/>
      <c r="HT615" s="48"/>
      <c r="HU615" s="48"/>
      <c r="HV615" s="48"/>
      <c r="HW615" s="48"/>
      <c r="HX615" s="48"/>
      <c r="HY615" s="48"/>
      <c r="HZ615" s="48"/>
      <c r="IA615" s="48"/>
      <c r="IB615" s="48"/>
      <c r="IC615" s="48"/>
      <c r="ID615" s="48"/>
      <c r="IE615" s="48"/>
      <c r="IF615" s="48"/>
      <c r="IG615" s="48"/>
      <c r="IH615" s="48"/>
      <c r="II615" s="48"/>
      <c r="IJ615" s="48"/>
      <c r="IK615" s="48"/>
      <c r="IL615" s="48"/>
      <c r="IM615" s="48"/>
      <c r="IN615" s="48"/>
      <c r="IO615" s="48"/>
      <c r="IP615" s="48"/>
      <c r="IQ615" s="48"/>
      <c r="IR615" s="48"/>
      <c r="IS615" s="48"/>
      <c r="IT615" s="48"/>
      <c r="IU615" s="48"/>
      <c r="IV615" s="48"/>
    </row>
    <row r="616" spans="2:256" x14ac:dyDescent="0.25">
      <c r="B616" s="48"/>
      <c r="C616" s="48"/>
      <c r="D616" s="48"/>
      <c r="E616" s="48"/>
      <c r="F616" s="48"/>
      <c r="G616" s="48"/>
      <c r="H616" s="48"/>
      <c r="I616" s="48"/>
      <c r="J616" s="48"/>
      <c r="K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c r="HD616" s="48"/>
      <c r="HE616" s="48"/>
      <c r="HF616" s="48"/>
      <c r="HG616" s="48"/>
      <c r="HH616" s="48"/>
      <c r="HI616" s="48"/>
      <c r="HJ616" s="48"/>
      <c r="HK616" s="48"/>
      <c r="HL616" s="48"/>
      <c r="HM616" s="48"/>
      <c r="HN616" s="48"/>
      <c r="HO616" s="48"/>
      <c r="HP616" s="48"/>
      <c r="HQ616" s="48"/>
      <c r="HR616" s="48"/>
      <c r="HS616" s="48"/>
      <c r="HT616" s="48"/>
      <c r="HU616" s="48"/>
      <c r="HV616" s="48"/>
      <c r="HW616" s="48"/>
      <c r="HX616" s="48"/>
      <c r="HY616" s="48"/>
      <c r="HZ616" s="48"/>
      <c r="IA616" s="48"/>
      <c r="IB616" s="48"/>
      <c r="IC616" s="48"/>
      <c r="ID616" s="48"/>
      <c r="IE616" s="48"/>
      <c r="IF616" s="48"/>
      <c r="IG616" s="48"/>
      <c r="IH616" s="48"/>
      <c r="II616" s="48"/>
      <c r="IJ616" s="48"/>
      <c r="IK616" s="48"/>
      <c r="IL616" s="48"/>
      <c r="IM616" s="48"/>
      <c r="IN616" s="48"/>
      <c r="IO616" s="48"/>
      <c r="IP616" s="48"/>
      <c r="IQ616" s="48"/>
      <c r="IR616" s="48"/>
      <c r="IS616" s="48"/>
      <c r="IT616" s="48"/>
      <c r="IU616" s="48"/>
      <c r="IV616" s="48"/>
    </row>
    <row r="617" spans="2:256" x14ac:dyDescent="0.25">
      <c r="B617" s="48"/>
      <c r="C617" s="48"/>
      <c r="D617" s="48"/>
      <c r="E617" s="48"/>
      <c r="F617" s="48"/>
      <c r="G617" s="48"/>
      <c r="H617" s="48"/>
      <c r="I617" s="48"/>
      <c r="J617" s="48"/>
      <c r="K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c r="HD617" s="48"/>
      <c r="HE617" s="48"/>
      <c r="HF617" s="48"/>
      <c r="HG617" s="48"/>
      <c r="HH617" s="48"/>
      <c r="HI617" s="48"/>
      <c r="HJ617" s="48"/>
      <c r="HK617" s="48"/>
      <c r="HL617" s="48"/>
      <c r="HM617" s="48"/>
      <c r="HN617" s="48"/>
      <c r="HO617" s="48"/>
      <c r="HP617" s="48"/>
      <c r="HQ617" s="48"/>
      <c r="HR617" s="48"/>
      <c r="HS617" s="48"/>
      <c r="HT617" s="48"/>
      <c r="HU617" s="48"/>
      <c r="HV617" s="48"/>
      <c r="HW617" s="48"/>
      <c r="HX617" s="48"/>
      <c r="HY617" s="48"/>
      <c r="HZ617" s="48"/>
      <c r="IA617" s="48"/>
      <c r="IB617" s="48"/>
      <c r="IC617" s="48"/>
      <c r="ID617" s="48"/>
      <c r="IE617" s="48"/>
      <c r="IF617" s="48"/>
      <c r="IG617" s="48"/>
      <c r="IH617" s="48"/>
      <c r="II617" s="48"/>
      <c r="IJ617" s="48"/>
      <c r="IK617" s="48"/>
      <c r="IL617" s="48"/>
      <c r="IM617" s="48"/>
      <c r="IN617" s="48"/>
      <c r="IO617" s="48"/>
      <c r="IP617" s="48"/>
      <c r="IQ617" s="48"/>
      <c r="IR617" s="48"/>
      <c r="IS617" s="48"/>
      <c r="IT617" s="48"/>
      <c r="IU617" s="48"/>
      <c r="IV617" s="48"/>
    </row>
    <row r="618" spans="2:256" x14ac:dyDescent="0.25">
      <c r="B618" s="48"/>
      <c r="C618" s="48"/>
      <c r="D618" s="48"/>
      <c r="E618" s="48"/>
      <c r="F618" s="48"/>
      <c r="G618" s="48"/>
      <c r="H618" s="48"/>
      <c r="I618" s="48"/>
      <c r="J618" s="48"/>
      <c r="K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48"/>
      <c r="HD618" s="48"/>
      <c r="HE618" s="48"/>
      <c r="HF618" s="48"/>
      <c r="HG618" s="48"/>
      <c r="HH618" s="48"/>
      <c r="HI618" s="48"/>
      <c r="HJ618" s="48"/>
      <c r="HK618" s="48"/>
      <c r="HL618" s="48"/>
      <c r="HM618" s="48"/>
      <c r="HN618" s="48"/>
      <c r="HO618" s="48"/>
      <c r="HP618" s="48"/>
      <c r="HQ618" s="48"/>
      <c r="HR618" s="48"/>
      <c r="HS618" s="48"/>
      <c r="HT618" s="48"/>
      <c r="HU618" s="48"/>
      <c r="HV618" s="48"/>
      <c r="HW618" s="48"/>
      <c r="HX618" s="48"/>
      <c r="HY618" s="48"/>
      <c r="HZ618" s="48"/>
      <c r="IA618" s="48"/>
      <c r="IB618" s="48"/>
      <c r="IC618" s="48"/>
      <c r="ID618" s="48"/>
      <c r="IE618" s="48"/>
      <c r="IF618" s="48"/>
      <c r="IG618" s="48"/>
      <c r="IH618" s="48"/>
      <c r="II618" s="48"/>
      <c r="IJ618" s="48"/>
      <c r="IK618" s="48"/>
      <c r="IL618" s="48"/>
      <c r="IM618" s="48"/>
      <c r="IN618" s="48"/>
      <c r="IO618" s="48"/>
      <c r="IP618" s="48"/>
      <c r="IQ618" s="48"/>
      <c r="IR618" s="48"/>
      <c r="IS618" s="48"/>
      <c r="IT618" s="48"/>
      <c r="IU618" s="48"/>
      <c r="IV618" s="48"/>
    </row>
    <row r="619" spans="2:256" x14ac:dyDescent="0.25">
      <c r="B619" s="48"/>
      <c r="C619" s="48"/>
      <c r="D619" s="48"/>
      <c r="E619" s="48"/>
      <c r="F619" s="48"/>
      <c r="G619" s="48"/>
      <c r="H619" s="48"/>
      <c r="I619" s="48"/>
      <c r="J619" s="48"/>
      <c r="K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c r="HD619" s="48"/>
      <c r="HE619" s="48"/>
      <c r="HF619" s="48"/>
      <c r="HG619" s="48"/>
      <c r="HH619" s="48"/>
      <c r="HI619" s="48"/>
      <c r="HJ619" s="48"/>
      <c r="HK619" s="48"/>
      <c r="HL619" s="48"/>
      <c r="HM619" s="48"/>
      <c r="HN619" s="48"/>
      <c r="HO619" s="48"/>
      <c r="HP619" s="48"/>
      <c r="HQ619" s="48"/>
      <c r="HR619" s="48"/>
      <c r="HS619" s="48"/>
      <c r="HT619" s="48"/>
      <c r="HU619" s="48"/>
      <c r="HV619" s="48"/>
      <c r="HW619" s="48"/>
      <c r="HX619" s="48"/>
      <c r="HY619" s="48"/>
      <c r="HZ619" s="48"/>
      <c r="IA619" s="48"/>
      <c r="IB619" s="48"/>
      <c r="IC619" s="48"/>
      <c r="ID619" s="48"/>
      <c r="IE619" s="48"/>
      <c r="IF619" s="48"/>
      <c r="IG619" s="48"/>
      <c r="IH619" s="48"/>
      <c r="II619" s="48"/>
      <c r="IJ619" s="48"/>
      <c r="IK619" s="48"/>
      <c r="IL619" s="48"/>
      <c r="IM619" s="48"/>
      <c r="IN619" s="48"/>
      <c r="IO619" s="48"/>
      <c r="IP619" s="48"/>
      <c r="IQ619" s="48"/>
      <c r="IR619" s="48"/>
      <c r="IS619" s="48"/>
      <c r="IT619" s="48"/>
      <c r="IU619" s="48"/>
      <c r="IV619" s="48"/>
    </row>
    <row r="620" spans="2:256" x14ac:dyDescent="0.25">
      <c r="B620" s="48"/>
      <c r="C620" s="48"/>
      <c r="D620" s="48"/>
      <c r="E620" s="48"/>
      <c r="F620" s="48"/>
      <c r="G620" s="48"/>
      <c r="H620" s="48"/>
      <c r="I620" s="48"/>
      <c r="J620" s="48"/>
      <c r="K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c r="IV620" s="48"/>
    </row>
    <row r="621" spans="2:256" x14ac:dyDescent="0.25">
      <c r="B621" s="48"/>
      <c r="C621" s="48"/>
      <c r="D621" s="48"/>
      <c r="E621" s="48"/>
      <c r="F621" s="48"/>
      <c r="G621" s="48"/>
      <c r="H621" s="48"/>
      <c r="I621" s="48"/>
      <c r="J621" s="48"/>
      <c r="K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c r="HD621" s="48"/>
      <c r="HE621" s="48"/>
      <c r="HF621" s="48"/>
      <c r="HG621" s="48"/>
      <c r="HH621" s="48"/>
      <c r="HI621" s="48"/>
      <c r="HJ621" s="48"/>
      <c r="HK621" s="48"/>
      <c r="HL621" s="48"/>
      <c r="HM621" s="48"/>
      <c r="HN621" s="48"/>
      <c r="HO621" s="48"/>
      <c r="HP621" s="48"/>
      <c r="HQ621" s="48"/>
      <c r="HR621" s="48"/>
      <c r="HS621" s="48"/>
      <c r="HT621" s="48"/>
      <c r="HU621" s="48"/>
      <c r="HV621" s="48"/>
      <c r="HW621" s="48"/>
      <c r="HX621" s="48"/>
      <c r="HY621" s="48"/>
      <c r="HZ621" s="48"/>
      <c r="IA621" s="48"/>
      <c r="IB621" s="48"/>
      <c r="IC621" s="48"/>
      <c r="ID621" s="48"/>
      <c r="IE621" s="48"/>
      <c r="IF621" s="48"/>
      <c r="IG621" s="48"/>
      <c r="IH621" s="48"/>
      <c r="II621" s="48"/>
      <c r="IJ621" s="48"/>
      <c r="IK621" s="48"/>
      <c r="IL621" s="48"/>
      <c r="IM621" s="48"/>
      <c r="IN621" s="48"/>
      <c r="IO621" s="48"/>
      <c r="IP621" s="48"/>
      <c r="IQ621" s="48"/>
      <c r="IR621" s="48"/>
      <c r="IS621" s="48"/>
      <c r="IT621" s="48"/>
      <c r="IU621" s="48"/>
      <c r="IV621" s="48"/>
    </row>
    <row r="622" spans="2:256" x14ac:dyDescent="0.25">
      <c r="B622" s="48"/>
      <c r="C622" s="48"/>
      <c r="D622" s="48"/>
      <c r="E622" s="48"/>
      <c r="F622" s="48"/>
      <c r="G622" s="48"/>
      <c r="H622" s="48"/>
      <c r="I622" s="48"/>
      <c r="J622" s="48"/>
      <c r="K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c r="HD622" s="48"/>
      <c r="HE622" s="48"/>
      <c r="HF622" s="48"/>
      <c r="HG622" s="48"/>
      <c r="HH622" s="48"/>
      <c r="HI622" s="48"/>
      <c r="HJ622" s="48"/>
      <c r="HK622" s="48"/>
      <c r="HL622" s="48"/>
      <c r="HM622" s="48"/>
      <c r="HN622" s="48"/>
      <c r="HO622" s="48"/>
      <c r="HP622" s="48"/>
      <c r="HQ622" s="48"/>
      <c r="HR622" s="48"/>
      <c r="HS622" s="48"/>
      <c r="HT622" s="48"/>
      <c r="HU622" s="48"/>
      <c r="HV622" s="48"/>
      <c r="HW622" s="48"/>
      <c r="HX622" s="48"/>
      <c r="HY622" s="48"/>
      <c r="HZ622" s="48"/>
      <c r="IA622" s="48"/>
      <c r="IB622" s="48"/>
      <c r="IC622" s="48"/>
      <c r="ID622" s="48"/>
      <c r="IE622" s="48"/>
      <c r="IF622" s="48"/>
      <c r="IG622" s="48"/>
      <c r="IH622" s="48"/>
      <c r="II622" s="48"/>
      <c r="IJ622" s="48"/>
      <c r="IK622" s="48"/>
      <c r="IL622" s="48"/>
      <c r="IM622" s="48"/>
      <c r="IN622" s="48"/>
      <c r="IO622" s="48"/>
      <c r="IP622" s="48"/>
      <c r="IQ622" s="48"/>
      <c r="IR622" s="48"/>
      <c r="IS622" s="48"/>
      <c r="IT622" s="48"/>
      <c r="IU622" s="48"/>
      <c r="IV622" s="48"/>
    </row>
    <row r="623" spans="2:256" x14ac:dyDescent="0.25">
      <c r="B623" s="48"/>
      <c r="C623" s="48"/>
      <c r="D623" s="48"/>
      <c r="E623" s="48"/>
      <c r="F623" s="48"/>
      <c r="G623" s="48"/>
      <c r="H623" s="48"/>
      <c r="I623" s="48"/>
      <c r="J623" s="48"/>
      <c r="K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c r="HD623" s="48"/>
      <c r="HE623" s="48"/>
      <c r="HF623" s="48"/>
      <c r="HG623" s="48"/>
      <c r="HH623" s="48"/>
      <c r="HI623" s="48"/>
      <c r="HJ623" s="48"/>
      <c r="HK623" s="48"/>
      <c r="HL623" s="48"/>
      <c r="HM623" s="48"/>
      <c r="HN623" s="48"/>
      <c r="HO623" s="48"/>
      <c r="HP623" s="48"/>
      <c r="HQ623" s="48"/>
      <c r="HR623" s="48"/>
      <c r="HS623" s="48"/>
      <c r="HT623" s="48"/>
      <c r="HU623" s="48"/>
      <c r="HV623" s="48"/>
      <c r="HW623" s="48"/>
      <c r="HX623" s="48"/>
      <c r="HY623" s="48"/>
      <c r="HZ623" s="48"/>
      <c r="IA623" s="48"/>
      <c r="IB623" s="48"/>
      <c r="IC623" s="48"/>
      <c r="ID623" s="48"/>
      <c r="IE623" s="48"/>
      <c r="IF623" s="48"/>
      <c r="IG623" s="48"/>
      <c r="IH623" s="48"/>
      <c r="II623" s="48"/>
      <c r="IJ623" s="48"/>
      <c r="IK623" s="48"/>
      <c r="IL623" s="48"/>
      <c r="IM623" s="48"/>
      <c r="IN623" s="48"/>
      <c r="IO623" s="48"/>
      <c r="IP623" s="48"/>
      <c r="IQ623" s="48"/>
      <c r="IR623" s="48"/>
      <c r="IS623" s="48"/>
      <c r="IT623" s="48"/>
      <c r="IU623" s="48"/>
      <c r="IV623" s="48"/>
    </row>
    <row r="624" spans="2:256" x14ac:dyDescent="0.25">
      <c r="B624" s="48"/>
      <c r="C624" s="48"/>
      <c r="D624" s="48"/>
      <c r="E624" s="48"/>
      <c r="F624" s="48"/>
      <c r="G624" s="48"/>
      <c r="H624" s="48"/>
      <c r="I624" s="48"/>
      <c r="J624" s="48"/>
      <c r="K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c r="HD624" s="48"/>
      <c r="HE624" s="48"/>
      <c r="HF624" s="48"/>
      <c r="HG624" s="48"/>
      <c r="HH624" s="48"/>
      <c r="HI624" s="48"/>
      <c r="HJ624" s="48"/>
      <c r="HK624" s="48"/>
      <c r="HL624" s="48"/>
      <c r="HM624" s="48"/>
      <c r="HN624" s="48"/>
      <c r="HO624" s="48"/>
      <c r="HP624" s="48"/>
      <c r="HQ624" s="48"/>
      <c r="HR624" s="48"/>
      <c r="HS624" s="48"/>
      <c r="HT624" s="48"/>
      <c r="HU624" s="48"/>
      <c r="HV624" s="48"/>
      <c r="HW624" s="48"/>
      <c r="HX624" s="48"/>
      <c r="HY624" s="48"/>
      <c r="HZ624" s="48"/>
      <c r="IA624" s="48"/>
      <c r="IB624" s="48"/>
      <c r="IC624" s="48"/>
      <c r="ID624" s="48"/>
      <c r="IE624" s="48"/>
      <c r="IF624" s="48"/>
      <c r="IG624" s="48"/>
      <c r="IH624" s="48"/>
      <c r="II624" s="48"/>
      <c r="IJ624" s="48"/>
      <c r="IK624" s="48"/>
      <c r="IL624" s="48"/>
      <c r="IM624" s="48"/>
      <c r="IN624" s="48"/>
      <c r="IO624" s="48"/>
      <c r="IP624" s="48"/>
      <c r="IQ624" s="48"/>
      <c r="IR624" s="48"/>
      <c r="IS624" s="48"/>
      <c r="IT624" s="48"/>
      <c r="IU624" s="48"/>
      <c r="IV624" s="48"/>
    </row>
    <row r="625" spans="2:256" x14ac:dyDescent="0.25">
      <c r="B625" s="48"/>
      <c r="C625" s="48"/>
      <c r="D625" s="48"/>
      <c r="E625" s="48"/>
      <c r="F625" s="48"/>
      <c r="G625" s="48"/>
      <c r="H625" s="48"/>
      <c r="I625" s="48"/>
      <c r="J625" s="48"/>
      <c r="K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c r="HD625" s="48"/>
      <c r="HE625" s="48"/>
      <c r="HF625" s="48"/>
      <c r="HG625" s="48"/>
      <c r="HH625" s="48"/>
      <c r="HI625" s="48"/>
      <c r="HJ625" s="48"/>
      <c r="HK625" s="48"/>
      <c r="HL625" s="48"/>
      <c r="HM625" s="48"/>
      <c r="HN625" s="48"/>
      <c r="HO625" s="48"/>
      <c r="HP625" s="48"/>
      <c r="HQ625" s="48"/>
      <c r="HR625" s="48"/>
      <c r="HS625" s="48"/>
      <c r="HT625" s="48"/>
      <c r="HU625" s="48"/>
      <c r="HV625" s="48"/>
      <c r="HW625" s="48"/>
      <c r="HX625" s="48"/>
      <c r="HY625" s="48"/>
      <c r="HZ625" s="48"/>
      <c r="IA625" s="48"/>
      <c r="IB625" s="48"/>
      <c r="IC625" s="48"/>
      <c r="ID625" s="48"/>
      <c r="IE625" s="48"/>
      <c r="IF625" s="48"/>
      <c r="IG625" s="48"/>
      <c r="IH625" s="48"/>
      <c r="II625" s="48"/>
      <c r="IJ625" s="48"/>
      <c r="IK625" s="48"/>
      <c r="IL625" s="48"/>
      <c r="IM625" s="48"/>
      <c r="IN625" s="48"/>
      <c r="IO625" s="48"/>
      <c r="IP625" s="48"/>
      <c r="IQ625" s="48"/>
      <c r="IR625" s="48"/>
      <c r="IS625" s="48"/>
      <c r="IT625" s="48"/>
      <c r="IU625" s="48"/>
      <c r="IV625" s="48"/>
    </row>
    <row r="626" spans="2:256" x14ac:dyDescent="0.25">
      <c r="B626" s="48"/>
      <c r="C626" s="48"/>
      <c r="D626" s="48"/>
      <c r="E626" s="48"/>
      <c r="F626" s="48"/>
      <c r="G626" s="48"/>
      <c r="H626" s="48"/>
      <c r="I626" s="48"/>
      <c r="J626" s="48"/>
      <c r="K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c r="GT626" s="48"/>
      <c r="GU626" s="48"/>
      <c r="GV626" s="48"/>
      <c r="GW626" s="48"/>
      <c r="GX626" s="48"/>
      <c r="GY626" s="48"/>
      <c r="GZ626" s="48"/>
      <c r="HA626" s="48"/>
      <c r="HB626" s="48"/>
      <c r="HC626" s="48"/>
      <c r="HD626" s="48"/>
      <c r="HE626" s="48"/>
      <c r="HF626" s="48"/>
      <c r="HG626" s="48"/>
      <c r="HH626" s="48"/>
      <c r="HI626" s="48"/>
      <c r="HJ626" s="48"/>
      <c r="HK626" s="48"/>
      <c r="HL626" s="48"/>
      <c r="HM626" s="48"/>
      <c r="HN626" s="48"/>
      <c r="HO626" s="48"/>
      <c r="HP626" s="48"/>
      <c r="HQ626" s="48"/>
      <c r="HR626" s="48"/>
      <c r="HS626" s="48"/>
      <c r="HT626" s="48"/>
      <c r="HU626" s="48"/>
      <c r="HV626" s="48"/>
      <c r="HW626" s="48"/>
      <c r="HX626" s="48"/>
      <c r="HY626" s="48"/>
      <c r="HZ626" s="48"/>
      <c r="IA626" s="48"/>
      <c r="IB626" s="48"/>
      <c r="IC626" s="48"/>
      <c r="ID626" s="48"/>
      <c r="IE626" s="48"/>
      <c r="IF626" s="48"/>
      <c r="IG626" s="48"/>
      <c r="IH626" s="48"/>
      <c r="II626" s="48"/>
      <c r="IJ626" s="48"/>
      <c r="IK626" s="48"/>
      <c r="IL626" s="48"/>
      <c r="IM626" s="48"/>
      <c r="IN626" s="48"/>
      <c r="IO626" s="48"/>
      <c r="IP626" s="48"/>
      <c r="IQ626" s="48"/>
      <c r="IR626" s="48"/>
      <c r="IS626" s="48"/>
      <c r="IT626" s="48"/>
      <c r="IU626" s="48"/>
      <c r="IV626" s="48"/>
    </row>
    <row r="627" spans="2:256" x14ac:dyDescent="0.25">
      <c r="B627" s="48"/>
      <c r="C627" s="48"/>
      <c r="D627" s="48"/>
      <c r="E627" s="48"/>
      <c r="F627" s="48"/>
      <c r="G627" s="48"/>
      <c r="H627" s="48"/>
      <c r="I627" s="48"/>
      <c r="J627" s="48"/>
      <c r="K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c r="HD627" s="48"/>
      <c r="HE627" s="48"/>
      <c r="HF627" s="48"/>
      <c r="HG627" s="48"/>
      <c r="HH627" s="48"/>
      <c r="HI627" s="48"/>
      <c r="HJ627" s="48"/>
      <c r="HK627" s="48"/>
      <c r="HL627" s="48"/>
      <c r="HM627" s="48"/>
      <c r="HN627" s="48"/>
      <c r="HO627" s="48"/>
      <c r="HP627" s="48"/>
      <c r="HQ627" s="48"/>
      <c r="HR627" s="48"/>
      <c r="HS627" s="48"/>
      <c r="HT627" s="48"/>
      <c r="HU627" s="48"/>
      <c r="HV627" s="48"/>
      <c r="HW627" s="48"/>
      <c r="HX627" s="48"/>
      <c r="HY627" s="48"/>
      <c r="HZ627" s="48"/>
      <c r="IA627" s="48"/>
      <c r="IB627" s="48"/>
      <c r="IC627" s="48"/>
      <c r="ID627" s="48"/>
      <c r="IE627" s="48"/>
      <c r="IF627" s="48"/>
      <c r="IG627" s="48"/>
      <c r="IH627" s="48"/>
      <c r="II627" s="48"/>
      <c r="IJ627" s="48"/>
      <c r="IK627" s="48"/>
      <c r="IL627" s="48"/>
      <c r="IM627" s="48"/>
      <c r="IN627" s="48"/>
      <c r="IO627" s="48"/>
      <c r="IP627" s="48"/>
      <c r="IQ627" s="48"/>
      <c r="IR627" s="48"/>
      <c r="IS627" s="48"/>
      <c r="IT627" s="48"/>
      <c r="IU627" s="48"/>
      <c r="IV627" s="48"/>
    </row>
    <row r="628" spans="2:256" x14ac:dyDescent="0.25">
      <c r="B628" s="48"/>
      <c r="C628" s="48"/>
      <c r="D628" s="48"/>
      <c r="E628" s="48"/>
      <c r="F628" s="48"/>
      <c r="G628" s="48"/>
      <c r="H628" s="48"/>
      <c r="I628" s="48"/>
      <c r="J628" s="48"/>
      <c r="K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c r="HD628" s="48"/>
      <c r="HE628" s="48"/>
      <c r="HF628" s="48"/>
      <c r="HG628" s="48"/>
      <c r="HH628" s="48"/>
      <c r="HI628" s="48"/>
      <c r="HJ628" s="48"/>
      <c r="HK628" s="48"/>
      <c r="HL628" s="48"/>
      <c r="HM628" s="48"/>
      <c r="HN628" s="48"/>
      <c r="HO628" s="48"/>
      <c r="HP628" s="48"/>
      <c r="HQ628" s="48"/>
      <c r="HR628" s="48"/>
      <c r="HS628" s="48"/>
      <c r="HT628" s="48"/>
      <c r="HU628" s="48"/>
      <c r="HV628" s="48"/>
      <c r="HW628" s="48"/>
      <c r="HX628" s="48"/>
      <c r="HY628" s="48"/>
      <c r="HZ628" s="48"/>
      <c r="IA628" s="48"/>
      <c r="IB628" s="48"/>
      <c r="IC628" s="48"/>
      <c r="ID628" s="48"/>
      <c r="IE628" s="48"/>
      <c r="IF628" s="48"/>
      <c r="IG628" s="48"/>
      <c r="IH628" s="48"/>
      <c r="II628" s="48"/>
      <c r="IJ628" s="48"/>
      <c r="IK628" s="48"/>
      <c r="IL628" s="48"/>
      <c r="IM628" s="48"/>
      <c r="IN628" s="48"/>
      <c r="IO628" s="48"/>
      <c r="IP628" s="48"/>
      <c r="IQ628" s="48"/>
      <c r="IR628" s="48"/>
      <c r="IS628" s="48"/>
      <c r="IT628" s="48"/>
      <c r="IU628" s="48"/>
      <c r="IV628" s="48"/>
    </row>
    <row r="629" spans="2:256" x14ac:dyDescent="0.25">
      <c r="B629" s="48"/>
      <c r="C629" s="48"/>
      <c r="D629" s="48"/>
      <c r="E629" s="48"/>
      <c r="F629" s="48"/>
      <c r="G629" s="48"/>
      <c r="H629" s="48"/>
      <c r="I629" s="48"/>
      <c r="J629" s="48"/>
      <c r="K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c r="HD629" s="48"/>
      <c r="HE629" s="48"/>
      <c r="HF629" s="48"/>
      <c r="HG629" s="48"/>
      <c r="HH629" s="48"/>
      <c r="HI629" s="48"/>
      <c r="HJ629" s="48"/>
      <c r="HK629" s="48"/>
      <c r="HL629" s="48"/>
      <c r="HM629" s="48"/>
      <c r="HN629" s="48"/>
      <c r="HO629" s="48"/>
      <c r="HP629" s="48"/>
      <c r="HQ629" s="48"/>
      <c r="HR629" s="48"/>
      <c r="HS629" s="48"/>
      <c r="HT629" s="48"/>
      <c r="HU629" s="48"/>
      <c r="HV629" s="48"/>
      <c r="HW629" s="48"/>
      <c r="HX629" s="48"/>
      <c r="HY629" s="48"/>
      <c r="HZ629" s="48"/>
      <c r="IA629" s="48"/>
      <c r="IB629" s="48"/>
      <c r="IC629" s="48"/>
      <c r="ID629" s="48"/>
      <c r="IE629" s="48"/>
      <c r="IF629" s="48"/>
      <c r="IG629" s="48"/>
      <c r="IH629" s="48"/>
      <c r="II629" s="48"/>
      <c r="IJ629" s="48"/>
      <c r="IK629" s="48"/>
      <c r="IL629" s="48"/>
      <c r="IM629" s="48"/>
      <c r="IN629" s="48"/>
      <c r="IO629" s="48"/>
      <c r="IP629" s="48"/>
      <c r="IQ629" s="48"/>
      <c r="IR629" s="48"/>
      <c r="IS629" s="48"/>
      <c r="IT629" s="48"/>
      <c r="IU629" s="48"/>
      <c r="IV629" s="48"/>
    </row>
    <row r="630" spans="2:256" x14ac:dyDescent="0.25">
      <c r="B630" s="48"/>
      <c r="C630" s="48"/>
      <c r="D630" s="48"/>
      <c r="E630" s="48"/>
      <c r="F630" s="48"/>
      <c r="G630" s="48"/>
      <c r="H630" s="48"/>
      <c r="I630" s="48"/>
      <c r="J630" s="48"/>
      <c r="K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c r="HD630" s="48"/>
      <c r="HE630" s="48"/>
      <c r="HF630" s="48"/>
      <c r="HG630" s="48"/>
      <c r="HH630" s="48"/>
      <c r="HI630" s="48"/>
      <c r="HJ630" s="48"/>
      <c r="HK630" s="48"/>
      <c r="HL630" s="48"/>
      <c r="HM630" s="48"/>
      <c r="HN630" s="48"/>
      <c r="HO630" s="48"/>
      <c r="HP630" s="48"/>
      <c r="HQ630" s="48"/>
      <c r="HR630" s="48"/>
      <c r="HS630" s="48"/>
      <c r="HT630" s="48"/>
      <c r="HU630" s="48"/>
      <c r="HV630" s="48"/>
      <c r="HW630" s="48"/>
      <c r="HX630" s="48"/>
      <c r="HY630" s="48"/>
      <c r="HZ630" s="48"/>
      <c r="IA630" s="48"/>
      <c r="IB630" s="48"/>
      <c r="IC630" s="48"/>
      <c r="ID630" s="48"/>
      <c r="IE630" s="48"/>
      <c r="IF630" s="48"/>
      <c r="IG630" s="48"/>
      <c r="IH630" s="48"/>
      <c r="II630" s="48"/>
      <c r="IJ630" s="48"/>
      <c r="IK630" s="48"/>
      <c r="IL630" s="48"/>
      <c r="IM630" s="48"/>
      <c r="IN630" s="48"/>
      <c r="IO630" s="48"/>
      <c r="IP630" s="48"/>
      <c r="IQ630" s="48"/>
      <c r="IR630" s="48"/>
      <c r="IS630" s="48"/>
      <c r="IT630" s="48"/>
      <c r="IU630" s="48"/>
      <c r="IV630" s="48"/>
    </row>
    <row r="631" spans="2:256" x14ac:dyDescent="0.25">
      <c r="B631" s="48"/>
      <c r="C631" s="48"/>
      <c r="D631" s="48"/>
      <c r="E631" s="48"/>
      <c r="F631" s="48"/>
      <c r="G631" s="48"/>
      <c r="H631" s="48"/>
      <c r="I631" s="48"/>
      <c r="J631" s="48"/>
      <c r="K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c r="HD631" s="48"/>
      <c r="HE631" s="48"/>
      <c r="HF631" s="48"/>
      <c r="HG631" s="48"/>
      <c r="HH631" s="48"/>
      <c r="HI631" s="48"/>
      <c r="HJ631" s="48"/>
      <c r="HK631" s="48"/>
      <c r="HL631" s="48"/>
      <c r="HM631" s="48"/>
      <c r="HN631" s="48"/>
      <c r="HO631" s="48"/>
      <c r="HP631" s="48"/>
      <c r="HQ631" s="48"/>
      <c r="HR631" s="48"/>
      <c r="HS631" s="48"/>
      <c r="HT631" s="48"/>
      <c r="HU631" s="48"/>
      <c r="HV631" s="48"/>
      <c r="HW631" s="48"/>
      <c r="HX631" s="48"/>
      <c r="HY631" s="48"/>
      <c r="HZ631" s="48"/>
      <c r="IA631" s="48"/>
      <c r="IB631" s="48"/>
      <c r="IC631" s="48"/>
      <c r="ID631" s="48"/>
      <c r="IE631" s="48"/>
      <c r="IF631" s="48"/>
      <c r="IG631" s="48"/>
      <c r="IH631" s="48"/>
      <c r="II631" s="48"/>
      <c r="IJ631" s="48"/>
      <c r="IK631" s="48"/>
      <c r="IL631" s="48"/>
      <c r="IM631" s="48"/>
      <c r="IN631" s="48"/>
      <c r="IO631" s="48"/>
      <c r="IP631" s="48"/>
      <c r="IQ631" s="48"/>
      <c r="IR631" s="48"/>
      <c r="IS631" s="48"/>
      <c r="IT631" s="48"/>
      <c r="IU631" s="48"/>
      <c r="IV631" s="48"/>
    </row>
    <row r="632" spans="2:256" x14ac:dyDescent="0.25">
      <c r="B632" s="48"/>
      <c r="C632" s="48"/>
      <c r="D632" s="48"/>
      <c r="E632" s="48"/>
      <c r="F632" s="48"/>
      <c r="G632" s="48"/>
      <c r="H632" s="48"/>
      <c r="I632" s="48"/>
      <c r="J632" s="48"/>
      <c r="K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c r="GT632" s="48"/>
      <c r="GU632" s="48"/>
      <c r="GV632" s="48"/>
      <c r="GW632" s="48"/>
      <c r="GX632" s="48"/>
      <c r="GY632" s="48"/>
      <c r="GZ632" s="48"/>
      <c r="HA632" s="48"/>
      <c r="HB632" s="48"/>
      <c r="HC632" s="48"/>
      <c r="HD632" s="48"/>
      <c r="HE632" s="48"/>
      <c r="HF632" s="48"/>
      <c r="HG632" s="48"/>
      <c r="HH632" s="48"/>
      <c r="HI632" s="48"/>
      <c r="HJ632" s="48"/>
      <c r="HK632" s="48"/>
      <c r="HL632" s="48"/>
      <c r="HM632" s="48"/>
      <c r="HN632" s="48"/>
      <c r="HO632" s="48"/>
      <c r="HP632" s="48"/>
      <c r="HQ632" s="48"/>
      <c r="HR632" s="48"/>
      <c r="HS632" s="48"/>
      <c r="HT632" s="48"/>
      <c r="HU632" s="48"/>
      <c r="HV632" s="48"/>
      <c r="HW632" s="48"/>
      <c r="HX632" s="48"/>
      <c r="HY632" s="48"/>
      <c r="HZ632" s="48"/>
      <c r="IA632" s="48"/>
      <c r="IB632" s="48"/>
      <c r="IC632" s="48"/>
      <c r="ID632" s="48"/>
      <c r="IE632" s="48"/>
      <c r="IF632" s="48"/>
      <c r="IG632" s="48"/>
      <c r="IH632" s="48"/>
      <c r="II632" s="48"/>
      <c r="IJ632" s="48"/>
      <c r="IK632" s="48"/>
      <c r="IL632" s="48"/>
      <c r="IM632" s="48"/>
      <c r="IN632" s="48"/>
      <c r="IO632" s="48"/>
      <c r="IP632" s="48"/>
      <c r="IQ632" s="48"/>
      <c r="IR632" s="48"/>
      <c r="IS632" s="48"/>
      <c r="IT632" s="48"/>
      <c r="IU632" s="48"/>
      <c r="IV632" s="48"/>
    </row>
    <row r="633" spans="2:256" x14ac:dyDescent="0.25">
      <c r="B633" s="48"/>
      <c r="C633" s="48"/>
      <c r="D633" s="48"/>
      <c r="E633" s="48"/>
      <c r="F633" s="48"/>
      <c r="G633" s="48"/>
      <c r="H633" s="48"/>
      <c r="I633" s="48"/>
      <c r="J633" s="48"/>
      <c r="K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c r="GT633" s="48"/>
      <c r="GU633" s="48"/>
      <c r="GV633" s="48"/>
      <c r="GW633" s="48"/>
      <c r="GX633" s="48"/>
      <c r="GY633" s="48"/>
      <c r="GZ633" s="48"/>
      <c r="HA633" s="48"/>
      <c r="HB633" s="48"/>
      <c r="HC633" s="48"/>
      <c r="HD633" s="48"/>
      <c r="HE633" s="48"/>
      <c r="HF633" s="48"/>
      <c r="HG633" s="48"/>
      <c r="HH633" s="48"/>
      <c r="HI633" s="48"/>
      <c r="HJ633" s="48"/>
      <c r="HK633" s="48"/>
      <c r="HL633" s="48"/>
      <c r="HM633" s="48"/>
      <c r="HN633" s="48"/>
      <c r="HO633" s="48"/>
      <c r="HP633" s="48"/>
      <c r="HQ633" s="48"/>
      <c r="HR633" s="48"/>
      <c r="HS633" s="48"/>
      <c r="HT633" s="48"/>
      <c r="HU633" s="48"/>
      <c r="HV633" s="48"/>
      <c r="HW633" s="48"/>
      <c r="HX633" s="48"/>
      <c r="HY633" s="48"/>
      <c r="HZ633" s="48"/>
      <c r="IA633" s="48"/>
      <c r="IB633" s="48"/>
      <c r="IC633" s="48"/>
      <c r="ID633" s="48"/>
      <c r="IE633" s="48"/>
      <c r="IF633" s="48"/>
      <c r="IG633" s="48"/>
      <c r="IH633" s="48"/>
      <c r="II633" s="48"/>
      <c r="IJ633" s="48"/>
      <c r="IK633" s="48"/>
      <c r="IL633" s="48"/>
      <c r="IM633" s="48"/>
      <c r="IN633" s="48"/>
      <c r="IO633" s="48"/>
      <c r="IP633" s="48"/>
      <c r="IQ633" s="48"/>
      <c r="IR633" s="48"/>
      <c r="IS633" s="48"/>
      <c r="IT633" s="48"/>
      <c r="IU633" s="48"/>
      <c r="IV633" s="48"/>
    </row>
    <row r="634" spans="2:256" x14ac:dyDescent="0.25">
      <c r="B634" s="48"/>
      <c r="C634" s="48"/>
      <c r="D634" s="48"/>
      <c r="E634" s="48"/>
      <c r="F634" s="48"/>
      <c r="G634" s="48"/>
      <c r="H634" s="48"/>
      <c r="I634" s="48"/>
      <c r="J634" s="48"/>
      <c r="K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M634" s="48"/>
      <c r="EN634" s="48"/>
      <c r="EO634" s="48"/>
      <c r="EP634" s="48"/>
      <c r="EQ634" s="48"/>
      <c r="ER634" s="48"/>
      <c r="ES634" s="48"/>
      <c r="ET634" s="48"/>
      <c r="EU634" s="48"/>
      <c r="EV634" s="48"/>
      <c r="EW634" s="48"/>
      <c r="EX634" s="48"/>
      <c r="EY634" s="48"/>
      <c r="EZ634" s="48"/>
      <c r="FA634" s="48"/>
      <c r="FB634" s="48"/>
      <c r="FC634" s="48"/>
      <c r="FD634" s="48"/>
      <c r="FE634" s="48"/>
      <c r="FF634" s="48"/>
      <c r="FG634" s="48"/>
      <c r="FH634" s="48"/>
      <c r="FI634" s="48"/>
      <c r="FJ634" s="48"/>
      <c r="FK634" s="48"/>
      <c r="FL634" s="48"/>
      <c r="FM634" s="48"/>
      <c r="FN634" s="48"/>
      <c r="FO634" s="48"/>
      <c r="FP634" s="48"/>
      <c r="FQ634" s="48"/>
      <c r="FR634" s="48"/>
      <c r="FS634" s="48"/>
      <c r="FT634" s="48"/>
      <c r="FU634" s="48"/>
      <c r="FV634" s="48"/>
      <c r="FW634" s="48"/>
      <c r="FX634" s="48"/>
      <c r="FY634" s="48"/>
      <c r="FZ634" s="48"/>
      <c r="GA634" s="48"/>
      <c r="GB634" s="48"/>
      <c r="GC634" s="48"/>
      <c r="GD634" s="48"/>
      <c r="GE634" s="48"/>
      <c r="GF634" s="48"/>
      <c r="GG634" s="48"/>
      <c r="GH634" s="48"/>
      <c r="GI634" s="48"/>
      <c r="GJ634" s="48"/>
      <c r="GK634" s="48"/>
      <c r="GL634" s="48"/>
      <c r="GM634" s="48"/>
      <c r="GN634" s="48"/>
      <c r="GO634" s="48"/>
      <c r="GP634" s="48"/>
      <c r="GQ634" s="48"/>
      <c r="GR634" s="48"/>
      <c r="GS634" s="48"/>
      <c r="GT634" s="48"/>
      <c r="GU634" s="48"/>
      <c r="GV634" s="48"/>
      <c r="GW634" s="48"/>
      <c r="GX634" s="48"/>
      <c r="GY634" s="48"/>
      <c r="GZ634" s="48"/>
      <c r="HA634" s="48"/>
      <c r="HB634" s="48"/>
      <c r="HC634" s="48"/>
      <c r="HD634" s="48"/>
      <c r="HE634" s="48"/>
      <c r="HF634" s="48"/>
      <c r="HG634" s="48"/>
      <c r="HH634" s="48"/>
      <c r="HI634" s="48"/>
      <c r="HJ634" s="48"/>
      <c r="HK634" s="48"/>
      <c r="HL634" s="48"/>
      <c r="HM634" s="48"/>
      <c r="HN634" s="48"/>
      <c r="HO634" s="48"/>
      <c r="HP634" s="48"/>
      <c r="HQ634" s="48"/>
      <c r="HR634" s="48"/>
      <c r="HS634" s="48"/>
      <c r="HT634" s="48"/>
      <c r="HU634" s="48"/>
      <c r="HV634" s="48"/>
      <c r="HW634" s="48"/>
      <c r="HX634" s="48"/>
      <c r="HY634" s="48"/>
      <c r="HZ634" s="48"/>
      <c r="IA634" s="48"/>
      <c r="IB634" s="48"/>
      <c r="IC634" s="48"/>
      <c r="ID634" s="48"/>
      <c r="IE634" s="48"/>
      <c r="IF634" s="48"/>
      <c r="IG634" s="48"/>
      <c r="IH634" s="48"/>
      <c r="II634" s="48"/>
      <c r="IJ634" s="48"/>
      <c r="IK634" s="48"/>
      <c r="IL634" s="48"/>
      <c r="IM634" s="48"/>
      <c r="IN634" s="48"/>
      <c r="IO634" s="48"/>
      <c r="IP634" s="48"/>
      <c r="IQ634" s="48"/>
      <c r="IR634" s="48"/>
      <c r="IS634" s="48"/>
      <c r="IT634" s="48"/>
      <c r="IU634" s="48"/>
      <c r="IV634" s="48"/>
    </row>
    <row r="635" spans="2:256" x14ac:dyDescent="0.25">
      <c r="B635" s="48"/>
      <c r="C635" s="48"/>
      <c r="D635" s="48"/>
      <c r="E635" s="48"/>
      <c r="F635" s="48"/>
      <c r="G635" s="48"/>
      <c r="H635" s="48"/>
      <c r="I635" s="48"/>
      <c r="J635" s="48"/>
      <c r="K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c r="GQ635" s="48"/>
      <c r="GR635" s="48"/>
      <c r="GS635" s="48"/>
      <c r="GT635" s="48"/>
      <c r="GU635" s="48"/>
      <c r="GV635" s="48"/>
      <c r="GW635" s="48"/>
      <c r="GX635" s="48"/>
      <c r="GY635" s="48"/>
      <c r="GZ635" s="48"/>
      <c r="HA635" s="48"/>
      <c r="HB635" s="48"/>
      <c r="HC635" s="48"/>
      <c r="HD635" s="48"/>
      <c r="HE635" s="48"/>
      <c r="HF635" s="48"/>
      <c r="HG635" s="48"/>
      <c r="HH635" s="48"/>
      <c r="HI635" s="48"/>
      <c r="HJ635" s="48"/>
      <c r="HK635" s="48"/>
      <c r="HL635" s="48"/>
      <c r="HM635" s="48"/>
      <c r="HN635" s="48"/>
      <c r="HO635" s="48"/>
      <c r="HP635" s="48"/>
      <c r="HQ635" s="48"/>
      <c r="HR635" s="48"/>
      <c r="HS635" s="48"/>
      <c r="HT635" s="48"/>
      <c r="HU635" s="48"/>
      <c r="HV635" s="48"/>
      <c r="HW635" s="48"/>
      <c r="HX635" s="48"/>
      <c r="HY635" s="48"/>
      <c r="HZ635" s="48"/>
      <c r="IA635" s="48"/>
      <c r="IB635" s="48"/>
      <c r="IC635" s="48"/>
      <c r="ID635" s="48"/>
      <c r="IE635" s="48"/>
      <c r="IF635" s="48"/>
      <c r="IG635" s="48"/>
      <c r="IH635" s="48"/>
      <c r="II635" s="48"/>
      <c r="IJ635" s="48"/>
      <c r="IK635" s="48"/>
      <c r="IL635" s="48"/>
      <c r="IM635" s="48"/>
      <c r="IN635" s="48"/>
      <c r="IO635" s="48"/>
      <c r="IP635" s="48"/>
      <c r="IQ635" s="48"/>
      <c r="IR635" s="48"/>
      <c r="IS635" s="48"/>
      <c r="IT635" s="48"/>
      <c r="IU635" s="48"/>
      <c r="IV635" s="48"/>
    </row>
    <row r="636" spans="2:256" x14ac:dyDescent="0.25">
      <c r="B636" s="48"/>
      <c r="C636" s="48"/>
      <c r="D636" s="48"/>
      <c r="E636" s="48"/>
      <c r="F636" s="48"/>
      <c r="G636" s="48"/>
      <c r="H636" s="48"/>
      <c r="I636" s="48"/>
      <c r="J636" s="48"/>
      <c r="K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M636" s="48"/>
      <c r="EN636" s="48"/>
      <c r="EO636" s="48"/>
      <c r="EP636" s="48"/>
      <c r="EQ636" s="48"/>
      <c r="ER636" s="48"/>
      <c r="ES636" s="48"/>
      <c r="ET636" s="48"/>
      <c r="EU636" s="48"/>
      <c r="EV636" s="48"/>
      <c r="EW636" s="48"/>
      <c r="EX636" s="48"/>
      <c r="EY636" s="48"/>
      <c r="EZ636" s="48"/>
      <c r="FA636" s="48"/>
      <c r="FB636" s="48"/>
      <c r="FC636" s="48"/>
      <c r="FD636" s="48"/>
      <c r="FE636" s="48"/>
      <c r="FF636" s="48"/>
      <c r="FG636" s="48"/>
      <c r="FH636" s="48"/>
      <c r="FI636" s="48"/>
      <c r="FJ636" s="48"/>
      <c r="FK636" s="48"/>
      <c r="FL636" s="48"/>
      <c r="FM636" s="48"/>
      <c r="FN636" s="48"/>
      <c r="FO636" s="48"/>
      <c r="FP636" s="48"/>
      <c r="FQ636" s="48"/>
      <c r="FR636" s="48"/>
      <c r="FS636" s="48"/>
      <c r="FT636" s="48"/>
      <c r="FU636" s="48"/>
      <c r="FV636" s="48"/>
      <c r="FW636" s="48"/>
      <c r="FX636" s="48"/>
      <c r="FY636" s="48"/>
      <c r="FZ636" s="48"/>
      <c r="GA636" s="48"/>
      <c r="GB636" s="48"/>
      <c r="GC636" s="48"/>
      <c r="GD636" s="48"/>
      <c r="GE636" s="48"/>
      <c r="GF636" s="48"/>
      <c r="GG636" s="48"/>
      <c r="GH636" s="48"/>
      <c r="GI636" s="48"/>
      <c r="GJ636" s="48"/>
      <c r="GK636" s="48"/>
      <c r="GL636" s="48"/>
      <c r="GM636" s="48"/>
      <c r="GN636" s="48"/>
      <c r="GO636" s="48"/>
      <c r="GP636" s="48"/>
      <c r="GQ636" s="48"/>
      <c r="GR636" s="48"/>
      <c r="GS636" s="48"/>
      <c r="GT636" s="48"/>
      <c r="GU636" s="48"/>
      <c r="GV636" s="48"/>
      <c r="GW636" s="48"/>
      <c r="GX636" s="48"/>
      <c r="GY636" s="48"/>
      <c r="GZ636" s="48"/>
      <c r="HA636" s="48"/>
      <c r="HB636" s="48"/>
      <c r="HC636" s="48"/>
      <c r="HD636" s="48"/>
      <c r="HE636" s="48"/>
      <c r="HF636" s="48"/>
      <c r="HG636" s="48"/>
      <c r="HH636" s="48"/>
      <c r="HI636" s="48"/>
      <c r="HJ636" s="48"/>
      <c r="HK636" s="48"/>
      <c r="HL636" s="48"/>
      <c r="HM636" s="48"/>
      <c r="HN636" s="48"/>
      <c r="HO636" s="48"/>
      <c r="HP636" s="48"/>
      <c r="HQ636" s="48"/>
      <c r="HR636" s="48"/>
      <c r="HS636" s="48"/>
      <c r="HT636" s="48"/>
      <c r="HU636" s="48"/>
      <c r="HV636" s="48"/>
      <c r="HW636" s="48"/>
      <c r="HX636" s="48"/>
      <c r="HY636" s="48"/>
      <c r="HZ636" s="48"/>
      <c r="IA636" s="48"/>
      <c r="IB636" s="48"/>
      <c r="IC636" s="48"/>
      <c r="ID636" s="48"/>
      <c r="IE636" s="48"/>
      <c r="IF636" s="48"/>
      <c r="IG636" s="48"/>
      <c r="IH636" s="48"/>
      <c r="II636" s="48"/>
      <c r="IJ636" s="48"/>
      <c r="IK636" s="48"/>
      <c r="IL636" s="48"/>
      <c r="IM636" s="48"/>
      <c r="IN636" s="48"/>
      <c r="IO636" s="48"/>
      <c r="IP636" s="48"/>
      <c r="IQ636" s="48"/>
      <c r="IR636" s="48"/>
      <c r="IS636" s="48"/>
      <c r="IT636" s="48"/>
      <c r="IU636" s="48"/>
      <c r="IV636" s="48"/>
    </row>
    <row r="637" spans="2:256" x14ac:dyDescent="0.25">
      <c r="B637" s="48"/>
      <c r="C637" s="48"/>
      <c r="D637" s="48"/>
      <c r="E637" s="48"/>
      <c r="F637" s="48"/>
      <c r="G637" s="48"/>
      <c r="H637" s="48"/>
      <c r="I637" s="48"/>
      <c r="J637" s="48"/>
      <c r="K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c r="GL637" s="48"/>
      <c r="GM637" s="48"/>
      <c r="GN637" s="48"/>
      <c r="GO637" s="48"/>
      <c r="GP637" s="48"/>
      <c r="GQ637" s="48"/>
      <c r="GR637" s="48"/>
      <c r="GS637" s="48"/>
      <c r="GT637" s="48"/>
      <c r="GU637" s="48"/>
      <c r="GV637" s="48"/>
      <c r="GW637" s="48"/>
      <c r="GX637" s="48"/>
      <c r="GY637" s="48"/>
      <c r="GZ637" s="48"/>
      <c r="HA637" s="48"/>
      <c r="HB637" s="48"/>
      <c r="HC637" s="48"/>
      <c r="HD637" s="48"/>
      <c r="HE637" s="48"/>
      <c r="HF637" s="48"/>
      <c r="HG637" s="48"/>
      <c r="HH637" s="48"/>
      <c r="HI637" s="48"/>
      <c r="HJ637" s="48"/>
      <c r="HK637" s="48"/>
      <c r="HL637" s="48"/>
      <c r="HM637" s="48"/>
      <c r="HN637" s="48"/>
      <c r="HO637" s="48"/>
      <c r="HP637" s="48"/>
      <c r="HQ637" s="48"/>
      <c r="HR637" s="48"/>
      <c r="HS637" s="48"/>
      <c r="HT637" s="48"/>
      <c r="HU637" s="48"/>
      <c r="HV637" s="48"/>
      <c r="HW637" s="48"/>
      <c r="HX637" s="48"/>
      <c r="HY637" s="48"/>
      <c r="HZ637" s="48"/>
      <c r="IA637" s="48"/>
      <c r="IB637" s="48"/>
      <c r="IC637" s="48"/>
      <c r="ID637" s="48"/>
      <c r="IE637" s="48"/>
      <c r="IF637" s="48"/>
      <c r="IG637" s="48"/>
      <c r="IH637" s="48"/>
      <c r="II637" s="48"/>
      <c r="IJ637" s="48"/>
      <c r="IK637" s="48"/>
      <c r="IL637" s="48"/>
      <c r="IM637" s="48"/>
      <c r="IN637" s="48"/>
      <c r="IO637" s="48"/>
      <c r="IP637" s="48"/>
      <c r="IQ637" s="48"/>
      <c r="IR637" s="48"/>
      <c r="IS637" s="48"/>
      <c r="IT637" s="48"/>
      <c r="IU637" s="48"/>
      <c r="IV637" s="48"/>
    </row>
    <row r="638" spans="2:256" x14ac:dyDescent="0.25">
      <c r="B638" s="48"/>
      <c r="C638" s="48"/>
      <c r="D638" s="48"/>
      <c r="E638" s="48"/>
      <c r="F638" s="48"/>
      <c r="G638" s="48"/>
      <c r="H638" s="48"/>
      <c r="I638" s="48"/>
      <c r="J638" s="48"/>
      <c r="K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c r="GL638" s="48"/>
      <c r="GM638" s="48"/>
      <c r="GN638" s="48"/>
      <c r="GO638" s="48"/>
      <c r="GP638" s="48"/>
      <c r="GQ638" s="48"/>
      <c r="GR638" s="48"/>
      <c r="GS638" s="48"/>
      <c r="GT638" s="48"/>
      <c r="GU638" s="48"/>
      <c r="GV638" s="48"/>
      <c r="GW638" s="48"/>
      <c r="GX638" s="48"/>
      <c r="GY638" s="48"/>
      <c r="GZ638" s="48"/>
      <c r="HA638" s="48"/>
      <c r="HB638" s="48"/>
      <c r="HC638" s="48"/>
      <c r="HD638" s="48"/>
      <c r="HE638" s="48"/>
      <c r="HF638" s="48"/>
      <c r="HG638" s="48"/>
      <c r="HH638" s="48"/>
      <c r="HI638" s="48"/>
      <c r="HJ638" s="48"/>
      <c r="HK638" s="48"/>
      <c r="HL638" s="48"/>
      <c r="HM638" s="48"/>
      <c r="HN638" s="48"/>
      <c r="HO638" s="48"/>
      <c r="HP638" s="48"/>
      <c r="HQ638" s="48"/>
      <c r="HR638" s="48"/>
      <c r="HS638" s="48"/>
      <c r="HT638" s="48"/>
      <c r="HU638" s="48"/>
      <c r="HV638" s="48"/>
      <c r="HW638" s="48"/>
      <c r="HX638" s="48"/>
      <c r="HY638" s="48"/>
      <c r="HZ638" s="48"/>
      <c r="IA638" s="48"/>
      <c r="IB638" s="48"/>
      <c r="IC638" s="48"/>
      <c r="ID638" s="48"/>
      <c r="IE638" s="48"/>
      <c r="IF638" s="48"/>
      <c r="IG638" s="48"/>
      <c r="IH638" s="48"/>
      <c r="II638" s="48"/>
      <c r="IJ638" s="48"/>
      <c r="IK638" s="48"/>
      <c r="IL638" s="48"/>
      <c r="IM638" s="48"/>
      <c r="IN638" s="48"/>
      <c r="IO638" s="48"/>
      <c r="IP638" s="48"/>
      <c r="IQ638" s="48"/>
      <c r="IR638" s="48"/>
      <c r="IS638" s="48"/>
      <c r="IT638" s="48"/>
      <c r="IU638" s="48"/>
      <c r="IV638" s="48"/>
    </row>
    <row r="639" spans="2:256" x14ac:dyDescent="0.25">
      <c r="B639" s="48"/>
      <c r="C639" s="48"/>
      <c r="D639" s="48"/>
      <c r="E639" s="48"/>
      <c r="F639" s="48"/>
      <c r="G639" s="48"/>
      <c r="H639" s="48"/>
      <c r="I639" s="48"/>
      <c r="J639" s="48"/>
      <c r="K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c r="GL639" s="48"/>
      <c r="GM639" s="48"/>
      <c r="GN639" s="48"/>
      <c r="GO639" s="48"/>
      <c r="GP639" s="48"/>
      <c r="GQ639" s="48"/>
      <c r="GR639" s="48"/>
      <c r="GS639" s="48"/>
      <c r="GT639" s="48"/>
      <c r="GU639" s="48"/>
      <c r="GV639" s="48"/>
      <c r="GW639" s="48"/>
      <c r="GX639" s="48"/>
      <c r="GY639" s="48"/>
      <c r="GZ639" s="48"/>
      <c r="HA639" s="48"/>
      <c r="HB639" s="48"/>
      <c r="HC639" s="48"/>
      <c r="HD639" s="48"/>
      <c r="HE639" s="48"/>
      <c r="HF639" s="48"/>
      <c r="HG639" s="48"/>
      <c r="HH639" s="48"/>
      <c r="HI639" s="48"/>
      <c r="HJ639" s="48"/>
      <c r="HK639" s="48"/>
      <c r="HL639" s="48"/>
      <c r="HM639" s="48"/>
      <c r="HN639" s="48"/>
      <c r="HO639" s="48"/>
      <c r="HP639" s="48"/>
      <c r="HQ639" s="48"/>
      <c r="HR639" s="48"/>
      <c r="HS639" s="48"/>
      <c r="HT639" s="48"/>
      <c r="HU639" s="48"/>
      <c r="HV639" s="48"/>
      <c r="HW639" s="48"/>
      <c r="HX639" s="48"/>
      <c r="HY639" s="48"/>
      <c r="HZ639" s="48"/>
      <c r="IA639" s="48"/>
      <c r="IB639" s="48"/>
      <c r="IC639" s="48"/>
      <c r="ID639" s="48"/>
      <c r="IE639" s="48"/>
      <c r="IF639" s="48"/>
      <c r="IG639" s="48"/>
      <c r="IH639" s="48"/>
      <c r="II639" s="48"/>
      <c r="IJ639" s="48"/>
      <c r="IK639" s="48"/>
      <c r="IL639" s="48"/>
      <c r="IM639" s="48"/>
      <c r="IN639" s="48"/>
      <c r="IO639" s="48"/>
      <c r="IP639" s="48"/>
      <c r="IQ639" s="48"/>
      <c r="IR639" s="48"/>
      <c r="IS639" s="48"/>
      <c r="IT639" s="48"/>
      <c r="IU639" s="48"/>
      <c r="IV639" s="48"/>
    </row>
    <row r="640" spans="2:256" x14ac:dyDescent="0.25">
      <c r="B640" s="48"/>
      <c r="C640" s="48"/>
      <c r="D640" s="48"/>
      <c r="E640" s="48"/>
      <c r="F640" s="48"/>
      <c r="G640" s="48"/>
      <c r="H640" s="48"/>
      <c r="I640" s="48"/>
      <c r="J640" s="48"/>
      <c r="K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c r="GT640" s="48"/>
      <c r="GU640" s="48"/>
      <c r="GV640" s="48"/>
      <c r="GW640" s="48"/>
      <c r="GX640" s="48"/>
      <c r="GY640" s="48"/>
      <c r="GZ640" s="48"/>
      <c r="HA640" s="48"/>
      <c r="HB640" s="48"/>
      <c r="HC640" s="48"/>
      <c r="HD640" s="48"/>
      <c r="HE640" s="48"/>
      <c r="HF640" s="48"/>
      <c r="HG640" s="48"/>
      <c r="HH640" s="48"/>
      <c r="HI640" s="48"/>
      <c r="HJ640" s="48"/>
      <c r="HK640" s="48"/>
      <c r="HL640" s="48"/>
      <c r="HM640" s="48"/>
      <c r="HN640" s="48"/>
      <c r="HO640" s="48"/>
      <c r="HP640" s="48"/>
      <c r="HQ640" s="48"/>
      <c r="HR640" s="48"/>
      <c r="HS640" s="48"/>
      <c r="HT640" s="48"/>
      <c r="HU640" s="48"/>
      <c r="HV640" s="48"/>
      <c r="HW640" s="48"/>
      <c r="HX640" s="48"/>
      <c r="HY640" s="48"/>
      <c r="HZ640" s="48"/>
      <c r="IA640" s="48"/>
      <c r="IB640" s="48"/>
      <c r="IC640" s="48"/>
      <c r="ID640" s="48"/>
      <c r="IE640" s="48"/>
      <c r="IF640" s="48"/>
      <c r="IG640" s="48"/>
      <c r="IH640" s="48"/>
      <c r="II640" s="48"/>
      <c r="IJ640" s="48"/>
      <c r="IK640" s="48"/>
      <c r="IL640" s="48"/>
      <c r="IM640" s="48"/>
      <c r="IN640" s="48"/>
      <c r="IO640" s="48"/>
      <c r="IP640" s="48"/>
      <c r="IQ640" s="48"/>
      <c r="IR640" s="48"/>
      <c r="IS640" s="48"/>
      <c r="IT640" s="48"/>
      <c r="IU640" s="48"/>
      <c r="IV640" s="48"/>
    </row>
    <row r="641" spans="2:256" x14ac:dyDescent="0.25">
      <c r="B641" s="48"/>
      <c r="C641" s="48"/>
      <c r="D641" s="48"/>
      <c r="E641" s="48"/>
      <c r="F641" s="48"/>
      <c r="G641" s="48"/>
      <c r="H641" s="48"/>
      <c r="I641" s="48"/>
      <c r="J641" s="48"/>
      <c r="K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c r="DH641" s="48"/>
      <c r="DI641" s="48"/>
      <c r="DJ641" s="48"/>
      <c r="DK641" s="48"/>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c r="GT641" s="48"/>
      <c r="GU641" s="48"/>
      <c r="GV641" s="48"/>
      <c r="GW641" s="48"/>
      <c r="GX641" s="48"/>
      <c r="GY641" s="48"/>
      <c r="GZ641" s="48"/>
      <c r="HA641" s="48"/>
      <c r="HB641" s="48"/>
      <c r="HC641" s="48"/>
      <c r="HD641" s="48"/>
      <c r="HE641" s="48"/>
      <c r="HF641" s="48"/>
      <c r="HG641" s="48"/>
      <c r="HH641" s="48"/>
      <c r="HI641" s="48"/>
      <c r="HJ641" s="48"/>
      <c r="HK641" s="48"/>
      <c r="HL641" s="48"/>
      <c r="HM641" s="48"/>
      <c r="HN641" s="48"/>
      <c r="HO641" s="48"/>
      <c r="HP641" s="48"/>
      <c r="HQ641" s="48"/>
      <c r="HR641" s="48"/>
      <c r="HS641" s="48"/>
      <c r="HT641" s="48"/>
      <c r="HU641" s="48"/>
      <c r="HV641" s="48"/>
      <c r="HW641" s="48"/>
      <c r="HX641" s="48"/>
      <c r="HY641" s="48"/>
      <c r="HZ641" s="48"/>
      <c r="IA641" s="48"/>
      <c r="IB641" s="48"/>
      <c r="IC641" s="48"/>
      <c r="ID641" s="48"/>
      <c r="IE641" s="48"/>
      <c r="IF641" s="48"/>
      <c r="IG641" s="48"/>
      <c r="IH641" s="48"/>
      <c r="II641" s="48"/>
      <c r="IJ641" s="48"/>
      <c r="IK641" s="48"/>
      <c r="IL641" s="48"/>
      <c r="IM641" s="48"/>
      <c r="IN641" s="48"/>
      <c r="IO641" s="48"/>
      <c r="IP641" s="48"/>
      <c r="IQ641" s="48"/>
      <c r="IR641" s="48"/>
      <c r="IS641" s="48"/>
      <c r="IT641" s="48"/>
      <c r="IU641" s="48"/>
      <c r="IV641" s="48"/>
    </row>
    <row r="642" spans="2:256" x14ac:dyDescent="0.25">
      <c r="B642" s="48"/>
      <c r="C642" s="48"/>
      <c r="D642" s="48"/>
      <c r="E642" s="48"/>
      <c r="F642" s="48"/>
      <c r="G642" s="48"/>
      <c r="H642" s="48"/>
      <c r="I642" s="48"/>
      <c r="J642" s="48"/>
      <c r="K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48"/>
      <c r="DF642" s="48"/>
      <c r="DG642" s="48"/>
      <c r="DH642" s="48"/>
      <c r="DI642" s="48"/>
      <c r="DJ642" s="48"/>
      <c r="DK642" s="48"/>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c r="GL642" s="48"/>
      <c r="GM642" s="48"/>
      <c r="GN642" s="48"/>
      <c r="GO642" s="48"/>
      <c r="GP642" s="48"/>
      <c r="GQ642" s="48"/>
      <c r="GR642" s="48"/>
      <c r="GS642" s="48"/>
      <c r="GT642" s="48"/>
      <c r="GU642" s="48"/>
      <c r="GV642" s="48"/>
      <c r="GW642" s="48"/>
      <c r="GX642" s="48"/>
      <c r="GY642" s="48"/>
      <c r="GZ642" s="48"/>
      <c r="HA642" s="48"/>
      <c r="HB642" s="48"/>
      <c r="HC642" s="48"/>
      <c r="HD642" s="48"/>
      <c r="HE642" s="48"/>
      <c r="HF642" s="48"/>
      <c r="HG642" s="48"/>
      <c r="HH642" s="48"/>
      <c r="HI642" s="48"/>
      <c r="HJ642" s="48"/>
      <c r="HK642" s="48"/>
      <c r="HL642" s="48"/>
      <c r="HM642" s="48"/>
      <c r="HN642" s="48"/>
      <c r="HO642" s="48"/>
      <c r="HP642" s="48"/>
      <c r="HQ642" s="48"/>
      <c r="HR642" s="48"/>
      <c r="HS642" s="48"/>
      <c r="HT642" s="48"/>
      <c r="HU642" s="48"/>
      <c r="HV642" s="48"/>
      <c r="HW642" s="48"/>
      <c r="HX642" s="48"/>
      <c r="HY642" s="48"/>
      <c r="HZ642" s="48"/>
      <c r="IA642" s="48"/>
      <c r="IB642" s="48"/>
      <c r="IC642" s="48"/>
      <c r="ID642" s="48"/>
      <c r="IE642" s="48"/>
      <c r="IF642" s="48"/>
      <c r="IG642" s="48"/>
      <c r="IH642" s="48"/>
      <c r="II642" s="48"/>
      <c r="IJ642" s="48"/>
      <c r="IK642" s="48"/>
      <c r="IL642" s="48"/>
      <c r="IM642" s="48"/>
      <c r="IN642" s="48"/>
      <c r="IO642" s="48"/>
      <c r="IP642" s="48"/>
      <c r="IQ642" s="48"/>
      <c r="IR642" s="48"/>
      <c r="IS642" s="48"/>
      <c r="IT642" s="48"/>
      <c r="IU642" s="48"/>
      <c r="IV642" s="48"/>
    </row>
    <row r="643" spans="2:256" x14ac:dyDescent="0.25">
      <c r="B643" s="48"/>
      <c r="C643" s="48"/>
      <c r="D643" s="48"/>
      <c r="E643" s="48"/>
      <c r="F643" s="48"/>
      <c r="G643" s="48"/>
      <c r="H643" s="48"/>
      <c r="I643" s="48"/>
      <c r="J643" s="48"/>
      <c r="K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c r="DH643" s="48"/>
      <c r="DI643" s="48"/>
      <c r="DJ643" s="48"/>
      <c r="DK643" s="48"/>
      <c r="DL643" s="48"/>
      <c r="DM643" s="48"/>
      <c r="DN643" s="48"/>
      <c r="DO643" s="48"/>
      <c r="DP643" s="48"/>
      <c r="DQ643" s="48"/>
      <c r="DR643" s="48"/>
      <c r="DS643" s="48"/>
      <c r="DT643" s="48"/>
      <c r="DU643" s="48"/>
      <c r="DV643" s="48"/>
      <c r="DW643" s="48"/>
      <c r="DX643" s="48"/>
      <c r="DY643" s="48"/>
      <c r="DZ643" s="48"/>
      <c r="EA643" s="48"/>
      <c r="EB643" s="48"/>
      <c r="EC643" s="48"/>
      <c r="ED643" s="48"/>
      <c r="EE643" s="48"/>
      <c r="EF643" s="48"/>
      <c r="EG643" s="48"/>
      <c r="EH643" s="48"/>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c r="GT643" s="48"/>
      <c r="GU643" s="48"/>
      <c r="GV643" s="48"/>
      <c r="GW643" s="48"/>
      <c r="GX643" s="48"/>
      <c r="GY643" s="48"/>
      <c r="GZ643" s="48"/>
      <c r="HA643" s="48"/>
      <c r="HB643" s="48"/>
      <c r="HC643" s="48"/>
      <c r="HD643" s="48"/>
      <c r="HE643" s="48"/>
      <c r="HF643" s="48"/>
      <c r="HG643" s="48"/>
      <c r="HH643" s="48"/>
      <c r="HI643" s="48"/>
      <c r="HJ643" s="48"/>
      <c r="HK643" s="48"/>
      <c r="HL643" s="48"/>
      <c r="HM643" s="48"/>
      <c r="HN643" s="48"/>
      <c r="HO643" s="48"/>
      <c r="HP643" s="48"/>
      <c r="HQ643" s="48"/>
      <c r="HR643" s="48"/>
      <c r="HS643" s="48"/>
      <c r="HT643" s="48"/>
      <c r="HU643" s="48"/>
      <c r="HV643" s="48"/>
      <c r="HW643" s="48"/>
      <c r="HX643" s="48"/>
      <c r="HY643" s="48"/>
      <c r="HZ643" s="48"/>
      <c r="IA643" s="48"/>
      <c r="IB643" s="48"/>
      <c r="IC643" s="48"/>
      <c r="ID643" s="48"/>
      <c r="IE643" s="48"/>
      <c r="IF643" s="48"/>
      <c r="IG643" s="48"/>
      <c r="IH643" s="48"/>
      <c r="II643" s="48"/>
      <c r="IJ643" s="48"/>
      <c r="IK643" s="48"/>
      <c r="IL643" s="48"/>
      <c r="IM643" s="48"/>
      <c r="IN643" s="48"/>
      <c r="IO643" s="48"/>
      <c r="IP643" s="48"/>
      <c r="IQ643" s="48"/>
      <c r="IR643" s="48"/>
      <c r="IS643" s="48"/>
      <c r="IT643" s="48"/>
      <c r="IU643" s="48"/>
      <c r="IV643" s="48"/>
    </row>
    <row r="644" spans="2:256" x14ac:dyDescent="0.25">
      <c r="B644" s="48"/>
      <c r="C644" s="48"/>
      <c r="D644" s="48"/>
      <c r="E644" s="48"/>
      <c r="F644" s="48"/>
      <c r="G644" s="48"/>
      <c r="H644" s="48"/>
      <c r="I644" s="48"/>
      <c r="J644" s="48"/>
      <c r="K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c r="EF644" s="48"/>
      <c r="EG644" s="48"/>
      <c r="EH644" s="48"/>
      <c r="EI644" s="48"/>
      <c r="EJ644" s="48"/>
      <c r="EK644" s="48"/>
      <c r="EL644" s="48"/>
      <c r="EM644" s="48"/>
      <c r="EN644" s="48"/>
      <c r="EO644" s="48"/>
      <c r="EP644" s="48"/>
      <c r="EQ644" s="48"/>
      <c r="ER644" s="48"/>
      <c r="ES644" s="48"/>
      <c r="ET644" s="48"/>
      <c r="EU644" s="48"/>
      <c r="EV644" s="48"/>
      <c r="EW644" s="48"/>
      <c r="EX644" s="48"/>
      <c r="EY644" s="48"/>
      <c r="EZ644" s="48"/>
      <c r="FA644" s="48"/>
      <c r="FB644" s="48"/>
      <c r="FC644" s="48"/>
      <c r="FD644" s="48"/>
      <c r="FE644" s="48"/>
      <c r="FF644" s="48"/>
      <c r="FG644" s="48"/>
      <c r="FH644" s="48"/>
      <c r="FI644" s="48"/>
      <c r="FJ644" s="48"/>
      <c r="FK644" s="48"/>
      <c r="FL644" s="48"/>
      <c r="FM644" s="48"/>
      <c r="FN644" s="48"/>
      <c r="FO644" s="48"/>
      <c r="FP644" s="48"/>
      <c r="FQ644" s="48"/>
      <c r="FR644" s="48"/>
      <c r="FS644" s="48"/>
      <c r="FT644" s="48"/>
      <c r="FU644" s="48"/>
      <c r="FV644" s="48"/>
      <c r="FW644" s="48"/>
      <c r="FX644" s="48"/>
      <c r="FY644" s="48"/>
      <c r="FZ644" s="48"/>
      <c r="GA644" s="48"/>
      <c r="GB644" s="48"/>
      <c r="GC644" s="48"/>
      <c r="GD644" s="48"/>
      <c r="GE644" s="48"/>
      <c r="GF644" s="48"/>
      <c r="GG644" s="48"/>
      <c r="GH644" s="48"/>
      <c r="GI644" s="48"/>
      <c r="GJ644" s="48"/>
      <c r="GK644" s="48"/>
      <c r="GL644" s="48"/>
      <c r="GM644" s="48"/>
      <c r="GN644" s="48"/>
      <c r="GO644" s="48"/>
      <c r="GP644" s="48"/>
      <c r="GQ644" s="48"/>
      <c r="GR644" s="48"/>
      <c r="GS644" s="48"/>
      <c r="GT644" s="48"/>
      <c r="GU644" s="48"/>
      <c r="GV644" s="48"/>
      <c r="GW644" s="48"/>
      <c r="GX644" s="48"/>
      <c r="GY644" s="48"/>
      <c r="GZ644" s="48"/>
      <c r="HA644" s="48"/>
      <c r="HB644" s="48"/>
      <c r="HC644" s="48"/>
      <c r="HD644" s="48"/>
      <c r="HE644" s="48"/>
      <c r="HF644" s="48"/>
      <c r="HG644" s="48"/>
      <c r="HH644" s="48"/>
      <c r="HI644" s="48"/>
      <c r="HJ644" s="48"/>
      <c r="HK644" s="48"/>
      <c r="HL644" s="48"/>
      <c r="HM644" s="48"/>
      <c r="HN644" s="48"/>
      <c r="HO644" s="48"/>
      <c r="HP644" s="48"/>
      <c r="HQ644" s="48"/>
      <c r="HR644" s="48"/>
      <c r="HS644" s="48"/>
      <c r="HT644" s="48"/>
      <c r="HU644" s="48"/>
      <c r="HV644" s="48"/>
      <c r="HW644" s="48"/>
      <c r="HX644" s="48"/>
      <c r="HY644" s="48"/>
      <c r="HZ644" s="48"/>
      <c r="IA644" s="48"/>
      <c r="IB644" s="48"/>
      <c r="IC644" s="48"/>
      <c r="ID644" s="48"/>
      <c r="IE644" s="48"/>
      <c r="IF644" s="48"/>
      <c r="IG644" s="48"/>
      <c r="IH644" s="48"/>
      <c r="II644" s="48"/>
      <c r="IJ644" s="48"/>
      <c r="IK644" s="48"/>
      <c r="IL644" s="48"/>
      <c r="IM644" s="48"/>
      <c r="IN644" s="48"/>
      <c r="IO644" s="48"/>
      <c r="IP644" s="48"/>
      <c r="IQ644" s="48"/>
      <c r="IR644" s="48"/>
      <c r="IS644" s="48"/>
      <c r="IT644" s="48"/>
      <c r="IU644" s="48"/>
      <c r="IV644" s="48"/>
    </row>
    <row r="645" spans="2:256" x14ac:dyDescent="0.25">
      <c r="B645" s="48"/>
      <c r="C645" s="48"/>
      <c r="D645" s="48"/>
      <c r="E645" s="48"/>
      <c r="F645" s="48"/>
      <c r="G645" s="48"/>
      <c r="H645" s="48"/>
      <c r="I645" s="48"/>
      <c r="J645" s="48"/>
      <c r="K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c r="DH645" s="48"/>
      <c r="DI645" s="48"/>
      <c r="DJ645" s="48"/>
      <c r="DK645" s="48"/>
      <c r="DL645" s="48"/>
      <c r="DM645" s="48"/>
      <c r="DN645" s="48"/>
      <c r="DO645" s="48"/>
      <c r="DP645" s="48"/>
      <c r="DQ645" s="48"/>
      <c r="DR645" s="48"/>
      <c r="DS645" s="48"/>
      <c r="DT645" s="48"/>
      <c r="DU645" s="48"/>
      <c r="DV645" s="48"/>
      <c r="DW645" s="48"/>
      <c r="DX645" s="48"/>
      <c r="DY645" s="48"/>
      <c r="DZ645" s="48"/>
      <c r="EA645" s="48"/>
      <c r="EB645" s="48"/>
      <c r="EC645" s="48"/>
      <c r="ED645" s="48"/>
      <c r="EE645" s="48"/>
      <c r="EF645" s="48"/>
      <c r="EG645" s="48"/>
      <c r="EH645" s="48"/>
      <c r="EI645" s="48"/>
      <c r="EJ645" s="48"/>
      <c r="EK645" s="48"/>
      <c r="EL645" s="48"/>
      <c r="EM645" s="48"/>
      <c r="EN645" s="48"/>
      <c r="EO645" s="48"/>
      <c r="EP645" s="48"/>
      <c r="EQ645" s="48"/>
      <c r="ER645" s="48"/>
      <c r="ES645" s="48"/>
      <c r="ET645" s="48"/>
      <c r="EU645" s="48"/>
      <c r="EV645" s="48"/>
      <c r="EW645" s="48"/>
      <c r="EX645" s="48"/>
      <c r="EY645" s="48"/>
      <c r="EZ645" s="48"/>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c r="GT645" s="48"/>
      <c r="GU645" s="48"/>
      <c r="GV645" s="48"/>
      <c r="GW645" s="48"/>
      <c r="GX645" s="48"/>
      <c r="GY645" s="48"/>
      <c r="GZ645" s="48"/>
      <c r="HA645" s="48"/>
      <c r="HB645" s="48"/>
      <c r="HC645" s="48"/>
      <c r="HD645" s="48"/>
      <c r="HE645" s="48"/>
      <c r="HF645" s="48"/>
      <c r="HG645" s="48"/>
      <c r="HH645" s="48"/>
      <c r="HI645" s="48"/>
      <c r="HJ645" s="48"/>
      <c r="HK645" s="48"/>
      <c r="HL645" s="48"/>
      <c r="HM645" s="48"/>
      <c r="HN645" s="48"/>
      <c r="HO645" s="48"/>
      <c r="HP645" s="48"/>
      <c r="HQ645" s="48"/>
      <c r="HR645" s="48"/>
      <c r="HS645" s="48"/>
      <c r="HT645" s="48"/>
      <c r="HU645" s="48"/>
      <c r="HV645" s="48"/>
      <c r="HW645" s="48"/>
      <c r="HX645" s="48"/>
      <c r="HY645" s="48"/>
      <c r="HZ645" s="48"/>
      <c r="IA645" s="48"/>
      <c r="IB645" s="48"/>
      <c r="IC645" s="48"/>
      <c r="ID645" s="48"/>
      <c r="IE645" s="48"/>
      <c r="IF645" s="48"/>
      <c r="IG645" s="48"/>
      <c r="IH645" s="48"/>
      <c r="II645" s="48"/>
      <c r="IJ645" s="48"/>
      <c r="IK645" s="48"/>
      <c r="IL645" s="48"/>
      <c r="IM645" s="48"/>
      <c r="IN645" s="48"/>
      <c r="IO645" s="48"/>
      <c r="IP645" s="48"/>
      <c r="IQ645" s="48"/>
      <c r="IR645" s="48"/>
      <c r="IS645" s="48"/>
      <c r="IT645" s="48"/>
      <c r="IU645" s="48"/>
      <c r="IV645" s="48"/>
    </row>
    <row r="646" spans="2:256" x14ac:dyDescent="0.25">
      <c r="B646" s="48"/>
      <c r="C646" s="48"/>
      <c r="D646" s="48"/>
      <c r="E646" s="48"/>
      <c r="F646" s="48"/>
      <c r="G646" s="48"/>
      <c r="H646" s="48"/>
      <c r="I646" s="48"/>
      <c r="J646" s="48"/>
      <c r="K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c r="CQ646" s="48"/>
      <c r="CR646" s="48"/>
      <c r="CS646" s="48"/>
      <c r="CT646" s="48"/>
      <c r="CU646" s="48"/>
      <c r="CV646" s="48"/>
      <c r="CW646" s="48"/>
      <c r="CX646" s="48"/>
      <c r="CY646" s="48"/>
      <c r="CZ646" s="48"/>
      <c r="DA646" s="48"/>
      <c r="DB646" s="48"/>
      <c r="DC646" s="48"/>
      <c r="DD646" s="48"/>
      <c r="DE646" s="48"/>
      <c r="DF646" s="48"/>
      <c r="DG646" s="48"/>
      <c r="DH646" s="48"/>
      <c r="DI646" s="48"/>
      <c r="DJ646" s="48"/>
      <c r="DK646" s="48"/>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c r="GL646" s="48"/>
      <c r="GM646" s="48"/>
      <c r="GN646" s="48"/>
      <c r="GO646" s="48"/>
      <c r="GP646" s="48"/>
      <c r="GQ646" s="48"/>
      <c r="GR646" s="48"/>
      <c r="GS646" s="48"/>
      <c r="GT646" s="48"/>
      <c r="GU646" s="48"/>
      <c r="GV646" s="48"/>
      <c r="GW646" s="48"/>
      <c r="GX646" s="48"/>
      <c r="GY646" s="48"/>
      <c r="GZ646" s="48"/>
      <c r="HA646" s="48"/>
      <c r="HB646" s="48"/>
      <c r="HC646" s="48"/>
      <c r="HD646" s="48"/>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row>
    <row r="647" spans="2:256" x14ac:dyDescent="0.25">
      <c r="B647" s="48"/>
      <c r="C647" s="48"/>
      <c r="D647" s="48"/>
      <c r="E647" s="48"/>
      <c r="F647" s="48"/>
      <c r="G647" s="48"/>
      <c r="H647" s="48"/>
      <c r="I647" s="48"/>
      <c r="J647" s="48"/>
      <c r="K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c r="GT647" s="48"/>
      <c r="GU647" s="48"/>
      <c r="GV647" s="48"/>
      <c r="GW647" s="48"/>
      <c r="GX647" s="48"/>
      <c r="GY647" s="48"/>
      <c r="GZ647" s="48"/>
      <c r="HA647" s="48"/>
      <c r="HB647" s="48"/>
      <c r="HC647" s="48"/>
      <c r="HD647" s="48"/>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row>
    <row r="648" spans="2:256" x14ac:dyDescent="0.25">
      <c r="B648" s="48"/>
      <c r="C648" s="48"/>
      <c r="D648" s="48"/>
      <c r="E648" s="48"/>
      <c r="F648" s="48"/>
      <c r="G648" s="48"/>
      <c r="H648" s="48"/>
      <c r="I648" s="48"/>
      <c r="J648" s="48"/>
      <c r="K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c r="GT648" s="48"/>
      <c r="GU648" s="48"/>
      <c r="GV648" s="48"/>
      <c r="GW648" s="48"/>
      <c r="GX648" s="48"/>
      <c r="GY648" s="48"/>
      <c r="GZ648" s="48"/>
      <c r="HA648" s="48"/>
      <c r="HB648" s="48"/>
      <c r="HC648" s="48"/>
      <c r="HD648" s="48"/>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row>
    <row r="649" spans="2:256" x14ac:dyDescent="0.25">
      <c r="B649" s="48"/>
      <c r="C649" s="48"/>
      <c r="D649" s="48"/>
      <c r="E649" s="48"/>
      <c r="F649" s="48"/>
      <c r="G649" s="48"/>
      <c r="H649" s="48"/>
      <c r="I649" s="48"/>
      <c r="J649" s="48"/>
      <c r="K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c r="GT649" s="48"/>
      <c r="GU649" s="48"/>
      <c r="GV649" s="48"/>
      <c r="GW649" s="48"/>
      <c r="GX649" s="48"/>
      <c r="GY649" s="48"/>
      <c r="GZ649" s="48"/>
      <c r="HA649" s="48"/>
      <c r="HB649" s="48"/>
      <c r="HC649" s="48"/>
      <c r="HD649" s="48"/>
      <c r="HE649" s="48"/>
      <c r="HF649" s="48"/>
      <c r="HG649" s="48"/>
      <c r="HH649" s="48"/>
      <c r="HI649" s="48"/>
      <c r="HJ649" s="48"/>
      <c r="HK649" s="48"/>
      <c r="HL649" s="48"/>
      <c r="HM649" s="48"/>
      <c r="HN649" s="48"/>
      <c r="HO649" s="48"/>
      <c r="HP649" s="48"/>
      <c r="HQ649" s="48"/>
      <c r="HR649" s="48"/>
      <c r="HS649" s="48"/>
      <c r="HT649" s="48"/>
      <c r="HU649" s="48"/>
      <c r="HV649" s="48"/>
      <c r="HW649" s="48"/>
      <c r="HX649" s="48"/>
      <c r="HY649" s="48"/>
      <c r="HZ649" s="48"/>
      <c r="IA649" s="48"/>
      <c r="IB649" s="48"/>
      <c r="IC649" s="48"/>
      <c r="ID649" s="48"/>
      <c r="IE649" s="48"/>
      <c r="IF649" s="48"/>
      <c r="IG649" s="48"/>
      <c r="IH649" s="48"/>
      <c r="II649" s="48"/>
      <c r="IJ649" s="48"/>
      <c r="IK649" s="48"/>
      <c r="IL649" s="48"/>
      <c r="IM649" s="48"/>
      <c r="IN649" s="48"/>
      <c r="IO649" s="48"/>
      <c r="IP649" s="48"/>
      <c r="IQ649" s="48"/>
      <c r="IR649" s="48"/>
      <c r="IS649" s="48"/>
      <c r="IT649" s="48"/>
      <c r="IU649" s="48"/>
      <c r="IV649" s="48"/>
    </row>
    <row r="650" spans="2:256" x14ac:dyDescent="0.25">
      <c r="B650" s="48"/>
      <c r="C650" s="48"/>
      <c r="D650" s="48"/>
      <c r="E650" s="48"/>
      <c r="F650" s="48"/>
      <c r="G650" s="48"/>
      <c r="H650" s="48"/>
      <c r="I650" s="48"/>
      <c r="J650" s="48"/>
      <c r="K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c r="DH650" s="48"/>
      <c r="DI650" s="48"/>
      <c r="DJ650" s="48"/>
      <c r="DK650" s="48"/>
      <c r="DL650" s="48"/>
      <c r="DM650" s="48"/>
      <c r="DN650" s="48"/>
      <c r="DO650" s="48"/>
      <c r="DP650" s="48"/>
      <c r="DQ650" s="48"/>
      <c r="DR650" s="48"/>
      <c r="DS650" s="48"/>
      <c r="DT650" s="48"/>
      <c r="DU650" s="48"/>
      <c r="DV650" s="48"/>
      <c r="DW650" s="48"/>
      <c r="DX650" s="48"/>
      <c r="DY650" s="48"/>
      <c r="DZ650" s="48"/>
      <c r="EA650" s="48"/>
      <c r="EB650" s="48"/>
      <c r="EC650" s="48"/>
      <c r="ED650" s="48"/>
      <c r="EE650" s="48"/>
      <c r="EF650" s="48"/>
      <c r="EG650" s="48"/>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c r="GT650" s="48"/>
      <c r="GU650" s="48"/>
      <c r="GV650" s="48"/>
      <c r="GW650" s="48"/>
      <c r="GX650" s="48"/>
      <c r="GY650" s="48"/>
      <c r="GZ650" s="48"/>
      <c r="HA650" s="48"/>
      <c r="HB650" s="48"/>
      <c r="HC650" s="48"/>
      <c r="HD650" s="48"/>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row>
    <row r="651" spans="2:256" x14ac:dyDescent="0.25">
      <c r="B651" s="48"/>
      <c r="C651" s="48"/>
      <c r="D651" s="48"/>
      <c r="E651" s="48"/>
      <c r="F651" s="48"/>
      <c r="G651" s="48"/>
      <c r="H651" s="48"/>
      <c r="I651" s="48"/>
      <c r="J651" s="48"/>
      <c r="K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c r="GT651" s="48"/>
      <c r="GU651" s="48"/>
      <c r="GV651" s="48"/>
      <c r="GW651" s="48"/>
      <c r="GX651" s="48"/>
      <c r="GY651" s="48"/>
      <c r="GZ651" s="48"/>
      <c r="HA651" s="48"/>
      <c r="HB651" s="48"/>
      <c r="HC651" s="48"/>
      <c r="HD651" s="48"/>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row>
    <row r="652" spans="2:256" x14ac:dyDescent="0.25">
      <c r="B652" s="48"/>
      <c r="C652" s="48"/>
      <c r="D652" s="48"/>
      <c r="E652" s="48"/>
      <c r="F652" s="48"/>
      <c r="G652" s="48"/>
      <c r="H652" s="48"/>
      <c r="I652" s="48"/>
      <c r="J652" s="48"/>
      <c r="K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c r="GT652" s="48"/>
      <c r="GU652" s="48"/>
      <c r="GV652" s="48"/>
      <c r="GW652" s="48"/>
      <c r="GX652" s="48"/>
      <c r="GY652" s="48"/>
      <c r="GZ652" s="48"/>
      <c r="HA652" s="48"/>
      <c r="HB652" s="48"/>
      <c r="HC652" s="48"/>
      <c r="HD652" s="48"/>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row>
    <row r="653" spans="2:256" x14ac:dyDescent="0.25">
      <c r="B653" s="48"/>
      <c r="C653" s="48"/>
      <c r="D653" s="48"/>
      <c r="E653" s="48"/>
      <c r="F653" s="48"/>
      <c r="G653" s="48"/>
      <c r="H653" s="48"/>
      <c r="I653" s="48"/>
      <c r="J653" s="48"/>
      <c r="K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c r="GT653" s="48"/>
      <c r="GU653" s="48"/>
      <c r="GV653" s="48"/>
      <c r="GW653" s="48"/>
      <c r="GX653" s="48"/>
      <c r="GY653" s="48"/>
      <c r="GZ653" s="48"/>
      <c r="HA653" s="48"/>
      <c r="HB653" s="48"/>
      <c r="HC653" s="48"/>
      <c r="HD653" s="48"/>
      <c r="HE653" s="48"/>
      <c r="HF653" s="48"/>
      <c r="HG653" s="48"/>
      <c r="HH653" s="48"/>
      <c r="HI653" s="48"/>
      <c r="HJ653" s="48"/>
      <c r="HK653" s="48"/>
      <c r="HL653" s="48"/>
      <c r="HM653" s="48"/>
      <c r="HN653" s="48"/>
      <c r="HO653" s="48"/>
      <c r="HP653" s="48"/>
      <c r="HQ653" s="48"/>
      <c r="HR653" s="48"/>
      <c r="HS653" s="48"/>
      <c r="HT653" s="48"/>
      <c r="HU653" s="48"/>
      <c r="HV653" s="48"/>
      <c r="HW653" s="48"/>
      <c r="HX653" s="48"/>
      <c r="HY653" s="48"/>
      <c r="HZ653" s="48"/>
      <c r="IA653" s="48"/>
      <c r="IB653" s="48"/>
      <c r="IC653" s="48"/>
      <c r="ID653" s="48"/>
      <c r="IE653" s="48"/>
      <c r="IF653" s="48"/>
      <c r="IG653" s="48"/>
      <c r="IH653" s="48"/>
      <c r="II653" s="48"/>
      <c r="IJ653" s="48"/>
      <c r="IK653" s="48"/>
      <c r="IL653" s="48"/>
      <c r="IM653" s="48"/>
      <c r="IN653" s="48"/>
      <c r="IO653" s="48"/>
      <c r="IP653" s="48"/>
      <c r="IQ653" s="48"/>
      <c r="IR653" s="48"/>
      <c r="IS653" s="48"/>
      <c r="IT653" s="48"/>
      <c r="IU653" s="48"/>
      <c r="IV653" s="48"/>
    </row>
    <row r="654" spans="2:256" x14ac:dyDescent="0.25">
      <c r="B654" s="48"/>
      <c r="C654" s="48"/>
      <c r="D654" s="48"/>
      <c r="E654" s="48"/>
      <c r="F654" s="48"/>
      <c r="G654" s="48"/>
      <c r="H654" s="48"/>
      <c r="I654" s="48"/>
      <c r="J654" s="48"/>
      <c r="K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c r="GL654" s="48"/>
      <c r="GM654" s="48"/>
      <c r="GN654" s="48"/>
      <c r="GO654" s="48"/>
      <c r="GP654" s="48"/>
      <c r="GQ654" s="48"/>
      <c r="GR654" s="48"/>
      <c r="GS654" s="48"/>
      <c r="GT654" s="48"/>
      <c r="GU654" s="48"/>
      <c r="GV654" s="48"/>
      <c r="GW654" s="48"/>
      <c r="GX654" s="48"/>
      <c r="GY654" s="48"/>
      <c r="GZ654" s="48"/>
      <c r="HA654" s="48"/>
      <c r="HB654" s="48"/>
      <c r="HC654" s="48"/>
      <c r="HD654" s="48"/>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row>
    <row r="655" spans="2:256" x14ac:dyDescent="0.25">
      <c r="B655" s="48"/>
      <c r="C655" s="48"/>
      <c r="D655" s="48"/>
      <c r="E655" s="48"/>
      <c r="F655" s="48"/>
      <c r="G655" s="48"/>
      <c r="H655" s="48"/>
      <c r="I655" s="48"/>
      <c r="J655" s="48"/>
      <c r="K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c r="DM655" s="48"/>
      <c r="DN655" s="48"/>
      <c r="DO655" s="48"/>
      <c r="DP655" s="48"/>
      <c r="DQ655" s="48"/>
      <c r="DR655" s="48"/>
      <c r="DS655" s="48"/>
      <c r="DT655" s="48"/>
      <c r="DU655" s="48"/>
      <c r="DV655" s="48"/>
      <c r="DW655" s="48"/>
      <c r="DX655" s="48"/>
      <c r="DY655" s="48"/>
      <c r="DZ655" s="48"/>
      <c r="EA655" s="48"/>
      <c r="EB655" s="48"/>
      <c r="EC655" s="48"/>
      <c r="ED655" s="48"/>
      <c r="EE655" s="48"/>
      <c r="EF655" s="48"/>
      <c r="EG655" s="48"/>
      <c r="EH655" s="48"/>
      <c r="EI655" s="48"/>
      <c r="EJ655" s="48"/>
      <c r="EK655" s="48"/>
      <c r="EL655" s="48"/>
      <c r="EM655" s="48"/>
      <c r="EN655" s="48"/>
      <c r="EO655" s="48"/>
      <c r="EP655" s="48"/>
      <c r="EQ655" s="48"/>
      <c r="ER655" s="48"/>
      <c r="ES655" s="48"/>
      <c r="ET655" s="48"/>
      <c r="EU655" s="48"/>
      <c r="EV655" s="48"/>
      <c r="EW655" s="48"/>
      <c r="EX655" s="48"/>
      <c r="EY655" s="48"/>
      <c r="EZ655" s="48"/>
      <c r="FA655" s="48"/>
      <c r="FB655" s="48"/>
      <c r="FC655" s="48"/>
      <c r="FD655" s="48"/>
      <c r="FE655" s="48"/>
      <c r="FF655" s="48"/>
      <c r="FG655" s="48"/>
      <c r="FH655" s="48"/>
      <c r="FI655" s="48"/>
      <c r="FJ655" s="48"/>
      <c r="FK655" s="48"/>
      <c r="FL655" s="48"/>
      <c r="FM655" s="48"/>
      <c r="FN655" s="48"/>
      <c r="FO655" s="48"/>
      <c r="FP655" s="48"/>
      <c r="FQ655" s="48"/>
      <c r="FR655" s="48"/>
      <c r="FS655" s="48"/>
      <c r="FT655" s="48"/>
      <c r="FU655" s="48"/>
      <c r="FV655" s="48"/>
      <c r="FW655" s="48"/>
      <c r="FX655" s="48"/>
      <c r="FY655" s="48"/>
      <c r="FZ655" s="48"/>
      <c r="GA655" s="48"/>
      <c r="GB655" s="48"/>
      <c r="GC655" s="48"/>
      <c r="GD655" s="48"/>
      <c r="GE655" s="48"/>
      <c r="GF655" s="48"/>
      <c r="GG655" s="48"/>
      <c r="GH655" s="48"/>
      <c r="GI655" s="48"/>
      <c r="GJ655" s="48"/>
      <c r="GK655" s="48"/>
      <c r="GL655" s="48"/>
      <c r="GM655" s="48"/>
      <c r="GN655" s="48"/>
      <c r="GO655" s="48"/>
      <c r="GP655" s="48"/>
      <c r="GQ655" s="48"/>
      <c r="GR655" s="48"/>
      <c r="GS655" s="48"/>
      <c r="GT655" s="48"/>
      <c r="GU655" s="48"/>
      <c r="GV655" s="48"/>
      <c r="GW655" s="48"/>
      <c r="GX655" s="48"/>
      <c r="GY655" s="48"/>
      <c r="GZ655" s="48"/>
      <c r="HA655" s="48"/>
      <c r="HB655" s="48"/>
      <c r="HC655" s="48"/>
      <c r="HD655" s="48"/>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row>
    <row r="656" spans="2:256" x14ac:dyDescent="0.25">
      <c r="B656" s="48"/>
      <c r="C656" s="48"/>
      <c r="D656" s="48"/>
      <c r="E656" s="48"/>
      <c r="F656" s="48"/>
      <c r="G656" s="48"/>
      <c r="H656" s="48"/>
      <c r="I656" s="48"/>
      <c r="J656" s="48"/>
      <c r="K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c r="CQ656" s="48"/>
      <c r="CR656" s="48"/>
      <c r="CS656" s="48"/>
      <c r="CT656" s="48"/>
      <c r="CU656" s="48"/>
      <c r="CV656" s="48"/>
      <c r="CW656" s="48"/>
      <c r="CX656" s="48"/>
      <c r="CY656" s="48"/>
      <c r="CZ656" s="48"/>
      <c r="DA656" s="48"/>
      <c r="DB656" s="48"/>
      <c r="DC656" s="48"/>
      <c r="DD656" s="48"/>
      <c r="DE656" s="48"/>
      <c r="DF656" s="48"/>
      <c r="DG656" s="48"/>
      <c r="DH656" s="48"/>
      <c r="DI656" s="48"/>
      <c r="DJ656" s="48"/>
      <c r="DK656" s="48"/>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c r="GL656" s="48"/>
      <c r="GM656" s="48"/>
      <c r="GN656" s="48"/>
      <c r="GO656" s="48"/>
      <c r="GP656" s="48"/>
      <c r="GQ656" s="48"/>
      <c r="GR656" s="48"/>
      <c r="GS656" s="48"/>
      <c r="GT656" s="48"/>
      <c r="GU656" s="48"/>
      <c r="GV656" s="48"/>
      <c r="GW656" s="48"/>
      <c r="GX656" s="48"/>
      <c r="GY656" s="48"/>
      <c r="GZ656" s="48"/>
      <c r="HA656" s="48"/>
      <c r="HB656" s="48"/>
      <c r="HC656" s="48"/>
      <c r="HD656" s="48"/>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row>
    <row r="657" spans="2:256" x14ac:dyDescent="0.25">
      <c r="B657" s="48"/>
      <c r="C657" s="48"/>
      <c r="D657" s="48"/>
      <c r="E657" s="48"/>
      <c r="F657" s="48"/>
      <c r="G657" s="48"/>
      <c r="H657" s="48"/>
      <c r="I657" s="48"/>
      <c r="J657" s="48"/>
      <c r="K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c r="DI657" s="48"/>
      <c r="DJ657" s="48"/>
      <c r="DK657" s="48"/>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c r="GT657" s="48"/>
      <c r="GU657" s="48"/>
      <c r="GV657" s="48"/>
      <c r="GW657" s="48"/>
      <c r="GX657" s="48"/>
      <c r="GY657" s="48"/>
      <c r="GZ657" s="48"/>
      <c r="HA657" s="48"/>
      <c r="HB657" s="48"/>
      <c r="HC657" s="48"/>
      <c r="HD657" s="48"/>
      <c r="HE657" s="48"/>
      <c r="HF657" s="48"/>
      <c r="HG657" s="48"/>
      <c r="HH657" s="48"/>
      <c r="HI657" s="48"/>
      <c r="HJ657" s="48"/>
      <c r="HK657" s="48"/>
      <c r="HL657" s="48"/>
      <c r="HM657" s="48"/>
      <c r="HN657" s="48"/>
      <c r="HO657" s="48"/>
      <c r="HP657" s="48"/>
      <c r="HQ657" s="48"/>
      <c r="HR657" s="48"/>
      <c r="HS657" s="48"/>
      <c r="HT657" s="48"/>
      <c r="HU657" s="48"/>
      <c r="HV657" s="48"/>
      <c r="HW657" s="48"/>
      <c r="HX657" s="48"/>
      <c r="HY657" s="48"/>
      <c r="HZ657" s="48"/>
      <c r="IA657" s="48"/>
      <c r="IB657" s="48"/>
      <c r="IC657" s="48"/>
      <c r="ID657" s="48"/>
      <c r="IE657" s="48"/>
      <c r="IF657" s="48"/>
      <c r="IG657" s="48"/>
      <c r="IH657" s="48"/>
      <c r="II657" s="48"/>
      <c r="IJ657" s="48"/>
      <c r="IK657" s="48"/>
      <c r="IL657" s="48"/>
      <c r="IM657" s="48"/>
      <c r="IN657" s="48"/>
      <c r="IO657" s="48"/>
      <c r="IP657" s="48"/>
      <c r="IQ657" s="48"/>
      <c r="IR657" s="48"/>
      <c r="IS657" s="48"/>
      <c r="IT657" s="48"/>
      <c r="IU657" s="48"/>
      <c r="IV657" s="48"/>
    </row>
    <row r="658" spans="2:256" x14ac:dyDescent="0.25">
      <c r="B658" s="48"/>
      <c r="C658" s="48"/>
      <c r="D658" s="48"/>
      <c r="E658" s="48"/>
      <c r="F658" s="48"/>
      <c r="G658" s="48"/>
      <c r="H658" s="48"/>
      <c r="I658" s="48"/>
      <c r="J658" s="48"/>
      <c r="K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c r="GT658" s="48"/>
      <c r="GU658" s="48"/>
      <c r="GV658" s="48"/>
      <c r="GW658" s="48"/>
      <c r="GX658" s="48"/>
      <c r="GY658" s="48"/>
      <c r="GZ658" s="48"/>
      <c r="HA658" s="48"/>
      <c r="HB658" s="48"/>
      <c r="HC658" s="48"/>
      <c r="HD658" s="48"/>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row>
    <row r="659" spans="2:256" x14ac:dyDescent="0.25">
      <c r="B659" s="48"/>
      <c r="C659" s="48"/>
      <c r="D659" s="48"/>
      <c r="E659" s="48"/>
      <c r="F659" s="48"/>
      <c r="G659" s="48"/>
      <c r="H659" s="48"/>
      <c r="I659" s="48"/>
      <c r="J659" s="48"/>
      <c r="K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c r="GT659" s="48"/>
      <c r="GU659" s="48"/>
      <c r="GV659" s="48"/>
      <c r="GW659" s="48"/>
      <c r="GX659" s="48"/>
      <c r="GY659" s="48"/>
      <c r="GZ659" s="48"/>
      <c r="HA659" s="48"/>
      <c r="HB659" s="48"/>
      <c r="HC659" s="48"/>
      <c r="HD659" s="48"/>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row>
    <row r="660" spans="2:256" x14ac:dyDescent="0.25">
      <c r="B660" s="48"/>
      <c r="C660" s="48"/>
      <c r="D660" s="48"/>
      <c r="E660" s="48"/>
      <c r="F660" s="48"/>
      <c r="G660" s="48"/>
      <c r="H660" s="48"/>
      <c r="I660" s="48"/>
      <c r="J660" s="48"/>
      <c r="K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c r="GT660" s="48"/>
      <c r="GU660" s="48"/>
      <c r="GV660" s="48"/>
      <c r="GW660" s="48"/>
      <c r="GX660" s="48"/>
      <c r="GY660" s="48"/>
      <c r="GZ660" s="48"/>
      <c r="HA660" s="48"/>
      <c r="HB660" s="48"/>
      <c r="HC660" s="48"/>
      <c r="HD660" s="48"/>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row>
    <row r="661" spans="2:256" x14ac:dyDescent="0.25">
      <c r="B661" s="48"/>
      <c r="C661" s="48"/>
      <c r="D661" s="48"/>
      <c r="E661" s="48"/>
      <c r="F661" s="48"/>
      <c r="G661" s="48"/>
      <c r="H661" s="48"/>
      <c r="I661" s="48"/>
      <c r="J661" s="48"/>
      <c r="K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c r="GT661" s="48"/>
      <c r="GU661" s="48"/>
      <c r="GV661" s="48"/>
      <c r="GW661" s="48"/>
      <c r="GX661" s="48"/>
      <c r="GY661" s="48"/>
      <c r="GZ661" s="48"/>
      <c r="HA661" s="48"/>
      <c r="HB661" s="48"/>
      <c r="HC661" s="48"/>
      <c r="HD661" s="48"/>
      <c r="HE661" s="48"/>
      <c r="HF661" s="48"/>
      <c r="HG661" s="48"/>
      <c r="HH661" s="48"/>
      <c r="HI661" s="48"/>
      <c r="HJ661" s="48"/>
      <c r="HK661" s="48"/>
      <c r="HL661" s="48"/>
      <c r="HM661" s="48"/>
      <c r="HN661" s="48"/>
      <c r="HO661" s="48"/>
      <c r="HP661" s="48"/>
      <c r="HQ661" s="48"/>
      <c r="HR661" s="48"/>
      <c r="HS661" s="48"/>
      <c r="HT661" s="48"/>
      <c r="HU661" s="48"/>
      <c r="HV661" s="48"/>
      <c r="HW661" s="48"/>
      <c r="HX661" s="48"/>
      <c r="HY661" s="48"/>
      <c r="HZ661" s="48"/>
      <c r="IA661" s="48"/>
      <c r="IB661" s="48"/>
      <c r="IC661" s="48"/>
      <c r="ID661" s="48"/>
      <c r="IE661" s="48"/>
      <c r="IF661" s="48"/>
      <c r="IG661" s="48"/>
      <c r="IH661" s="48"/>
      <c r="II661" s="48"/>
      <c r="IJ661" s="48"/>
      <c r="IK661" s="48"/>
      <c r="IL661" s="48"/>
      <c r="IM661" s="48"/>
      <c r="IN661" s="48"/>
      <c r="IO661" s="48"/>
      <c r="IP661" s="48"/>
      <c r="IQ661" s="48"/>
      <c r="IR661" s="48"/>
      <c r="IS661" s="48"/>
      <c r="IT661" s="48"/>
      <c r="IU661" s="48"/>
      <c r="IV661" s="48"/>
    </row>
    <row r="662" spans="2:256" x14ac:dyDescent="0.25">
      <c r="B662" s="48"/>
      <c r="C662" s="48"/>
      <c r="D662" s="48"/>
      <c r="E662" s="48"/>
      <c r="F662" s="48"/>
      <c r="G662" s="48"/>
      <c r="H662" s="48"/>
      <c r="I662" s="48"/>
      <c r="J662" s="48"/>
      <c r="K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row>
    <row r="663" spans="2:256" x14ac:dyDescent="0.25">
      <c r="B663" s="48"/>
      <c r="C663" s="48"/>
      <c r="D663" s="48"/>
      <c r="E663" s="48"/>
      <c r="F663" s="48"/>
      <c r="G663" s="48"/>
      <c r="H663" s="48"/>
      <c r="I663" s="48"/>
      <c r="J663" s="48"/>
      <c r="K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c r="GT663" s="48"/>
      <c r="GU663" s="48"/>
      <c r="GV663" s="48"/>
      <c r="GW663" s="48"/>
      <c r="GX663" s="48"/>
      <c r="GY663" s="48"/>
      <c r="GZ663" s="48"/>
      <c r="HA663" s="48"/>
      <c r="HB663" s="48"/>
      <c r="HC663" s="48"/>
      <c r="HD663" s="48"/>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row>
    <row r="664" spans="2:256" x14ac:dyDescent="0.25">
      <c r="B664" s="48"/>
      <c r="C664" s="48"/>
      <c r="D664" s="48"/>
      <c r="E664" s="48"/>
      <c r="F664" s="48"/>
      <c r="G664" s="48"/>
      <c r="H664" s="48"/>
      <c r="I664" s="48"/>
      <c r="J664" s="48"/>
      <c r="K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c r="GT664" s="48"/>
      <c r="GU664" s="48"/>
      <c r="GV664" s="48"/>
      <c r="GW664" s="48"/>
      <c r="GX664" s="48"/>
      <c r="GY664" s="48"/>
      <c r="GZ664" s="48"/>
      <c r="HA664" s="48"/>
      <c r="HB664" s="48"/>
      <c r="HC664" s="48"/>
      <c r="HD664" s="48"/>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row>
    <row r="665" spans="2:256" x14ac:dyDescent="0.25">
      <c r="B665" s="48"/>
      <c r="C665" s="48"/>
      <c r="D665" s="48"/>
      <c r="E665" s="48"/>
      <c r="F665" s="48"/>
      <c r="G665" s="48"/>
      <c r="H665" s="48"/>
      <c r="I665" s="48"/>
      <c r="J665" s="48"/>
      <c r="K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c r="GT665" s="48"/>
      <c r="GU665" s="48"/>
      <c r="GV665" s="48"/>
      <c r="GW665" s="48"/>
      <c r="GX665" s="48"/>
      <c r="GY665" s="48"/>
      <c r="GZ665" s="48"/>
      <c r="HA665" s="48"/>
      <c r="HB665" s="48"/>
      <c r="HC665" s="48"/>
      <c r="HD665" s="48"/>
      <c r="HE665" s="48"/>
      <c r="HF665" s="48"/>
      <c r="HG665" s="48"/>
      <c r="HH665" s="48"/>
      <c r="HI665" s="48"/>
      <c r="HJ665" s="48"/>
      <c r="HK665" s="48"/>
      <c r="HL665" s="48"/>
      <c r="HM665" s="48"/>
      <c r="HN665" s="48"/>
      <c r="HO665" s="48"/>
      <c r="HP665" s="48"/>
      <c r="HQ665" s="48"/>
      <c r="HR665" s="48"/>
      <c r="HS665" s="48"/>
      <c r="HT665" s="48"/>
      <c r="HU665" s="48"/>
      <c r="HV665" s="48"/>
      <c r="HW665" s="48"/>
      <c r="HX665" s="48"/>
      <c r="HY665" s="48"/>
      <c r="HZ665" s="48"/>
      <c r="IA665" s="48"/>
      <c r="IB665" s="48"/>
      <c r="IC665" s="48"/>
      <c r="ID665" s="48"/>
      <c r="IE665" s="48"/>
      <c r="IF665" s="48"/>
      <c r="IG665" s="48"/>
      <c r="IH665" s="48"/>
      <c r="II665" s="48"/>
      <c r="IJ665" s="48"/>
      <c r="IK665" s="48"/>
      <c r="IL665" s="48"/>
      <c r="IM665" s="48"/>
      <c r="IN665" s="48"/>
      <c r="IO665" s="48"/>
      <c r="IP665" s="48"/>
      <c r="IQ665" s="48"/>
      <c r="IR665" s="48"/>
      <c r="IS665" s="48"/>
      <c r="IT665" s="48"/>
      <c r="IU665" s="48"/>
      <c r="IV665" s="48"/>
    </row>
    <row r="666" spans="2:256" x14ac:dyDescent="0.25">
      <c r="B666" s="48"/>
      <c r="C666" s="48"/>
      <c r="D666" s="48"/>
      <c r="E666" s="48"/>
      <c r="F666" s="48"/>
      <c r="G666" s="48"/>
      <c r="H666" s="48"/>
      <c r="I666" s="48"/>
      <c r="J666" s="48"/>
      <c r="K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c r="GT666" s="48"/>
      <c r="GU666" s="48"/>
      <c r="GV666" s="48"/>
      <c r="GW666" s="48"/>
      <c r="GX666" s="48"/>
      <c r="GY666" s="48"/>
      <c r="GZ666" s="48"/>
      <c r="HA666" s="48"/>
      <c r="HB666" s="48"/>
      <c r="HC666" s="48"/>
      <c r="HD666" s="48"/>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row>
    <row r="667" spans="2:256" x14ac:dyDescent="0.25">
      <c r="B667" s="48"/>
      <c r="C667" s="48"/>
      <c r="D667" s="48"/>
      <c r="E667" s="48"/>
      <c r="F667" s="48"/>
      <c r="G667" s="48"/>
      <c r="H667" s="48"/>
      <c r="I667" s="48"/>
      <c r="J667" s="48"/>
      <c r="K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c r="GT667" s="48"/>
      <c r="GU667" s="48"/>
      <c r="GV667" s="48"/>
      <c r="GW667" s="48"/>
      <c r="GX667" s="48"/>
      <c r="GY667" s="48"/>
      <c r="GZ667" s="48"/>
      <c r="HA667" s="48"/>
      <c r="HB667" s="48"/>
      <c r="HC667" s="48"/>
      <c r="HD667" s="48"/>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row>
    <row r="668" spans="2:256" x14ac:dyDescent="0.25">
      <c r="B668" s="48"/>
      <c r="C668" s="48"/>
      <c r="D668" s="48"/>
      <c r="E668" s="48"/>
      <c r="F668" s="48"/>
      <c r="G668" s="48"/>
      <c r="H668" s="48"/>
      <c r="I668" s="48"/>
      <c r="J668" s="48"/>
      <c r="K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c r="GT668" s="48"/>
      <c r="GU668" s="48"/>
      <c r="GV668" s="48"/>
      <c r="GW668" s="48"/>
      <c r="GX668" s="48"/>
      <c r="GY668" s="48"/>
      <c r="GZ668" s="48"/>
      <c r="HA668" s="48"/>
      <c r="HB668" s="48"/>
      <c r="HC668" s="48"/>
      <c r="HD668" s="48"/>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row>
    <row r="669" spans="2:256" x14ac:dyDescent="0.25">
      <c r="B669" s="48"/>
      <c r="C669" s="48"/>
      <c r="D669" s="48"/>
      <c r="E669" s="48"/>
      <c r="F669" s="48"/>
      <c r="G669" s="48"/>
      <c r="H669" s="48"/>
      <c r="I669" s="48"/>
      <c r="J669" s="48"/>
      <c r="K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c r="GT669" s="48"/>
      <c r="GU669" s="48"/>
      <c r="GV669" s="48"/>
      <c r="GW669" s="48"/>
      <c r="GX669" s="48"/>
      <c r="GY669" s="48"/>
      <c r="GZ669" s="48"/>
      <c r="HA669" s="48"/>
      <c r="HB669" s="48"/>
      <c r="HC669" s="48"/>
      <c r="HD669" s="48"/>
      <c r="HE669" s="48"/>
      <c r="HF669" s="48"/>
      <c r="HG669" s="48"/>
      <c r="HH669" s="48"/>
      <c r="HI669" s="48"/>
      <c r="HJ669" s="48"/>
      <c r="HK669" s="48"/>
      <c r="HL669" s="48"/>
      <c r="HM669" s="48"/>
      <c r="HN669" s="48"/>
      <c r="HO669" s="48"/>
      <c r="HP669" s="48"/>
      <c r="HQ669" s="48"/>
      <c r="HR669" s="48"/>
      <c r="HS669" s="48"/>
      <c r="HT669" s="48"/>
      <c r="HU669" s="48"/>
      <c r="HV669" s="48"/>
      <c r="HW669" s="48"/>
      <c r="HX669" s="48"/>
      <c r="HY669" s="48"/>
      <c r="HZ669" s="48"/>
      <c r="IA669" s="48"/>
      <c r="IB669" s="48"/>
      <c r="IC669" s="48"/>
      <c r="ID669" s="48"/>
      <c r="IE669" s="48"/>
      <c r="IF669" s="48"/>
      <c r="IG669" s="48"/>
      <c r="IH669" s="48"/>
      <c r="II669" s="48"/>
      <c r="IJ669" s="48"/>
      <c r="IK669" s="48"/>
      <c r="IL669" s="48"/>
      <c r="IM669" s="48"/>
      <c r="IN669" s="48"/>
      <c r="IO669" s="48"/>
      <c r="IP669" s="48"/>
      <c r="IQ669" s="48"/>
      <c r="IR669" s="48"/>
      <c r="IS669" s="48"/>
      <c r="IT669" s="48"/>
      <c r="IU669" s="48"/>
      <c r="IV669" s="48"/>
    </row>
    <row r="670" spans="2:256" x14ac:dyDescent="0.25">
      <c r="B670" s="48"/>
      <c r="C670" s="48"/>
      <c r="D670" s="48"/>
      <c r="E670" s="48"/>
      <c r="F670" s="48"/>
      <c r="G670" s="48"/>
      <c r="H670" s="48"/>
      <c r="I670" s="48"/>
      <c r="J670" s="48"/>
      <c r="K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c r="GT670" s="48"/>
      <c r="GU670" s="48"/>
      <c r="GV670" s="48"/>
      <c r="GW670" s="48"/>
      <c r="GX670" s="48"/>
      <c r="GY670" s="48"/>
      <c r="GZ670" s="48"/>
      <c r="HA670" s="48"/>
      <c r="HB670" s="48"/>
      <c r="HC670" s="48"/>
      <c r="HD670" s="48"/>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row>
    <row r="671" spans="2:256" x14ac:dyDescent="0.25">
      <c r="B671" s="48"/>
      <c r="C671" s="48"/>
      <c r="D671" s="48"/>
      <c r="E671" s="48"/>
      <c r="F671" s="48"/>
      <c r="G671" s="48"/>
      <c r="H671" s="48"/>
      <c r="I671" s="48"/>
      <c r="J671" s="48"/>
      <c r="K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c r="GT671" s="48"/>
      <c r="GU671" s="48"/>
      <c r="GV671" s="48"/>
      <c r="GW671" s="48"/>
      <c r="GX671" s="48"/>
      <c r="GY671" s="48"/>
      <c r="GZ671" s="48"/>
      <c r="HA671" s="48"/>
      <c r="HB671" s="48"/>
      <c r="HC671" s="48"/>
      <c r="HD671" s="48"/>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row>
    <row r="672" spans="2:256" x14ac:dyDescent="0.25">
      <c r="B672" s="48"/>
      <c r="C672" s="48"/>
      <c r="D672" s="48"/>
      <c r="E672" s="48"/>
      <c r="F672" s="48"/>
      <c r="G672" s="48"/>
      <c r="H672" s="48"/>
      <c r="I672" s="48"/>
      <c r="J672" s="48"/>
      <c r="K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c r="GT672" s="48"/>
      <c r="GU672" s="48"/>
      <c r="GV672" s="48"/>
      <c r="GW672" s="48"/>
      <c r="GX672" s="48"/>
      <c r="GY672" s="48"/>
      <c r="GZ672" s="48"/>
      <c r="HA672" s="48"/>
      <c r="HB672" s="48"/>
      <c r="HC672" s="48"/>
      <c r="HD672" s="48"/>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row>
    <row r="673" spans="2:256" x14ac:dyDescent="0.25">
      <c r="B673" s="48"/>
      <c r="C673" s="48"/>
      <c r="D673" s="48"/>
      <c r="E673" s="48"/>
      <c r="F673" s="48"/>
      <c r="G673" s="48"/>
      <c r="H673" s="48"/>
      <c r="I673" s="48"/>
      <c r="J673" s="48"/>
      <c r="K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c r="GT673" s="48"/>
      <c r="GU673" s="48"/>
      <c r="GV673" s="48"/>
      <c r="GW673" s="48"/>
      <c r="GX673" s="48"/>
      <c r="GY673" s="48"/>
      <c r="GZ673" s="48"/>
      <c r="HA673" s="48"/>
      <c r="HB673" s="48"/>
      <c r="HC673" s="48"/>
      <c r="HD673" s="48"/>
      <c r="HE673" s="48"/>
      <c r="HF673" s="48"/>
      <c r="HG673" s="48"/>
      <c r="HH673" s="48"/>
      <c r="HI673" s="48"/>
      <c r="HJ673" s="48"/>
      <c r="HK673" s="48"/>
      <c r="HL673" s="48"/>
      <c r="HM673" s="48"/>
      <c r="HN673" s="48"/>
      <c r="HO673" s="48"/>
      <c r="HP673" s="48"/>
      <c r="HQ673" s="48"/>
      <c r="HR673" s="48"/>
      <c r="HS673" s="48"/>
      <c r="HT673" s="48"/>
      <c r="HU673" s="48"/>
      <c r="HV673" s="48"/>
      <c r="HW673" s="48"/>
      <c r="HX673" s="48"/>
      <c r="HY673" s="48"/>
      <c r="HZ673" s="48"/>
      <c r="IA673" s="48"/>
      <c r="IB673" s="48"/>
      <c r="IC673" s="48"/>
      <c r="ID673" s="48"/>
      <c r="IE673" s="48"/>
      <c r="IF673" s="48"/>
      <c r="IG673" s="48"/>
      <c r="IH673" s="48"/>
      <c r="II673" s="48"/>
      <c r="IJ673" s="48"/>
      <c r="IK673" s="48"/>
      <c r="IL673" s="48"/>
      <c r="IM673" s="48"/>
      <c r="IN673" s="48"/>
      <c r="IO673" s="48"/>
      <c r="IP673" s="48"/>
      <c r="IQ673" s="48"/>
      <c r="IR673" s="48"/>
      <c r="IS673" s="48"/>
      <c r="IT673" s="48"/>
      <c r="IU673" s="48"/>
      <c r="IV673" s="48"/>
    </row>
    <row r="674" spans="2:256" x14ac:dyDescent="0.25">
      <c r="B674" s="48"/>
      <c r="C674" s="48"/>
      <c r="D674" s="48"/>
      <c r="E674" s="48"/>
      <c r="F674" s="48"/>
      <c r="G674" s="48"/>
      <c r="H674" s="48"/>
      <c r="I674" s="48"/>
      <c r="J674" s="48"/>
      <c r="K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c r="GT674" s="48"/>
      <c r="GU674" s="48"/>
      <c r="GV674" s="48"/>
      <c r="GW674" s="48"/>
      <c r="GX674" s="48"/>
      <c r="GY674" s="48"/>
      <c r="GZ674" s="48"/>
      <c r="HA674" s="48"/>
      <c r="HB674" s="48"/>
      <c r="HC674" s="48"/>
      <c r="HD674" s="48"/>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row>
    <row r="675" spans="2:256" x14ac:dyDescent="0.25">
      <c r="B675" s="48"/>
      <c r="C675" s="48"/>
      <c r="D675" s="48"/>
      <c r="E675" s="48"/>
      <c r="F675" s="48"/>
      <c r="G675" s="48"/>
      <c r="H675" s="48"/>
      <c r="I675" s="48"/>
      <c r="J675" s="48"/>
      <c r="K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c r="GT675" s="48"/>
      <c r="GU675" s="48"/>
      <c r="GV675" s="48"/>
      <c r="GW675" s="48"/>
      <c r="GX675" s="48"/>
      <c r="GY675" s="48"/>
      <c r="GZ675" s="48"/>
      <c r="HA675" s="48"/>
      <c r="HB675" s="48"/>
      <c r="HC675" s="48"/>
      <c r="HD675" s="48"/>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row>
    <row r="676" spans="2:256" x14ac:dyDescent="0.25">
      <c r="B676" s="48"/>
      <c r="C676" s="48"/>
      <c r="D676" s="48"/>
      <c r="E676" s="48"/>
      <c r="F676" s="48"/>
      <c r="G676" s="48"/>
      <c r="H676" s="48"/>
      <c r="I676" s="48"/>
      <c r="J676" s="48"/>
      <c r="K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c r="GT676" s="48"/>
      <c r="GU676" s="48"/>
      <c r="GV676" s="48"/>
      <c r="GW676" s="48"/>
      <c r="GX676" s="48"/>
      <c r="GY676" s="48"/>
      <c r="GZ676" s="48"/>
      <c r="HA676" s="48"/>
      <c r="HB676" s="48"/>
      <c r="HC676" s="48"/>
      <c r="HD676" s="48"/>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row>
    <row r="677" spans="2:256" x14ac:dyDescent="0.25">
      <c r="B677" s="48"/>
      <c r="C677" s="48"/>
      <c r="D677" s="48"/>
      <c r="E677" s="48"/>
      <c r="F677" s="48"/>
      <c r="G677" s="48"/>
      <c r="H677" s="48"/>
      <c r="I677" s="48"/>
      <c r="J677" s="48"/>
      <c r="K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c r="GT677" s="48"/>
      <c r="GU677" s="48"/>
      <c r="GV677" s="48"/>
      <c r="GW677" s="48"/>
      <c r="GX677" s="48"/>
      <c r="GY677" s="48"/>
      <c r="GZ677" s="48"/>
      <c r="HA677" s="48"/>
      <c r="HB677" s="48"/>
      <c r="HC677" s="48"/>
      <c r="HD677" s="48"/>
      <c r="HE677" s="48"/>
      <c r="HF677" s="48"/>
      <c r="HG677" s="48"/>
      <c r="HH677" s="48"/>
      <c r="HI677" s="48"/>
      <c r="HJ677" s="48"/>
      <c r="HK677" s="48"/>
      <c r="HL677" s="48"/>
      <c r="HM677" s="48"/>
      <c r="HN677" s="48"/>
      <c r="HO677" s="48"/>
      <c r="HP677" s="48"/>
      <c r="HQ677" s="48"/>
      <c r="HR677" s="48"/>
      <c r="HS677" s="48"/>
      <c r="HT677" s="48"/>
      <c r="HU677" s="48"/>
      <c r="HV677" s="48"/>
      <c r="HW677" s="48"/>
      <c r="HX677" s="48"/>
      <c r="HY677" s="48"/>
      <c r="HZ677" s="48"/>
      <c r="IA677" s="48"/>
      <c r="IB677" s="48"/>
      <c r="IC677" s="48"/>
      <c r="ID677" s="48"/>
      <c r="IE677" s="48"/>
      <c r="IF677" s="48"/>
      <c r="IG677" s="48"/>
      <c r="IH677" s="48"/>
      <c r="II677" s="48"/>
      <c r="IJ677" s="48"/>
      <c r="IK677" s="48"/>
      <c r="IL677" s="48"/>
      <c r="IM677" s="48"/>
      <c r="IN677" s="48"/>
      <c r="IO677" s="48"/>
      <c r="IP677" s="48"/>
      <c r="IQ677" s="48"/>
      <c r="IR677" s="48"/>
      <c r="IS677" s="48"/>
      <c r="IT677" s="48"/>
      <c r="IU677" s="48"/>
      <c r="IV677" s="48"/>
    </row>
    <row r="678" spans="2:256" x14ac:dyDescent="0.25">
      <c r="B678" s="48"/>
      <c r="C678" s="48"/>
      <c r="D678" s="48"/>
      <c r="E678" s="48"/>
      <c r="F678" s="48"/>
      <c r="G678" s="48"/>
      <c r="H678" s="48"/>
      <c r="I678" s="48"/>
      <c r="J678" s="48"/>
      <c r="K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c r="GT678" s="48"/>
      <c r="GU678" s="48"/>
      <c r="GV678" s="48"/>
      <c r="GW678" s="48"/>
      <c r="GX678" s="48"/>
      <c r="GY678" s="48"/>
      <c r="GZ678" s="48"/>
      <c r="HA678" s="48"/>
      <c r="HB678" s="48"/>
      <c r="HC678" s="48"/>
      <c r="HD678" s="48"/>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row>
    <row r="679" spans="2:256" x14ac:dyDescent="0.25">
      <c r="B679" s="48"/>
      <c r="C679" s="48"/>
      <c r="D679" s="48"/>
      <c r="E679" s="48"/>
      <c r="F679" s="48"/>
      <c r="G679" s="48"/>
      <c r="H679" s="48"/>
      <c r="I679" s="48"/>
      <c r="J679" s="48"/>
      <c r="K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c r="GT679" s="48"/>
      <c r="GU679" s="48"/>
      <c r="GV679" s="48"/>
      <c r="GW679" s="48"/>
      <c r="GX679" s="48"/>
      <c r="GY679" s="48"/>
      <c r="GZ679" s="48"/>
      <c r="HA679" s="48"/>
      <c r="HB679" s="48"/>
      <c r="HC679" s="48"/>
      <c r="HD679" s="48"/>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row>
    <row r="680" spans="2:256" x14ac:dyDescent="0.25">
      <c r="B680" s="48"/>
      <c r="C680" s="48"/>
      <c r="D680" s="48"/>
      <c r="E680" s="48"/>
      <c r="F680" s="48"/>
      <c r="G680" s="48"/>
      <c r="H680" s="48"/>
      <c r="I680" s="48"/>
      <c r="J680" s="48"/>
      <c r="K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c r="BV680" s="48"/>
      <c r="BW680" s="48"/>
      <c r="BX680" s="48"/>
      <c r="BY680" s="48"/>
      <c r="BZ680" s="48"/>
      <c r="CA680" s="48"/>
      <c r="CB680" s="48"/>
      <c r="CC680" s="48"/>
      <c r="CD680" s="48"/>
      <c r="CE680" s="48"/>
      <c r="CF680" s="48"/>
      <c r="CG680" s="48"/>
      <c r="CH680" s="48"/>
      <c r="CI680" s="48"/>
      <c r="CJ680" s="48"/>
      <c r="CK680" s="48"/>
      <c r="CL680" s="48"/>
      <c r="CM680" s="48"/>
      <c r="CN680" s="48"/>
      <c r="CO680" s="48"/>
      <c r="CP680" s="48"/>
      <c r="CQ680" s="48"/>
      <c r="CR680" s="48"/>
      <c r="CS680" s="48"/>
      <c r="CT680" s="48"/>
      <c r="CU680" s="48"/>
      <c r="CV680" s="48"/>
      <c r="CW680" s="48"/>
      <c r="CX680" s="48"/>
      <c r="CY680" s="48"/>
      <c r="CZ680" s="48"/>
      <c r="DA680" s="48"/>
      <c r="DB680" s="48"/>
      <c r="DC680" s="48"/>
      <c r="DD680" s="48"/>
      <c r="DE680" s="48"/>
      <c r="DF680" s="48"/>
      <c r="DG680" s="48"/>
      <c r="DH680" s="48"/>
      <c r="DI680" s="48"/>
      <c r="DJ680" s="48"/>
      <c r="DK680" s="48"/>
      <c r="DL680" s="48"/>
      <c r="DM680" s="48"/>
      <c r="DN680" s="48"/>
      <c r="DO680" s="48"/>
      <c r="DP680" s="48"/>
      <c r="DQ680" s="48"/>
      <c r="DR680" s="48"/>
      <c r="DS680" s="48"/>
      <c r="DT680" s="48"/>
      <c r="DU680" s="48"/>
      <c r="DV680" s="48"/>
      <c r="DW680" s="48"/>
      <c r="DX680" s="48"/>
      <c r="DY680" s="48"/>
      <c r="DZ680" s="48"/>
      <c r="EA680" s="48"/>
      <c r="EB680" s="48"/>
      <c r="EC680" s="48"/>
      <c r="ED680" s="48"/>
      <c r="EE680" s="48"/>
      <c r="EF680" s="48"/>
      <c r="EG680" s="48"/>
      <c r="EH680" s="48"/>
      <c r="EI680" s="48"/>
      <c r="EJ680" s="48"/>
      <c r="EK680" s="48"/>
      <c r="EL680" s="48"/>
      <c r="EM680" s="48"/>
      <c r="EN680" s="48"/>
      <c r="EO680" s="48"/>
      <c r="EP680" s="48"/>
      <c r="EQ680" s="48"/>
      <c r="ER680" s="48"/>
      <c r="ES680" s="48"/>
      <c r="ET680" s="48"/>
      <c r="EU680" s="48"/>
      <c r="EV680" s="48"/>
      <c r="EW680" s="48"/>
      <c r="EX680" s="48"/>
      <c r="EY680" s="48"/>
      <c r="EZ680" s="48"/>
      <c r="FA680" s="48"/>
      <c r="FB680" s="48"/>
      <c r="FC680" s="48"/>
      <c r="FD680" s="48"/>
      <c r="FE680" s="48"/>
      <c r="FF680" s="48"/>
      <c r="FG680" s="48"/>
      <c r="FH680" s="48"/>
      <c r="FI680" s="48"/>
      <c r="FJ680" s="48"/>
      <c r="FK680" s="48"/>
      <c r="FL680" s="48"/>
      <c r="FM680" s="48"/>
      <c r="FN680" s="48"/>
      <c r="FO680" s="48"/>
      <c r="FP680" s="48"/>
      <c r="FQ680" s="48"/>
      <c r="FR680" s="48"/>
      <c r="FS680" s="48"/>
      <c r="FT680" s="48"/>
      <c r="FU680" s="48"/>
      <c r="FV680" s="48"/>
      <c r="FW680" s="48"/>
      <c r="FX680" s="48"/>
      <c r="FY680" s="48"/>
      <c r="FZ680" s="48"/>
      <c r="GA680" s="48"/>
      <c r="GB680" s="48"/>
      <c r="GC680" s="48"/>
      <c r="GD680" s="48"/>
      <c r="GE680" s="48"/>
      <c r="GF680" s="48"/>
      <c r="GG680" s="48"/>
      <c r="GH680" s="48"/>
      <c r="GI680" s="48"/>
      <c r="GJ680" s="48"/>
      <c r="GK680" s="48"/>
      <c r="GL680" s="48"/>
      <c r="GM680" s="48"/>
      <c r="GN680" s="48"/>
      <c r="GO680" s="48"/>
      <c r="GP680" s="48"/>
      <c r="GQ680" s="48"/>
      <c r="GR680" s="48"/>
      <c r="GS680" s="48"/>
      <c r="GT680" s="48"/>
      <c r="GU680" s="48"/>
      <c r="GV680" s="48"/>
      <c r="GW680" s="48"/>
      <c r="GX680" s="48"/>
      <c r="GY680" s="48"/>
      <c r="GZ680" s="48"/>
      <c r="HA680" s="48"/>
      <c r="HB680" s="48"/>
      <c r="HC680" s="48"/>
      <c r="HD680" s="48"/>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row>
    <row r="681" spans="2:256" x14ac:dyDescent="0.25">
      <c r="B681" s="48"/>
      <c r="C681" s="48"/>
      <c r="D681" s="48"/>
      <c r="E681" s="48"/>
      <c r="F681" s="48"/>
      <c r="G681" s="48"/>
      <c r="H681" s="48"/>
      <c r="I681" s="48"/>
      <c r="J681" s="48"/>
      <c r="K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c r="GT681" s="48"/>
      <c r="GU681" s="48"/>
      <c r="GV681" s="48"/>
      <c r="GW681" s="48"/>
      <c r="GX681" s="48"/>
      <c r="GY681" s="48"/>
      <c r="GZ681" s="48"/>
      <c r="HA681" s="48"/>
      <c r="HB681" s="48"/>
      <c r="HC681" s="48"/>
      <c r="HD681" s="48"/>
      <c r="HE681" s="48"/>
      <c r="HF681" s="48"/>
      <c r="HG681" s="48"/>
      <c r="HH681" s="48"/>
      <c r="HI681" s="48"/>
      <c r="HJ681" s="48"/>
      <c r="HK681" s="48"/>
      <c r="HL681" s="48"/>
      <c r="HM681" s="48"/>
      <c r="HN681" s="48"/>
      <c r="HO681" s="48"/>
      <c r="HP681" s="48"/>
      <c r="HQ681" s="48"/>
      <c r="HR681" s="48"/>
      <c r="HS681" s="48"/>
      <c r="HT681" s="48"/>
      <c r="HU681" s="48"/>
      <c r="HV681" s="48"/>
      <c r="HW681" s="48"/>
      <c r="HX681" s="48"/>
      <c r="HY681" s="48"/>
      <c r="HZ681" s="48"/>
      <c r="IA681" s="48"/>
      <c r="IB681" s="48"/>
      <c r="IC681" s="48"/>
      <c r="ID681" s="48"/>
      <c r="IE681" s="48"/>
      <c r="IF681" s="48"/>
      <c r="IG681" s="48"/>
      <c r="IH681" s="48"/>
      <c r="II681" s="48"/>
      <c r="IJ681" s="48"/>
      <c r="IK681" s="48"/>
      <c r="IL681" s="48"/>
      <c r="IM681" s="48"/>
      <c r="IN681" s="48"/>
      <c r="IO681" s="48"/>
      <c r="IP681" s="48"/>
      <c r="IQ681" s="48"/>
      <c r="IR681" s="48"/>
      <c r="IS681" s="48"/>
      <c r="IT681" s="48"/>
      <c r="IU681" s="48"/>
      <c r="IV681" s="48"/>
    </row>
    <row r="682" spans="2:256" x14ac:dyDescent="0.25">
      <c r="B682" s="48"/>
      <c r="C682" s="48"/>
      <c r="D682" s="48"/>
      <c r="E682" s="48"/>
      <c r="F682" s="48"/>
      <c r="G682" s="48"/>
      <c r="H682" s="48"/>
      <c r="I682" s="48"/>
      <c r="J682" s="48"/>
      <c r="K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c r="GT682" s="48"/>
      <c r="GU682" s="48"/>
      <c r="GV682" s="48"/>
      <c r="GW682" s="48"/>
      <c r="GX682" s="48"/>
      <c r="GY682" s="48"/>
      <c r="GZ682" s="48"/>
      <c r="HA682" s="48"/>
      <c r="HB682" s="48"/>
      <c r="HC682" s="48"/>
      <c r="HD682" s="48"/>
      <c r="HE682" s="48"/>
      <c r="HF682" s="48"/>
      <c r="HG682" s="48"/>
      <c r="HH682" s="48"/>
      <c r="HI682" s="48"/>
      <c r="HJ682" s="48"/>
      <c r="HK682" s="48"/>
      <c r="HL682" s="48"/>
      <c r="HM682" s="48"/>
      <c r="HN682" s="48"/>
      <c r="HO682" s="48"/>
      <c r="HP682" s="48"/>
      <c r="HQ682" s="48"/>
      <c r="HR682" s="48"/>
      <c r="HS682" s="48"/>
      <c r="HT682" s="48"/>
      <c r="HU682" s="48"/>
      <c r="HV682" s="48"/>
      <c r="HW682" s="48"/>
      <c r="HX682" s="48"/>
      <c r="HY682" s="48"/>
      <c r="HZ682" s="48"/>
      <c r="IA682" s="48"/>
      <c r="IB682" s="48"/>
      <c r="IC682" s="48"/>
      <c r="ID682" s="48"/>
      <c r="IE682" s="48"/>
      <c r="IF682" s="48"/>
      <c r="IG682" s="48"/>
      <c r="IH682" s="48"/>
      <c r="II682" s="48"/>
      <c r="IJ682" s="48"/>
      <c r="IK682" s="48"/>
      <c r="IL682" s="48"/>
      <c r="IM682" s="48"/>
      <c r="IN682" s="48"/>
      <c r="IO682" s="48"/>
      <c r="IP682" s="48"/>
      <c r="IQ682" s="48"/>
      <c r="IR682" s="48"/>
      <c r="IS682" s="48"/>
      <c r="IT682" s="48"/>
      <c r="IU682" s="48"/>
      <c r="IV682" s="48"/>
    </row>
    <row r="683" spans="2:256" x14ac:dyDescent="0.25">
      <c r="B683" s="48"/>
      <c r="C683" s="48"/>
      <c r="D683" s="48"/>
      <c r="E683" s="48"/>
      <c r="F683" s="48"/>
      <c r="G683" s="48"/>
      <c r="H683" s="48"/>
      <c r="I683" s="48"/>
      <c r="J683" s="48"/>
      <c r="K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c r="GT683" s="48"/>
      <c r="GU683" s="48"/>
      <c r="GV683" s="48"/>
      <c r="GW683" s="48"/>
      <c r="GX683" s="48"/>
      <c r="GY683" s="48"/>
      <c r="GZ683" s="48"/>
      <c r="HA683" s="48"/>
      <c r="HB683" s="48"/>
      <c r="HC683" s="48"/>
      <c r="HD683" s="48"/>
      <c r="HE683" s="48"/>
      <c r="HF683" s="48"/>
      <c r="HG683" s="48"/>
      <c r="HH683" s="48"/>
      <c r="HI683" s="48"/>
      <c r="HJ683" s="48"/>
      <c r="HK683" s="48"/>
      <c r="HL683" s="48"/>
      <c r="HM683" s="48"/>
      <c r="HN683" s="48"/>
      <c r="HO683" s="48"/>
      <c r="HP683" s="48"/>
      <c r="HQ683" s="48"/>
      <c r="HR683" s="48"/>
      <c r="HS683" s="48"/>
      <c r="HT683" s="48"/>
      <c r="HU683" s="48"/>
      <c r="HV683" s="48"/>
      <c r="HW683" s="48"/>
      <c r="HX683" s="48"/>
      <c r="HY683" s="48"/>
      <c r="HZ683" s="48"/>
      <c r="IA683" s="48"/>
      <c r="IB683" s="48"/>
      <c r="IC683" s="48"/>
      <c r="ID683" s="48"/>
      <c r="IE683" s="48"/>
      <c r="IF683" s="48"/>
      <c r="IG683" s="48"/>
      <c r="IH683" s="48"/>
      <c r="II683" s="48"/>
      <c r="IJ683" s="48"/>
      <c r="IK683" s="48"/>
      <c r="IL683" s="48"/>
      <c r="IM683" s="48"/>
      <c r="IN683" s="48"/>
      <c r="IO683" s="48"/>
      <c r="IP683" s="48"/>
      <c r="IQ683" s="48"/>
      <c r="IR683" s="48"/>
      <c r="IS683" s="48"/>
      <c r="IT683" s="48"/>
      <c r="IU683" s="48"/>
      <c r="IV683" s="48"/>
    </row>
    <row r="684" spans="2:256" x14ac:dyDescent="0.25">
      <c r="B684" s="48"/>
      <c r="C684" s="48"/>
      <c r="D684" s="48"/>
      <c r="E684" s="48"/>
      <c r="F684" s="48"/>
      <c r="G684" s="48"/>
      <c r="H684" s="48"/>
      <c r="I684" s="48"/>
      <c r="J684" s="48"/>
      <c r="K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c r="GT684" s="48"/>
      <c r="GU684" s="48"/>
      <c r="GV684" s="48"/>
      <c r="GW684" s="48"/>
      <c r="GX684" s="48"/>
      <c r="GY684" s="48"/>
      <c r="GZ684" s="48"/>
      <c r="HA684" s="48"/>
      <c r="HB684" s="48"/>
      <c r="HC684" s="48"/>
      <c r="HD684" s="48"/>
      <c r="HE684" s="48"/>
      <c r="HF684" s="48"/>
      <c r="HG684" s="48"/>
      <c r="HH684" s="48"/>
      <c r="HI684" s="48"/>
      <c r="HJ684" s="48"/>
      <c r="HK684" s="48"/>
      <c r="HL684" s="48"/>
      <c r="HM684" s="48"/>
      <c r="HN684" s="48"/>
      <c r="HO684" s="48"/>
      <c r="HP684" s="48"/>
      <c r="HQ684" s="48"/>
      <c r="HR684" s="48"/>
      <c r="HS684" s="48"/>
      <c r="HT684" s="48"/>
      <c r="HU684" s="48"/>
      <c r="HV684" s="48"/>
      <c r="HW684" s="48"/>
      <c r="HX684" s="48"/>
      <c r="HY684" s="48"/>
      <c r="HZ684" s="48"/>
      <c r="IA684" s="48"/>
      <c r="IB684" s="48"/>
      <c r="IC684" s="48"/>
      <c r="ID684" s="48"/>
      <c r="IE684" s="48"/>
      <c r="IF684" s="48"/>
      <c r="IG684" s="48"/>
      <c r="IH684" s="48"/>
      <c r="II684" s="48"/>
      <c r="IJ684" s="48"/>
      <c r="IK684" s="48"/>
      <c r="IL684" s="48"/>
      <c r="IM684" s="48"/>
      <c r="IN684" s="48"/>
      <c r="IO684" s="48"/>
      <c r="IP684" s="48"/>
      <c r="IQ684" s="48"/>
      <c r="IR684" s="48"/>
      <c r="IS684" s="48"/>
      <c r="IT684" s="48"/>
      <c r="IU684" s="48"/>
      <c r="IV684" s="48"/>
    </row>
    <row r="685" spans="2:256" x14ac:dyDescent="0.25">
      <c r="B685" s="48"/>
      <c r="C685" s="48"/>
      <c r="D685" s="48"/>
      <c r="E685" s="48"/>
      <c r="F685" s="48"/>
      <c r="G685" s="48"/>
      <c r="H685" s="48"/>
      <c r="I685" s="48"/>
      <c r="J685" s="48"/>
      <c r="K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c r="EF685" s="48"/>
      <c r="EG685" s="48"/>
      <c r="EH685" s="48"/>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48"/>
      <c r="GT685" s="48"/>
      <c r="GU685" s="48"/>
      <c r="GV685" s="48"/>
      <c r="GW685" s="48"/>
      <c r="GX685" s="48"/>
      <c r="GY685" s="48"/>
      <c r="GZ685" s="48"/>
      <c r="HA685" s="48"/>
      <c r="HB685" s="48"/>
      <c r="HC685" s="48"/>
      <c r="HD685" s="48"/>
      <c r="HE685" s="48"/>
      <c r="HF685" s="48"/>
      <c r="HG685" s="48"/>
      <c r="HH685" s="48"/>
      <c r="HI685" s="48"/>
      <c r="HJ685" s="48"/>
      <c r="HK685" s="48"/>
      <c r="HL685" s="48"/>
      <c r="HM685" s="48"/>
      <c r="HN685" s="48"/>
      <c r="HO685" s="48"/>
      <c r="HP685" s="48"/>
      <c r="HQ685" s="48"/>
      <c r="HR685" s="48"/>
      <c r="HS685" s="48"/>
      <c r="HT685" s="48"/>
      <c r="HU685" s="48"/>
      <c r="HV685" s="48"/>
      <c r="HW685" s="48"/>
      <c r="HX685" s="48"/>
      <c r="HY685" s="48"/>
      <c r="HZ685" s="48"/>
      <c r="IA685" s="48"/>
      <c r="IB685" s="48"/>
      <c r="IC685" s="48"/>
      <c r="ID685" s="48"/>
      <c r="IE685" s="48"/>
      <c r="IF685" s="48"/>
      <c r="IG685" s="48"/>
      <c r="IH685" s="48"/>
      <c r="II685" s="48"/>
      <c r="IJ685" s="48"/>
      <c r="IK685" s="48"/>
      <c r="IL685" s="48"/>
      <c r="IM685" s="48"/>
      <c r="IN685" s="48"/>
      <c r="IO685" s="48"/>
      <c r="IP685" s="48"/>
      <c r="IQ685" s="48"/>
      <c r="IR685" s="48"/>
      <c r="IS685" s="48"/>
      <c r="IT685" s="48"/>
      <c r="IU685" s="48"/>
      <c r="IV685" s="48"/>
    </row>
    <row r="686" spans="2:256" x14ac:dyDescent="0.25">
      <c r="B686" s="48"/>
      <c r="C686" s="48"/>
      <c r="D686" s="48"/>
      <c r="E686" s="48"/>
      <c r="F686" s="48"/>
      <c r="G686" s="48"/>
      <c r="H686" s="48"/>
      <c r="I686" s="48"/>
      <c r="J686" s="48"/>
      <c r="K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c r="GT686" s="48"/>
      <c r="GU686" s="48"/>
      <c r="GV686" s="48"/>
      <c r="GW686" s="48"/>
      <c r="GX686" s="48"/>
      <c r="GY686" s="48"/>
      <c r="GZ686" s="48"/>
      <c r="HA686" s="48"/>
      <c r="HB686" s="48"/>
      <c r="HC686" s="48"/>
      <c r="HD686" s="48"/>
      <c r="HE686" s="48"/>
      <c r="HF686" s="48"/>
      <c r="HG686" s="48"/>
      <c r="HH686" s="48"/>
      <c r="HI686" s="48"/>
      <c r="HJ686" s="48"/>
      <c r="HK686" s="48"/>
      <c r="HL686" s="48"/>
      <c r="HM686" s="48"/>
      <c r="HN686" s="48"/>
      <c r="HO686" s="48"/>
      <c r="HP686" s="48"/>
      <c r="HQ686" s="48"/>
      <c r="HR686" s="48"/>
      <c r="HS686" s="48"/>
      <c r="HT686" s="48"/>
      <c r="HU686" s="48"/>
      <c r="HV686" s="48"/>
      <c r="HW686" s="48"/>
      <c r="HX686" s="48"/>
      <c r="HY686" s="48"/>
      <c r="HZ686" s="48"/>
      <c r="IA686" s="48"/>
      <c r="IB686" s="48"/>
      <c r="IC686" s="48"/>
      <c r="ID686" s="48"/>
      <c r="IE686" s="48"/>
      <c r="IF686" s="48"/>
      <c r="IG686" s="48"/>
      <c r="IH686" s="48"/>
      <c r="II686" s="48"/>
      <c r="IJ686" s="48"/>
      <c r="IK686" s="48"/>
      <c r="IL686" s="48"/>
      <c r="IM686" s="48"/>
      <c r="IN686" s="48"/>
      <c r="IO686" s="48"/>
      <c r="IP686" s="48"/>
      <c r="IQ686" s="48"/>
      <c r="IR686" s="48"/>
      <c r="IS686" s="48"/>
      <c r="IT686" s="48"/>
      <c r="IU686" s="48"/>
      <c r="IV686" s="48"/>
    </row>
    <row r="687" spans="2:256" x14ac:dyDescent="0.25">
      <c r="B687" s="48"/>
      <c r="C687" s="48"/>
      <c r="D687" s="48"/>
      <c r="E687" s="48"/>
      <c r="F687" s="48"/>
      <c r="G687" s="48"/>
      <c r="H687" s="48"/>
      <c r="I687" s="48"/>
      <c r="J687" s="48"/>
      <c r="K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48"/>
      <c r="DF687" s="48"/>
      <c r="DG687" s="48"/>
      <c r="DH687" s="48"/>
      <c r="DI687" s="48"/>
      <c r="DJ687" s="48"/>
      <c r="DK687" s="48"/>
      <c r="DL687" s="48"/>
      <c r="DM687" s="48"/>
      <c r="DN687" s="48"/>
      <c r="DO687" s="48"/>
      <c r="DP687" s="48"/>
      <c r="DQ687" s="48"/>
      <c r="DR687" s="48"/>
      <c r="DS687" s="48"/>
      <c r="DT687" s="48"/>
      <c r="DU687" s="48"/>
      <c r="DV687" s="48"/>
      <c r="DW687" s="48"/>
      <c r="DX687" s="48"/>
      <c r="DY687" s="48"/>
      <c r="DZ687" s="48"/>
      <c r="EA687" s="48"/>
      <c r="EB687" s="48"/>
      <c r="EC687" s="48"/>
      <c r="ED687" s="48"/>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48"/>
      <c r="GO687" s="48"/>
      <c r="GP687" s="48"/>
      <c r="GQ687" s="48"/>
      <c r="GR687" s="48"/>
      <c r="GS687" s="48"/>
      <c r="GT687" s="48"/>
      <c r="GU687" s="48"/>
      <c r="GV687" s="48"/>
      <c r="GW687" s="48"/>
      <c r="GX687" s="48"/>
      <c r="GY687" s="48"/>
      <c r="GZ687" s="48"/>
      <c r="HA687" s="48"/>
      <c r="HB687" s="48"/>
      <c r="HC687" s="48"/>
      <c r="HD687" s="48"/>
      <c r="HE687" s="48"/>
      <c r="HF687" s="48"/>
      <c r="HG687" s="48"/>
      <c r="HH687" s="48"/>
      <c r="HI687" s="48"/>
      <c r="HJ687" s="48"/>
      <c r="HK687" s="48"/>
      <c r="HL687" s="48"/>
      <c r="HM687" s="48"/>
      <c r="HN687" s="48"/>
      <c r="HO687" s="48"/>
      <c r="HP687" s="48"/>
      <c r="HQ687" s="48"/>
      <c r="HR687" s="48"/>
      <c r="HS687" s="48"/>
      <c r="HT687" s="48"/>
      <c r="HU687" s="48"/>
      <c r="HV687" s="48"/>
      <c r="HW687" s="48"/>
      <c r="HX687" s="48"/>
      <c r="HY687" s="48"/>
      <c r="HZ687" s="48"/>
      <c r="IA687" s="48"/>
      <c r="IB687" s="48"/>
      <c r="IC687" s="48"/>
      <c r="ID687" s="48"/>
      <c r="IE687" s="48"/>
      <c r="IF687" s="48"/>
      <c r="IG687" s="48"/>
      <c r="IH687" s="48"/>
      <c r="II687" s="48"/>
      <c r="IJ687" s="48"/>
      <c r="IK687" s="48"/>
      <c r="IL687" s="48"/>
      <c r="IM687" s="48"/>
      <c r="IN687" s="48"/>
      <c r="IO687" s="48"/>
      <c r="IP687" s="48"/>
      <c r="IQ687" s="48"/>
      <c r="IR687" s="48"/>
      <c r="IS687" s="48"/>
      <c r="IT687" s="48"/>
      <c r="IU687" s="48"/>
      <c r="IV687" s="48"/>
    </row>
    <row r="688" spans="2:256" x14ac:dyDescent="0.25">
      <c r="B688" s="48"/>
      <c r="C688" s="48"/>
      <c r="D688" s="48"/>
      <c r="E688" s="48"/>
      <c r="F688" s="48"/>
      <c r="G688" s="48"/>
      <c r="H688" s="48"/>
      <c r="I688" s="48"/>
      <c r="J688" s="48"/>
      <c r="K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c r="GT688" s="48"/>
      <c r="GU688" s="48"/>
      <c r="GV688" s="48"/>
      <c r="GW688" s="48"/>
      <c r="GX688" s="48"/>
      <c r="GY688" s="48"/>
      <c r="GZ688" s="48"/>
      <c r="HA688" s="48"/>
      <c r="HB688" s="48"/>
      <c r="HC688" s="48"/>
      <c r="HD688" s="48"/>
      <c r="HE688" s="48"/>
      <c r="HF688" s="48"/>
      <c r="HG688" s="48"/>
      <c r="HH688" s="48"/>
      <c r="HI688" s="48"/>
      <c r="HJ688" s="48"/>
      <c r="HK688" s="48"/>
      <c r="HL688" s="48"/>
      <c r="HM688" s="48"/>
      <c r="HN688" s="48"/>
      <c r="HO688" s="48"/>
      <c r="HP688" s="48"/>
      <c r="HQ688" s="48"/>
      <c r="HR688" s="48"/>
      <c r="HS688" s="48"/>
      <c r="HT688" s="48"/>
      <c r="HU688" s="48"/>
      <c r="HV688" s="48"/>
      <c r="HW688" s="48"/>
      <c r="HX688" s="48"/>
      <c r="HY688" s="48"/>
      <c r="HZ688" s="48"/>
      <c r="IA688" s="48"/>
      <c r="IB688" s="48"/>
      <c r="IC688" s="48"/>
      <c r="ID688" s="48"/>
      <c r="IE688" s="48"/>
      <c r="IF688" s="48"/>
      <c r="IG688" s="48"/>
      <c r="IH688" s="48"/>
      <c r="II688" s="48"/>
      <c r="IJ688" s="48"/>
      <c r="IK688" s="48"/>
      <c r="IL688" s="48"/>
      <c r="IM688" s="48"/>
      <c r="IN688" s="48"/>
      <c r="IO688" s="48"/>
      <c r="IP688" s="48"/>
      <c r="IQ688" s="48"/>
      <c r="IR688" s="48"/>
      <c r="IS688" s="48"/>
      <c r="IT688" s="48"/>
      <c r="IU688" s="48"/>
      <c r="IV688" s="48"/>
    </row>
    <row r="689" spans="2:256" x14ac:dyDescent="0.25">
      <c r="B689" s="48"/>
      <c r="C689" s="48"/>
      <c r="D689" s="48"/>
      <c r="E689" s="48"/>
      <c r="F689" s="48"/>
      <c r="G689" s="48"/>
      <c r="H689" s="48"/>
      <c r="I689" s="48"/>
      <c r="J689" s="48"/>
      <c r="K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c r="GT689" s="48"/>
      <c r="GU689" s="48"/>
      <c r="GV689" s="48"/>
      <c r="GW689" s="48"/>
      <c r="GX689" s="48"/>
      <c r="GY689" s="48"/>
      <c r="GZ689" s="48"/>
      <c r="HA689" s="48"/>
      <c r="HB689" s="48"/>
      <c r="HC689" s="48"/>
      <c r="HD689" s="48"/>
      <c r="HE689" s="48"/>
      <c r="HF689" s="48"/>
      <c r="HG689" s="48"/>
      <c r="HH689" s="48"/>
      <c r="HI689" s="48"/>
      <c r="HJ689" s="48"/>
      <c r="HK689" s="48"/>
      <c r="HL689" s="48"/>
      <c r="HM689" s="48"/>
      <c r="HN689" s="48"/>
      <c r="HO689" s="48"/>
      <c r="HP689" s="48"/>
      <c r="HQ689" s="48"/>
      <c r="HR689" s="48"/>
      <c r="HS689" s="48"/>
      <c r="HT689" s="48"/>
      <c r="HU689" s="48"/>
      <c r="HV689" s="48"/>
      <c r="HW689" s="48"/>
      <c r="HX689" s="48"/>
      <c r="HY689" s="48"/>
      <c r="HZ689" s="48"/>
      <c r="IA689" s="48"/>
      <c r="IB689" s="48"/>
      <c r="IC689" s="48"/>
      <c r="ID689" s="48"/>
      <c r="IE689" s="48"/>
      <c r="IF689" s="48"/>
      <c r="IG689" s="48"/>
      <c r="IH689" s="48"/>
      <c r="II689" s="48"/>
      <c r="IJ689" s="48"/>
      <c r="IK689" s="48"/>
      <c r="IL689" s="48"/>
      <c r="IM689" s="48"/>
      <c r="IN689" s="48"/>
      <c r="IO689" s="48"/>
      <c r="IP689" s="48"/>
      <c r="IQ689" s="48"/>
      <c r="IR689" s="48"/>
      <c r="IS689" s="48"/>
      <c r="IT689" s="48"/>
      <c r="IU689" s="48"/>
      <c r="IV689" s="48"/>
    </row>
    <row r="690" spans="2:256" x14ac:dyDescent="0.25">
      <c r="B690" s="48"/>
      <c r="C690" s="48"/>
      <c r="D690" s="48"/>
      <c r="E690" s="48"/>
      <c r="F690" s="48"/>
      <c r="G690" s="48"/>
      <c r="H690" s="48"/>
      <c r="I690" s="48"/>
      <c r="J690" s="48"/>
      <c r="K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c r="GT690" s="48"/>
      <c r="GU690" s="48"/>
      <c r="GV690" s="48"/>
      <c r="GW690" s="48"/>
      <c r="GX690" s="48"/>
      <c r="GY690" s="48"/>
      <c r="GZ690" s="48"/>
      <c r="HA690" s="48"/>
      <c r="HB690" s="48"/>
      <c r="HC690" s="48"/>
      <c r="HD690" s="48"/>
      <c r="HE690" s="48"/>
      <c r="HF690" s="48"/>
      <c r="HG690" s="48"/>
      <c r="HH690" s="48"/>
      <c r="HI690" s="48"/>
      <c r="HJ690" s="48"/>
      <c r="HK690" s="48"/>
      <c r="HL690" s="48"/>
      <c r="HM690" s="48"/>
      <c r="HN690" s="48"/>
      <c r="HO690" s="48"/>
      <c r="HP690" s="48"/>
      <c r="HQ690" s="48"/>
      <c r="HR690" s="48"/>
      <c r="HS690" s="48"/>
      <c r="HT690" s="48"/>
      <c r="HU690" s="48"/>
      <c r="HV690" s="48"/>
      <c r="HW690" s="48"/>
      <c r="HX690" s="48"/>
      <c r="HY690" s="48"/>
      <c r="HZ690" s="48"/>
      <c r="IA690" s="48"/>
      <c r="IB690" s="48"/>
      <c r="IC690" s="48"/>
      <c r="ID690" s="48"/>
      <c r="IE690" s="48"/>
      <c r="IF690" s="48"/>
      <c r="IG690" s="48"/>
      <c r="IH690" s="48"/>
      <c r="II690" s="48"/>
      <c r="IJ690" s="48"/>
      <c r="IK690" s="48"/>
      <c r="IL690" s="48"/>
      <c r="IM690" s="48"/>
      <c r="IN690" s="48"/>
      <c r="IO690" s="48"/>
      <c r="IP690" s="48"/>
      <c r="IQ690" s="48"/>
      <c r="IR690" s="48"/>
      <c r="IS690" s="48"/>
      <c r="IT690" s="48"/>
      <c r="IU690" s="48"/>
      <c r="IV690" s="48"/>
    </row>
    <row r="691" spans="2:256" x14ac:dyDescent="0.25">
      <c r="B691" s="48"/>
      <c r="C691" s="48"/>
      <c r="D691" s="48"/>
      <c r="E691" s="48"/>
      <c r="F691" s="48"/>
      <c r="G691" s="48"/>
      <c r="H691" s="48"/>
      <c r="I691" s="48"/>
      <c r="J691" s="48"/>
      <c r="K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c r="GT691" s="48"/>
      <c r="GU691" s="48"/>
      <c r="GV691" s="48"/>
      <c r="GW691" s="48"/>
      <c r="GX691" s="48"/>
      <c r="GY691" s="48"/>
      <c r="GZ691" s="48"/>
      <c r="HA691" s="48"/>
      <c r="HB691" s="48"/>
      <c r="HC691" s="48"/>
      <c r="HD691" s="48"/>
      <c r="HE691" s="48"/>
      <c r="HF691" s="48"/>
      <c r="HG691" s="48"/>
      <c r="HH691" s="48"/>
      <c r="HI691" s="48"/>
      <c r="HJ691" s="48"/>
      <c r="HK691" s="48"/>
      <c r="HL691" s="48"/>
      <c r="HM691" s="48"/>
      <c r="HN691" s="48"/>
      <c r="HO691" s="48"/>
      <c r="HP691" s="48"/>
      <c r="HQ691" s="48"/>
      <c r="HR691" s="48"/>
      <c r="HS691" s="48"/>
      <c r="HT691" s="48"/>
      <c r="HU691" s="48"/>
      <c r="HV691" s="48"/>
      <c r="HW691" s="48"/>
      <c r="HX691" s="48"/>
      <c r="HY691" s="48"/>
      <c r="HZ691" s="48"/>
      <c r="IA691" s="48"/>
      <c r="IB691" s="48"/>
      <c r="IC691" s="48"/>
      <c r="ID691" s="48"/>
      <c r="IE691" s="48"/>
      <c r="IF691" s="48"/>
      <c r="IG691" s="48"/>
      <c r="IH691" s="48"/>
      <c r="II691" s="48"/>
      <c r="IJ691" s="48"/>
      <c r="IK691" s="48"/>
      <c r="IL691" s="48"/>
      <c r="IM691" s="48"/>
      <c r="IN691" s="48"/>
      <c r="IO691" s="48"/>
      <c r="IP691" s="48"/>
      <c r="IQ691" s="48"/>
      <c r="IR691" s="48"/>
      <c r="IS691" s="48"/>
      <c r="IT691" s="48"/>
      <c r="IU691" s="48"/>
      <c r="IV691" s="48"/>
    </row>
    <row r="692" spans="2:256" x14ac:dyDescent="0.25">
      <c r="B692" s="48"/>
      <c r="C692" s="48"/>
      <c r="D692" s="48"/>
      <c r="E692" s="48"/>
      <c r="F692" s="48"/>
      <c r="G692" s="48"/>
      <c r="H692" s="48"/>
      <c r="I692" s="48"/>
      <c r="J692" s="48"/>
      <c r="K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c r="GT692" s="48"/>
      <c r="GU692" s="48"/>
      <c r="GV692" s="48"/>
      <c r="GW692" s="48"/>
      <c r="GX692" s="48"/>
      <c r="GY692" s="48"/>
      <c r="GZ692" s="48"/>
      <c r="HA692" s="48"/>
      <c r="HB692" s="48"/>
      <c r="HC692" s="48"/>
      <c r="HD692" s="48"/>
      <c r="HE692" s="48"/>
      <c r="HF692" s="48"/>
      <c r="HG692" s="48"/>
      <c r="HH692" s="48"/>
      <c r="HI692" s="48"/>
      <c r="HJ692" s="48"/>
      <c r="HK692" s="48"/>
      <c r="HL692" s="48"/>
      <c r="HM692" s="48"/>
      <c r="HN692" s="48"/>
      <c r="HO692" s="48"/>
      <c r="HP692" s="48"/>
      <c r="HQ692" s="48"/>
      <c r="HR692" s="48"/>
      <c r="HS692" s="48"/>
      <c r="HT692" s="48"/>
      <c r="HU692" s="48"/>
      <c r="HV692" s="48"/>
      <c r="HW692" s="48"/>
      <c r="HX692" s="48"/>
      <c r="HY692" s="48"/>
      <c r="HZ692" s="48"/>
      <c r="IA692" s="48"/>
      <c r="IB692" s="48"/>
      <c r="IC692" s="48"/>
      <c r="ID692" s="48"/>
      <c r="IE692" s="48"/>
      <c r="IF692" s="48"/>
      <c r="IG692" s="48"/>
      <c r="IH692" s="48"/>
      <c r="II692" s="48"/>
      <c r="IJ692" s="48"/>
      <c r="IK692" s="48"/>
      <c r="IL692" s="48"/>
      <c r="IM692" s="48"/>
      <c r="IN692" s="48"/>
      <c r="IO692" s="48"/>
      <c r="IP692" s="48"/>
      <c r="IQ692" s="48"/>
      <c r="IR692" s="48"/>
      <c r="IS692" s="48"/>
      <c r="IT692" s="48"/>
      <c r="IU692" s="48"/>
      <c r="IV692" s="48"/>
    </row>
    <row r="693" spans="2:256" x14ac:dyDescent="0.25">
      <c r="B693" s="48"/>
      <c r="C693" s="48"/>
      <c r="D693" s="48"/>
      <c r="E693" s="48"/>
      <c r="F693" s="48"/>
      <c r="G693" s="48"/>
      <c r="H693" s="48"/>
      <c r="I693" s="48"/>
      <c r="J693" s="48"/>
      <c r="K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c r="GT693" s="48"/>
      <c r="GU693" s="48"/>
      <c r="GV693" s="48"/>
      <c r="GW693" s="48"/>
      <c r="GX693" s="48"/>
      <c r="GY693" s="48"/>
      <c r="GZ693" s="48"/>
      <c r="HA693" s="48"/>
      <c r="HB693" s="48"/>
      <c r="HC693" s="48"/>
      <c r="HD693" s="48"/>
      <c r="HE693" s="48"/>
      <c r="HF693" s="48"/>
      <c r="HG693" s="48"/>
      <c r="HH693" s="48"/>
      <c r="HI693" s="48"/>
      <c r="HJ693" s="48"/>
      <c r="HK693" s="48"/>
      <c r="HL693" s="48"/>
      <c r="HM693" s="48"/>
      <c r="HN693" s="48"/>
      <c r="HO693" s="48"/>
      <c r="HP693" s="48"/>
      <c r="HQ693" s="48"/>
      <c r="HR693" s="48"/>
      <c r="HS693" s="48"/>
      <c r="HT693" s="48"/>
      <c r="HU693" s="48"/>
      <c r="HV693" s="48"/>
      <c r="HW693" s="48"/>
      <c r="HX693" s="48"/>
      <c r="HY693" s="48"/>
      <c r="HZ693" s="48"/>
      <c r="IA693" s="48"/>
      <c r="IB693" s="48"/>
      <c r="IC693" s="48"/>
      <c r="ID693" s="48"/>
      <c r="IE693" s="48"/>
      <c r="IF693" s="48"/>
      <c r="IG693" s="48"/>
      <c r="IH693" s="48"/>
      <c r="II693" s="48"/>
      <c r="IJ693" s="48"/>
      <c r="IK693" s="48"/>
      <c r="IL693" s="48"/>
      <c r="IM693" s="48"/>
      <c r="IN693" s="48"/>
      <c r="IO693" s="48"/>
      <c r="IP693" s="48"/>
      <c r="IQ693" s="48"/>
      <c r="IR693" s="48"/>
      <c r="IS693" s="48"/>
      <c r="IT693" s="48"/>
      <c r="IU693" s="48"/>
      <c r="IV693" s="48"/>
    </row>
    <row r="694" spans="2:256" x14ac:dyDescent="0.25">
      <c r="B694" s="48"/>
      <c r="C694" s="48"/>
      <c r="D694" s="48"/>
      <c r="E694" s="48"/>
      <c r="F694" s="48"/>
      <c r="G694" s="48"/>
      <c r="H694" s="48"/>
      <c r="I694" s="48"/>
      <c r="J694" s="48"/>
      <c r="K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c r="GT694" s="48"/>
      <c r="GU694" s="48"/>
      <c r="GV694" s="48"/>
      <c r="GW694" s="48"/>
      <c r="GX694" s="48"/>
      <c r="GY694" s="48"/>
      <c r="GZ694" s="48"/>
      <c r="HA694" s="48"/>
      <c r="HB694" s="48"/>
      <c r="HC694" s="48"/>
      <c r="HD694" s="48"/>
      <c r="HE694" s="48"/>
      <c r="HF694" s="48"/>
      <c r="HG694" s="48"/>
      <c r="HH694" s="48"/>
      <c r="HI694" s="48"/>
      <c r="HJ694" s="48"/>
      <c r="HK694" s="48"/>
      <c r="HL694" s="48"/>
      <c r="HM694" s="48"/>
      <c r="HN694" s="48"/>
      <c r="HO694" s="48"/>
      <c r="HP694" s="48"/>
      <c r="HQ694" s="48"/>
      <c r="HR694" s="48"/>
      <c r="HS694" s="48"/>
      <c r="HT694" s="48"/>
      <c r="HU694" s="48"/>
      <c r="HV694" s="48"/>
      <c r="HW694" s="48"/>
      <c r="HX694" s="48"/>
      <c r="HY694" s="48"/>
      <c r="HZ694" s="48"/>
      <c r="IA694" s="48"/>
      <c r="IB694" s="48"/>
      <c r="IC694" s="48"/>
      <c r="ID694" s="48"/>
      <c r="IE694" s="48"/>
      <c r="IF694" s="48"/>
      <c r="IG694" s="48"/>
      <c r="IH694" s="48"/>
      <c r="II694" s="48"/>
      <c r="IJ694" s="48"/>
      <c r="IK694" s="48"/>
      <c r="IL694" s="48"/>
      <c r="IM694" s="48"/>
      <c r="IN694" s="48"/>
      <c r="IO694" s="48"/>
      <c r="IP694" s="48"/>
      <c r="IQ694" s="48"/>
      <c r="IR694" s="48"/>
      <c r="IS694" s="48"/>
      <c r="IT694" s="48"/>
      <c r="IU694" s="48"/>
      <c r="IV694" s="48"/>
    </row>
    <row r="695" spans="2:256" x14ac:dyDescent="0.25">
      <c r="B695" s="48"/>
      <c r="C695" s="48"/>
      <c r="D695" s="48"/>
      <c r="E695" s="48"/>
      <c r="F695" s="48"/>
      <c r="G695" s="48"/>
      <c r="H695" s="48"/>
      <c r="I695" s="48"/>
      <c r="J695" s="48"/>
      <c r="K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c r="GT695" s="48"/>
      <c r="GU695" s="48"/>
      <c r="GV695" s="48"/>
      <c r="GW695" s="48"/>
      <c r="GX695" s="48"/>
      <c r="GY695" s="48"/>
      <c r="GZ695" s="48"/>
      <c r="HA695" s="48"/>
      <c r="HB695" s="48"/>
      <c r="HC695" s="48"/>
      <c r="HD695" s="48"/>
      <c r="HE695" s="48"/>
      <c r="HF695" s="48"/>
      <c r="HG695" s="48"/>
      <c r="HH695" s="48"/>
      <c r="HI695" s="48"/>
      <c r="HJ695" s="48"/>
      <c r="HK695" s="48"/>
      <c r="HL695" s="48"/>
      <c r="HM695" s="48"/>
      <c r="HN695" s="48"/>
      <c r="HO695" s="48"/>
      <c r="HP695" s="48"/>
      <c r="HQ695" s="48"/>
      <c r="HR695" s="48"/>
      <c r="HS695" s="48"/>
      <c r="HT695" s="48"/>
      <c r="HU695" s="48"/>
      <c r="HV695" s="48"/>
      <c r="HW695" s="48"/>
      <c r="HX695" s="48"/>
      <c r="HY695" s="48"/>
      <c r="HZ695" s="48"/>
      <c r="IA695" s="48"/>
      <c r="IB695" s="48"/>
      <c r="IC695" s="48"/>
      <c r="ID695" s="48"/>
      <c r="IE695" s="48"/>
      <c r="IF695" s="48"/>
      <c r="IG695" s="48"/>
      <c r="IH695" s="48"/>
      <c r="II695" s="48"/>
      <c r="IJ695" s="48"/>
      <c r="IK695" s="48"/>
      <c r="IL695" s="48"/>
      <c r="IM695" s="48"/>
      <c r="IN695" s="48"/>
      <c r="IO695" s="48"/>
      <c r="IP695" s="48"/>
      <c r="IQ695" s="48"/>
      <c r="IR695" s="48"/>
      <c r="IS695" s="48"/>
      <c r="IT695" s="48"/>
      <c r="IU695" s="48"/>
      <c r="IV695" s="48"/>
    </row>
    <row r="696" spans="2:256" x14ac:dyDescent="0.25">
      <c r="B696" s="48"/>
      <c r="C696" s="48"/>
      <c r="D696" s="48"/>
      <c r="E696" s="48"/>
      <c r="F696" s="48"/>
      <c r="G696" s="48"/>
      <c r="H696" s="48"/>
      <c r="I696" s="48"/>
      <c r="J696" s="48"/>
      <c r="K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c r="GT696" s="48"/>
      <c r="GU696" s="48"/>
      <c r="GV696" s="48"/>
      <c r="GW696" s="48"/>
      <c r="GX696" s="48"/>
      <c r="GY696" s="48"/>
      <c r="GZ696" s="48"/>
      <c r="HA696" s="48"/>
      <c r="HB696" s="48"/>
      <c r="HC696" s="48"/>
      <c r="HD696" s="48"/>
      <c r="HE696" s="48"/>
      <c r="HF696" s="48"/>
      <c r="HG696" s="48"/>
      <c r="HH696" s="48"/>
      <c r="HI696" s="48"/>
      <c r="HJ696" s="48"/>
      <c r="HK696" s="48"/>
      <c r="HL696" s="48"/>
      <c r="HM696" s="48"/>
      <c r="HN696" s="48"/>
      <c r="HO696" s="48"/>
      <c r="HP696" s="48"/>
      <c r="HQ696" s="48"/>
      <c r="HR696" s="48"/>
      <c r="HS696" s="48"/>
      <c r="HT696" s="48"/>
      <c r="HU696" s="48"/>
      <c r="HV696" s="48"/>
      <c r="HW696" s="48"/>
      <c r="HX696" s="48"/>
      <c r="HY696" s="48"/>
      <c r="HZ696" s="48"/>
      <c r="IA696" s="48"/>
      <c r="IB696" s="48"/>
      <c r="IC696" s="48"/>
      <c r="ID696" s="48"/>
      <c r="IE696" s="48"/>
      <c r="IF696" s="48"/>
      <c r="IG696" s="48"/>
      <c r="IH696" s="48"/>
      <c r="II696" s="48"/>
      <c r="IJ696" s="48"/>
      <c r="IK696" s="48"/>
      <c r="IL696" s="48"/>
      <c r="IM696" s="48"/>
      <c r="IN696" s="48"/>
      <c r="IO696" s="48"/>
      <c r="IP696" s="48"/>
      <c r="IQ696" s="48"/>
      <c r="IR696" s="48"/>
      <c r="IS696" s="48"/>
      <c r="IT696" s="48"/>
      <c r="IU696" s="48"/>
      <c r="IV696" s="48"/>
    </row>
    <row r="697" spans="2:256" x14ac:dyDescent="0.25">
      <c r="B697" s="48"/>
      <c r="C697" s="48"/>
      <c r="D697" s="48"/>
      <c r="E697" s="48"/>
      <c r="F697" s="48"/>
      <c r="G697" s="48"/>
      <c r="H697" s="48"/>
      <c r="I697" s="48"/>
      <c r="J697" s="48"/>
      <c r="K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c r="GT697" s="48"/>
      <c r="GU697" s="48"/>
      <c r="GV697" s="48"/>
      <c r="GW697" s="48"/>
      <c r="GX697" s="48"/>
      <c r="GY697" s="48"/>
      <c r="GZ697" s="48"/>
      <c r="HA697" s="48"/>
      <c r="HB697" s="48"/>
      <c r="HC697" s="48"/>
      <c r="HD697" s="48"/>
      <c r="HE697" s="48"/>
      <c r="HF697" s="48"/>
      <c r="HG697" s="48"/>
      <c r="HH697" s="48"/>
      <c r="HI697" s="48"/>
      <c r="HJ697" s="48"/>
      <c r="HK697" s="48"/>
      <c r="HL697" s="48"/>
      <c r="HM697" s="48"/>
      <c r="HN697" s="48"/>
      <c r="HO697" s="48"/>
      <c r="HP697" s="48"/>
      <c r="HQ697" s="48"/>
      <c r="HR697" s="48"/>
      <c r="HS697" s="48"/>
      <c r="HT697" s="48"/>
      <c r="HU697" s="48"/>
      <c r="HV697" s="48"/>
      <c r="HW697" s="48"/>
      <c r="HX697" s="48"/>
      <c r="HY697" s="48"/>
      <c r="HZ697" s="48"/>
      <c r="IA697" s="48"/>
      <c r="IB697" s="48"/>
      <c r="IC697" s="48"/>
      <c r="ID697" s="48"/>
      <c r="IE697" s="48"/>
      <c r="IF697" s="48"/>
      <c r="IG697" s="48"/>
      <c r="IH697" s="48"/>
      <c r="II697" s="48"/>
      <c r="IJ697" s="48"/>
      <c r="IK697" s="48"/>
      <c r="IL697" s="48"/>
      <c r="IM697" s="48"/>
      <c r="IN697" s="48"/>
      <c r="IO697" s="48"/>
      <c r="IP697" s="48"/>
      <c r="IQ697" s="48"/>
      <c r="IR697" s="48"/>
      <c r="IS697" s="48"/>
      <c r="IT697" s="48"/>
      <c r="IU697" s="48"/>
      <c r="IV697" s="48"/>
    </row>
    <row r="698" spans="2:256" x14ac:dyDescent="0.25">
      <c r="B698" s="48"/>
      <c r="C698" s="48"/>
      <c r="D698" s="48"/>
      <c r="E698" s="48"/>
      <c r="F698" s="48"/>
      <c r="G698" s="48"/>
      <c r="H698" s="48"/>
      <c r="I698" s="48"/>
      <c r="J698" s="48"/>
      <c r="K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c r="GT698" s="48"/>
      <c r="GU698" s="48"/>
      <c r="GV698" s="48"/>
      <c r="GW698" s="48"/>
      <c r="GX698" s="48"/>
      <c r="GY698" s="48"/>
      <c r="GZ698" s="48"/>
      <c r="HA698" s="48"/>
      <c r="HB698" s="48"/>
      <c r="HC698" s="48"/>
      <c r="HD698" s="48"/>
      <c r="HE698" s="48"/>
      <c r="HF698" s="48"/>
      <c r="HG698" s="48"/>
      <c r="HH698" s="48"/>
      <c r="HI698" s="48"/>
      <c r="HJ698" s="48"/>
      <c r="HK698" s="48"/>
      <c r="HL698" s="48"/>
      <c r="HM698" s="48"/>
      <c r="HN698" s="48"/>
      <c r="HO698" s="48"/>
      <c r="HP698" s="48"/>
      <c r="HQ698" s="48"/>
      <c r="HR698" s="48"/>
      <c r="HS698" s="48"/>
      <c r="HT698" s="48"/>
      <c r="HU698" s="48"/>
      <c r="HV698" s="48"/>
      <c r="HW698" s="48"/>
      <c r="HX698" s="48"/>
      <c r="HY698" s="48"/>
      <c r="HZ698" s="48"/>
      <c r="IA698" s="48"/>
      <c r="IB698" s="48"/>
      <c r="IC698" s="48"/>
      <c r="ID698" s="48"/>
      <c r="IE698" s="48"/>
      <c r="IF698" s="48"/>
      <c r="IG698" s="48"/>
      <c r="IH698" s="48"/>
      <c r="II698" s="48"/>
      <c r="IJ698" s="48"/>
      <c r="IK698" s="48"/>
      <c r="IL698" s="48"/>
      <c r="IM698" s="48"/>
      <c r="IN698" s="48"/>
      <c r="IO698" s="48"/>
      <c r="IP698" s="48"/>
      <c r="IQ698" s="48"/>
      <c r="IR698" s="48"/>
      <c r="IS698" s="48"/>
      <c r="IT698" s="48"/>
      <c r="IU698" s="48"/>
      <c r="IV698" s="48"/>
    </row>
    <row r="699" spans="2:256" x14ac:dyDescent="0.25">
      <c r="B699" s="48"/>
      <c r="C699" s="48"/>
      <c r="D699" s="48"/>
      <c r="E699" s="48"/>
      <c r="F699" s="48"/>
      <c r="G699" s="48"/>
      <c r="H699" s="48"/>
      <c r="I699" s="48"/>
      <c r="J699" s="48"/>
      <c r="K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c r="GT699" s="48"/>
      <c r="GU699" s="48"/>
      <c r="GV699" s="48"/>
      <c r="GW699" s="48"/>
      <c r="GX699" s="48"/>
      <c r="GY699" s="48"/>
      <c r="GZ699" s="48"/>
      <c r="HA699" s="48"/>
      <c r="HB699" s="48"/>
      <c r="HC699" s="48"/>
      <c r="HD699" s="48"/>
      <c r="HE699" s="48"/>
      <c r="HF699" s="48"/>
      <c r="HG699" s="48"/>
      <c r="HH699" s="48"/>
      <c r="HI699" s="48"/>
      <c r="HJ699" s="48"/>
      <c r="HK699" s="48"/>
      <c r="HL699" s="48"/>
      <c r="HM699" s="48"/>
      <c r="HN699" s="48"/>
      <c r="HO699" s="48"/>
      <c r="HP699" s="48"/>
      <c r="HQ699" s="48"/>
      <c r="HR699" s="48"/>
      <c r="HS699" s="48"/>
      <c r="HT699" s="48"/>
      <c r="HU699" s="48"/>
      <c r="HV699" s="48"/>
      <c r="HW699" s="48"/>
      <c r="HX699" s="48"/>
      <c r="HY699" s="48"/>
      <c r="HZ699" s="48"/>
      <c r="IA699" s="48"/>
      <c r="IB699" s="48"/>
      <c r="IC699" s="48"/>
      <c r="ID699" s="48"/>
      <c r="IE699" s="48"/>
      <c r="IF699" s="48"/>
      <c r="IG699" s="48"/>
      <c r="IH699" s="48"/>
      <c r="II699" s="48"/>
      <c r="IJ699" s="48"/>
      <c r="IK699" s="48"/>
      <c r="IL699" s="48"/>
      <c r="IM699" s="48"/>
      <c r="IN699" s="48"/>
      <c r="IO699" s="48"/>
      <c r="IP699" s="48"/>
      <c r="IQ699" s="48"/>
      <c r="IR699" s="48"/>
      <c r="IS699" s="48"/>
      <c r="IT699" s="48"/>
      <c r="IU699" s="48"/>
      <c r="IV699" s="48"/>
    </row>
    <row r="700" spans="2:256" x14ac:dyDescent="0.25">
      <c r="B700" s="48"/>
      <c r="C700" s="48"/>
      <c r="D700" s="48"/>
      <c r="E700" s="48"/>
      <c r="F700" s="48"/>
      <c r="G700" s="48"/>
      <c r="H700" s="48"/>
      <c r="I700" s="48"/>
      <c r="J700" s="48"/>
      <c r="K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c r="GT700" s="48"/>
      <c r="GU700" s="48"/>
      <c r="GV700" s="48"/>
      <c r="GW700" s="48"/>
      <c r="GX700" s="48"/>
      <c r="GY700" s="48"/>
      <c r="GZ700" s="48"/>
      <c r="HA700" s="48"/>
      <c r="HB700" s="48"/>
      <c r="HC700" s="48"/>
      <c r="HD700" s="48"/>
      <c r="HE700" s="48"/>
      <c r="HF700" s="48"/>
      <c r="HG700" s="48"/>
      <c r="HH700" s="48"/>
      <c r="HI700" s="48"/>
      <c r="HJ700" s="48"/>
      <c r="HK700" s="48"/>
      <c r="HL700" s="48"/>
      <c r="HM700" s="48"/>
      <c r="HN700" s="48"/>
      <c r="HO700" s="48"/>
      <c r="HP700" s="48"/>
      <c r="HQ700" s="48"/>
      <c r="HR700" s="48"/>
      <c r="HS700" s="48"/>
      <c r="HT700" s="48"/>
      <c r="HU700" s="48"/>
      <c r="HV700" s="48"/>
      <c r="HW700" s="48"/>
      <c r="HX700" s="48"/>
      <c r="HY700" s="48"/>
      <c r="HZ700" s="48"/>
      <c r="IA700" s="48"/>
      <c r="IB700" s="48"/>
      <c r="IC700" s="48"/>
      <c r="ID700" s="48"/>
      <c r="IE700" s="48"/>
      <c r="IF700" s="48"/>
      <c r="IG700" s="48"/>
      <c r="IH700" s="48"/>
      <c r="II700" s="48"/>
      <c r="IJ700" s="48"/>
      <c r="IK700" s="48"/>
      <c r="IL700" s="48"/>
      <c r="IM700" s="48"/>
      <c r="IN700" s="48"/>
      <c r="IO700" s="48"/>
      <c r="IP700" s="48"/>
      <c r="IQ700" s="48"/>
      <c r="IR700" s="48"/>
      <c r="IS700" s="48"/>
      <c r="IT700" s="48"/>
      <c r="IU700" s="48"/>
      <c r="IV700" s="48"/>
    </row>
    <row r="701" spans="2:256" x14ac:dyDescent="0.25">
      <c r="B701" s="48"/>
      <c r="C701" s="48"/>
      <c r="D701" s="48"/>
      <c r="E701" s="48"/>
      <c r="F701" s="48"/>
      <c r="G701" s="48"/>
      <c r="H701" s="48"/>
      <c r="I701" s="48"/>
      <c r="J701" s="48"/>
      <c r="K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c r="GT701" s="48"/>
      <c r="GU701" s="48"/>
      <c r="GV701" s="48"/>
      <c r="GW701" s="48"/>
      <c r="GX701" s="48"/>
      <c r="GY701" s="48"/>
      <c r="GZ701" s="48"/>
      <c r="HA701" s="48"/>
      <c r="HB701" s="48"/>
      <c r="HC701" s="48"/>
      <c r="HD701" s="48"/>
      <c r="HE701" s="48"/>
      <c r="HF701" s="48"/>
      <c r="HG701" s="48"/>
      <c r="HH701" s="48"/>
      <c r="HI701" s="48"/>
      <c r="HJ701" s="48"/>
      <c r="HK701" s="48"/>
      <c r="HL701" s="48"/>
      <c r="HM701" s="48"/>
      <c r="HN701" s="48"/>
      <c r="HO701" s="48"/>
      <c r="HP701" s="48"/>
      <c r="HQ701" s="48"/>
      <c r="HR701" s="48"/>
      <c r="HS701" s="48"/>
      <c r="HT701" s="48"/>
      <c r="HU701" s="48"/>
      <c r="HV701" s="48"/>
      <c r="HW701" s="48"/>
      <c r="HX701" s="48"/>
      <c r="HY701" s="48"/>
      <c r="HZ701" s="48"/>
      <c r="IA701" s="48"/>
      <c r="IB701" s="48"/>
      <c r="IC701" s="48"/>
      <c r="ID701" s="48"/>
      <c r="IE701" s="48"/>
      <c r="IF701" s="48"/>
      <c r="IG701" s="48"/>
      <c r="IH701" s="48"/>
      <c r="II701" s="48"/>
      <c r="IJ701" s="48"/>
      <c r="IK701" s="48"/>
      <c r="IL701" s="48"/>
      <c r="IM701" s="48"/>
      <c r="IN701" s="48"/>
      <c r="IO701" s="48"/>
      <c r="IP701" s="48"/>
      <c r="IQ701" s="48"/>
      <c r="IR701" s="48"/>
      <c r="IS701" s="48"/>
      <c r="IT701" s="48"/>
      <c r="IU701" s="48"/>
      <c r="IV701" s="48"/>
    </row>
    <row r="702" spans="2:256" x14ac:dyDescent="0.25">
      <c r="B702" s="48"/>
      <c r="C702" s="48"/>
      <c r="D702" s="48"/>
      <c r="E702" s="48"/>
      <c r="F702" s="48"/>
      <c r="G702" s="48"/>
      <c r="H702" s="48"/>
      <c r="I702" s="48"/>
      <c r="J702" s="48"/>
      <c r="K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c r="GT702" s="48"/>
      <c r="GU702" s="48"/>
      <c r="GV702" s="48"/>
      <c r="GW702" s="48"/>
      <c r="GX702" s="48"/>
      <c r="GY702" s="48"/>
      <c r="GZ702" s="48"/>
      <c r="HA702" s="48"/>
      <c r="HB702" s="48"/>
      <c r="HC702" s="48"/>
      <c r="HD702" s="48"/>
      <c r="HE702" s="48"/>
      <c r="HF702" s="48"/>
      <c r="HG702" s="48"/>
      <c r="HH702" s="48"/>
      <c r="HI702" s="48"/>
      <c r="HJ702" s="48"/>
      <c r="HK702" s="48"/>
      <c r="HL702" s="48"/>
      <c r="HM702" s="48"/>
      <c r="HN702" s="48"/>
      <c r="HO702" s="48"/>
      <c r="HP702" s="48"/>
      <c r="HQ702" s="48"/>
      <c r="HR702" s="48"/>
      <c r="HS702" s="48"/>
      <c r="HT702" s="48"/>
      <c r="HU702" s="48"/>
      <c r="HV702" s="48"/>
      <c r="HW702" s="48"/>
      <c r="HX702" s="48"/>
      <c r="HY702" s="48"/>
      <c r="HZ702" s="48"/>
      <c r="IA702" s="48"/>
      <c r="IB702" s="48"/>
      <c r="IC702" s="48"/>
      <c r="ID702" s="48"/>
      <c r="IE702" s="48"/>
      <c r="IF702" s="48"/>
      <c r="IG702" s="48"/>
      <c r="IH702" s="48"/>
      <c r="II702" s="48"/>
      <c r="IJ702" s="48"/>
      <c r="IK702" s="48"/>
      <c r="IL702" s="48"/>
      <c r="IM702" s="48"/>
      <c r="IN702" s="48"/>
      <c r="IO702" s="48"/>
      <c r="IP702" s="48"/>
      <c r="IQ702" s="48"/>
      <c r="IR702" s="48"/>
      <c r="IS702" s="48"/>
      <c r="IT702" s="48"/>
      <c r="IU702" s="48"/>
      <c r="IV702" s="48"/>
    </row>
    <row r="703" spans="2:256" x14ac:dyDescent="0.25">
      <c r="B703" s="48"/>
      <c r="C703" s="48"/>
      <c r="D703" s="48"/>
      <c r="E703" s="48"/>
      <c r="F703" s="48"/>
      <c r="G703" s="48"/>
      <c r="H703" s="48"/>
      <c r="I703" s="48"/>
      <c r="J703" s="48"/>
      <c r="K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c r="GT703" s="48"/>
      <c r="GU703" s="48"/>
      <c r="GV703" s="48"/>
      <c r="GW703" s="48"/>
      <c r="GX703" s="48"/>
      <c r="GY703" s="48"/>
      <c r="GZ703" s="48"/>
      <c r="HA703" s="48"/>
      <c r="HB703" s="48"/>
      <c r="HC703" s="48"/>
      <c r="HD703" s="48"/>
      <c r="HE703" s="48"/>
      <c r="HF703" s="48"/>
      <c r="HG703" s="48"/>
      <c r="HH703" s="48"/>
      <c r="HI703" s="48"/>
      <c r="HJ703" s="48"/>
      <c r="HK703" s="48"/>
      <c r="HL703" s="48"/>
      <c r="HM703" s="48"/>
      <c r="HN703" s="48"/>
      <c r="HO703" s="48"/>
      <c r="HP703" s="48"/>
      <c r="HQ703" s="48"/>
      <c r="HR703" s="48"/>
      <c r="HS703" s="48"/>
      <c r="HT703" s="48"/>
      <c r="HU703" s="48"/>
      <c r="HV703" s="48"/>
      <c r="HW703" s="48"/>
      <c r="HX703" s="48"/>
      <c r="HY703" s="48"/>
      <c r="HZ703" s="48"/>
      <c r="IA703" s="48"/>
      <c r="IB703" s="48"/>
      <c r="IC703" s="48"/>
      <c r="ID703" s="48"/>
      <c r="IE703" s="48"/>
      <c r="IF703" s="48"/>
      <c r="IG703" s="48"/>
      <c r="IH703" s="48"/>
      <c r="II703" s="48"/>
      <c r="IJ703" s="48"/>
      <c r="IK703" s="48"/>
      <c r="IL703" s="48"/>
      <c r="IM703" s="48"/>
      <c r="IN703" s="48"/>
      <c r="IO703" s="48"/>
      <c r="IP703" s="48"/>
      <c r="IQ703" s="48"/>
      <c r="IR703" s="48"/>
      <c r="IS703" s="48"/>
      <c r="IT703" s="48"/>
      <c r="IU703" s="48"/>
      <c r="IV703" s="48"/>
    </row>
    <row r="704" spans="2:256" x14ac:dyDescent="0.25">
      <c r="B704" s="48"/>
      <c r="C704" s="48"/>
      <c r="D704" s="48"/>
      <c r="E704" s="48"/>
      <c r="F704" s="48"/>
      <c r="G704" s="48"/>
      <c r="H704" s="48"/>
      <c r="I704" s="48"/>
      <c r="J704" s="48"/>
      <c r="K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c r="GT704" s="48"/>
      <c r="GU704" s="48"/>
      <c r="GV704" s="48"/>
      <c r="GW704" s="48"/>
      <c r="GX704" s="48"/>
      <c r="GY704" s="48"/>
      <c r="GZ704" s="48"/>
      <c r="HA704" s="48"/>
      <c r="HB704" s="48"/>
      <c r="HC704" s="48"/>
      <c r="HD704" s="48"/>
      <c r="HE704" s="48"/>
      <c r="HF704" s="48"/>
      <c r="HG704" s="48"/>
      <c r="HH704" s="48"/>
      <c r="HI704" s="48"/>
      <c r="HJ704" s="48"/>
      <c r="HK704" s="48"/>
      <c r="HL704" s="48"/>
      <c r="HM704" s="48"/>
      <c r="HN704" s="48"/>
      <c r="HO704" s="48"/>
      <c r="HP704" s="48"/>
      <c r="HQ704" s="48"/>
      <c r="HR704" s="48"/>
      <c r="HS704" s="48"/>
      <c r="HT704" s="48"/>
      <c r="HU704" s="48"/>
      <c r="HV704" s="48"/>
      <c r="HW704" s="48"/>
      <c r="HX704" s="48"/>
      <c r="HY704" s="48"/>
      <c r="HZ704" s="48"/>
      <c r="IA704" s="48"/>
      <c r="IB704" s="48"/>
      <c r="IC704" s="48"/>
      <c r="ID704" s="48"/>
      <c r="IE704" s="48"/>
      <c r="IF704" s="48"/>
      <c r="IG704" s="48"/>
      <c r="IH704" s="48"/>
      <c r="II704" s="48"/>
      <c r="IJ704" s="48"/>
      <c r="IK704" s="48"/>
      <c r="IL704" s="48"/>
      <c r="IM704" s="48"/>
      <c r="IN704" s="48"/>
      <c r="IO704" s="48"/>
      <c r="IP704" s="48"/>
      <c r="IQ704" s="48"/>
      <c r="IR704" s="48"/>
      <c r="IS704" s="48"/>
      <c r="IT704" s="48"/>
      <c r="IU704" s="48"/>
      <c r="IV704" s="48"/>
    </row>
    <row r="705" spans="2:256" x14ac:dyDescent="0.25">
      <c r="B705" s="48"/>
      <c r="C705" s="48"/>
      <c r="D705" s="48"/>
      <c r="E705" s="48"/>
      <c r="F705" s="48"/>
      <c r="G705" s="48"/>
      <c r="H705" s="48"/>
      <c r="I705" s="48"/>
      <c r="J705" s="48"/>
      <c r="K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48"/>
      <c r="DA705" s="48"/>
      <c r="DB705" s="48"/>
      <c r="DC705" s="48"/>
      <c r="DD705" s="48"/>
      <c r="DE705" s="48"/>
      <c r="DF705" s="48"/>
      <c r="DG705" s="48"/>
      <c r="DH705" s="48"/>
      <c r="DI705" s="48"/>
      <c r="DJ705" s="48"/>
      <c r="DK705" s="48"/>
      <c r="DL705" s="48"/>
      <c r="DM705" s="48"/>
      <c r="DN705" s="48"/>
      <c r="DO705" s="48"/>
      <c r="DP705" s="48"/>
      <c r="DQ705" s="48"/>
      <c r="DR705" s="48"/>
      <c r="DS705" s="48"/>
      <c r="DT705" s="48"/>
      <c r="DU705" s="48"/>
      <c r="DV705" s="48"/>
      <c r="DW705" s="48"/>
      <c r="DX705" s="48"/>
      <c r="DY705" s="48"/>
      <c r="DZ705" s="48"/>
      <c r="EA705" s="48"/>
      <c r="EB705" s="48"/>
      <c r="EC705" s="48"/>
      <c r="ED705" s="48"/>
      <c r="EE705" s="48"/>
      <c r="EF705" s="48"/>
      <c r="EG705" s="48"/>
      <c r="EH705" s="48"/>
      <c r="EI705" s="48"/>
      <c r="EJ705" s="48"/>
      <c r="EK705" s="48"/>
      <c r="EL705" s="48"/>
      <c r="EM705" s="48"/>
      <c r="EN705" s="48"/>
      <c r="EO705" s="48"/>
      <c r="EP705" s="48"/>
      <c r="EQ705" s="48"/>
      <c r="ER705" s="48"/>
      <c r="ES705" s="48"/>
      <c r="ET705" s="48"/>
      <c r="EU705" s="48"/>
      <c r="EV705" s="48"/>
      <c r="EW705" s="48"/>
      <c r="EX705" s="48"/>
      <c r="EY705" s="48"/>
      <c r="EZ705" s="48"/>
      <c r="FA705" s="48"/>
      <c r="FB705" s="48"/>
      <c r="FC705" s="48"/>
      <c r="FD705" s="48"/>
      <c r="FE705" s="48"/>
      <c r="FF705" s="48"/>
      <c r="FG705" s="48"/>
      <c r="FH705" s="48"/>
      <c r="FI705" s="48"/>
      <c r="FJ705" s="48"/>
      <c r="FK705" s="48"/>
      <c r="FL705" s="48"/>
      <c r="FM705" s="48"/>
      <c r="FN705" s="48"/>
      <c r="FO705" s="48"/>
      <c r="FP705" s="48"/>
      <c r="FQ705" s="48"/>
      <c r="FR705" s="48"/>
      <c r="FS705" s="48"/>
      <c r="FT705" s="48"/>
      <c r="FU705" s="48"/>
      <c r="FV705" s="48"/>
      <c r="FW705" s="48"/>
      <c r="FX705" s="48"/>
      <c r="FY705" s="48"/>
      <c r="FZ705" s="48"/>
      <c r="GA705" s="48"/>
      <c r="GB705" s="48"/>
      <c r="GC705" s="48"/>
      <c r="GD705" s="48"/>
      <c r="GE705" s="48"/>
      <c r="GF705" s="48"/>
      <c r="GG705" s="48"/>
      <c r="GH705" s="48"/>
      <c r="GI705" s="48"/>
      <c r="GJ705" s="48"/>
      <c r="GK705" s="48"/>
      <c r="GL705" s="48"/>
      <c r="GM705" s="48"/>
      <c r="GN705" s="48"/>
      <c r="GO705" s="48"/>
      <c r="GP705" s="48"/>
      <c r="GQ705" s="48"/>
      <c r="GR705" s="48"/>
      <c r="GS705" s="48"/>
      <c r="GT705" s="48"/>
      <c r="GU705" s="48"/>
      <c r="GV705" s="48"/>
      <c r="GW705" s="48"/>
      <c r="GX705" s="48"/>
      <c r="GY705" s="48"/>
      <c r="GZ705" s="48"/>
      <c r="HA705" s="48"/>
      <c r="HB705" s="48"/>
      <c r="HC705" s="48"/>
      <c r="HD705" s="48"/>
      <c r="HE705" s="48"/>
      <c r="HF705" s="48"/>
      <c r="HG705" s="48"/>
      <c r="HH705" s="48"/>
      <c r="HI705" s="48"/>
      <c r="HJ705" s="48"/>
      <c r="HK705" s="48"/>
      <c r="HL705" s="48"/>
      <c r="HM705" s="48"/>
      <c r="HN705" s="48"/>
      <c r="HO705" s="48"/>
      <c r="HP705" s="48"/>
      <c r="HQ705" s="48"/>
      <c r="HR705" s="48"/>
      <c r="HS705" s="48"/>
      <c r="HT705" s="48"/>
      <c r="HU705" s="48"/>
      <c r="HV705" s="48"/>
      <c r="HW705" s="48"/>
      <c r="HX705" s="48"/>
      <c r="HY705" s="48"/>
      <c r="HZ705" s="48"/>
      <c r="IA705" s="48"/>
      <c r="IB705" s="48"/>
      <c r="IC705" s="48"/>
      <c r="ID705" s="48"/>
      <c r="IE705" s="48"/>
      <c r="IF705" s="48"/>
      <c r="IG705" s="48"/>
      <c r="IH705" s="48"/>
      <c r="II705" s="48"/>
      <c r="IJ705" s="48"/>
      <c r="IK705" s="48"/>
      <c r="IL705" s="48"/>
      <c r="IM705" s="48"/>
      <c r="IN705" s="48"/>
      <c r="IO705" s="48"/>
      <c r="IP705" s="48"/>
      <c r="IQ705" s="48"/>
      <c r="IR705" s="48"/>
      <c r="IS705" s="48"/>
      <c r="IT705" s="48"/>
      <c r="IU705" s="48"/>
      <c r="IV705" s="48"/>
    </row>
    <row r="706" spans="2:256" x14ac:dyDescent="0.25">
      <c r="B706" s="48"/>
      <c r="C706" s="48"/>
      <c r="D706" s="48"/>
      <c r="E706" s="48"/>
      <c r="F706" s="48"/>
      <c r="G706" s="48"/>
      <c r="H706" s="48"/>
      <c r="I706" s="48"/>
      <c r="J706" s="48"/>
      <c r="K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c r="BV706" s="48"/>
      <c r="BW706" s="48"/>
      <c r="BX706" s="48"/>
      <c r="BY706" s="48"/>
      <c r="BZ706" s="48"/>
      <c r="CA706" s="48"/>
      <c r="CB706" s="48"/>
      <c r="CC706" s="48"/>
      <c r="CD706" s="48"/>
      <c r="CE706" s="48"/>
      <c r="CF706" s="48"/>
      <c r="CG706" s="48"/>
      <c r="CH706" s="48"/>
      <c r="CI706" s="48"/>
      <c r="CJ706" s="48"/>
      <c r="CK706" s="48"/>
      <c r="CL706" s="48"/>
      <c r="CM706" s="48"/>
      <c r="CN706" s="48"/>
      <c r="CO706" s="48"/>
      <c r="CP706" s="48"/>
      <c r="CQ706" s="48"/>
      <c r="CR706" s="48"/>
      <c r="CS706" s="48"/>
      <c r="CT706" s="48"/>
      <c r="CU706" s="48"/>
      <c r="CV706" s="48"/>
      <c r="CW706" s="48"/>
      <c r="CX706" s="48"/>
      <c r="CY706" s="48"/>
      <c r="CZ706" s="48"/>
      <c r="DA706" s="48"/>
      <c r="DB706" s="48"/>
      <c r="DC706" s="48"/>
      <c r="DD706" s="48"/>
      <c r="DE706" s="48"/>
      <c r="DF706" s="48"/>
      <c r="DG706" s="48"/>
      <c r="DH706" s="48"/>
      <c r="DI706" s="48"/>
      <c r="DJ706" s="48"/>
      <c r="DK706" s="48"/>
      <c r="DL706" s="48"/>
      <c r="DM706" s="48"/>
      <c r="DN706" s="48"/>
      <c r="DO706" s="48"/>
      <c r="DP706" s="48"/>
      <c r="DQ706" s="48"/>
      <c r="DR706" s="48"/>
      <c r="DS706" s="48"/>
      <c r="DT706" s="48"/>
      <c r="DU706" s="48"/>
      <c r="DV706" s="48"/>
      <c r="DW706" s="48"/>
      <c r="DX706" s="48"/>
      <c r="DY706" s="48"/>
      <c r="DZ706" s="48"/>
      <c r="EA706" s="48"/>
      <c r="EB706" s="48"/>
      <c r="EC706" s="48"/>
      <c r="ED706" s="48"/>
      <c r="EE706" s="48"/>
      <c r="EF706" s="48"/>
      <c r="EG706" s="48"/>
      <c r="EH706" s="48"/>
      <c r="EI706" s="48"/>
      <c r="EJ706" s="48"/>
      <c r="EK706" s="48"/>
      <c r="EL706" s="48"/>
      <c r="EM706" s="48"/>
      <c r="EN706" s="48"/>
      <c r="EO706" s="48"/>
      <c r="EP706" s="48"/>
      <c r="EQ706" s="48"/>
      <c r="ER706" s="48"/>
      <c r="ES706" s="48"/>
      <c r="ET706" s="48"/>
      <c r="EU706" s="48"/>
      <c r="EV706" s="48"/>
      <c r="EW706" s="48"/>
      <c r="EX706" s="48"/>
      <c r="EY706" s="48"/>
      <c r="EZ706" s="48"/>
      <c r="FA706" s="48"/>
      <c r="FB706" s="48"/>
      <c r="FC706" s="48"/>
      <c r="FD706" s="48"/>
      <c r="FE706" s="48"/>
      <c r="FF706" s="48"/>
      <c r="FG706" s="48"/>
      <c r="FH706" s="48"/>
      <c r="FI706" s="48"/>
      <c r="FJ706" s="48"/>
      <c r="FK706" s="48"/>
      <c r="FL706" s="48"/>
      <c r="FM706" s="48"/>
      <c r="FN706" s="48"/>
      <c r="FO706" s="48"/>
      <c r="FP706" s="48"/>
      <c r="FQ706" s="48"/>
      <c r="FR706" s="48"/>
      <c r="FS706" s="48"/>
      <c r="FT706" s="48"/>
      <c r="FU706" s="48"/>
      <c r="FV706" s="48"/>
      <c r="FW706" s="48"/>
      <c r="FX706" s="48"/>
      <c r="FY706" s="48"/>
      <c r="FZ706" s="48"/>
      <c r="GA706" s="48"/>
      <c r="GB706" s="48"/>
      <c r="GC706" s="48"/>
      <c r="GD706" s="48"/>
      <c r="GE706" s="48"/>
      <c r="GF706" s="48"/>
      <c r="GG706" s="48"/>
      <c r="GH706" s="48"/>
      <c r="GI706" s="48"/>
      <c r="GJ706" s="48"/>
      <c r="GK706" s="48"/>
      <c r="GL706" s="48"/>
      <c r="GM706" s="48"/>
      <c r="GN706" s="48"/>
      <c r="GO706" s="48"/>
      <c r="GP706" s="48"/>
      <c r="GQ706" s="48"/>
      <c r="GR706" s="48"/>
      <c r="GS706" s="48"/>
      <c r="GT706" s="48"/>
      <c r="GU706" s="48"/>
      <c r="GV706" s="48"/>
      <c r="GW706" s="48"/>
      <c r="GX706" s="48"/>
      <c r="GY706" s="48"/>
      <c r="GZ706" s="48"/>
      <c r="HA706" s="48"/>
      <c r="HB706" s="48"/>
      <c r="HC706" s="48"/>
      <c r="HD706" s="48"/>
      <c r="HE706" s="48"/>
      <c r="HF706" s="48"/>
      <c r="HG706" s="48"/>
      <c r="HH706" s="48"/>
      <c r="HI706" s="48"/>
      <c r="HJ706" s="48"/>
      <c r="HK706" s="48"/>
      <c r="HL706" s="48"/>
      <c r="HM706" s="48"/>
      <c r="HN706" s="48"/>
      <c r="HO706" s="48"/>
      <c r="HP706" s="48"/>
      <c r="HQ706" s="48"/>
      <c r="HR706" s="48"/>
      <c r="HS706" s="48"/>
      <c r="HT706" s="48"/>
      <c r="HU706" s="48"/>
      <c r="HV706" s="48"/>
      <c r="HW706" s="48"/>
      <c r="HX706" s="48"/>
      <c r="HY706" s="48"/>
      <c r="HZ706" s="48"/>
      <c r="IA706" s="48"/>
      <c r="IB706" s="48"/>
      <c r="IC706" s="48"/>
      <c r="ID706" s="48"/>
      <c r="IE706" s="48"/>
      <c r="IF706" s="48"/>
      <c r="IG706" s="48"/>
      <c r="IH706" s="48"/>
      <c r="II706" s="48"/>
      <c r="IJ706" s="48"/>
      <c r="IK706" s="48"/>
      <c r="IL706" s="48"/>
      <c r="IM706" s="48"/>
      <c r="IN706" s="48"/>
      <c r="IO706" s="48"/>
      <c r="IP706" s="48"/>
      <c r="IQ706" s="48"/>
      <c r="IR706" s="48"/>
      <c r="IS706" s="48"/>
      <c r="IT706" s="48"/>
      <c r="IU706" s="48"/>
      <c r="IV706" s="48"/>
    </row>
    <row r="707" spans="2:256" x14ac:dyDescent="0.25">
      <c r="B707" s="48"/>
      <c r="C707" s="48"/>
      <c r="D707" s="48"/>
      <c r="E707" s="48"/>
      <c r="F707" s="48"/>
      <c r="G707" s="48"/>
      <c r="H707" s="48"/>
      <c r="I707" s="48"/>
      <c r="J707" s="48"/>
      <c r="K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c r="BV707" s="48"/>
      <c r="BW707" s="48"/>
      <c r="BX707" s="48"/>
      <c r="BY707" s="48"/>
      <c r="BZ707" s="48"/>
      <c r="CA707" s="48"/>
      <c r="CB707" s="48"/>
      <c r="CC707" s="48"/>
      <c r="CD707" s="48"/>
      <c r="CE707" s="48"/>
      <c r="CF707" s="48"/>
      <c r="CG707" s="48"/>
      <c r="CH707" s="48"/>
      <c r="CI707" s="48"/>
      <c r="CJ707" s="48"/>
      <c r="CK707" s="48"/>
      <c r="CL707" s="48"/>
      <c r="CM707" s="48"/>
      <c r="CN707" s="48"/>
      <c r="CO707" s="48"/>
      <c r="CP707" s="48"/>
      <c r="CQ707" s="48"/>
      <c r="CR707" s="48"/>
      <c r="CS707" s="48"/>
      <c r="CT707" s="48"/>
      <c r="CU707" s="48"/>
      <c r="CV707" s="48"/>
      <c r="CW707" s="48"/>
      <c r="CX707" s="48"/>
      <c r="CY707" s="48"/>
      <c r="CZ707" s="48"/>
      <c r="DA707" s="48"/>
      <c r="DB707" s="48"/>
      <c r="DC707" s="48"/>
      <c r="DD707" s="48"/>
      <c r="DE707" s="48"/>
      <c r="DF707" s="48"/>
      <c r="DG707" s="48"/>
      <c r="DH707" s="48"/>
      <c r="DI707" s="48"/>
      <c r="DJ707" s="48"/>
      <c r="DK707" s="48"/>
      <c r="DL707" s="48"/>
      <c r="DM707" s="48"/>
      <c r="DN707" s="48"/>
      <c r="DO707" s="48"/>
      <c r="DP707" s="48"/>
      <c r="DQ707" s="48"/>
      <c r="DR707" s="48"/>
      <c r="DS707" s="48"/>
      <c r="DT707" s="48"/>
      <c r="DU707" s="48"/>
      <c r="DV707" s="48"/>
      <c r="DW707" s="48"/>
      <c r="DX707" s="48"/>
      <c r="DY707" s="48"/>
      <c r="DZ707" s="48"/>
      <c r="EA707" s="48"/>
      <c r="EB707" s="48"/>
      <c r="EC707" s="48"/>
      <c r="ED707" s="48"/>
      <c r="EE707" s="48"/>
      <c r="EF707" s="48"/>
      <c r="EG707" s="48"/>
      <c r="EH707" s="48"/>
      <c r="EI707" s="48"/>
      <c r="EJ707" s="48"/>
      <c r="EK707" s="48"/>
      <c r="EL707" s="48"/>
      <c r="EM707" s="48"/>
      <c r="EN707" s="48"/>
      <c r="EO707" s="48"/>
      <c r="EP707" s="48"/>
      <c r="EQ707" s="48"/>
      <c r="ER707" s="48"/>
      <c r="ES707" s="48"/>
      <c r="ET707" s="48"/>
      <c r="EU707" s="48"/>
      <c r="EV707" s="48"/>
      <c r="EW707" s="48"/>
      <c r="EX707" s="48"/>
      <c r="EY707" s="48"/>
      <c r="EZ707" s="48"/>
      <c r="FA707" s="48"/>
      <c r="FB707" s="48"/>
      <c r="FC707" s="48"/>
      <c r="FD707" s="48"/>
      <c r="FE707" s="48"/>
      <c r="FF707" s="48"/>
      <c r="FG707" s="48"/>
      <c r="FH707" s="48"/>
      <c r="FI707" s="48"/>
      <c r="FJ707" s="48"/>
      <c r="FK707" s="48"/>
      <c r="FL707" s="48"/>
      <c r="FM707" s="48"/>
      <c r="FN707" s="48"/>
      <c r="FO707" s="48"/>
      <c r="FP707" s="48"/>
      <c r="FQ707" s="48"/>
      <c r="FR707" s="48"/>
      <c r="FS707" s="48"/>
      <c r="FT707" s="48"/>
      <c r="FU707" s="48"/>
      <c r="FV707" s="48"/>
      <c r="FW707" s="48"/>
      <c r="FX707" s="48"/>
      <c r="FY707" s="48"/>
      <c r="FZ707" s="48"/>
      <c r="GA707" s="48"/>
      <c r="GB707" s="48"/>
      <c r="GC707" s="48"/>
      <c r="GD707" s="48"/>
      <c r="GE707" s="48"/>
      <c r="GF707" s="48"/>
      <c r="GG707" s="48"/>
      <c r="GH707" s="48"/>
      <c r="GI707" s="48"/>
      <c r="GJ707" s="48"/>
      <c r="GK707" s="48"/>
      <c r="GL707" s="48"/>
      <c r="GM707" s="48"/>
      <c r="GN707" s="48"/>
      <c r="GO707" s="48"/>
      <c r="GP707" s="48"/>
      <c r="GQ707" s="48"/>
      <c r="GR707" s="48"/>
      <c r="GS707" s="48"/>
      <c r="GT707" s="48"/>
      <c r="GU707" s="48"/>
      <c r="GV707" s="48"/>
      <c r="GW707" s="48"/>
      <c r="GX707" s="48"/>
      <c r="GY707" s="48"/>
      <c r="GZ707" s="48"/>
      <c r="HA707" s="48"/>
      <c r="HB707" s="48"/>
      <c r="HC707" s="48"/>
      <c r="HD707" s="48"/>
      <c r="HE707" s="48"/>
      <c r="HF707" s="48"/>
      <c r="HG707" s="48"/>
      <c r="HH707" s="48"/>
      <c r="HI707" s="48"/>
      <c r="HJ707" s="48"/>
      <c r="HK707" s="48"/>
      <c r="HL707" s="48"/>
      <c r="HM707" s="48"/>
      <c r="HN707" s="48"/>
      <c r="HO707" s="48"/>
      <c r="HP707" s="48"/>
      <c r="HQ707" s="48"/>
      <c r="HR707" s="48"/>
      <c r="HS707" s="48"/>
      <c r="HT707" s="48"/>
      <c r="HU707" s="48"/>
      <c r="HV707" s="48"/>
      <c r="HW707" s="48"/>
      <c r="HX707" s="48"/>
      <c r="HY707" s="48"/>
      <c r="HZ707" s="48"/>
      <c r="IA707" s="48"/>
      <c r="IB707" s="48"/>
      <c r="IC707" s="48"/>
      <c r="ID707" s="48"/>
      <c r="IE707" s="48"/>
      <c r="IF707" s="48"/>
      <c r="IG707" s="48"/>
      <c r="IH707" s="48"/>
      <c r="II707" s="48"/>
      <c r="IJ707" s="48"/>
      <c r="IK707" s="48"/>
      <c r="IL707" s="48"/>
      <c r="IM707" s="48"/>
      <c r="IN707" s="48"/>
      <c r="IO707" s="48"/>
      <c r="IP707" s="48"/>
      <c r="IQ707" s="48"/>
      <c r="IR707" s="48"/>
      <c r="IS707" s="48"/>
      <c r="IT707" s="48"/>
      <c r="IU707" s="48"/>
      <c r="IV707" s="48"/>
    </row>
    <row r="708" spans="2:256" x14ac:dyDescent="0.25">
      <c r="B708" s="48"/>
      <c r="C708" s="48"/>
      <c r="D708" s="48"/>
      <c r="E708" s="48"/>
      <c r="F708" s="48"/>
      <c r="G708" s="48"/>
      <c r="H708" s="48"/>
      <c r="I708" s="48"/>
      <c r="J708" s="48"/>
      <c r="K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c r="BV708" s="48"/>
      <c r="BW708" s="48"/>
      <c r="BX708" s="48"/>
      <c r="BY708" s="48"/>
      <c r="BZ708" s="48"/>
      <c r="CA708" s="48"/>
      <c r="CB708" s="48"/>
      <c r="CC708" s="48"/>
      <c r="CD708" s="48"/>
      <c r="CE708" s="48"/>
      <c r="CF708" s="48"/>
      <c r="CG708" s="48"/>
      <c r="CH708" s="48"/>
      <c r="CI708" s="48"/>
      <c r="CJ708" s="48"/>
      <c r="CK708" s="48"/>
      <c r="CL708" s="48"/>
      <c r="CM708" s="48"/>
      <c r="CN708" s="48"/>
      <c r="CO708" s="48"/>
      <c r="CP708" s="48"/>
      <c r="CQ708" s="48"/>
      <c r="CR708" s="48"/>
      <c r="CS708" s="48"/>
      <c r="CT708" s="48"/>
      <c r="CU708" s="48"/>
      <c r="CV708" s="48"/>
      <c r="CW708" s="48"/>
      <c r="CX708" s="48"/>
      <c r="CY708" s="48"/>
      <c r="CZ708" s="48"/>
      <c r="DA708" s="48"/>
      <c r="DB708" s="48"/>
      <c r="DC708" s="48"/>
      <c r="DD708" s="48"/>
      <c r="DE708" s="48"/>
      <c r="DF708" s="48"/>
      <c r="DG708" s="48"/>
      <c r="DH708" s="48"/>
      <c r="DI708" s="48"/>
      <c r="DJ708" s="48"/>
      <c r="DK708" s="48"/>
      <c r="DL708" s="48"/>
      <c r="DM708" s="48"/>
      <c r="DN708" s="48"/>
      <c r="DO708" s="48"/>
      <c r="DP708" s="48"/>
      <c r="DQ708" s="48"/>
      <c r="DR708" s="48"/>
      <c r="DS708" s="48"/>
      <c r="DT708" s="48"/>
      <c r="DU708" s="48"/>
      <c r="DV708" s="48"/>
      <c r="DW708" s="48"/>
      <c r="DX708" s="48"/>
      <c r="DY708" s="48"/>
      <c r="DZ708" s="48"/>
      <c r="EA708" s="48"/>
      <c r="EB708" s="48"/>
      <c r="EC708" s="48"/>
      <c r="ED708" s="48"/>
      <c r="EE708" s="48"/>
      <c r="EF708" s="48"/>
      <c r="EG708" s="48"/>
      <c r="EH708" s="48"/>
      <c r="EI708" s="48"/>
      <c r="EJ708" s="48"/>
      <c r="EK708" s="48"/>
      <c r="EL708" s="48"/>
      <c r="EM708" s="48"/>
      <c r="EN708" s="48"/>
      <c r="EO708" s="48"/>
      <c r="EP708" s="48"/>
      <c r="EQ708" s="48"/>
      <c r="ER708" s="48"/>
      <c r="ES708" s="48"/>
      <c r="ET708" s="48"/>
      <c r="EU708" s="48"/>
      <c r="EV708" s="48"/>
      <c r="EW708" s="48"/>
      <c r="EX708" s="48"/>
      <c r="EY708" s="48"/>
      <c r="EZ708" s="48"/>
      <c r="FA708" s="48"/>
      <c r="FB708" s="48"/>
      <c r="FC708" s="48"/>
      <c r="FD708" s="48"/>
      <c r="FE708" s="48"/>
      <c r="FF708" s="48"/>
      <c r="FG708" s="48"/>
      <c r="FH708" s="48"/>
      <c r="FI708" s="48"/>
      <c r="FJ708" s="48"/>
      <c r="FK708" s="48"/>
      <c r="FL708" s="48"/>
      <c r="FM708" s="48"/>
      <c r="FN708" s="48"/>
      <c r="FO708" s="48"/>
      <c r="FP708" s="48"/>
      <c r="FQ708" s="48"/>
      <c r="FR708" s="48"/>
      <c r="FS708" s="48"/>
      <c r="FT708" s="48"/>
      <c r="FU708" s="48"/>
      <c r="FV708" s="48"/>
      <c r="FW708" s="48"/>
      <c r="FX708" s="48"/>
      <c r="FY708" s="48"/>
      <c r="FZ708" s="48"/>
      <c r="GA708" s="48"/>
      <c r="GB708" s="48"/>
      <c r="GC708" s="48"/>
      <c r="GD708" s="48"/>
      <c r="GE708" s="48"/>
      <c r="GF708" s="48"/>
      <c r="GG708" s="48"/>
      <c r="GH708" s="48"/>
      <c r="GI708" s="48"/>
      <c r="GJ708" s="48"/>
      <c r="GK708" s="48"/>
      <c r="GL708" s="48"/>
      <c r="GM708" s="48"/>
      <c r="GN708" s="48"/>
      <c r="GO708" s="48"/>
      <c r="GP708" s="48"/>
      <c r="GQ708" s="48"/>
      <c r="GR708" s="48"/>
      <c r="GS708" s="48"/>
      <c r="GT708" s="48"/>
      <c r="GU708" s="48"/>
      <c r="GV708" s="48"/>
      <c r="GW708" s="48"/>
      <c r="GX708" s="48"/>
      <c r="GY708" s="48"/>
      <c r="GZ708" s="48"/>
      <c r="HA708" s="48"/>
      <c r="HB708" s="48"/>
      <c r="HC708" s="48"/>
      <c r="HD708" s="48"/>
      <c r="HE708" s="48"/>
      <c r="HF708" s="48"/>
      <c r="HG708" s="48"/>
      <c r="HH708" s="48"/>
      <c r="HI708" s="48"/>
      <c r="HJ708" s="48"/>
      <c r="HK708" s="48"/>
      <c r="HL708" s="48"/>
      <c r="HM708" s="48"/>
      <c r="HN708" s="48"/>
      <c r="HO708" s="48"/>
      <c r="HP708" s="48"/>
      <c r="HQ708" s="48"/>
      <c r="HR708" s="48"/>
      <c r="HS708" s="48"/>
      <c r="HT708" s="48"/>
      <c r="HU708" s="48"/>
      <c r="HV708" s="48"/>
      <c r="HW708" s="48"/>
      <c r="HX708" s="48"/>
      <c r="HY708" s="48"/>
      <c r="HZ708" s="48"/>
      <c r="IA708" s="48"/>
      <c r="IB708" s="48"/>
      <c r="IC708" s="48"/>
      <c r="ID708" s="48"/>
      <c r="IE708" s="48"/>
      <c r="IF708" s="48"/>
      <c r="IG708" s="48"/>
      <c r="IH708" s="48"/>
      <c r="II708" s="48"/>
      <c r="IJ708" s="48"/>
      <c r="IK708" s="48"/>
      <c r="IL708" s="48"/>
      <c r="IM708" s="48"/>
      <c r="IN708" s="48"/>
      <c r="IO708" s="48"/>
      <c r="IP708" s="48"/>
      <c r="IQ708" s="48"/>
      <c r="IR708" s="48"/>
      <c r="IS708" s="48"/>
      <c r="IT708" s="48"/>
      <c r="IU708" s="48"/>
      <c r="IV708" s="48"/>
    </row>
    <row r="709" spans="2:256" x14ac:dyDescent="0.25">
      <c r="B709" s="48"/>
      <c r="C709" s="48"/>
      <c r="D709" s="48"/>
      <c r="E709" s="48"/>
      <c r="F709" s="48"/>
      <c r="G709" s="48"/>
      <c r="H709" s="48"/>
      <c r="I709" s="48"/>
      <c r="J709" s="48"/>
      <c r="K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c r="BV709" s="48"/>
      <c r="BW709" s="48"/>
      <c r="BX709" s="48"/>
      <c r="BY709" s="48"/>
      <c r="BZ709" s="48"/>
      <c r="CA709" s="48"/>
      <c r="CB709" s="48"/>
      <c r="CC709" s="48"/>
      <c r="CD709" s="48"/>
      <c r="CE709" s="48"/>
      <c r="CF709" s="48"/>
      <c r="CG709" s="48"/>
      <c r="CH709" s="48"/>
      <c r="CI709" s="48"/>
      <c r="CJ709" s="48"/>
      <c r="CK709" s="48"/>
      <c r="CL709" s="48"/>
      <c r="CM709" s="48"/>
      <c r="CN709" s="48"/>
      <c r="CO709" s="48"/>
      <c r="CP709" s="48"/>
      <c r="CQ709" s="48"/>
      <c r="CR709" s="48"/>
      <c r="CS709" s="48"/>
      <c r="CT709" s="48"/>
      <c r="CU709" s="48"/>
      <c r="CV709" s="48"/>
      <c r="CW709" s="48"/>
      <c r="CX709" s="48"/>
      <c r="CY709" s="48"/>
      <c r="CZ709" s="48"/>
      <c r="DA709" s="48"/>
      <c r="DB709" s="48"/>
      <c r="DC709" s="48"/>
      <c r="DD709" s="48"/>
      <c r="DE709" s="48"/>
      <c r="DF709" s="48"/>
      <c r="DG709" s="48"/>
      <c r="DH709" s="48"/>
      <c r="DI709" s="48"/>
      <c r="DJ709" s="48"/>
      <c r="DK709" s="48"/>
      <c r="DL709" s="48"/>
      <c r="DM709" s="48"/>
      <c r="DN709" s="48"/>
      <c r="DO709" s="48"/>
      <c r="DP709" s="48"/>
      <c r="DQ709" s="48"/>
      <c r="DR709" s="48"/>
      <c r="DS709" s="48"/>
      <c r="DT709" s="48"/>
      <c r="DU709" s="48"/>
      <c r="DV709" s="48"/>
      <c r="DW709" s="48"/>
      <c r="DX709" s="48"/>
      <c r="DY709" s="48"/>
      <c r="DZ709" s="48"/>
      <c r="EA709" s="48"/>
      <c r="EB709" s="48"/>
      <c r="EC709" s="48"/>
      <c r="ED709" s="48"/>
      <c r="EE709" s="48"/>
      <c r="EF709" s="48"/>
      <c r="EG709" s="48"/>
      <c r="EH709" s="48"/>
      <c r="EI709" s="48"/>
      <c r="EJ709" s="48"/>
      <c r="EK709" s="48"/>
      <c r="EL709" s="48"/>
      <c r="EM709" s="48"/>
      <c r="EN709" s="48"/>
      <c r="EO709" s="48"/>
      <c r="EP709" s="48"/>
      <c r="EQ709" s="48"/>
      <c r="ER709" s="48"/>
      <c r="ES709" s="48"/>
      <c r="ET709" s="48"/>
      <c r="EU709" s="48"/>
      <c r="EV709" s="48"/>
      <c r="EW709" s="48"/>
      <c r="EX709" s="48"/>
      <c r="EY709" s="48"/>
      <c r="EZ709" s="48"/>
      <c r="FA709" s="48"/>
      <c r="FB709" s="48"/>
      <c r="FC709" s="48"/>
      <c r="FD709" s="48"/>
      <c r="FE709" s="48"/>
      <c r="FF709" s="48"/>
      <c r="FG709" s="48"/>
      <c r="FH709" s="48"/>
      <c r="FI709" s="48"/>
      <c r="FJ709" s="48"/>
      <c r="FK709" s="48"/>
      <c r="FL709" s="48"/>
      <c r="FM709" s="48"/>
      <c r="FN709" s="48"/>
      <c r="FO709" s="48"/>
      <c r="FP709" s="48"/>
      <c r="FQ709" s="48"/>
      <c r="FR709" s="48"/>
      <c r="FS709" s="48"/>
      <c r="FT709" s="48"/>
      <c r="FU709" s="48"/>
      <c r="FV709" s="48"/>
      <c r="FW709" s="48"/>
      <c r="FX709" s="48"/>
      <c r="FY709" s="48"/>
      <c r="FZ709" s="48"/>
      <c r="GA709" s="48"/>
      <c r="GB709" s="48"/>
      <c r="GC709" s="48"/>
      <c r="GD709" s="48"/>
      <c r="GE709" s="48"/>
      <c r="GF709" s="48"/>
      <c r="GG709" s="48"/>
      <c r="GH709" s="48"/>
      <c r="GI709" s="48"/>
      <c r="GJ709" s="48"/>
      <c r="GK709" s="48"/>
      <c r="GL709" s="48"/>
      <c r="GM709" s="48"/>
      <c r="GN709" s="48"/>
      <c r="GO709" s="48"/>
      <c r="GP709" s="48"/>
      <c r="GQ709" s="48"/>
      <c r="GR709" s="48"/>
      <c r="GS709" s="48"/>
      <c r="GT709" s="48"/>
      <c r="GU709" s="48"/>
      <c r="GV709" s="48"/>
      <c r="GW709" s="48"/>
      <c r="GX709" s="48"/>
      <c r="GY709" s="48"/>
      <c r="GZ709" s="48"/>
      <c r="HA709" s="48"/>
      <c r="HB709" s="48"/>
      <c r="HC709" s="48"/>
      <c r="HD709" s="48"/>
      <c r="HE709" s="48"/>
      <c r="HF709" s="48"/>
      <c r="HG709" s="48"/>
      <c r="HH709" s="48"/>
      <c r="HI709" s="48"/>
      <c r="HJ709" s="48"/>
      <c r="HK709" s="48"/>
      <c r="HL709" s="48"/>
      <c r="HM709" s="48"/>
      <c r="HN709" s="48"/>
      <c r="HO709" s="48"/>
      <c r="HP709" s="48"/>
      <c r="HQ709" s="48"/>
      <c r="HR709" s="48"/>
      <c r="HS709" s="48"/>
      <c r="HT709" s="48"/>
      <c r="HU709" s="48"/>
      <c r="HV709" s="48"/>
      <c r="HW709" s="48"/>
      <c r="HX709" s="48"/>
      <c r="HY709" s="48"/>
      <c r="HZ709" s="48"/>
      <c r="IA709" s="48"/>
      <c r="IB709" s="48"/>
      <c r="IC709" s="48"/>
      <c r="ID709" s="48"/>
      <c r="IE709" s="48"/>
      <c r="IF709" s="48"/>
      <c r="IG709" s="48"/>
      <c r="IH709" s="48"/>
      <c r="II709" s="48"/>
      <c r="IJ709" s="48"/>
      <c r="IK709" s="48"/>
      <c r="IL709" s="48"/>
      <c r="IM709" s="48"/>
      <c r="IN709" s="48"/>
      <c r="IO709" s="48"/>
      <c r="IP709" s="48"/>
      <c r="IQ709" s="48"/>
      <c r="IR709" s="48"/>
      <c r="IS709" s="48"/>
      <c r="IT709" s="48"/>
      <c r="IU709" s="48"/>
      <c r="IV709" s="48"/>
    </row>
    <row r="710" spans="2:256" x14ac:dyDescent="0.25">
      <c r="B710" s="48"/>
      <c r="C710" s="48"/>
      <c r="D710" s="48"/>
      <c r="E710" s="48"/>
      <c r="F710" s="48"/>
      <c r="G710" s="48"/>
      <c r="H710" s="48"/>
      <c r="I710" s="48"/>
      <c r="J710" s="48"/>
      <c r="K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c r="CQ710" s="48"/>
      <c r="CR710" s="48"/>
      <c r="CS710" s="48"/>
      <c r="CT710" s="48"/>
      <c r="CU710" s="48"/>
      <c r="CV710" s="48"/>
      <c r="CW710" s="48"/>
      <c r="CX710" s="48"/>
      <c r="CY710" s="48"/>
      <c r="CZ710" s="48"/>
      <c r="DA710" s="48"/>
      <c r="DB710" s="48"/>
      <c r="DC710" s="48"/>
      <c r="DD710" s="48"/>
      <c r="DE710" s="48"/>
      <c r="DF710" s="48"/>
      <c r="DG710" s="48"/>
      <c r="DH710" s="48"/>
      <c r="DI710" s="48"/>
      <c r="DJ710" s="48"/>
      <c r="DK710" s="48"/>
      <c r="DL710" s="48"/>
      <c r="DM710" s="48"/>
      <c r="DN710" s="48"/>
      <c r="DO710" s="48"/>
      <c r="DP710" s="48"/>
      <c r="DQ710" s="48"/>
      <c r="DR710" s="48"/>
      <c r="DS710" s="48"/>
      <c r="DT710" s="48"/>
      <c r="DU710" s="48"/>
      <c r="DV710" s="48"/>
      <c r="DW710" s="48"/>
      <c r="DX710" s="48"/>
      <c r="DY710" s="48"/>
      <c r="DZ710" s="48"/>
      <c r="EA710" s="48"/>
      <c r="EB710" s="48"/>
      <c r="EC710" s="48"/>
      <c r="ED710" s="48"/>
      <c r="EE710" s="48"/>
      <c r="EF710" s="48"/>
      <c r="EG710" s="48"/>
      <c r="EH710" s="48"/>
      <c r="EI710" s="48"/>
      <c r="EJ710" s="48"/>
      <c r="EK710" s="48"/>
      <c r="EL710" s="48"/>
      <c r="EM710" s="48"/>
      <c r="EN710" s="48"/>
      <c r="EO710" s="48"/>
      <c r="EP710" s="48"/>
      <c r="EQ710" s="48"/>
      <c r="ER710" s="48"/>
      <c r="ES710" s="48"/>
      <c r="ET710" s="48"/>
      <c r="EU710" s="48"/>
      <c r="EV710" s="48"/>
      <c r="EW710" s="48"/>
      <c r="EX710" s="48"/>
      <c r="EY710" s="48"/>
      <c r="EZ710" s="48"/>
      <c r="FA710" s="48"/>
      <c r="FB710" s="48"/>
      <c r="FC710" s="48"/>
      <c r="FD710" s="48"/>
      <c r="FE710" s="48"/>
      <c r="FF710" s="48"/>
      <c r="FG710" s="48"/>
      <c r="FH710" s="48"/>
      <c r="FI710" s="48"/>
      <c r="FJ710" s="48"/>
      <c r="FK710" s="48"/>
      <c r="FL710" s="48"/>
      <c r="FM710" s="48"/>
      <c r="FN710" s="48"/>
      <c r="FO710" s="48"/>
      <c r="FP710" s="48"/>
      <c r="FQ710" s="48"/>
      <c r="FR710" s="48"/>
      <c r="FS710" s="48"/>
      <c r="FT710" s="48"/>
      <c r="FU710" s="48"/>
      <c r="FV710" s="48"/>
      <c r="FW710" s="48"/>
      <c r="FX710" s="48"/>
      <c r="FY710" s="48"/>
      <c r="FZ710" s="48"/>
      <c r="GA710" s="48"/>
      <c r="GB710" s="48"/>
      <c r="GC710" s="48"/>
      <c r="GD710" s="48"/>
      <c r="GE710" s="48"/>
      <c r="GF710" s="48"/>
      <c r="GG710" s="48"/>
      <c r="GH710" s="48"/>
      <c r="GI710" s="48"/>
      <c r="GJ710" s="48"/>
      <c r="GK710" s="48"/>
      <c r="GL710" s="48"/>
      <c r="GM710" s="48"/>
      <c r="GN710" s="48"/>
      <c r="GO710" s="48"/>
      <c r="GP710" s="48"/>
      <c r="GQ710" s="48"/>
      <c r="GR710" s="48"/>
      <c r="GS710" s="48"/>
      <c r="GT710" s="48"/>
      <c r="GU710" s="48"/>
      <c r="GV710" s="48"/>
      <c r="GW710" s="48"/>
      <c r="GX710" s="48"/>
      <c r="GY710" s="48"/>
      <c r="GZ710" s="48"/>
      <c r="HA710" s="48"/>
      <c r="HB710" s="48"/>
      <c r="HC710" s="48"/>
      <c r="HD710" s="48"/>
      <c r="HE710" s="48"/>
      <c r="HF710" s="48"/>
      <c r="HG710" s="48"/>
      <c r="HH710" s="48"/>
      <c r="HI710" s="48"/>
      <c r="HJ710" s="48"/>
      <c r="HK710" s="48"/>
      <c r="HL710" s="48"/>
      <c r="HM710" s="48"/>
      <c r="HN710" s="48"/>
      <c r="HO710" s="48"/>
      <c r="HP710" s="48"/>
      <c r="HQ710" s="48"/>
      <c r="HR710" s="48"/>
      <c r="HS710" s="48"/>
      <c r="HT710" s="48"/>
      <c r="HU710" s="48"/>
      <c r="HV710" s="48"/>
      <c r="HW710" s="48"/>
      <c r="HX710" s="48"/>
      <c r="HY710" s="48"/>
      <c r="HZ710" s="48"/>
      <c r="IA710" s="48"/>
      <c r="IB710" s="48"/>
      <c r="IC710" s="48"/>
      <c r="ID710" s="48"/>
      <c r="IE710" s="48"/>
      <c r="IF710" s="48"/>
      <c r="IG710" s="48"/>
      <c r="IH710" s="48"/>
      <c r="II710" s="48"/>
      <c r="IJ710" s="48"/>
      <c r="IK710" s="48"/>
      <c r="IL710" s="48"/>
      <c r="IM710" s="48"/>
      <c r="IN710" s="48"/>
      <c r="IO710" s="48"/>
      <c r="IP710" s="48"/>
      <c r="IQ710" s="48"/>
      <c r="IR710" s="48"/>
      <c r="IS710" s="48"/>
      <c r="IT710" s="48"/>
      <c r="IU710" s="48"/>
      <c r="IV710" s="48"/>
    </row>
    <row r="711" spans="2:256" x14ac:dyDescent="0.25">
      <c r="B711" s="48"/>
      <c r="C711" s="48"/>
      <c r="D711" s="48"/>
      <c r="E711" s="48"/>
      <c r="F711" s="48"/>
      <c r="G711" s="48"/>
      <c r="H711" s="48"/>
      <c r="I711" s="48"/>
      <c r="J711" s="48"/>
      <c r="K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c r="DB711" s="48"/>
      <c r="DC711" s="48"/>
      <c r="DD711" s="48"/>
      <c r="DE711" s="48"/>
      <c r="DF711" s="48"/>
      <c r="DG711" s="48"/>
      <c r="DH711" s="48"/>
      <c r="DI711" s="48"/>
      <c r="DJ711" s="48"/>
      <c r="DK711" s="48"/>
      <c r="DL711" s="48"/>
      <c r="DM711" s="48"/>
      <c r="DN711" s="48"/>
      <c r="DO711" s="48"/>
      <c r="DP711" s="48"/>
      <c r="DQ711" s="48"/>
      <c r="DR711" s="48"/>
      <c r="DS711" s="48"/>
      <c r="DT711" s="48"/>
      <c r="DU711" s="48"/>
      <c r="DV711" s="48"/>
      <c r="DW711" s="48"/>
      <c r="DX711" s="48"/>
      <c r="DY711" s="48"/>
      <c r="DZ711" s="48"/>
      <c r="EA711" s="48"/>
      <c r="EB711" s="48"/>
      <c r="EC711" s="48"/>
      <c r="ED711" s="48"/>
      <c r="EE711" s="48"/>
      <c r="EF711" s="48"/>
      <c r="EG711" s="48"/>
      <c r="EH711" s="48"/>
      <c r="EI711" s="48"/>
      <c r="EJ711" s="48"/>
      <c r="EK711" s="48"/>
      <c r="EL711" s="48"/>
      <c r="EM711" s="48"/>
      <c r="EN711" s="48"/>
      <c r="EO711" s="48"/>
      <c r="EP711" s="48"/>
      <c r="EQ711" s="48"/>
      <c r="ER711" s="48"/>
      <c r="ES711" s="48"/>
      <c r="ET711" s="48"/>
      <c r="EU711" s="48"/>
      <c r="EV711" s="48"/>
      <c r="EW711" s="48"/>
      <c r="EX711" s="48"/>
      <c r="EY711" s="48"/>
      <c r="EZ711" s="48"/>
      <c r="FA711" s="48"/>
      <c r="FB711" s="48"/>
      <c r="FC711" s="48"/>
      <c r="FD711" s="48"/>
      <c r="FE711" s="48"/>
      <c r="FF711" s="48"/>
      <c r="FG711" s="48"/>
      <c r="FH711" s="48"/>
      <c r="FI711" s="48"/>
      <c r="FJ711" s="48"/>
      <c r="FK711" s="48"/>
      <c r="FL711" s="48"/>
      <c r="FM711" s="48"/>
      <c r="FN711" s="48"/>
      <c r="FO711" s="48"/>
      <c r="FP711" s="48"/>
      <c r="FQ711" s="48"/>
      <c r="FR711" s="48"/>
      <c r="FS711" s="48"/>
      <c r="FT711" s="48"/>
      <c r="FU711" s="48"/>
      <c r="FV711" s="48"/>
      <c r="FW711" s="48"/>
      <c r="FX711" s="48"/>
      <c r="FY711" s="48"/>
      <c r="FZ711" s="48"/>
      <c r="GA711" s="48"/>
      <c r="GB711" s="48"/>
      <c r="GC711" s="48"/>
      <c r="GD711" s="48"/>
      <c r="GE711" s="48"/>
      <c r="GF711" s="48"/>
      <c r="GG711" s="48"/>
      <c r="GH711" s="48"/>
      <c r="GI711" s="48"/>
      <c r="GJ711" s="48"/>
      <c r="GK711" s="48"/>
      <c r="GL711" s="48"/>
      <c r="GM711" s="48"/>
      <c r="GN711" s="48"/>
      <c r="GO711" s="48"/>
      <c r="GP711" s="48"/>
      <c r="GQ711" s="48"/>
      <c r="GR711" s="48"/>
      <c r="GS711" s="48"/>
      <c r="GT711" s="48"/>
      <c r="GU711" s="48"/>
      <c r="GV711" s="48"/>
      <c r="GW711" s="48"/>
      <c r="GX711" s="48"/>
      <c r="GY711" s="48"/>
      <c r="GZ711" s="48"/>
      <c r="HA711" s="48"/>
      <c r="HB711" s="48"/>
      <c r="HC711" s="48"/>
      <c r="HD711" s="48"/>
      <c r="HE711" s="48"/>
      <c r="HF711" s="48"/>
      <c r="HG711" s="48"/>
      <c r="HH711" s="48"/>
      <c r="HI711" s="48"/>
      <c r="HJ711" s="48"/>
      <c r="HK711" s="48"/>
      <c r="HL711" s="48"/>
      <c r="HM711" s="48"/>
      <c r="HN711" s="48"/>
      <c r="HO711" s="48"/>
      <c r="HP711" s="48"/>
      <c r="HQ711" s="48"/>
      <c r="HR711" s="48"/>
      <c r="HS711" s="48"/>
      <c r="HT711" s="48"/>
      <c r="HU711" s="48"/>
      <c r="HV711" s="48"/>
      <c r="HW711" s="48"/>
      <c r="HX711" s="48"/>
      <c r="HY711" s="48"/>
      <c r="HZ711" s="48"/>
      <c r="IA711" s="48"/>
      <c r="IB711" s="48"/>
      <c r="IC711" s="48"/>
      <c r="ID711" s="48"/>
      <c r="IE711" s="48"/>
      <c r="IF711" s="48"/>
      <c r="IG711" s="48"/>
      <c r="IH711" s="48"/>
      <c r="II711" s="48"/>
      <c r="IJ711" s="48"/>
      <c r="IK711" s="48"/>
      <c r="IL711" s="48"/>
      <c r="IM711" s="48"/>
      <c r="IN711" s="48"/>
      <c r="IO711" s="48"/>
      <c r="IP711" s="48"/>
      <c r="IQ711" s="48"/>
      <c r="IR711" s="48"/>
      <c r="IS711" s="48"/>
      <c r="IT711" s="48"/>
      <c r="IU711" s="48"/>
      <c r="IV711" s="48"/>
    </row>
    <row r="712" spans="2:256" x14ac:dyDescent="0.25">
      <c r="B712" s="48"/>
      <c r="C712" s="48"/>
      <c r="D712" s="48"/>
      <c r="E712" s="48"/>
      <c r="F712" s="48"/>
      <c r="G712" s="48"/>
      <c r="H712" s="48"/>
      <c r="I712" s="48"/>
      <c r="J712" s="48"/>
      <c r="K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8"/>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c r="DG712" s="48"/>
      <c r="DH712" s="48"/>
      <c r="DI712" s="48"/>
      <c r="DJ712" s="48"/>
      <c r="DK712" s="48"/>
      <c r="DL712" s="48"/>
      <c r="DM712" s="48"/>
      <c r="DN712" s="48"/>
      <c r="DO712" s="48"/>
      <c r="DP712" s="48"/>
      <c r="DQ712" s="48"/>
      <c r="DR712" s="48"/>
      <c r="DS712" s="48"/>
      <c r="DT712" s="48"/>
      <c r="DU712" s="48"/>
      <c r="DV712" s="48"/>
      <c r="DW712" s="48"/>
      <c r="DX712" s="48"/>
      <c r="DY712" s="48"/>
      <c r="DZ712" s="48"/>
      <c r="EA712" s="48"/>
      <c r="EB712" s="48"/>
      <c r="EC712" s="48"/>
      <c r="ED712" s="48"/>
      <c r="EE712" s="48"/>
      <c r="EF712" s="48"/>
      <c r="EG712" s="48"/>
      <c r="EH712" s="48"/>
      <c r="EI712" s="48"/>
      <c r="EJ712" s="48"/>
      <c r="EK712" s="48"/>
      <c r="EL712" s="48"/>
      <c r="EM712" s="48"/>
      <c r="EN712" s="48"/>
      <c r="EO712" s="48"/>
      <c r="EP712" s="48"/>
      <c r="EQ712" s="48"/>
      <c r="ER712" s="48"/>
      <c r="ES712" s="48"/>
      <c r="ET712" s="48"/>
      <c r="EU712" s="48"/>
      <c r="EV712" s="48"/>
      <c r="EW712" s="48"/>
      <c r="EX712" s="48"/>
      <c r="EY712" s="48"/>
      <c r="EZ712" s="48"/>
      <c r="FA712" s="48"/>
      <c r="FB712" s="48"/>
      <c r="FC712" s="48"/>
      <c r="FD712" s="48"/>
      <c r="FE712" s="48"/>
      <c r="FF712" s="48"/>
      <c r="FG712" s="48"/>
      <c r="FH712" s="48"/>
      <c r="FI712" s="48"/>
      <c r="FJ712" s="48"/>
      <c r="FK712" s="48"/>
      <c r="FL712" s="48"/>
      <c r="FM712" s="48"/>
      <c r="FN712" s="48"/>
      <c r="FO712" s="48"/>
      <c r="FP712" s="48"/>
      <c r="FQ712" s="48"/>
      <c r="FR712" s="48"/>
      <c r="FS712" s="48"/>
      <c r="FT712" s="48"/>
      <c r="FU712" s="48"/>
      <c r="FV712" s="48"/>
      <c r="FW712" s="48"/>
      <c r="FX712" s="48"/>
      <c r="FY712" s="48"/>
      <c r="FZ712" s="48"/>
      <c r="GA712" s="48"/>
      <c r="GB712" s="48"/>
      <c r="GC712" s="48"/>
      <c r="GD712" s="48"/>
      <c r="GE712" s="48"/>
      <c r="GF712" s="48"/>
      <c r="GG712" s="48"/>
      <c r="GH712" s="48"/>
      <c r="GI712" s="48"/>
      <c r="GJ712" s="48"/>
      <c r="GK712" s="48"/>
      <c r="GL712" s="48"/>
      <c r="GM712" s="48"/>
      <c r="GN712" s="48"/>
      <c r="GO712" s="48"/>
      <c r="GP712" s="48"/>
      <c r="GQ712" s="48"/>
      <c r="GR712" s="48"/>
      <c r="GS712" s="48"/>
      <c r="GT712" s="48"/>
      <c r="GU712" s="48"/>
      <c r="GV712" s="48"/>
      <c r="GW712" s="48"/>
      <c r="GX712" s="48"/>
      <c r="GY712" s="48"/>
      <c r="GZ712" s="48"/>
      <c r="HA712" s="48"/>
      <c r="HB712" s="48"/>
      <c r="HC712" s="48"/>
      <c r="HD712" s="48"/>
      <c r="HE712" s="48"/>
      <c r="HF712" s="48"/>
      <c r="HG712" s="48"/>
      <c r="HH712" s="48"/>
      <c r="HI712" s="48"/>
      <c r="HJ712" s="48"/>
      <c r="HK712" s="48"/>
      <c r="HL712" s="48"/>
      <c r="HM712" s="48"/>
      <c r="HN712" s="48"/>
      <c r="HO712" s="48"/>
      <c r="HP712" s="48"/>
      <c r="HQ712" s="48"/>
      <c r="HR712" s="48"/>
      <c r="HS712" s="48"/>
      <c r="HT712" s="48"/>
      <c r="HU712" s="48"/>
      <c r="HV712" s="48"/>
      <c r="HW712" s="48"/>
      <c r="HX712" s="48"/>
      <c r="HY712" s="48"/>
      <c r="HZ712" s="48"/>
      <c r="IA712" s="48"/>
      <c r="IB712" s="48"/>
      <c r="IC712" s="48"/>
      <c r="ID712" s="48"/>
      <c r="IE712" s="48"/>
      <c r="IF712" s="48"/>
      <c r="IG712" s="48"/>
      <c r="IH712" s="48"/>
      <c r="II712" s="48"/>
      <c r="IJ712" s="48"/>
      <c r="IK712" s="48"/>
      <c r="IL712" s="48"/>
      <c r="IM712" s="48"/>
      <c r="IN712" s="48"/>
      <c r="IO712" s="48"/>
      <c r="IP712" s="48"/>
      <c r="IQ712" s="48"/>
      <c r="IR712" s="48"/>
      <c r="IS712" s="48"/>
      <c r="IT712" s="48"/>
      <c r="IU712" s="48"/>
      <c r="IV712" s="48"/>
    </row>
    <row r="713" spans="2:256" x14ac:dyDescent="0.25">
      <c r="B713" s="48"/>
      <c r="C713" s="48"/>
      <c r="D713" s="48"/>
      <c r="E713" s="48"/>
      <c r="F713" s="48"/>
      <c r="G713" s="48"/>
      <c r="H713" s="48"/>
      <c r="I713" s="48"/>
      <c r="J713" s="48"/>
      <c r="K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c r="CQ713" s="48"/>
      <c r="CR713" s="48"/>
      <c r="CS713" s="48"/>
      <c r="CT713" s="48"/>
      <c r="CU713" s="48"/>
      <c r="CV713" s="48"/>
      <c r="CW713" s="48"/>
      <c r="CX713" s="48"/>
      <c r="CY713" s="48"/>
      <c r="CZ713" s="48"/>
      <c r="DA713" s="48"/>
      <c r="DB713" s="48"/>
      <c r="DC713" s="48"/>
      <c r="DD713" s="48"/>
      <c r="DE713" s="48"/>
      <c r="DF713" s="48"/>
      <c r="DG713" s="48"/>
      <c r="DH713" s="48"/>
      <c r="DI713" s="48"/>
      <c r="DJ713" s="48"/>
      <c r="DK713" s="48"/>
      <c r="DL713" s="48"/>
      <c r="DM713" s="48"/>
      <c r="DN713" s="48"/>
      <c r="DO713" s="48"/>
      <c r="DP713" s="48"/>
      <c r="DQ713" s="48"/>
      <c r="DR713" s="48"/>
      <c r="DS713" s="48"/>
      <c r="DT713" s="48"/>
      <c r="DU713" s="48"/>
      <c r="DV713" s="48"/>
      <c r="DW713" s="48"/>
      <c r="DX713" s="48"/>
      <c r="DY713" s="48"/>
      <c r="DZ713" s="48"/>
      <c r="EA713" s="48"/>
      <c r="EB713" s="48"/>
      <c r="EC713" s="48"/>
      <c r="ED713" s="48"/>
      <c r="EE713" s="48"/>
      <c r="EF713" s="48"/>
      <c r="EG713" s="48"/>
      <c r="EH713" s="48"/>
      <c r="EI713" s="48"/>
      <c r="EJ713" s="48"/>
      <c r="EK713" s="48"/>
      <c r="EL713" s="48"/>
      <c r="EM713" s="48"/>
      <c r="EN713" s="48"/>
      <c r="EO713" s="48"/>
      <c r="EP713" s="48"/>
      <c r="EQ713" s="48"/>
      <c r="ER713" s="48"/>
      <c r="ES713" s="48"/>
      <c r="ET713" s="48"/>
      <c r="EU713" s="48"/>
      <c r="EV713" s="48"/>
      <c r="EW713" s="48"/>
      <c r="EX713" s="48"/>
      <c r="EY713" s="48"/>
      <c r="EZ713" s="48"/>
      <c r="FA713" s="48"/>
      <c r="FB713" s="48"/>
      <c r="FC713" s="48"/>
      <c r="FD713" s="48"/>
      <c r="FE713" s="48"/>
      <c r="FF713" s="48"/>
      <c r="FG713" s="48"/>
      <c r="FH713" s="48"/>
      <c r="FI713" s="48"/>
      <c r="FJ713" s="48"/>
      <c r="FK713" s="48"/>
      <c r="FL713" s="48"/>
      <c r="FM713" s="48"/>
      <c r="FN713" s="48"/>
      <c r="FO713" s="48"/>
      <c r="FP713" s="48"/>
      <c r="FQ713" s="48"/>
      <c r="FR713" s="48"/>
      <c r="FS713" s="48"/>
      <c r="FT713" s="48"/>
      <c r="FU713" s="48"/>
      <c r="FV713" s="48"/>
      <c r="FW713" s="48"/>
      <c r="FX713" s="48"/>
      <c r="FY713" s="48"/>
      <c r="FZ713" s="48"/>
      <c r="GA713" s="48"/>
      <c r="GB713" s="48"/>
      <c r="GC713" s="48"/>
      <c r="GD713" s="48"/>
      <c r="GE713" s="48"/>
      <c r="GF713" s="48"/>
      <c r="GG713" s="48"/>
      <c r="GH713" s="48"/>
      <c r="GI713" s="48"/>
      <c r="GJ713" s="48"/>
      <c r="GK713" s="48"/>
      <c r="GL713" s="48"/>
      <c r="GM713" s="48"/>
      <c r="GN713" s="48"/>
      <c r="GO713" s="48"/>
      <c r="GP713" s="48"/>
      <c r="GQ713" s="48"/>
      <c r="GR713" s="48"/>
      <c r="GS713" s="48"/>
      <c r="GT713" s="48"/>
      <c r="GU713" s="48"/>
      <c r="GV713" s="48"/>
      <c r="GW713" s="48"/>
      <c r="GX713" s="48"/>
      <c r="GY713" s="48"/>
      <c r="GZ713" s="48"/>
      <c r="HA713" s="48"/>
      <c r="HB713" s="48"/>
      <c r="HC713" s="48"/>
      <c r="HD713" s="48"/>
      <c r="HE713" s="48"/>
      <c r="HF713" s="48"/>
      <c r="HG713" s="48"/>
      <c r="HH713" s="48"/>
      <c r="HI713" s="48"/>
      <c r="HJ713" s="48"/>
      <c r="HK713" s="48"/>
      <c r="HL713" s="48"/>
      <c r="HM713" s="48"/>
      <c r="HN713" s="48"/>
      <c r="HO713" s="48"/>
      <c r="HP713" s="48"/>
      <c r="HQ713" s="48"/>
      <c r="HR713" s="48"/>
      <c r="HS713" s="48"/>
      <c r="HT713" s="48"/>
      <c r="HU713" s="48"/>
      <c r="HV713" s="48"/>
      <c r="HW713" s="48"/>
      <c r="HX713" s="48"/>
      <c r="HY713" s="48"/>
      <c r="HZ713" s="48"/>
      <c r="IA713" s="48"/>
      <c r="IB713" s="48"/>
      <c r="IC713" s="48"/>
      <c r="ID713" s="48"/>
      <c r="IE713" s="48"/>
      <c r="IF713" s="48"/>
      <c r="IG713" s="48"/>
      <c r="IH713" s="48"/>
      <c r="II713" s="48"/>
      <c r="IJ713" s="48"/>
      <c r="IK713" s="48"/>
      <c r="IL713" s="48"/>
      <c r="IM713" s="48"/>
      <c r="IN713" s="48"/>
      <c r="IO713" s="48"/>
      <c r="IP713" s="48"/>
      <c r="IQ713" s="48"/>
      <c r="IR713" s="48"/>
      <c r="IS713" s="48"/>
      <c r="IT713" s="48"/>
      <c r="IU713" s="48"/>
      <c r="IV713" s="48"/>
    </row>
    <row r="714" spans="2:256" x14ac:dyDescent="0.25">
      <c r="B714" s="48"/>
      <c r="C714" s="48"/>
      <c r="D714" s="48"/>
      <c r="E714" s="48"/>
      <c r="F714" s="48"/>
      <c r="G714" s="48"/>
      <c r="H714" s="48"/>
      <c r="I714" s="48"/>
      <c r="J714" s="48"/>
      <c r="K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c r="DT714" s="48"/>
      <c r="DU714" s="48"/>
      <c r="DV714" s="48"/>
      <c r="DW714" s="48"/>
      <c r="DX714" s="48"/>
      <c r="DY714" s="48"/>
      <c r="DZ714" s="48"/>
      <c r="EA714" s="48"/>
      <c r="EB714" s="48"/>
      <c r="EC714" s="48"/>
      <c r="ED714" s="48"/>
      <c r="EE714" s="48"/>
      <c r="EF714" s="48"/>
      <c r="EG714" s="48"/>
      <c r="EH714" s="48"/>
      <c r="EI714" s="48"/>
      <c r="EJ714" s="48"/>
      <c r="EK714" s="48"/>
      <c r="EL714" s="48"/>
      <c r="EM714" s="48"/>
      <c r="EN714" s="48"/>
      <c r="EO714" s="48"/>
      <c r="EP714" s="48"/>
      <c r="EQ714" s="48"/>
      <c r="ER714" s="48"/>
      <c r="ES714" s="48"/>
      <c r="ET714" s="48"/>
      <c r="EU714" s="48"/>
      <c r="EV714" s="48"/>
      <c r="EW714" s="48"/>
      <c r="EX714" s="48"/>
      <c r="EY714" s="48"/>
      <c r="EZ714" s="48"/>
      <c r="FA714" s="48"/>
      <c r="FB714" s="48"/>
      <c r="FC714" s="48"/>
      <c r="FD714" s="48"/>
      <c r="FE714" s="48"/>
      <c r="FF714" s="48"/>
      <c r="FG714" s="48"/>
      <c r="FH714" s="48"/>
      <c r="FI714" s="48"/>
      <c r="FJ714" s="48"/>
      <c r="FK714" s="48"/>
      <c r="FL714" s="48"/>
      <c r="FM714" s="48"/>
      <c r="FN714" s="48"/>
      <c r="FO714" s="48"/>
      <c r="FP714" s="48"/>
      <c r="FQ714" s="48"/>
      <c r="FR714" s="48"/>
      <c r="FS714" s="48"/>
      <c r="FT714" s="48"/>
      <c r="FU714" s="48"/>
      <c r="FV714" s="48"/>
      <c r="FW714" s="48"/>
      <c r="FX714" s="48"/>
      <c r="FY714" s="48"/>
      <c r="FZ714" s="48"/>
      <c r="GA714" s="48"/>
      <c r="GB714" s="48"/>
      <c r="GC714" s="48"/>
      <c r="GD714" s="48"/>
      <c r="GE714" s="48"/>
      <c r="GF714" s="48"/>
      <c r="GG714" s="48"/>
      <c r="GH714" s="48"/>
      <c r="GI714" s="48"/>
      <c r="GJ714" s="48"/>
      <c r="GK714" s="48"/>
      <c r="GL714" s="48"/>
      <c r="GM714" s="48"/>
      <c r="GN714" s="48"/>
      <c r="GO714" s="48"/>
      <c r="GP714" s="48"/>
      <c r="GQ714" s="48"/>
      <c r="GR714" s="48"/>
      <c r="GS714" s="48"/>
      <c r="GT714" s="48"/>
      <c r="GU714" s="48"/>
      <c r="GV714" s="48"/>
      <c r="GW714" s="48"/>
      <c r="GX714" s="48"/>
      <c r="GY714" s="48"/>
      <c r="GZ714" s="48"/>
      <c r="HA714" s="48"/>
      <c r="HB714" s="48"/>
      <c r="HC714" s="48"/>
      <c r="HD714" s="48"/>
      <c r="HE714" s="48"/>
      <c r="HF714" s="48"/>
      <c r="HG714" s="48"/>
      <c r="HH714" s="48"/>
      <c r="HI714" s="48"/>
      <c r="HJ714" s="48"/>
      <c r="HK714" s="48"/>
      <c r="HL714" s="48"/>
      <c r="HM714" s="48"/>
      <c r="HN714" s="48"/>
      <c r="HO714" s="48"/>
      <c r="HP714" s="48"/>
      <c r="HQ714" s="48"/>
      <c r="HR714" s="48"/>
      <c r="HS714" s="48"/>
      <c r="HT714" s="48"/>
      <c r="HU714" s="48"/>
      <c r="HV714" s="48"/>
      <c r="HW714" s="48"/>
      <c r="HX714" s="48"/>
      <c r="HY714" s="48"/>
      <c r="HZ714" s="48"/>
      <c r="IA714" s="48"/>
      <c r="IB714" s="48"/>
      <c r="IC714" s="48"/>
      <c r="ID714" s="48"/>
      <c r="IE714" s="48"/>
      <c r="IF714" s="48"/>
      <c r="IG714" s="48"/>
      <c r="IH714" s="48"/>
      <c r="II714" s="48"/>
      <c r="IJ714" s="48"/>
      <c r="IK714" s="48"/>
      <c r="IL714" s="48"/>
      <c r="IM714" s="48"/>
      <c r="IN714" s="48"/>
      <c r="IO714" s="48"/>
      <c r="IP714" s="48"/>
      <c r="IQ714" s="48"/>
      <c r="IR714" s="48"/>
      <c r="IS714" s="48"/>
      <c r="IT714" s="48"/>
      <c r="IU714" s="48"/>
      <c r="IV714" s="48"/>
    </row>
    <row r="715" spans="2:256" x14ac:dyDescent="0.25">
      <c r="B715" s="48"/>
      <c r="C715" s="48"/>
      <c r="D715" s="48"/>
      <c r="E715" s="48"/>
      <c r="F715" s="48"/>
      <c r="G715" s="48"/>
      <c r="H715" s="48"/>
      <c r="I715" s="48"/>
      <c r="J715" s="48"/>
      <c r="K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c r="DA715" s="48"/>
      <c r="DB715" s="48"/>
      <c r="DC715" s="48"/>
      <c r="DD715" s="48"/>
      <c r="DE715" s="48"/>
      <c r="DF715" s="48"/>
      <c r="DG715" s="48"/>
      <c r="DH715" s="48"/>
      <c r="DI715" s="48"/>
      <c r="DJ715" s="48"/>
      <c r="DK715" s="48"/>
      <c r="DL715" s="48"/>
      <c r="DM715" s="48"/>
      <c r="DN715" s="48"/>
      <c r="DO715" s="48"/>
      <c r="DP715" s="48"/>
      <c r="DQ715" s="48"/>
      <c r="DR715" s="48"/>
      <c r="DS715" s="48"/>
      <c r="DT715" s="48"/>
      <c r="DU715" s="48"/>
      <c r="DV715" s="48"/>
      <c r="DW715" s="48"/>
      <c r="DX715" s="48"/>
      <c r="DY715" s="48"/>
      <c r="DZ715" s="48"/>
      <c r="EA715" s="48"/>
      <c r="EB715" s="48"/>
      <c r="EC715" s="48"/>
      <c r="ED715" s="48"/>
      <c r="EE715" s="48"/>
      <c r="EF715" s="48"/>
      <c r="EG715" s="48"/>
      <c r="EH715" s="48"/>
      <c r="EI715" s="48"/>
      <c r="EJ715" s="48"/>
      <c r="EK715" s="48"/>
      <c r="EL715" s="48"/>
      <c r="EM715" s="48"/>
      <c r="EN715" s="48"/>
      <c r="EO715" s="48"/>
      <c r="EP715" s="48"/>
      <c r="EQ715" s="48"/>
      <c r="ER715" s="48"/>
      <c r="ES715" s="48"/>
      <c r="ET715" s="48"/>
      <c r="EU715" s="48"/>
      <c r="EV715" s="48"/>
      <c r="EW715" s="48"/>
      <c r="EX715" s="48"/>
      <c r="EY715" s="48"/>
      <c r="EZ715" s="48"/>
      <c r="FA715" s="48"/>
      <c r="FB715" s="48"/>
      <c r="FC715" s="48"/>
      <c r="FD715" s="48"/>
      <c r="FE715" s="48"/>
      <c r="FF715" s="48"/>
      <c r="FG715" s="48"/>
      <c r="FH715" s="48"/>
      <c r="FI715" s="48"/>
      <c r="FJ715" s="48"/>
      <c r="FK715" s="48"/>
      <c r="FL715" s="48"/>
      <c r="FM715" s="48"/>
      <c r="FN715" s="48"/>
      <c r="FO715" s="48"/>
      <c r="FP715" s="48"/>
      <c r="FQ715" s="48"/>
      <c r="FR715" s="48"/>
      <c r="FS715" s="48"/>
      <c r="FT715" s="48"/>
      <c r="FU715" s="48"/>
      <c r="FV715" s="48"/>
      <c r="FW715" s="48"/>
      <c r="FX715" s="48"/>
      <c r="FY715" s="48"/>
      <c r="FZ715" s="48"/>
      <c r="GA715" s="48"/>
      <c r="GB715" s="48"/>
      <c r="GC715" s="48"/>
      <c r="GD715" s="48"/>
      <c r="GE715" s="48"/>
      <c r="GF715" s="48"/>
      <c r="GG715" s="48"/>
      <c r="GH715" s="48"/>
      <c r="GI715" s="48"/>
      <c r="GJ715" s="48"/>
      <c r="GK715" s="48"/>
      <c r="GL715" s="48"/>
      <c r="GM715" s="48"/>
      <c r="GN715" s="48"/>
      <c r="GO715" s="48"/>
      <c r="GP715" s="48"/>
      <c r="GQ715" s="48"/>
      <c r="GR715" s="48"/>
      <c r="GS715" s="48"/>
      <c r="GT715" s="48"/>
      <c r="GU715" s="48"/>
      <c r="GV715" s="48"/>
      <c r="GW715" s="48"/>
      <c r="GX715" s="48"/>
      <c r="GY715" s="48"/>
      <c r="GZ715" s="48"/>
      <c r="HA715" s="48"/>
      <c r="HB715" s="48"/>
      <c r="HC715" s="48"/>
      <c r="HD715" s="48"/>
      <c r="HE715" s="48"/>
      <c r="HF715" s="48"/>
      <c r="HG715" s="48"/>
      <c r="HH715" s="48"/>
      <c r="HI715" s="48"/>
      <c r="HJ715" s="48"/>
      <c r="HK715" s="48"/>
      <c r="HL715" s="48"/>
      <c r="HM715" s="48"/>
      <c r="HN715" s="48"/>
      <c r="HO715" s="48"/>
      <c r="HP715" s="48"/>
      <c r="HQ715" s="48"/>
      <c r="HR715" s="48"/>
      <c r="HS715" s="48"/>
      <c r="HT715" s="48"/>
      <c r="HU715" s="48"/>
      <c r="HV715" s="48"/>
      <c r="HW715" s="48"/>
      <c r="HX715" s="48"/>
      <c r="HY715" s="48"/>
      <c r="HZ715" s="48"/>
      <c r="IA715" s="48"/>
      <c r="IB715" s="48"/>
      <c r="IC715" s="48"/>
      <c r="ID715" s="48"/>
      <c r="IE715" s="48"/>
      <c r="IF715" s="48"/>
      <c r="IG715" s="48"/>
      <c r="IH715" s="48"/>
      <c r="II715" s="48"/>
      <c r="IJ715" s="48"/>
      <c r="IK715" s="48"/>
      <c r="IL715" s="48"/>
      <c r="IM715" s="48"/>
      <c r="IN715" s="48"/>
      <c r="IO715" s="48"/>
      <c r="IP715" s="48"/>
      <c r="IQ715" s="48"/>
      <c r="IR715" s="48"/>
      <c r="IS715" s="48"/>
      <c r="IT715" s="48"/>
      <c r="IU715" s="48"/>
      <c r="IV715" s="48"/>
    </row>
    <row r="716" spans="2:256" x14ac:dyDescent="0.25">
      <c r="B716" s="48"/>
      <c r="C716" s="48"/>
      <c r="D716" s="48"/>
      <c r="E716" s="48"/>
      <c r="F716" s="48"/>
      <c r="G716" s="48"/>
      <c r="H716" s="48"/>
      <c r="I716" s="48"/>
      <c r="J716" s="48"/>
      <c r="K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c r="DH716" s="48"/>
      <c r="DI716" s="48"/>
      <c r="DJ716" s="48"/>
      <c r="DK716" s="48"/>
      <c r="DL716" s="48"/>
      <c r="DM716" s="48"/>
      <c r="DN716" s="48"/>
      <c r="DO716" s="48"/>
      <c r="DP716" s="48"/>
      <c r="DQ716" s="48"/>
      <c r="DR716" s="48"/>
      <c r="DS716" s="48"/>
      <c r="DT716" s="48"/>
      <c r="DU716" s="48"/>
      <c r="DV716" s="48"/>
      <c r="DW716" s="48"/>
      <c r="DX716" s="48"/>
      <c r="DY716" s="48"/>
      <c r="DZ716" s="48"/>
      <c r="EA716" s="48"/>
      <c r="EB716" s="48"/>
      <c r="EC716" s="48"/>
      <c r="ED716" s="48"/>
      <c r="EE716" s="48"/>
      <c r="EF716" s="48"/>
      <c r="EG716" s="48"/>
      <c r="EH716" s="48"/>
      <c r="EI716" s="48"/>
      <c r="EJ716" s="48"/>
      <c r="EK716" s="48"/>
      <c r="EL716" s="48"/>
      <c r="EM716" s="48"/>
      <c r="EN716" s="48"/>
      <c r="EO716" s="48"/>
      <c r="EP716" s="48"/>
      <c r="EQ716" s="48"/>
      <c r="ER716" s="48"/>
      <c r="ES716" s="48"/>
      <c r="ET716" s="48"/>
      <c r="EU716" s="48"/>
      <c r="EV716" s="48"/>
      <c r="EW716" s="48"/>
      <c r="EX716" s="48"/>
      <c r="EY716" s="48"/>
      <c r="EZ716" s="48"/>
      <c r="FA716" s="48"/>
      <c r="FB716" s="48"/>
      <c r="FC716" s="48"/>
      <c r="FD716" s="48"/>
      <c r="FE716" s="48"/>
      <c r="FF716" s="48"/>
      <c r="FG716" s="48"/>
      <c r="FH716" s="48"/>
      <c r="FI716" s="48"/>
      <c r="FJ716" s="48"/>
      <c r="FK716" s="48"/>
      <c r="FL716" s="48"/>
      <c r="FM716" s="48"/>
      <c r="FN716" s="48"/>
      <c r="FO716" s="48"/>
      <c r="FP716" s="48"/>
      <c r="FQ716" s="48"/>
      <c r="FR716" s="48"/>
      <c r="FS716" s="48"/>
      <c r="FT716" s="48"/>
      <c r="FU716" s="48"/>
      <c r="FV716" s="48"/>
      <c r="FW716" s="48"/>
      <c r="FX716" s="48"/>
      <c r="FY716" s="48"/>
      <c r="FZ716" s="48"/>
      <c r="GA716" s="48"/>
      <c r="GB716" s="48"/>
      <c r="GC716" s="48"/>
      <c r="GD716" s="48"/>
      <c r="GE716" s="48"/>
      <c r="GF716" s="48"/>
      <c r="GG716" s="48"/>
      <c r="GH716" s="48"/>
      <c r="GI716" s="48"/>
      <c r="GJ716" s="48"/>
      <c r="GK716" s="48"/>
      <c r="GL716" s="48"/>
      <c r="GM716" s="48"/>
      <c r="GN716" s="48"/>
      <c r="GO716" s="48"/>
      <c r="GP716" s="48"/>
      <c r="GQ716" s="48"/>
      <c r="GR716" s="48"/>
      <c r="GS716" s="48"/>
      <c r="GT716" s="48"/>
      <c r="GU716" s="48"/>
      <c r="GV716" s="48"/>
      <c r="GW716" s="48"/>
      <c r="GX716" s="48"/>
      <c r="GY716" s="48"/>
      <c r="GZ716" s="48"/>
      <c r="HA716" s="48"/>
      <c r="HB716" s="48"/>
      <c r="HC716" s="48"/>
      <c r="HD716" s="48"/>
      <c r="HE716" s="48"/>
      <c r="HF716" s="48"/>
      <c r="HG716" s="48"/>
      <c r="HH716" s="48"/>
      <c r="HI716" s="48"/>
      <c r="HJ716" s="48"/>
      <c r="HK716" s="48"/>
      <c r="HL716" s="48"/>
      <c r="HM716" s="48"/>
      <c r="HN716" s="48"/>
      <c r="HO716" s="48"/>
      <c r="HP716" s="48"/>
      <c r="HQ716" s="48"/>
      <c r="HR716" s="48"/>
      <c r="HS716" s="48"/>
      <c r="HT716" s="48"/>
      <c r="HU716" s="48"/>
      <c r="HV716" s="48"/>
      <c r="HW716" s="48"/>
      <c r="HX716" s="48"/>
      <c r="HY716" s="48"/>
      <c r="HZ716" s="48"/>
      <c r="IA716" s="48"/>
      <c r="IB716" s="48"/>
      <c r="IC716" s="48"/>
      <c r="ID716" s="48"/>
      <c r="IE716" s="48"/>
      <c r="IF716" s="48"/>
      <c r="IG716" s="48"/>
      <c r="IH716" s="48"/>
      <c r="II716" s="48"/>
      <c r="IJ716" s="48"/>
      <c r="IK716" s="48"/>
      <c r="IL716" s="48"/>
      <c r="IM716" s="48"/>
      <c r="IN716" s="48"/>
      <c r="IO716" s="48"/>
      <c r="IP716" s="48"/>
      <c r="IQ716" s="48"/>
      <c r="IR716" s="48"/>
      <c r="IS716" s="48"/>
      <c r="IT716" s="48"/>
      <c r="IU716" s="48"/>
      <c r="IV716" s="48"/>
    </row>
    <row r="717" spans="2:256" x14ac:dyDescent="0.25">
      <c r="B717" s="48"/>
      <c r="C717" s="48"/>
      <c r="D717" s="48"/>
      <c r="E717" s="48"/>
      <c r="F717" s="48"/>
      <c r="G717" s="48"/>
      <c r="H717" s="48"/>
      <c r="I717" s="48"/>
      <c r="J717" s="48"/>
      <c r="K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c r="DG717" s="48"/>
      <c r="DH717" s="48"/>
      <c r="DI717" s="48"/>
      <c r="DJ717" s="48"/>
      <c r="DK717" s="48"/>
      <c r="DL717" s="48"/>
      <c r="DM717" s="48"/>
      <c r="DN717" s="48"/>
      <c r="DO717" s="48"/>
      <c r="DP717" s="48"/>
      <c r="DQ717" s="48"/>
      <c r="DR717" s="48"/>
      <c r="DS717" s="48"/>
      <c r="DT717" s="48"/>
      <c r="DU717" s="48"/>
      <c r="DV717" s="48"/>
      <c r="DW717" s="48"/>
      <c r="DX717" s="48"/>
      <c r="DY717" s="48"/>
      <c r="DZ717" s="48"/>
      <c r="EA717" s="48"/>
      <c r="EB717" s="48"/>
      <c r="EC717" s="48"/>
      <c r="ED717" s="48"/>
      <c r="EE717" s="48"/>
      <c r="EF717" s="48"/>
      <c r="EG717" s="48"/>
      <c r="EH717" s="48"/>
      <c r="EI717" s="48"/>
      <c r="EJ717" s="48"/>
      <c r="EK717" s="48"/>
      <c r="EL717" s="48"/>
      <c r="EM717" s="48"/>
      <c r="EN717" s="48"/>
      <c r="EO717" s="48"/>
      <c r="EP717" s="48"/>
      <c r="EQ717" s="48"/>
      <c r="ER717" s="48"/>
      <c r="ES717" s="48"/>
      <c r="ET717" s="48"/>
      <c r="EU717" s="48"/>
      <c r="EV717" s="48"/>
      <c r="EW717" s="48"/>
      <c r="EX717" s="48"/>
      <c r="EY717" s="48"/>
      <c r="EZ717" s="48"/>
      <c r="FA717" s="48"/>
      <c r="FB717" s="48"/>
      <c r="FC717" s="48"/>
      <c r="FD717" s="48"/>
      <c r="FE717" s="48"/>
      <c r="FF717" s="48"/>
      <c r="FG717" s="48"/>
      <c r="FH717" s="48"/>
      <c r="FI717" s="48"/>
      <c r="FJ717" s="48"/>
      <c r="FK717" s="48"/>
      <c r="FL717" s="48"/>
      <c r="FM717" s="48"/>
      <c r="FN717" s="48"/>
      <c r="FO717" s="48"/>
      <c r="FP717" s="48"/>
      <c r="FQ717" s="48"/>
      <c r="FR717" s="48"/>
      <c r="FS717" s="48"/>
      <c r="FT717" s="48"/>
      <c r="FU717" s="48"/>
      <c r="FV717" s="48"/>
      <c r="FW717" s="48"/>
      <c r="FX717" s="48"/>
      <c r="FY717" s="48"/>
      <c r="FZ717" s="48"/>
      <c r="GA717" s="48"/>
      <c r="GB717" s="48"/>
      <c r="GC717" s="48"/>
      <c r="GD717" s="48"/>
      <c r="GE717" s="48"/>
      <c r="GF717" s="48"/>
      <c r="GG717" s="48"/>
      <c r="GH717" s="48"/>
      <c r="GI717" s="48"/>
      <c r="GJ717" s="48"/>
      <c r="GK717" s="48"/>
      <c r="GL717" s="48"/>
      <c r="GM717" s="48"/>
      <c r="GN717" s="48"/>
      <c r="GO717" s="48"/>
      <c r="GP717" s="48"/>
      <c r="GQ717" s="48"/>
      <c r="GR717" s="48"/>
      <c r="GS717" s="48"/>
      <c r="GT717" s="48"/>
      <c r="GU717" s="48"/>
      <c r="GV717" s="48"/>
      <c r="GW717" s="48"/>
      <c r="GX717" s="48"/>
      <c r="GY717" s="48"/>
      <c r="GZ717" s="48"/>
      <c r="HA717" s="48"/>
      <c r="HB717" s="48"/>
      <c r="HC717" s="48"/>
      <c r="HD717" s="48"/>
      <c r="HE717" s="48"/>
      <c r="HF717" s="48"/>
      <c r="HG717" s="48"/>
      <c r="HH717" s="48"/>
      <c r="HI717" s="48"/>
      <c r="HJ717" s="48"/>
      <c r="HK717" s="48"/>
      <c r="HL717" s="48"/>
      <c r="HM717" s="48"/>
      <c r="HN717" s="48"/>
      <c r="HO717" s="48"/>
      <c r="HP717" s="48"/>
      <c r="HQ717" s="48"/>
      <c r="HR717" s="48"/>
      <c r="HS717" s="48"/>
      <c r="HT717" s="48"/>
      <c r="HU717" s="48"/>
      <c r="HV717" s="48"/>
      <c r="HW717" s="48"/>
      <c r="HX717" s="48"/>
      <c r="HY717" s="48"/>
      <c r="HZ717" s="48"/>
      <c r="IA717" s="48"/>
      <c r="IB717" s="48"/>
      <c r="IC717" s="48"/>
      <c r="ID717" s="48"/>
      <c r="IE717" s="48"/>
      <c r="IF717" s="48"/>
      <c r="IG717" s="48"/>
      <c r="IH717" s="48"/>
      <c r="II717" s="48"/>
      <c r="IJ717" s="48"/>
      <c r="IK717" s="48"/>
      <c r="IL717" s="48"/>
      <c r="IM717" s="48"/>
      <c r="IN717" s="48"/>
      <c r="IO717" s="48"/>
      <c r="IP717" s="48"/>
      <c r="IQ717" s="48"/>
      <c r="IR717" s="48"/>
      <c r="IS717" s="48"/>
      <c r="IT717" s="48"/>
      <c r="IU717" s="48"/>
      <c r="IV717" s="48"/>
    </row>
    <row r="718" spans="2:256" x14ac:dyDescent="0.25">
      <c r="B718" s="48"/>
      <c r="C718" s="48"/>
      <c r="D718" s="48"/>
      <c r="E718" s="48"/>
      <c r="F718" s="48"/>
      <c r="G718" s="48"/>
      <c r="H718" s="48"/>
      <c r="I718" s="48"/>
      <c r="J718" s="48"/>
      <c r="K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c r="BQ718" s="48"/>
      <c r="BR718" s="48"/>
      <c r="BS718" s="48"/>
      <c r="BT718" s="48"/>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c r="CQ718" s="48"/>
      <c r="CR718" s="48"/>
      <c r="CS718" s="48"/>
      <c r="CT718" s="48"/>
      <c r="CU718" s="48"/>
      <c r="CV718" s="48"/>
      <c r="CW718" s="48"/>
      <c r="CX718" s="48"/>
      <c r="CY718" s="48"/>
      <c r="CZ718" s="48"/>
      <c r="DA718" s="48"/>
      <c r="DB718" s="48"/>
      <c r="DC718" s="48"/>
      <c r="DD718" s="48"/>
      <c r="DE718" s="48"/>
      <c r="DF718" s="48"/>
      <c r="DG718" s="48"/>
      <c r="DH718" s="48"/>
      <c r="DI718" s="48"/>
      <c r="DJ718" s="48"/>
      <c r="DK718" s="48"/>
      <c r="DL718" s="48"/>
      <c r="DM718" s="48"/>
      <c r="DN718" s="48"/>
      <c r="DO718" s="48"/>
      <c r="DP718" s="48"/>
      <c r="DQ718" s="48"/>
      <c r="DR718" s="48"/>
      <c r="DS718" s="48"/>
      <c r="DT718" s="48"/>
      <c r="DU718" s="48"/>
      <c r="DV718" s="48"/>
      <c r="DW718" s="48"/>
      <c r="DX718" s="48"/>
      <c r="DY718" s="48"/>
      <c r="DZ718" s="48"/>
      <c r="EA718" s="48"/>
      <c r="EB718" s="48"/>
      <c r="EC718" s="48"/>
      <c r="ED718" s="48"/>
      <c r="EE718" s="48"/>
      <c r="EF718" s="48"/>
      <c r="EG718" s="48"/>
      <c r="EH718" s="48"/>
      <c r="EI718" s="48"/>
      <c r="EJ718" s="48"/>
      <c r="EK718" s="48"/>
      <c r="EL718" s="48"/>
      <c r="EM718" s="48"/>
      <c r="EN718" s="48"/>
      <c r="EO718" s="48"/>
      <c r="EP718" s="48"/>
      <c r="EQ718" s="48"/>
      <c r="ER718" s="48"/>
      <c r="ES718" s="48"/>
      <c r="ET718" s="48"/>
      <c r="EU718" s="48"/>
      <c r="EV718" s="48"/>
      <c r="EW718" s="48"/>
      <c r="EX718" s="48"/>
      <c r="EY718" s="48"/>
      <c r="EZ718" s="48"/>
      <c r="FA718" s="48"/>
      <c r="FB718" s="48"/>
      <c r="FC718" s="48"/>
      <c r="FD718" s="48"/>
      <c r="FE718" s="48"/>
      <c r="FF718" s="48"/>
      <c r="FG718" s="48"/>
      <c r="FH718" s="48"/>
      <c r="FI718" s="48"/>
      <c r="FJ718" s="48"/>
      <c r="FK718" s="48"/>
      <c r="FL718" s="48"/>
      <c r="FM718" s="48"/>
      <c r="FN718" s="48"/>
      <c r="FO718" s="48"/>
      <c r="FP718" s="48"/>
      <c r="FQ718" s="48"/>
      <c r="FR718" s="48"/>
      <c r="FS718" s="48"/>
      <c r="FT718" s="48"/>
      <c r="FU718" s="48"/>
      <c r="FV718" s="48"/>
      <c r="FW718" s="48"/>
      <c r="FX718" s="48"/>
      <c r="FY718" s="48"/>
      <c r="FZ718" s="48"/>
      <c r="GA718" s="48"/>
      <c r="GB718" s="48"/>
      <c r="GC718" s="48"/>
      <c r="GD718" s="48"/>
      <c r="GE718" s="48"/>
      <c r="GF718" s="48"/>
      <c r="GG718" s="48"/>
      <c r="GH718" s="48"/>
      <c r="GI718" s="48"/>
      <c r="GJ718" s="48"/>
      <c r="GK718" s="48"/>
      <c r="GL718" s="48"/>
      <c r="GM718" s="48"/>
      <c r="GN718" s="48"/>
      <c r="GO718" s="48"/>
      <c r="GP718" s="48"/>
      <c r="GQ718" s="48"/>
      <c r="GR718" s="48"/>
      <c r="GS718" s="48"/>
      <c r="GT718" s="48"/>
      <c r="GU718" s="48"/>
      <c r="GV718" s="48"/>
      <c r="GW718" s="48"/>
      <c r="GX718" s="48"/>
      <c r="GY718" s="48"/>
      <c r="GZ718" s="48"/>
      <c r="HA718" s="48"/>
      <c r="HB718" s="48"/>
      <c r="HC718" s="48"/>
      <c r="HD718" s="48"/>
      <c r="HE718" s="48"/>
      <c r="HF718" s="48"/>
      <c r="HG718" s="48"/>
      <c r="HH718" s="48"/>
      <c r="HI718" s="48"/>
      <c r="HJ718" s="48"/>
      <c r="HK718" s="48"/>
      <c r="HL718" s="48"/>
      <c r="HM718" s="48"/>
      <c r="HN718" s="48"/>
      <c r="HO718" s="48"/>
      <c r="HP718" s="48"/>
      <c r="HQ718" s="48"/>
      <c r="HR718" s="48"/>
      <c r="HS718" s="48"/>
      <c r="HT718" s="48"/>
      <c r="HU718" s="48"/>
      <c r="HV718" s="48"/>
      <c r="HW718" s="48"/>
      <c r="HX718" s="48"/>
      <c r="HY718" s="48"/>
      <c r="HZ718" s="48"/>
      <c r="IA718" s="48"/>
      <c r="IB718" s="48"/>
      <c r="IC718" s="48"/>
      <c r="ID718" s="48"/>
      <c r="IE718" s="48"/>
      <c r="IF718" s="48"/>
      <c r="IG718" s="48"/>
      <c r="IH718" s="48"/>
      <c r="II718" s="48"/>
      <c r="IJ718" s="48"/>
      <c r="IK718" s="48"/>
      <c r="IL718" s="48"/>
      <c r="IM718" s="48"/>
      <c r="IN718" s="48"/>
      <c r="IO718" s="48"/>
      <c r="IP718" s="48"/>
      <c r="IQ718" s="48"/>
      <c r="IR718" s="48"/>
      <c r="IS718" s="48"/>
      <c r="IT718" s="48"/>
      <c r="IU718" s="48"/>
      <c r="IV718" s="48"/>
    </row>
    <row r="719" spans="2:256" x14ac:dyDescent="0.25">
      <c r="B719" s="48"/>
      <c r="C719" s="48"/>
      <c r="D719" s="48"/>
      <c r="E719" s="48"/>
      <c r="F719" s="48"/>
      <c r="G719" s="48"/>
      <c r="H719" s="48"/>
      <c r="I719" s="48"/>
      <c r="J719" s="48"/>
      <c r="K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c r="BU719" s="48"/>
      <c r="BV719" s="48"/>
      <c r="BW719" s="48"/>
      <c r="BX719" s="48"/>
      <c r="BY719" s="48"/>
      <c r="BZ719" s="48"/>
      <c r="CA719" s="48"/>
      <c r="CB719" s="48"/>
      <c r="CC719" s="48"/>
      <c r="CD719" s="48"/>
      <c r="CE719" s="48"/>
      <c r="CF719" s="48"/>
      <c r="CG719" s="48"/>
      <c r="CH719" s="48"/>
      <c r="CI719" s="48"/>
      <c r="CJ719" s="48"/>
      <c r="CK719" s="48"/>
      <c r="CL719" s="48"/>
      <c r="CM719" s="48"/>
      <c r="CN719" s="48"/>
      <c r="CO719" s="48"/>
      <c r="CP719" s="48"/>
      <c r="CQ719" s="48"/>
      <c r="CR719" s="48"/>
      <c r="CS719" s="48"/>
      <c r="CT719" s="48"/>
      <c r="CU719" s="48"/>
      <c r="CV719" s="48"/>
      <c r="CW719" s="48"/>
      <c r="CX719" s="48"/>
      <c r="CY719" s="48"/>
      <c r="CZ719" s="48"/>
      <c r="DA719" s="48"/>
      <c r="DB719" s="48"/>
      <c r="DC719" s="48"/>
      <c r="DD719" s="48"/>
      <c r="DE719" s="48"/>
      <c r="DF719" s="48"/>
      <c r="DG719" s="48"/>
      <c r="DH719" s="48"/>
      <c r="DI719" s="48"/>
      <c r="DJ719" s="48"/>
      <c r="DK719" s="48"/>
      <c r="DL719" s="48"/>
      <c r="DM719" s="48"/>
      <c r="DN719" s="48"/>
      <c r="DO719" s="48"/>
      <c r="DP719" s="48"/>
      <c r="DQ719" s="48"/>
      <c r="DR719" s="48"/>
      <c r="DS719" s="48"/>
      <c r="DT719" s="48"/>
      <c r="DU719" s="48"/>
      <c r="DV719" s="48"/>
      <c r="DW719" s="48"/>
      <c r="DX719" s="48"/>
      <c r="DY719" s="48"/>
      <c r="DZ719" s="48"/>
      <c r="EA719" s="48"/>
      <c r="EB719" s="48"/>
      <c r="EC719" s="48"/>
      <c r="ED719" s="48"/>
      <c r="EE719" s="48"/>
      <c r="EF719" s="48"/>
      <c r="EG719" s="48"/>
      <c r="EH719" s="48"/>
      <c r="EI719" s="48"/>
      <c r="EJ719" s="48"/>
      <c r="EK719" s="48"/>
      <c r="EL719" s="48"/>
      <c r="EM719" s="48"/>
      <c r="EN719" s="48"/>
      <c r="EO719" s="48"/>
      <c r="EP719" s="48"/>
      <c r="EQ719" s="48"/>
      <c r="ER719" s="48"/>
      <c r="ES719" s="48"/>
      <c r="ET719" s="48"/>
      <c r="EU719" s="48"/>
      <c r="EV719" s="48"/>
      <c r="EW719" s="48"/>
      <c r="EX719" s="48"/>
      <c r="EY719" s="48"/>
      <c r="EZ719" s="48"/>
      <c r="FA719" s="48"/>
      <c r="FB719" s="48"/>
      <c r="FC719" s="48"/>
      <c r="FD719" s="48"/>
      <c r="FE719" s="48"/>
      <c r="FF719" s="48"/>
      <c r="FG719" s="48"/>
      <c r="FH719" s="48"/>
      <c r="FI719" s="48"/>
      <c r="FJ719" s="48"/>
      <c r="FK719" s="48"/>
      <c r="FL719" s="48"/>
      <c r="FM719" s="48"/>
      <c r="FN719" s="48"/>
      <c r="FO719" s="48"/>
      <c r="FP719" s="48"/>
      <c r="FQ719" s="48"/>
      <c r="FR719" s="48"/>
      <c r="FS719" s="48"/>
      <c r="FT719" s="48"/>
      <c r="FU719" s="48"/>
      <c r="FV719" s="48"/>
      <c r="FW719" s="48"/>
      <c r="FX719" s="48"/>
      <c r="FY719" s="48"/>
      <c r="FZ719" s="48"/>
      <c r="GA719" s="48"/>
      <c r="GB719" s="48"/>
      <c r="GC719" s="48"/>
      <c r="GD719" s="48"/>
      <c r="GE719" s="48"/>
      <c r="GF719" s="48"/>
      <c r="GG719" s="48"/>
      <c r="GH719" s="48"/>
      <c r="GI719" s="48"/>
      <c r="GJ719" s="48"/>
      <c r="GK719" s="48"/>
      <c r="GL719" s="48"/>
      <c r="GM719" s="48"/>
      <c r="GN719" s="48"/>
      <c r="GO719" s="48"/>
      <c r="GP719" s="48"/>
      <c r="GQ719" s="48"/>
      <c r="GR719" s="48"/>
      <c r="GS719" s="48"/>
      <c r="GT719" s="48"/>
      <c r="GU719" s="48"/>
      <c r="GV719" s="48"/>
      <c r="GW719" s="48"/>
      <c r="GX719" s="48"/>
      <c r="GY719" s="48"/>
      <c r="GZ719" s="48"/>
      <c r="HA719" s="48"/>
      <c r="HB719" s="48"/>
      <c r="HC719" s="48"/>
      <c r="HD719" s="48"/>
      <c r="HE719" s="48"/>
      <c r="HF719" s="48"/>
      <c r="HG719" s="48"/>
      <c r="HH719" s="48"/>
      <c r="HI719" s="48"/>
      <c r="HJ719" s="48"/>
      <c r="HK719" s="48"/>
      <c r="HL719" s="48"/>
      <c r="HM719" s="48"/>
      <c r="HN719" s="48"/>
      <c r="HO719" s="48"/>
      <c r="HP719" s="48"/>
      <c r="HQ719" s="48"/>
      <c r="HR719" s="48"/>
      <c r="HS719" s="48"/>
      <c r="HT719" s="48"/>
      <c r="HU719" s="48"/>
      <c r="HV719" s="48"/>
      <c r="HW719" s="48"/>
      <c r="HX719" s="48"/>
      <c r="HY719" s="48"/>
      <c r="HZ719" s="48"/>
      <c r="IA719" s="48"/>
      <c r="IB719" s="48"/>
      <c r="IC719" s="48"/>
      <c r="ID719" s="48"/>
      <c r="IE719" s="48"/>
      <c r="IF719" s="48"/>
      <c r="IG719" s="48"/>
      <c r="IH719" s="48"/>
      <c r="II719" s="48"/>
      <c r="IJ719" s="48"/>
      <c r="IK719" s="48"/>
      <c r="IL719" s="48"/>
      <c r="IM719" s="48"/>
      <c r="IN719" s="48"/>
      <c r="IO719" s="48"/>
      <c r="IP719" s="48"/>
      <c r="IQ719" s="48"/>
      <c r="IR719" s="48"/>
      <c r="IS719" s="48"/>
      <c r="IT719" s="48"/>
      <c r="IU719" s="48"/>
      <c r="IV719" s="48"/>
    </row>
    <row r="720" spans="2:256" x14ac:dyDescent="0.25">
      <c r="B720" s="48"/>
      <c r="C720" s="48"/>
      <c r="D720" s="48"/>
      <c r="E720" s="48"/>
      <c r="F720" s="48"/>
      <c r="G720" s="48"/>
      <c r="H720" s="48"/>
      <c r="I720" s="48"/>
      <c r="J720" s="48"/>
      <c r="K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c r="BU720" s="48"/>
      <c r="BV720" s="48"/>
      <c r="BW720" s="48"/>
      <c r="BX720" s="48"/>
      <c r="BY720" s="48"/>
      <c r="BZ720" s="48"/>
      <c r="CA720" s="48"/>
      <c r="CB720" s="48"/>
      <c r="CC720" s="48"/>
      <c r="CD720" s="48"/>
      <c r="CE720" s="48"/>
      <c r="CF720" s="48"/>
      <c r="CG720" s="48"/>
      <c r="CH720" s="48"/>
      <c r="CI720" s="48"/>
      <c r="CJ720" s="48"/>
      <c r="CK720" s="48"/>
      <c r="CL720" s="48"/>
      <c r="CM720" s="48"/>
      <c r="CN720" s="48"/>
      <c r="CO720" s="48"/>
      <c r="CP720" s="48"/>
      <c r="CQ720" s="48"/>
      <c r="CR720" s="48"/>
      <c r="CS720" s="48"/>
      <c r="CT720" s="48"/>
      <c r="CU720" s="48"/>
      <c r="CV720" s="48"/>
      <c r="CW720" s="48"/>
      <c r="CX720" s="48"/>
      <c r="CY720" s="48"/>
      <c r="CZ720" s="48"/>
      <c r="DA720" s="48"/>
      <c r="DB720" s="48"/>
      <c r="DC720" s="48"/>
      <c r="DD720" s="48"/>
      <c r="DE720" s="48"/>
      <c r="DF720" s="48"/>
      <c r="DG720" s="48"/>
      <c r="DH720" s="48"/>
      <c r="DI720" s="48"/>
      <c r="DJ720" s="48"/>
      <c r="DK720" s="48"/>
      <c r="DL720" s="48"/>
      <c r="DM720" s="48"/>
      <c r="DN720" s="48"/>
      <c r="DO720" s="48"/>
      <c r="DP720" s="48"/>
      <c r="DQ720" s="48"/>
      <c r="DR720" s="48"/>
      <c r="DS720" s="48"/>
      <c r="DT720" s="48"/>
      <c r="DU720" s="48"/>
      <c r="DV720" s="48"/>
      <c r="DW720" s="48"/>
      <c r="DX720" s="48"/>
      <c r="DY720" s="48"/>
      <c r="DZ720" s="48"/>
      <c r="EA720" s="48"/>
      <c r="EB720" s="48"/>
      <c r="EC720" s="48"/>
      <c r="ED720" s="48"/>
      <c r="EE720" s="48"/>
      <c r="EF720" s="48"/>
      <c r="EG720" s="48"/>
      <c r="EH720" s="48"/>
      <c r="EI720" s="48"/>
      <c r="EJ720" s="48"/>
      <c r="EK720" s="48"/>
      <c r="EL720" s="48"/>
      <c r="EM720" s="48"/>
      <c r="EN720" s="48"/>
      <c r="EO720" s="48"/>
      <c r="EP720" s="48"/>
      <c r="EQ720" s="48"/>
      <c r="ER720" s="48"/>
      <c r="ES720" s="48"/>
      <c r="ET720" s="48"/>
      <c r="EU720" s="48"/>
      <c r="EV720" s="48"/>
      <c r="EW720" s="48"/>
      <c r="EX720" s="48"/>
      <c r="EY720" s="48"/>
      <c r="EZ720" s="48"/>
      <c r="FA720" s="48"/>
      <c r="FB720" s="48"/>
      <c r="FC720" s="48"/>
      <c r="FD720" s="48"/>
      <c r="FE720" s="48"/>
      <c r="FF720" s="48"/>
      <c r="FG720" s="48"/>
      <c r="FH720" s="48"/>
      <c r="FI720" s="48"/>
      <c r="FJ720" s="48"/>
      <c r="FK720" s="48"/>
      <c r="FL720" s="48"/>
      <c r="FM720" s="48"/>
      <c r="FN720" s="48"/>
      <c r="FO720" s="48"/>
      <c r="FP720" s="48"/>
      <c r="FQ720" s="48"/>
      <c r="FR720" s="48"/>
      <c r="FS720" s="48"/>
      <c r="FT720" s="48"/>
      <c r="FU720" s="48"/>
      <c r="FV720" s="48"/>
      <c r="FW720" s="48"/>
      <c r="FX720" s="48"/>
      <c r="FY720" s="48"/>
      <c r="FZ720" s="48"/>
      <c r="GA720" s="48"/>
      <c r="GB720" s="48"/>
      <c r="GC720" s="48"/>
      <c r="GD720" s="48"/>
      <c r="GE720" s="48"/>
      <c r="GF720" s="48"/>
      <c r="GG720" s="48"/>
      <c r="GH720" s="48"/>
      <c r="GI720" s="48"/>
      <c r="GJ720" s="48"/>
      <c r="GK720" s="48"/>
      <c r="GL720" s="48"/>
      <c r="GM720" s="48"/>
      <c r="GN720" s="48"/>
      <c r="GO720" s="48"/>
      <c r="GP720" s="48"/>
      <c r="GQ720" s="48"/>
      <c r="GR720" s="48"/>
      <c r="GS720" s="48"/>
      <c r="GT720" s="48"/>
      <c r="GU720" s="48"/>
      <c r="GV720" s="48"/>
      <c r="GW720" s="48"/>
      <c r="GX720" s="48"/>
      <c r="GY720" s="48"/>
      <c r="GZ720" s="48"/>
      <c r="HA720" s="48"/>
      <c r="HB720" s="48"/>
      <c r="HC720" s="48"/>
      <c r="HD720" s="48"/>
      <c r="HE720" s="48"/>
      <c r="HF720" s="48"/>
      <c r="HG720" s="48"/>
      <c r="HH720" s="48"/>
      <c r="HI720" s="48"/>
      <c r="HJ720" s="48"/>
      <c r="HK720" s="48"/>
      <c r="HL720" s="48"/>
      <c r="HM720" s="48"/>
      <c r="HN720" s="48"/>
      <c r="HO720" s="48"/>
      <c r="HP720" s="48"/>
      <c r="HQ720" s="48"/>
      <c r="HR720" s="48"/>
      <c r="HS720" s="48"/>
      <c r="HT720" s="48"/>
      <c r="HU720" s="48"/>
      <c r="HV720" s="48"/>
      <c r="HW720" s="48"/>
      <c r="HX720" s="48"/>
      <c r="HY720" s="48"/>
      <c r="HZ720" s="48"/>
      <c r="IA720" s="48"/>
      <c r="IB720" s="48"/>
      <c r="IC720" s="48"/>
      <c r="ID720" s="48"/>
      <c r="IE720" s="48"/>
      <c r="IF720" s="48"/>
      <c r="IG720" s="48"/>
      <c r="IH720" s="48"/>
      <c r="II720" s="48"/>
      <c r="IJ720" s="48"/>
      <c r="IK720" s="48"/>
      <c r="IL720" s="48"/>
      <c r="IM720" s="48"/>
      <c r="IN720" s="48"/>
      <c r="IO720" s="48"/>
      <c r="IP720" s="48"/>
      <c r="IQ720" s="48"/>
      <c r="IR720" s="48"/>
      <c r="IS720" s="48"/>
      <c r="IT720" s="48"/>
      <c r="IU720" s="48"/>
      <c r="IV720" s="48"/>
    </row>
    <row r="721" spans="2:256" x14ac:dyDescent="0.25">
      <c r="B721" s="48"/>
      <c r="C721" s="48"/>
      <c r="D721" s="48"/>
      <c r="E721" s="48"/>
      <c r="F721" s="48"/>
      <c r="G721" s="48"/>
      <c r="H721" s="48"/>
      <c r="I721" s="48"/>
      <c r="J721" s="48"/>
      <c r="K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c r="BV721" s="48"/>
      <c r="BW721" s="48"/>
      <c r="BX721" s="48"/>
      <c r="BY721" s="48"/>
      <c r="BZ721" s="48"/>
      <c r="CA721" s="48"/>
      <c r="CB721" s="48"/>
      <c r="CC721" s="48"/>
      <c r="CD721" s="48"/>
      <c r="CE721" s="48"/>
      <c r="CF721" s="48"/>
      <c r="CG721" s="48"/>
      <c r="CH721" s="48"/>
      <c r="CI721" s="48"/>
      <c r="CJ721" s="48"/>
      <c r="CK721" s="48"/>
      <c r="CL721" s="48"/>
      <c r="CM721" s="48"/>
      <c r="CN721" s="48"/>
      <c r="CO721" s="48"/>
      <c r="CP721" s="48"/>
      <c r="CQ721" s="48"/>
      <c r="CR721" s="48"/>
      <c r="CS721" s="48"/>
      <c r="CT721" s="48"/>
      <c r="CU721" s="48"/>
      <c r="CV721" s="48"/>
      <c r="CW721" s="48"/>
      <c r="CX721" s="48"/>
      <c r="CY721" s="48"/>
      <c r="CZ721" s="48"/>
      <c r="DA721" s="48"/>
      <c r="DB721" s="48"/>
      <c r="DC721" s="48"/>
      <c r="DD721" s="48"/>
      <c r="DE721" s="48"/>
      <c r="DF721" s="48"/>
      <c r="DG721" s="48"/>
      <c r="DH721" s="48"/>
      <c r="DI721" s="48"/>
      <c r="DJ721" s="48"/>
      <c r="DK721" s="48"/>
      <c r="DL721" s="48"/>
      <c r="DM721" s="48"/>
      <c r="DN721" s="48"/>
      <c r="DO721" s="48"/>
      <c r="DP721" s="48"/>
      <c r="DQ721" s="48"/>
      <c r="DR721" s="48"/>
      <c r="DS721" s="48"/>
      <c r="DT721" s="48"/>
      <c r="DU721" s="48"/>
      <c r="DV721" s="48"/>
      <c r="DW721" s="48"/>
      <c r="DX721" s="48"/>
      <c r="DY721" s="48"/>
      <c r="DZ721" s="48"/>
      <c r="EA721" s="48"/>
      <c r="EB721" s="48"/>
      <c r="EC721" s="48"/>
      <c r="ED721" s="48"/>
      <c r="EE721" s="48"/>
      <c r="EF721" s="48"/>
      <c r="EG721" s="48"/>
      <c r="EH721" s="48"/>
      <c r="EI721" s="48"/>
      <c r="EJ721" s="48"/>
      <c r="EK721" s="48"/>
      <c r="EL721" s="48"/>
      <c r="EM721" s="48"/>
      <c r="EN721" s="48"/>
      <c r="EO721" s="48"/>
      <c r="EP721" s="48"/>
      <c r="EQ721" s="48"/>
      <c r="ER721" s="48"/>
      <c r="ES721" s="48"/>
      <c r="ET721" s="48"/>
      <c r="EU721" s="48"/>
      <c r="EV721" s="48"/>
      <c r="EW721" s="48"/>
      <c r="EX721" s="48"/>
      <c r="EY721" s="48"/>
      <c r="EZ721" s="48"/>
      <c r="FA721" s="48"/>
      <c r="FB721" s="48"/>
      <c r="FC721" s="48"/>
      <c r="FD721" s="48"/>
      <c r="FE721" s="48"/>
      <c r="FF721" s="48"/>
      <c r="FG721" s="48"/>
      <c r="FH721" s="48"/>
      <c r="FI721" s="48"/>
      <c r="FJ721" s="48"/>
      <c r="FK721" s="48"/>
      <c r="FL721" s="48"/>
      <c r="FM721" s="48"/>
      <c r="FN721" s="48"/>
      <c r="FO721" s="48"/>
      <c r="FP721" s="48"/>
      <c r="FQ721" s="48"/>
      <c r="FR721" s="48"/>
      <c r="FS721" s="48"/>
      <c r="FT721" s="48"/>
      <c r="FU721" s="48"/>
      <c r="FV721" s="48"/>
      <c r="FW721" s="48"/>
      <c r="FX721" s="48"/>
      <c r="FY721" s="48"/>
      <c r="FZ721" s="48"/>
      <c r="GA721" s="48"/>
      <c r="GB721" s="48"/>
      <c r="GC721" s="48"/>
      <c r="GD721" s="48"/>
      <c r="GE721" s="48"/>
      <c r="GF721" s="48"/>
      <c r="GG721" s="48"/>
      <c r="GH721" s="48"/>
      <c r="GI721" s="48"/>
      <c r="GJ721" s="48"/>
      <c r="GK721" s="48"/>
      <c r="GL721" s="48"/>
      <c r="GM721" s="48"/>
      <c r="GN721" s="48"/>
      <c r="GO721" s="48"/>
      <c r="GP721" s="48"/>
      <c r="GQ721" s="48"/>
      <c r="GR721" s="48"/>
      <c r="GS721" s="48"/>
      <c r="GT721" s="48"/>
      <c r="GU721" s="48"/>
      <c r="GV721" s="48"/>
      <c r="GW721" s="48"/>
      <c r="GX721" s="48"/>
      <c r="GY721" s="48"/>
      <c r="GZ721" s="48"/>
      <c r="HA721" s="48"/>
      <c r="HB721" s="48"/>
      <c r="HC721" s="48"/>
      <c r="HD721" s="48"/>
      <c r="HE721" s="48"/>
      <c r="HF721" s="48"/>
      <c r="HG721" s="48"/>
      <c r="HH721" s="48"/>
      <c r="HI721" s="48"/>
      <c r="HJ721" s="48"/>
      <c r="HK721" s="48"/>
      <c r="HL721" s="48"/>
      <c r="HM721" s="48"/>
      <c r="HN721" s="48"/>
      <c r="HO721" s="48"/>
      <c r="HP721" s="48"/>
      <c r="HQ721" s="48"/>
      <c r="HR721" s="48"/>
      <c r="HS721" s="48"/>
      <c r="HT721" s="48"/>
      <c r="HU721" s="48"/>
      <c r="HV721" s="48"/>
      <c r="HW721" s="48"/>
      <c r="HX721" s="48"/>
      <c r="HY721" s="48"/>
      <c r="HZ721" s="48"/>
      <c r="IA721" s="48"/>
      <c r="IB721" s="48"/>
      <c r="IC721" s="48"/>
      <c r="ID721" s="48"/>
      <c r="IE721" s="48"/>
      <c r="IF721" s="48"/>
      <c r="IG721" s="48"/>
      <c r="IH721" s="48"/>
      <c r="II721" s="48"/>
      <c r="IJ721" s="48"/>
      <c r="IK721" s="48"/>
      <c r="IL721" s="48"/>
      <c r="IM721" s="48"/>
      <c r="IN721" s="48"/>
      <c r="IO721" s="48"/>
      <c r="IP721" s="48"/>
      <c r="IQ721" s="48"/>
      <c r="IR721" s="48"/>
      <c r="IS721" s="48"/>
      <c r="IT721" s="48"/>
      <c r="IU721" s="48"/>
      <c r="IV721" s="48"/>
    </row>
    <row r="722" spans="2:256" x14ac:dyDescent="0.25">
      <c r="B722" s="48"/>
      <c r="C722" s="48"/>
      <c r="D722" s="48"/>
      <c r="E722" s="48"/>
      <c r="F722" s="48"/>
      <c r="G722" s="48"/>
      <c r="H722" s="48"/>
      <c r="I722" s="48"/>
      <c r="J722" s="48"/>
      <c r="K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8"/>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c r="DG722" s="48"/>
      <c r="DH722" s="48"/>
      <c r="DI722" s="48"/>
      <c r="DJ722" s="48"/>
      <c r="DK722" s="48"/>
      <c r="DL722" s="48"/>
      <c r="DM722" s="48"/>
      <c r="DN722" s="48"/>
      <c r="DO722" s="48"/>
      <c r="DP722" s="48"/>
      <c r="DQ722" s="48"/>
      <c r="DR722" s="48"/>
      <c r="DS722" s="48"/>
      <c r="DT722" s="48"/>
      <c r="DU722" s="48"/>
      <c r="DV722" s="48"/>
      <c r="DW722" s="48"/>
      <c r="DX722" s="48"/>
      <c r="DY722" s="48"/>
      <c r="DZ722" s="48"/>
      <c r="EA722" s="48"/>
      <c r="EB722" s="48"/>
      <c r="EC722" s="48"/>
      <c r="ED722" s="48"/>
      <c r="EE722" s="48"/>
      <c r="EF722" s="48"/>
      <c r="EG722" s="48"/>
      <c r="EH722" s="48"/>
      <c r="EI722" s="48"/>
      <c r="EJ722" s="48"/>
      <c r="EK722" s="48"/>
      <c r="EL722" s="48"/>
      <c r="EM722" s="48"/>
      <c r="EN722" s="48"/>
      <c r="EO722" s="48"/>
      <c r="EP722" s="48"/>
      <c r="EQ722" s="48"/>
      <c r="ER722" s="48"/>
      <c r="ES722" s="48"/>
      <c r="ET722" s="48"/>
      <c r="EU722" s="48"/>
      <c r="EV722" s="48"/>
      <c r="EW722" s="48"/>
      <c r="EX722" s="48"/>
      <c r="EY722" s="48"/>
      <c r="EZ722" s="48"/>
      <c r="FA722" s="48"/>
      <c r="FB722" s="48"/>
      <c r="FC722" s="48"/>
      <c r="FD722" s="48"/>
      <c r="FE722" s="48"/>
      <c r="FF722" s="48"/>
      <c r="FG722" s="48"/>
      <c r="FH722" s="48"/>
      <c r="FI722" s="48"/>
      <c r="FJ722" s="48"/>
      <c r="FK722" s="48"/>
      <c r="FL722" s="48"/>
      <c r="FM722" s="48"/>
      <c r="FN722" s="48"/>
      <c r="FO722" s="48"/>
      <c r="FP722" s="48"/>
      <c r="FQ722" s="48"/>
      <c r="FR722" s="48"/>
      <c r="FS722" s="48"/>
      <c r="FT722" s="48"/>
      <c r="FU722" s="48"/>
      <c r="FV722" s="48"/>
      <c r="FW722" s="48"/>
      <c r="FX722" s="48"/>
      <c r="FY722" s="48"/>
      <c r="FZ722" s="48"/>
      <c r="GA722" s="48"/>
      <c r="GB722" s="48"/>
      <c r="GC722" s="48"/>
      <c r="GD722" s="48"/>
      <c r="GE722" s="48"/>
      <c r="GF722" s="48"/>
      <c r="GG722" s="48"/>
      <c r="GH722" s="48"/>
      <c r="GI722" s="48"/>
      <c r="GJ722" s="48"/>
      <c r="GK722" s="48"/>
      <c r="GL722" s="48"/>
      <c r="GM722" s="48"/>
      <c r="GN722" s="48"/>
      <c r="GO722" s="48"/>
      <c r="GP722" s="48"/>
      <c r="GQ722" s="48"/>
      <c r="GR722" s="48"/>
      <c r="GS722" s="48"/>
      <c r="GT722" s="48"/>
      <c r="GU722" s="48"/>
      <c r="GV722" s="48"/>
      <c r="GW722" s="48"/>
      <c r="GX722" s="48"/>
      <c r="GY722" s="48"/>
      <c r="GZ722" s="48"/>
      <c r="HA722" s="48"/>
      <c r="HB722" s="48"/>
      <c r="HC722" s="48"/>
      <c r="HD722" s="48"/>
      <c r="HE722" s="48"/>
      <c r="HF722" s="48"/>
      <c r="HG722" s="48"/>
      <c r="HH722" s="48"/>
      <c r="HI722" s="48"/>
      <c r="HJ722" s="48"/>
      <c r="HK722" s="48"/>
      <c r="HL722" s="48"/>
      <c r="HM722" s="48"/>
      <c r="HN722" s="48"/>
      <c r="HO722" s="48"/>
      <c r="HP722" s="48"/>
      <c r="HQ722" s="48"/>
      <c r="HR722" s="48"/>
      <c r="HS722" s="48"/>
      <c r="HT722" s="48"/>
      <c r="HU722" s="48"/>
      <c r="HV722" s="48"/>
      <c r="HW722" s="48"/>
      <c r="HX722" s="48"/>
      <c r="HY722" s="48"/>
      <c r="HZ722" s="48"/>
      <c r="IA722" s="48"/>
      <c r="IB722" s="48"/>
      <c r="IC722" s="48"/>
      <c r="ID722" s="48"/>
      <c r="IE722" s="48"/>
      <c r="IF722" s="48"/>
      <c r="IG722" s="48"/>
      <c r="IH722" s="48"/>
      <c r="II722" s="48"/>
      <c r="IJ722" s="48"/>
      <c r="IK722" s="48"/>
      <c r="IL722" s="48"/>
      <c r="IM722" s="48"/>
      <c r="IN722" s="48"/>
      <c r="IO722" s="48"/>
      <c r="IP722" s="48"/>
      <c r="IQ722" s="48"/>
      <c r="IR722" s="48"/>
      <c r="IS722" s="48"/>
      <c r="IT722" s="48"/>
      <c r="IU722" s="48"/>
      <c r="IV722" s="48"/>
    </row>
    <row r="723" spans="2:256" x14ac:dyDescent="0.25">
      <c r="B723" s="48"/>
      <c r="C723" s="48"/>
      <c r="D723" s="48"/>
      <c r="E723" s="48"/>
      <c r="F723" s="48"/>
      <c r="G723" s="48"/>
      <c r="H723" s="48"/>
      <c r="I723" s="48"/>
      <c r="J723" s="48"/>
      <c r="K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c r="BV723" s="48"/>
      <c r="BW723" s="48"/>
      <c r="BX723" s="48"/>
      <c r="BY723" s="48"/>
      <c r="BZ723" s="48"/>
      <c r="CA723" s="48"/>
      <c r="CB723" s="48"/>
      <c r="CC723" s="48"/>
      <c r="CD723" s="48"/>
      <c r="CE723" s="48"/>
      <c r="CF723" s="48"/>
      <c r="CG723" s="48"/>
      <c r="CH723" s="48"/>
      <c r="CI723" s="48"/>
      <c r="CJ723" s="48"/>
      <c r="CK723" s="48"/>
      <c r="CL723" s="48"/>
      <c r="CM723" s="48"/>
      <c r="CN723" s="48"/>
      <c r="CO723" s="48"/>
      <c r="CP723" s="48"/>
      <c r="CQ723" s="48"/>
      <c r="CR723" s="48"/>
      <c r="CS723" s="48"/>
      <c r="CT723" s="48"/>
      <c r="CU723" s="48"/>
      <c r="CV723" s="48"/>
      <c r="CW723" s="48"/>
      <c r="CX723" s="48"/>
      <c r="CY723" s="48"/>
      <c r="CZ723" s="48"/>
      <c r="DA723" s="48"/>
      <c r="DB723" s="48"/>
      <c r="DC723" s="48"/>
      <c r="DD723" s="48"/>
      <c r="DE723" s="48"/>
      <c r="DF723" s="48"/>
      <c r="DG723" s="48"/>
      <c r="DH723" s="48"/>
      <c r="DI723" s="48"/>
      <c r="DJ723" s="48"/>
      <c r="DK723" s="48"/>
      <c r="DL723" s="48"/>
      <c r="DM723" s="48"/>
      <c r="DN723" s="48"/>
      <c r="DO723" s="48"/>
      <c r="DP723" s="48"/>
      <c r="DQ723" s="48"/>
      <c r="DR723" s="48"/>
      <c r="DS723" s="48"/>
      <c r="DT723" s="48"/>
      <c r="DU723" s="48"/>
      <c r="DV723" s="48"/>
      <c r="DW723" s="48"/>
      <c r="DX723" s="48"/>
      <c r="DY723" s="48"/>
      <c r="DZ723" s="48"/>
      <c r="EA723" s="48"/>
      <c r="EB723" s="48"/>
      <c r="EC723" s="48"/>
      <c r="ED723" s="48"/>
      <c r="EE723" s="48"/>
      <c r="EF723" s="48"/>
      <c r="EG723" s="48"/>
      <c r="EH723" s="48"/>
      <c r="EI723" s="48"/>
      <c r="EJ723" s="48"/>
      <c r="EK723" s="48"/>
      <c r="EL723" s="48"/>
      <c r="EM723" s="48"/>
      <c r="EN723" s="48"/>
      <c r="EO723" s="48"/>
      <c r="EP723" s="48"/>
      <c r="EQ723" s="48"/>
      <c r="ER723" s="48"/>
      <c r="ES723" s="48"/>
      <c r="ET723" s="48"/>
      <c r="EU723" s="48"/>
      <c r="EV723" s="48"/>
      <c r="EW723" s="48"/>
      <c r="EX723" s="48"/>
      <c r="EY723" s="48"/>
      <c r="EZ723" s="48"/>
      <c r="FA723" s="48"/>
      <c r="FB723" s="48"/>
      <c r="FC723" s="48"/>
      <c r="FD723" s="48"/>
      <c r="FE723" s="48"/>
      <c r="FF723" s="48"/>
      <c r="FG723" s="48"/>
      <c r="FH723" s="48"/>
      <c r="FI723" s="48"/>
      <c r="FJ723" s="48"/>
      <c r="FK723" s="48"/>
      <c r="FL723" s="48"/>
      <c r="FM723" s="48"/>
      <c r="FN723" s="48"/>
      <c r="FO723" s="48"/>
      <c r="FP723" s="48"/>
      <c r="FQ723" s="48"/>
      <c r="FR723" s="48"/>
      <c r="FS723" s="48"/>
      <c r="FT723" s="48"/>
      <c r="FU723" s="48"/>
      <c r="FV723" s="48"/>
      <c r="FW723" s="48"/>
      <c r="FX723" s="48"/>
      <c r="FY723" s="48"/>
      <c r="FZ723" s="48"/>
      <c r="GA723" s="48"/>
      <c r="GB723" s="48"/>
      <c r="GC723" s="48"/>
      <c r="GD723" s="48"/>
      <c r="GE723" s="48"/>
      <c r="GF723" s="48"/>
      <c r="GG723" s="48"/>
      <c r="GH723" s="48"/>
      <c r="GI723" s="48"/>
      <c r="GJ723" s="48"/>
      <c r="GK723" s="48"/>
      <c r="GL723" s="48"/>
      <c r="GM723" s="48"/>
      <c r="GN723" s="48"/>
      <c r="GO723" s="48"/>
      <c r="GP723" s="48"/>
      <c r="GQ723" s="48"/>
      <c r="GR723" s="48"/>
      <c r="GS723" s="48"/>
      <c r="GT723" s="48"/>
      <c r="GU723" s="48"/>
      <c r="GV723" s="48"/>
      <c r="GW723" s="48"/>
      <c r="GX723" s="48"/>
      <c r="GY723" s="48"/>
      <c r="GZ723" s="48"/>
      <c r="HA723" s="48"/>
      <c r="HB723" s="48"/>
      <c r="HC723" s="48"/>
      <c r="HD723" s="48"/>
      <c r="HE723" s="48"/>
      <c r="HF723" s="48"/>
      <c r="HG723" s="48"/>
      <c r="HH723" s="48"/>
      <c r="HI723" s="48"/>
      <c r="HJ723" s="48"/>
      <c r="HK723" s="48"/>
      <c r="HL723" s="48"/>
      <c r="HM723" s="48"/>
      <c r="HN723" s="48"/>
      <c r="HO723" s="48"/>
      <c r="HP723" s="48"/>
      <c r="HQ723" s="48"/>
      <c r="HR723" s="48"/>
      <c r="HS723" s="48"/>
      <c r="HT723" s="48"/>
      <c r="HU723" s="48"/>
      <c r="HV723" s="48"/>
      <c r="HW723" s="48"/>
      <c r="HX723" s="48"/>
      <c r="HY723" s="48"/>
      <c r="HZ723" s="48"/>
      <c r="IA723" s="48"/>
      <c r="IB723" s="48"/>
      <c r="IC723" s="48"/>
      <c r="ID723" s="48"/>
      <c r="IE723" s="48"/>
      <c r="IF723" s="48"/>
      <c r="IG723" s="48"/>
      <c r="IH723" s="48"/>
      <c r="II723" s="48"/>
      <c r="IJ723" s="48"/>
      <c r="IK723" s="48"/>
      <c r="IL723" s="48"/>
      <c r="IM723" s="48"/>
      <c r="IN723" s="48"/>
      <c r="IO723" s="48"/>
      <c r="IP723" s="48"/>
      <c r="IQ723" s="48"/>
      <c r="IR723" s="48"/>
      <c r="IS723" s="48"/>
      <c r="IT723" s="48"/>
      <c r="IU723" s="48"/>
      <c r="IV723" s="48"/>
    </row>
    <row r="724" spans="2:256" x14ac:dyDescent="0.25">
      <c r="B724" s="48"/>
      <c r="C724" s="48"/>
      <c r="D724" s="48"/>
      <c r="E724" s="48"/>
      <c r="F724" s="48"/>
      <c r="G724" s="48"/>
      <c r="H724" s="48"/>
      <c r="I724" s="48"/>
      <c r="J724" s="48"/>
      <c r="K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48"/>
      <c r="CS724" s="48"/>
      <c r="CT724" s="48"/>
      <c r="CU724" s="48"/>
      <c r="CV724" s="48"/>
      <c r="CW724" s="48"/>
      <c r="CX724" s="48"/>
      <c r="CY724" s="48"/>
      <c r="CZ724" s="48"/>
      <c r="DA724" s="48"/>
      <c r="DB724" s="48"/>
      <c r="DC724" s="48"/>
      <c r="DD724" s="48"/>
      <c r="DE724" s="48"/>
      <c r="DF724" s="48"/>
      <c r="DG724" s="48"/>
      <c r="DH724" s="48"/>
      <c r="DI724" s="48"/>
      <c r="DJ724" s="48"/>
      <c r="DK724" s="48"/>
      <c r="DL724" s="48"/>
      <c r="DM724" s="48"/>
      <c r="DN724" s="48"/>
      <c r="DO724" s="48"/>
      <c r="DP724" s="48"/>
      <c r="DQ724" s="48"/>
      <c r="DR724" s="48"/>
      <c r="DS724" s="48"/>
      <c r="DT724" s="48"/>
      <c r="DU724" s="48"/>
      <c r="DV724" s="48"/>
      <c r="DW724" s="48"/>
      <c r="DX724" s="48"/>
      <c r="DY724" s="48"/>
      <c r="DZ724" s="48"/>
      <c r="EA724" s="48"/>
      <c r="EB724" s="48"/>
      <c r="EC724" s="48"/>
      <c r="ED724" s="48"/>
      <c r="EE724" s="48"/>
      <c r="EF724" s="48"/>
      <c r="EG724" s="48"/>
      <c r="EH724" s="48"/>
      <c r="EI724" s="48"/>
      <c r="EJ724" s="48"/>
      <c r="EK724" s="48"/>
      <c r="EL724" s="48"/>
      <c r="EM724" s="48"/>
      <c r="EN724" s="48"/>
      <c r="EO724" s="48"/>
      <c r="EP724" s="48"/>
      <c r="EQ724" s="48"/>
      <c r="ER724" s="48"/>
      <c r="ES724" s="48"/>
      <c r="ET724" s="48"/>
      <c r="EU724" s="48"/>
      <c r="EV724" s="48"/>
      <c r="EW724" s="48"/>
      <c r="EX724" s="48"/>
      <c r="EY724" s="48"/>
      <c r="EZ724" s="48"/>
      <c r="FA724" s="48"/>
      <c r="FB724" s="48"/>
      <c r="FC724" s="48"/>
      <c r="FD724" s="48"/>
      <c r="FE724" s="48"/>
      <c r="FF724" s="48"/>
      <c r="FG724" s="48"/>
      <c r="FH724" s="48"/>
      <c r="FI724" s="48"/>
      <c r="FJ724" s="48"/>
      <c r="FK724" s="48"/>
      <c r="FL724" s="48"/>
      <c r="FM724" s="48"/>
      <c r="FN724" s="48"/>
      <c r="FO724" s="48"/>
      <c r="FP724" s="48"/>
      <c r="FQ724" s="48"/>
      <c r="FR724" s="48"/>
      <c r="FS724" s="48"/>
      <c r="FT724" s="48"/>
      <c r="FU724" s="48"/>
      <c r="FV724" s="48"/>
      <c r="FW724" s="48"/>
      <c r="FX724" s="48"/>
      <c r="FY724" s="48"/>
      <c r="FZ724" s="48"/>
      <c r="GA724" s="48"/>
      <c r="GB724" s="48"/>
      <c r="GC724" s="48"/>
      <c r="GD724" s="48"/>
      <c r="GE724" s="48"/>
      <c r="GF724" s="48"/>
      <c r="GG724" s="48"/>
      <c r="GH724" s="48"/>
      <c r="GI724" s="48"/>
      <c r="GJ724" s="48"/>
      <c r="GK724" s="48"/>
      <c r="GL724" s="48"/>
      <c r="GM724" s="48"/>
      <c r="GN724" s="48"/>
      <c r="GO724" s="48"/>
      <c r="GP724" s="48"/>
      <c r="GQ724" s="48"/>
      <c r="GR724" s="48"/>
      <c r="GS724" s="48"/>
      <c r="GT724" s="48"/>
      <c r="GU724" s="48"/>
      <c r="GV724" s="48"/>
      <c r="GW724" s="48"/>
      <c r="GX724" s="48"/>
      <c r="GY724" s="48"/>
      <c r="GZ724" s="48"/>
      <c r="HA724" s="48"/>
      <c r="HB724" s="48"/>
      <c r="HC724" s="48"/>
      <c r="HD724" s="48"/>
      <c r="HE724" s="48"/>
      <c r="HF724" s="48"/>
      <c r="HG724" s="48"/>
      <c r="HH724" s="48"/>
      <c r="HI724" s="48"/>
      <c r="HJ724" s="48"/>
      <c r="HK724" s="48"/>
      <c r="HL724" s="48"/>
      <c r="HM724" s="48"/>
      <c r="HN724" s="48"/>
      <c r="HO724" s="48"/>
      <c r="HP724" s="48"/>
      <c r="HQ724" s="48"/>
      <c r="HR724" s="48"/>
      <c r="HS724" s="48"/>
      <c r="HT724" s="48"/>
      <c r="HU724" s="48"/>
      <c r="HV724" s="48"/>
      <c r="HW724" s="48"/>
      <c r="HX724" s="48"/>
      <c r="HY724" s="48"/>
      <c r="HZ724" s="48"/>
      <c r="IA724" s="48"/>
      <c r="IB724" s="48"/>
      <c r="IC724" s="48"/>
      <c r="ID724" s="48"/>
      <c r="IE724" s="48"/>
      <c r="IF724" s="48"/>
      <c r="IG724" s="48"/>
      <c r="IH724" s="48"/>
      <c r="II724" s="48"/>
      <c r="IJ724" s="48"/>
      <c r="IK724" s="48"/>
      <c r="IL724" s="48"/>
      <c r="IM724" s="48"/>
      <c r="IN724" s="48"/>
      <c r="IO724" s="48"/>
      <c r="IP724" s="48"/>
      <c r="IQ724" s="48"/>
      <c r="IR724" s="48"/>
      <c r="IS724" s="48"/>
      <c r="IT724" s="48"/>
      <c r="IU724" s="48"/>
      <c r="IV724" s="48"/>
    </row>
    <row r="725" spans="2:256" x14ac:dyDescent="0.25">
      <c r="B725" s="48"/>
      <c r="C725" s="48"/>
      <c r="D725" s="48"/>
      <c r="E725" s="48"/>
      <c r="F725" s="48"/>
      <c r="G725" s="48"/>
      <c r="H725" s="48"/>
      <c r="I725" s="48"/>
      <c r="J725" s="48"/>
      <c r="K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48"/>
      <c r="DY725" s="48"/>
      <c r="DZ725" s="48"/>
      <c r="EA725" s="48"/>
      <c r="EB725" s="48"/>
      <c r="EC725" s="48"/>
      <c r="ED725" s="48"/>
      <c r="EE725" s="48"/>
      <c r="EF725" s="48"/>
      <c r="EG725" s="48"/>
      <c r="EH725" s="48"/>
      <c r="EI725" s="48"/>
      <c r="EJ725" s="48"/>
      <c r="EK725" s="48"/>
      <c r="EL725" s="48"/>
      <c r="EM725" s="48"/>
      <c r="EN725" s="48"/>
      <c r="EO725" s="48"/>
      <c r="EP725" s="48"/>
      <c r="EQ725" s="48"/>
      <c r="ER725" s="48"/>
      <c r="ES725" s="48"/>
      <c r="ET725" s="48"/>
      <c r="EU725" s="48"/>
      <c r="EV725" s="48"/>
      <c r="EW725" s="48"/>
      <c r="EX725" s="48"/>
      <c r="EY725" s="48"/>
      <c r="EZ725" s="48"/>
      <c r="FA725" s="48"/>
      <c r="FB725" s="48"/>
      <c r="FC725" s="48"/>
      <c r="FD725" s="48"/>
      <c r="FE725" s="48"/>
      <c r="FF725" s="48"/>
      <c r="FG725" s="48"/>
      <c r="FH725" s="48"/>
      <c r="FI725" s="48"/>
      <c r="FJ725" s="48"/>
      <c r="FK725" s="48"/>
      <c r="FL725" s="48"/>
      <c r="FM725" s="48"/>
      <c r="FN725" s="48"/>
      <c r="FO725" s="48"/>
      <c r="FP725" s="48"/>
      <c r="FQ725" s="48"/>
      <c r="FR725" s="48"/>
      <c r="FS725" s="48"/>
      <c r="FT725" s="48"/>
      <c r="FU725" s="48"/>
      <c r="FV725" s="48"/>
      <c r="FW725" s="48"/>
      <c r="FX725" s="48"/>
      <c r="FY725" s="48"/>
      <c r="FZ725" s="48"/>
      <c r="GA725" s="48"/>
      <c r="GB725" s="48"/>
      <c r="GC725" s="48"/>
      <c r="GD725" s="48"/>
      <c r="GE725" s="48"/>
      <c r="GF725" s="48"/>
      <c r="GG725" s="48"/>
      <c r="GH725" s="48"/>
      <c r="GI725" s="48"/>
      <c r="GJ725" s="48"/>
      <c r="GK725" s="48"/>
      <c r="GL725" s="48"/>
      <c r="GM725" s="48"/>
      <c r="GN725" s="48"/>
      <c r="GO725" s="48"/>
      <c r="GP725" s="48"/>
      <c r="GQ725" s="48"/>
      <c r="GR725" s="48"/>
      <c r="GS725" s="48"/>
      <c r="GT725" s="48"/>
      <c r="GU725" s="48"/>
      <c r="GV725" s="48"/>
      <c r="GW725" s="48"/>
      <c r="GX725" s="48"/>
      <c r="GY725" s="48"/>
      <c r="GZ725" s="48"/>
      <c r="HA725" s="48"/>
      <c r="HB725" s="48"/>
      <c r="HC725" s="48"/>
      <c r="HD725" s="48"/>
      <c r="HE725" s="48"/>
      <c r="HF725" s="48"/>
      <c r="HG725" s="48"/>
      <c r="HH725" s="48"/>
      <c r="HI725" s="48"/>
      <c r="HJ725" s="48"/>
      <c r="HK725" s="48"/>
      <c r="HL725" s="48"/>
      <c r="HM725" s="48"/>
      <c r="HN725" s="48"/>
      <c r="HO725" s="48"/>
      <c r="HP725" s="48"/>
      <c r="HQ725" s="48"/>
      <c r="HR725" s="48"/>
      <c r="HS725" s="48"/>
      <c r="HT725" s="48"/>
      <c r="HU725" s="48"/>
      <c r="HV725" s="48"/>
      <c r="HW725" s="48"/>
      <c r="HX725" s="48"/>
      <c r="HY725" s="48"/>
      <c r="HZ725" s="48"/>
      <c r="IA725" s="48"/>
      <c r="IB725" s="48"/>
      <c r="IC725" s="48"/>
      <c r="ID725" s="48"/>
      <c r="IE725" s="48"/>
      <c r="IF725" s="48"/>
      <c r="IG725" s="48"/>
      <c r="IH725" s="48"/>
      <c r="II725" s="48"/>
      <c r="IJ725" s="48"/>
      <c r="IK725" s="48"/>
      <c r="IL725" s="48"/>
      <c r="IM725" s="48"/>
      <c r="IN725" s="48"/>
      <c r="IO725" s="48"/>
      <c r="IP725" s="48"/>
      <c r="IQ725" s="48"/>
      <c r="IR725" s="48"/>
      <c r="IS725" s="48"/>
      <c r="IT725" s="48"/>
      <c r="IU725" s="48"/>
      <c r="IV725" s="48"/>
    </row>
    <row r="726" spans="2:256" x14ac:dyDescent="0.25">
      <c r="B726" s="48"/>
      <c r="C726" s="48"/>
      <c r="D726" s="48"/>
      <c r="E726" s="48"/>
      <c r="F726" s="48"/>
      <c r="G726" s="48"/>
      <c r="H726" s="48"/>
      <c r="I726" s="48"/>
      <c r="J726" s="48"/>
      <c r="K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8"/>
      <c r="BY726" s="48"/>
      <c r="BZ726" s="48"/>
      <c r="CA726" s="48"/>
      <c r="CB726" s="48"/>
      <c r="CC726" s="48"/>
      <c r="CD726" s="48"/>
      <c r="CE726" s="48"/>
      <c r="CF726" s="48"/>
      <c r="CG726" s="48"/>
      <c r="CH726" s="48"/>
      <c r="CI726" s="48"/>
      <c r="CJ726" s="48"/>
      <c r="CK726" s="48"/>
      <c r="CL726" s="48"/>
      <c r="CM726" s="48"/>
      <c r="CN726" s="48"/>
      <c r="CO726" s="48"/>
      <c r="CP726" s="48"/>
      <c r="CQ726" s="48"/>
      <c r="CR726" s="48"/>
      <c r="CS726" s="48"/>
      <c r="CT726" s="48"/>
      <c r="CU726" s="48"/>
      <c r="CV726" s="48"/>
      <c r="CW726" s="48"/>
      <c r="CX726" s="48"/>
      <c r="CY726" s="48"/>
      <c r="CZ726" s="48"/>
      <c r="DA726" s="48"/>
      <c r="DB726" s="48"/>
      <c r="DC726" s="48"/>
      <c r="DD726" s="48"/>
      <c r="DE726" s="48"/>
      <c r="DF726" s="48"/>
      <c r="DG726" s="48"/>
      <c r="DH726" s="48"/>
      <c r="DI726" s="48"/>
      <c r="DJ726" s="48"/>
      <c r="DK726" s="48"/>
      <c r="DL726" s="48"/>
      <c r="DM726" s="48"/>
      <c r="DN726" s="48"/>
      <c r="DO726" s="48"/>
      <c r="DP726" s="48"/>
      <c r="DQ726" s="48"/>
      <c r="DR726" s="48"/>
      <c r="DS726" s="48"/>
      <c r="DT726" s="48"/>
      <c r="DU726" s="48"/>
      <c r="DV726" s="48"/>
      <c r="DW726" s="48"/>
      <c r="DX726" s="48"/>
      <c r="DY726" s="48"/>
      <c r="DZ726" s="48"/>
      <c r="EA726" s="48"/>
      <c r="EB726" s="48"/>
      <c r="EC726" s="48"/>
      <c r="ED726" s="48"/>
      <c r="EE726" s="48"/>
      <c r="EF726" s="48"/>
      <c r="EG726" s="48"/>
      <c r="EH726" s="48"/>
      <c r="EI726" s="48"/>
      <c r="EJ726" s="48"/>
      <c r="EK726" s="48"/>
      <c r="EL726" s="48"/>
      <c r="EM726" s="48"/>
      <c r="EN726" s="48"/>
      <c r="EO726" s="48"/>
      <c r="EP726" s="48"/>
      <c r="EQ726" s="48"/>
      <c r="ER726" s="48"/>
      <c r="ES726" s="48"/>
      <c r="ET726" s="48"/>
      <c r="EU726" s="48"/>
      <c r="EV726" s="48"/>
      <c r="EW726" s="48"/>
      <c r="EX726" s="48"/>
      <c r="EY726" s="48"/>
      <c r="EZ726" s="48"/>
      <c r="FA726" s="48"/>
      <c r="FB726" s="48"/>
      <c r="FC726" s="48"/>
      <c r="FD726" s="48"/>
      <c r="FE726" s="48"/>
      <c r="FF726" s="48"/>
      <c r="FG726" s="48"/>
      <c r="FH726" s="48"/>
      <c r="FI726" s="48"/>
      <c r="FJ726" s="48"/>
      <c r="FK726" s="48"/>
      <c r="FL726" s="48"/>
      <c r="FM726" s="48"/>
      <c r="FN726" s="48"/>
      <c r="FO726" s="48"/>
      <c r="FP726" s="48"/>
      <c r="FQ726" s="48"/>
      <c r="FR726" s="48"/>
      <c r="FS726" s="48"/>
      <c r="FT726" s="48"/>
      <c r="FU726" s="48"/>
      <c r="FV726" s="48"/>
      <c r="FW726" s="48"/>
      <c r="FX726" s="48"/>
      <c r="FY726" s="48"/>
      <c r="FZ726" s="48"/>
      <c r="GA726" s="48"/>
      <c r="GB726" s="48"/>
      <c r="GC726" s="48"/>
      <c r="GD726" s="48"/>
      <c r="GE726" s="48"/>
      <c r="GF726" s="48"/>
      <c r="GG726" s="48"/>
      <c r="GH726" s="48"/>
      <c r="GI726" s="48"/>
      <c r="GJ726" s="48"/>
      <c r="GK726" s="48"/>
      <c r="GL726" s="48"/>
      <c r="GM726" s="48"/>
      <c r="GN726" s="48"/>
      <c r="GO726" s="48"/>
      <c r="GP726" s="48"/>
      <c r="GQ726" s="48"/>
      <c r="GR726" s="48"/>
      <c r="GS726" s="48"/>
      <c r="GT726" s="48"/>
      <c r="GU726" s="48"/>
      <c r="GV726" s="48"/>
      <c r="GW726" s="48"/>
      <c r="GX726" s="48"/>
      <c r="GY726" s="48"/>
      <c r="GZ726" s="48"/>
      <c r="HA726" s="48"/>
      <c r="HB726" s="48"/>
      <c r="HC726" s="48"/>
      <c r="HD726" s="48"/>
      <c r="HE726" s="48"/>
      <c r="HF726" s="48"/>
      <c r="HG726" s="48"/>
      <c r="HH726" s="48"/>
      <c r="HI726" s="48"/>
      <c r="HJ726" s="48"/>
      <c r="HK726" s="48"/>
      <c r="HL726" s="48"/>
      <c r="HM726" s="48"/>
      <c r="HN726" s="48"/>
      <c r="HO726" s="48"/>
      <c r="HP726" s="48"/>
      <c r="HQ726" s="48"/>
      <c r="HR726" s="48"/>
      <c r="HS726" s="48"/>
      <c r="HT726" s="48"/>
      <c r="HU726" s="48"/>
      <c r="HV726" s="48"/>
      <c r="HW726" s="48"/>
      <c r="HX726" s="48"/>
      <c r="HY726" s="48"/>
      <c r="HZ726" s="48"/>
      <c r="IA726" s="48"/>
      <c r="IB726" s="48"/>
      <c r="IC726" s="48"/>
      <c r="ID726" s="48"/>
      <c r="IE726" s="48"/>
      <c r="IF726" s="48"/>
      <c r="IG726" s="48"/>
      <c r="IH726" s="48"/>
      <c r="II726" s="48"/>
      <c r="IJ726" s="48"/>
      <c r="IK726" s="48"/>
      <c r="IL726" s="48"/>
      <c r="IM726" s="48"/>
      <c r="IN726" s="48"/>
      <c r="IO726" s="48"/>
      <c r="IP726" s="48"/>
      <c r="IQ726" s="48"/>
      <c r="IR726" s="48"/>
      <c r="IS726" s="48"/>
      <c r="IT726" s="48"/>
      <c r="IU726" s="48"/>
      <c r="IV726" s="48"/>
    </row>
    <row r="727" spans="2:256" x14ac:dyDescent="0.25">
      <c r="B727" s="48"/>
      <c r="C727" s="48"/>
      <c r="D727" s="48"/>
      <c r="E727" s="48"/>
      <c r="F727" s="48"/>
      <c r="G727" s="48"/>
      <c r="H727" s="48"/>
      <c r="I727" s="48"/>
      <c r="J727" s="48"/>
      <c r="K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c r="CQ727" s="48"/>
      <c r="CR727" s="48"/>
      <c r="CS727" s="48"/>
      <c r="CT727" s="48"/>
      <c r="CU727" s="48"/>
      <c r="CV727" s="48"/>
      <c r="CW727" s="48"/>
      <c r="CX727" s="48"/>
      <c r="CY727" s="48"/>
      <c r="CZ727" s="48"/>
      <c r="DA727" s="48"/>
      <c r="DB727" s="48"/>
      <c r="DC727" s="48"/>
      <c r="DD727" s="48"/>
      <c r="DE727" s="48"/>
      <c r="DF727" s="48"/>
      <c r="DG727" s="48"/>
      <c r="DH727" s="48"/>
      <c r="DI727" s="48"/>
      <c r="DJ727" s="48"/>
      <c r="DK727" s="48"/>
      <c r="DL727" s="48"/>
      <c r="DM727" s="48"/>
      <c r="DN727" s="48"/>
      <c r="DO727" s="48"/>
      <c r="DP727" s="48"/>
      <c r="DQ727" s="48"/>
      <c r="DR727" s="48"/>
      <c r="DS727" s="48"/>
      <c r="DT727" s="48"/>
      <c r="DU727" s="48"/>
      <c r="DV727" s="48"/>
      <c r="DW727" s="48"/>
      <c r="DX727" s="48"/>
      <c r="DY727" s="48"/>
      <c r="DZ727" s="48"/>
      <c r="EA727" s="48"/>
      <c r="EB727" s="48"/>
      <c r="EC727" s="48"/>
      <c r="ED727" s="48"/>
      <c r="EE727" s="48"/>
      <c r="EF727" s="48"/>
      <c r="EG727" s="48"/>
      <c r="EH727" s="48"/>
      <c r="EI727" s="48"/>
      <c r="EJ727" s="48"/>
      <c r="EK727" s="48"/>
      <c r="EL727" s="48"/>
      <c r="EM727" s="48"/>
      <c r="EN727" s="48"/>
      <c r="EO727" s="48"/>
      <c r="EP727" s="48"/>
      <c r="EQ727" s="48"/>
      <c r="ER727" s="48"/>
      <c r="ES727" s="48"/>
      <c r="ET727" s="48"/>
      <c r="EU727" s="48"/>
      <c r="EV727" s="48"/>
      <c r="EW727" s="48"/>
      <c r="EX727" s="48"/>
      <c r="EY727" s="48"/>
      <c r="EZ727" s="48"/>
      <c r="FA727" s="48"/>
      <c r="FB727" s="48"/>
      <c r="FC727" s="48"/>
      <c r="FD727" s="48"/>
      <c r="FE727" s="48"/>
      <c r="FF727" s="48"/>
      <c r="FG727" s="48"/>
      <c r="FH727" s="48"/>
      <c r="FI727" s="48"/>
      <c r="FJ727" s="48"/>
      <c r="FK727" s="48"/>
      <c r="FL727" s="48"/>
      <c r="FM727" s="48"/>
      <c r="FN727" s="48"/>
      <c r="FO727" s="48"/>
      <c r="FP727" s="48"/>
      <c r="FQ727" s="48"/>
      <c r="FR727" s="48"/>
      <c r="FS727" s="48"/>
      <c r="FT727" s="48"/>
      <c r="FU727" s="48"/>
      <c r="FV727" s="48"/>
      <c r="FW727" s="48"/>
      <c r="FX727" s="48"/>
      <c r="FY727" s="48"/>
      <c r="FZ727" s="48"/>
      <c r="GA727" s="48"/>
      <c r="GB727" s="48"/>
      <c r="GC727" s="48"/>
      <c r="GD727" s="48"/>
      <c r="GE727" s="48"/>
      <c r="GF727" s="48"/>
      <c r="GG727" s="48"/>
      <c r="GH727" s="48"/>
      <c r="GI727" s="48"/>
      <c r="GJ727" s="48"/>
      <c r="GK727" s="48"/>
      <c r="GL727" s="48"/>
      <c r="GM727" s="48"/>
      <c r="GN727" s="48"/>
      <c r="GO727" s="48"/>
      <c r="GP727" s="48"/>
      <c r="GQ727" s="48"/>
      <c r="GR727" s="48"/>
      <c r="GS727" s="48"/>
      <c r="GT727" s="48"/>
      <c r="GU727" s="48"/>
      <c r="GV727" s="48"/>
      <c r="GW727" s="48"/>
      <c r="GX727" s="48"/>
      <c r="GY727" s="48"/>
      <c r="GZ727" s="48"/>
      <c r="HA727" s="48"/>
      <c r="HB727" s="48"/>
      <c r="HC727" s="48"/>
      <c r="HD727" s="48"/>
      <c r="HE727" s="48"/>
      <c r="HF727" s="48"/>
      <c r="HG727" s="48"/>
      <c r="HH727" s="48"/>
      <c r="HI727" s="48"/>
      <c r="HJ727" s="48"/>
      <c r="HK727" s="48"/>
      <c r="HL727" s="48"/>
      <c r="HM727" s="48"/>
      <c r="HN727" s="48"/>
      <c r="HO727" s="48"/>
      <c r="HP727" s="48"/>
      <c r="HQ727" s="48"/>
      <c r="HR727" s="48"/>
      <c r="HS727" s="48"/>
      <c r="HT727" s="48"/>
      <c r="HU727" s="48"/>
      <c r="HV727" s="48"/>
      <c r="HW727" s="48"/>
      <c r="HX727" s="48"/>
      <c r="HY727" s="48"/>
      <c r="HZ727" s="48"/>
      <c r="IA727" s="48"/>
      <c r="IB727" s="48"/>
      <c r="IC727" s="48"/>
      <c r="ID727" s="48"/>
      <c r="IE727" s="48"/>
      <c r="IF727" s="48"/>
      <c r="IG727" s="48"/>
      <c r="IH727" s="48"/>
      <c r="II727" s="48"/>
      <c r="IJ727" s="48"/>
      <c r="IK727" s="48"/>
      <c r="IL727" s="48"/>
      <c r="IM727" s="48"/>
      <c r="IN727" s="48"/>
      <c r="IO727" s="48"/>
      <c r="IP727" s="48"/>
      <c r="IQ727" s="48"/>
      <c r="IR727" s="48"/>
      <c r="IS727" s="48"/>
      <c r="IT727" s="48"/>
      <c r="IU727" s="48"/>
      <c r="IV727" s="48"/>
    </row>
    <row r="728" spans="2:256" x14ac:dyDescent="0.25">
      <c r="B728" s="48"/>
      <c r="C728" s="48"/>
      <c r="D728" s="48"/>
      <c r="E728" s="48"/>
      <c r="F728" s="48"/>
      <c r="G728" s="48"/>
      <c r="H728" s="48"/>
      <c r="I728" s="48"/>
      <c r="J728" s="48"/>
      <c r="K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c r="BT728" s="48"/>
      <c r="BU728" s="48"/>
      <c r="BV728" s="48"/>
      <c r="BW728" s="48"/>
      <c r="BX728" s="48"/>
      <c r="BY728" s="48"/>
      <c r="BZ728" s="48"/>
      <c r="CA728" s="48"/>
      <c r="CB728" s="48"/>
      <c r="CC728" s="48"/>
      <c r="CD728" s="48"/>
      <c r="CE728" s="48"/>
      <c r="CF728" s="48"/>
      <c r="CG728" s="48"/>
      <c r="CH728" s="48"/>
      <c r="CI728" s="48"/>
      <c r="CJ728" s="48"/>
      <c r="CK728" s="48"/>
      <c r="CL728" s="48"/>
      <c r="CM728" s="48"/>
      <c r="CN728" s="48"/>
      <c r="CO728" s="48"/>
      <c r="CP728" s="48"/>
      <c r="CQ728" s="48"/>
      <c r="CR728" s="48"/>
      <c r="CS728" s="48"/>
      <c r="CT728" s="48"/>
      <c r="CU728" s="48"/>
      <c r="CV728" s="48"/>
      <c r="CW728" s="48"/>
      <c r="CX728" s="48"/>
      <c r="CY728" s="48"/>
      <c r="CZ728" s="48"/>
      <c r="DA728" s="48"/>
      <c r="DB728" s="48"/>
      <c r="DC728" s="48"/>
      <c r="DD728" s="48"/>
      <c r="DE728" s="48"/>
      <c r="DF728" s="48"/>
      <c r="DG728" s="48"/>
      <c r="DH728" s="48"/>
      <c r="DI728" s="48"/>
      <c r="DJ728" s="48"/>
      <c r="DK728" s="48"/>
      <c r="DL728" s="48"/>
      <c r="DM728" s="48"/>
      <c r="DN728" s="48"/>
      <c r="DO728" s="48"/>
      <c r="DP728" s="48"/>
      <c r="DQ728" s="48"/>
      <c r="DR728" s="48"/>
      <c r="DS728" s="48"/>
      <c r="DT728" s="48"/>
      <c r="DU728" s="48"/>
      <c r="DV728" s="48"/>
      <c r="DW728" s="48"/>
      <c r="DX728" s="48"/>
      <c r="DY728" s="48"/>
      <c r="DZ728" s="48"/>
      <c r="EA728" s="48"/>
      <c r="EB728" s="48"/>
      <c r="EC728" s="48"/>
      <c r="ED728" s="48"/>
      <c r="EE728" s="48"/>
      <c r="EF728" s="48"/>
      <c r="EG728" s="48"/>
      <c r="EH728" s="48"/>
      <c r="EI728" s="48"/>
      <c r="EJ728" s="48"/>
      <c r="EK728" s="48"/>
      <c r="EL728" s="48"/>
      <c r="EM728" s="48"/>
      <c r="EN728" s="48"/>
      <c r="EO728" s="48"/>
      <c r="EP728" s="48"/>
      <c r="EQ728" s="48"/>
      <c r="ER728" s="48"/>
      <c r="ES728" s="48"/>
      <c r="ET728" s="48"/>
      <c r="EU728" s="48"/>
      <c r="EV728" s="48"/>
      <c r="EW728" s="48"/>
      <c r="EX728" s="48"/>
      <c r="EY728" s="48"/>
      <c r="EZ728" s="48"/>
      <c r="FA728" s="48"/>
      <c r="FB728" s="48"/>
      <c r="FC728" s="48"/>
      <c r="FD728" s="48"/>
      <c r="FE728" s="48"/>
      <c r="FF728" s="48"/>
      <c r="FG728" s="48"/>
      <c r="FH728" s="48"/>
      <c r="FI728" s="48"/>
      <c r="FJ728" s="48"/>
      <c r="FK728" s="48"/>
      <c r="FL728" s="48"/>
      <c r="FM728" s="48"/>
      <c r="FN728" s="48"/>
      <c r="FO728" s="48"/>
      <c r="FP728" s="48"/>
      <c r="FQ728" s="48"/>
      <c r="FR728" s="48"/>
      <c r="FS728" s="48"/>
      <c r="FT728" s="48"/>
      <c r="FU728" s="48"/>
      <c r="FV728" s="48"/>
      <c r="FW728" s="48"/>
      <c r="FX728" s="48"/>
      <c r="FY728" s="48"/>
      <c r="FZ728" s="48"/>
      <c r="GA728" s="48"/>
      <c r="GB728" s="48"/>
      <c r="GC728" s="48"/>
      <c r="GD728" s="48"/>
      <c r="GE728" s="48"/>
      <c r="GF728" s="48"/>
      <c r="GG728" s="48"/>
      <c r="GH728" s="48"/>
      <c r="GI728" s="48"/>
      <c r="GJ728" s="48"/>
      <c r="GK728" s="48"/>
      <c r="GL728" s="48"/>
      <c r="GM728" s="48"/>
      <c r="GN728" s="48"/>
      <c r="GO728" s="48"/>
      <c r="GP728" s="48"/>
      <c r="GQ728" s="48"/>
      <c r="GR728" s="48"/>
      <c r="GS728" s="48"/>
      <c r="GT728" s="48"/>
      <c r="GU728" s="48"/>
      <c r="GV728" s="48"/>
      <c r="GW728" s="48"/>
      <c r="GX728" s="48"/>
      <c r="GY728" s="48"/>
      <c r="GZ728" s="48"/>
      <c r="HA728" s="48"/>
      <c r="HB728" s="48"/>
      <c r="HC728" s="48"/>
      <c r="HD728" s="48"/>
      <c r="HE728" s="48"/>
      <c r="HF728" s="48"/>
      <c r="HG728" s="48"/>
      <c r="HH728" s="48"/>
      <c r="HI728" s="48"/>
      <c r="HJ728" s="48"/>
      <c r="HK728" s="48"/>
      <c r="HL728" s="48"/>
      <c r="HM728" s="48"/>
      <c r="HN728" s="48"/>
      <c r="HO728" s="48"/>
      <c r="HP728" s="48"/>
      <c r="HQ728" s="48"/>
      <c r="HR728" s="48"/>
      <c r="HS728" s="48"/>
      <c r="HT728" s="48"/>
      <c r="HU728" s="48"/>
      <c r="HV728" s="48"/>
      <c r="HW728" s="48"/>
      <c r="HX728" s="48"/>
      <c r="HY728" s="48"/>
      <c r="HZ728" s="48"/>
      <c r="IA728" s="48"/>
      <c r="IB728" s="48"/>
      <c r="IC728" s="48"/>
      <c r="ID728" s="48"/>
      <c r="IE728" s="48"/>
      <c r="IF728" s="48"/>
      <c r="IG728" s="48"/>
      <c r="IH728" s="48"/>
      <c r="II728" s="48"/>
      <c r="IJ728" s="48"/>
      <c r="IK728" s="48"/>
      <c r="IL728" s="48"/>
      <c r="IM728" s="48"/>
      <c r="IN728" s="48"/>
      <c r="IO728" s="48"/>
      <c r="IP728" s="48"/>
      <c r="IQ728" s="48"/>
      <c r="IR728" s="48"/>
      <c r="IS728" s="48"/>
      <c r="IT728" s="48"/>
      <c r="IU728" s="48"/>
      <c r="IV728" s="48"/>
    </row>
    <row r="729" spans="2:256" x14ac:dyDescent="0.25">
      <c r="B729" s="48"/>
      <c r="C729" s="48"/>
      <c r="D729" s="48"/>
      <c r="E729" s="48"/>
      <c r="F729" s="48"/>
      <c r="G729" s="48"/>
      <c r="H729" s="48"/>
      <c r="I729" s="48"/>
      <c r="J729" s="48"/>
      <c r="K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c r="DG729" s="48"/>
      <c r="DH729" s="48"/>
      <c r="DI729" s="48"/>
      <c r="DJ729" s="48"/>
      <c r="DK729" s="48"/>
      <c r="DL729" s="48"/>
      <c r="DM729" s="48"/>
      <c r="DN729" s="48"/>
      <c r="DO729" s="48"/>
      <c r="DP729" s="48"/>
      <c r="DQ729" s="48"/>
      <c r="DR729" s="48"/>
      <c r="DS729" s="48"/>
      <c r="DT729" s="48"/>
      <c r="DU729" s="48"/>
      <c r="DV729" s="48"/>
      <c r="DW729" s="48"/>
      <c r="DX729" s="48"/>
      <c r="DY729" s="48"/>
      <c r="DZ729" s="48"/>
      <c r="EA729" s="48"/>
      <c r="EB729" s="48"/>
      <c r="EC729" s="48"/>
      <c r="ED729" s="48"/>
      <c r="EE729" s="48"/>
      <c r="EF729" s="48"/>
      <c r="EG729" s="48"/>
      <c r="EH729" s="48"/>
      <c r="EI729" s="48"/>
      <c r="EJ729" s="48"/>
      <c r="EK729" s="48"/>
      <c r="EL729" s="48"/>
      <c r="EM729" s="48"/>
      <c r="EN729" s="48"/>
      <c r="EO729" s="48"/>
      <c r="EP729" s="48"/>
      <c r="EQ729" s="48"/>
      <c r="ER729" s="48"/>
      <c r="ES729" s="48"/>
      <c r="ET729" s="48"/>
      <c r="EU729" s="48"/>
      <c r="EV729" s="48"/>
      <c r="EW729" s="48"/>
      <c r="EX729" s="48"/>
      <c r="EY729" s="48"/>
      <c r="EZ729" s="48"/>
      <c r="FA729" s="48"/>
      <c r="FB729" s="48"/>
      <c r="FC729" s="48"/>
      <c r="FD729" s="48"/>
      <c r="FE729" s="48"/>
      <c r="FF729" s="48"/>
      <c r="FG729" s="48"/>
      <c r="FH729" s="48"/>
      <c r="FI729" s="48"/>
      <c r="FJ729" s="48"/>
      <c r="FK729" s="48"/>
      <c r="FL729" s="48"/>
      <c r="FM729" s="48"/>
      <c r="FN729" s="48"/>
      <c r="FO729" s="48"/>
      <c r="FP729" s="48"/>
      <c r="FQ729" s="48"/>
      <c r="FR729" s="48"/>
      <c r="FS729" s="48"/>
      <c r="FT729" s="48"/>
      <c r="FU729" s="48"/>
      <c r="FV729" s="48"/>
      <c r="FW729" s="48"/>
      <c r="FX729" s="48"/>
      <c r="FY729" s="48"/>
      <c r="FZ729" s="48"/>
      <c r="GA729" s="48"/>
      <c r="GB729" s="48"/>
      <c r="GC729" s="48"/>
      <c r="GD729" s="48"/>
      <c r="GE729" s="48"/>
      <c r="GF729" s="48"/>
      <c r="GG729" s="48"/>
      <c r="GH729" s="48"/>
      <c r="GI729" s="48"/>
      <c r="GJ729" s="48"/>
      <c r="GK729" s="48"/>
      <c r="GL729" s="48"/>
      <c r="GM729" s="48"/>
      <c r="GN729" s="48"/>
      <c r="GO729" s="48"/>
      <c r="GP729" s="48"/>
      <c r="GQ729" s="48"/>
      <c r="GR729" s="48"/>
      <c r="GS729" s="48"/>
      <c r="GT729" s="48"/>
      <c r="GU729" s="48"/>
      <c r="GV729" s="48"/>
      <c r="GW729" s="48"/>
      <c r="GX729" s="48"/>
      <c r="GY729" s="48"/>
      <c r="GZ729" s="48"/>
      <c r="HA729" s="48"/>
      <c r="HB729" s="48"/>
      <c r="HC729" s="48"/>
      <c r="HD729" s="48"/>
      <c r="HE729" s="48"/>
      <c r="HF729" s="48"/>
      <c r="HG729" s="48"/>
      <c r="HH729" s="48"/>
      <c r="HI729" s="48"/>
      <c r="HJ729" s="48"/>
      <c r="HK729" s="48"/>
      <c r="HL729" s="48"/>
      <c r="HM729" s="48"/>
      <c r="HN729" s="48"/>
      <c r="HO729" s="48"/>
      <c r="HP729" s="48"/>
      <c r="HQ729" s="48"/>
      <c r="HR729" s="48"/>
      <c r="HS729" s="48"/>
      <c r="HT729" s="48"/>
      <c r="HU729" s="48"/>
      <c r="HV729" s="48"/>
      <c r="HW729" s="48"/>
      <c r="HX729" s="48"/>
      <c r="HY729" s="48"/>
      <c r="HZ729" s="48"/>
      <c r="IA729" s="48"/>
      <c r="IB729" s="48"/>
      <c r="IC729" s="48"/>
      <c r="ID729" s="48"/>
      <c r="IE729" s="48"/>
      <c r="IF729" s="48"/>
      <c r="IG729" s="48"/>
      <c r="IH729" s="48"/>
      <c r="II729" s="48"/>
      <c r="IJ729" s="48"/>
      <c r="IK729" s="48"/>
      <c r="IL729" s="48"/>
      <c r="IM729" s="48"/>
      <c r="IN729" s="48"/>
      <c r="IO729" s="48"/>
      <c r="IP729" s="48"/>
      <c r="IQ729" s="48"/>
      <c r="IR729" s="48"/>
      <c r="IS729" s="48"/>
      <c r="IT729" s="48"/>
      <c r="IU729" s="48"/>
      <c r="IV729" s="48"/>
    </row>
    <row r="730" spans="2:256" x14ac:dyDescent="0.25">
      <c r="B730" s="48"/>
      <c r="C730" s="48"/>
      <c r="D730" s="48"/>
      <c r="E730" s="48"/>
      <c r="F730" s="48"/>
      <c r="G730" s="48"/>
      <c r="H730" s="48"/>
      <c r="I730" s="48"/>
      <c r="J730" s="48"/>
      <c r="K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c r="GT730" s="48"/>
      <c r="GU730" s="48"/>
      <c r="GV730" s="48"/>
      <c r="GW730" s="48"/>
      <c r="GX730" s="48"/>
      <c r="GY730" s="48"/>
      <c r="GZ730" s="48"/>
      <c r="HA730" s="48"/>
      <c r="HB730" s="48"/>
      <c r="HC730" s="48"/>
      <c r="HD730" s="48"/>
      <c r="HE730" s="48"/>
      <c r="HF730" s="48"/>
      <c r="HG730" s="48"/>
      <c r="HH730" s="48"/>
      <c r="HI730" s="48"/>
      <c r="HJ730" s="48"/>
      <c r="HK730" s="48"/>
      <c r="HL730" s="48"/>
      <c r="HM730" s="48"/>
      <c r="HN730" s="48"/>
      <c r="HO730" s="48"/>
      <c r="HP730" s="48"/>
      <c r="HQ730" s="48"/>
      <c r="HR730" s="48"/>
      <c r="HS730" s="48"/>
      <c r="HT730" s="48"/>
      <c r="HU730" s="48"/>
      <c r="HV730" s="48"/>
      <c r="HW730" s="48"/>
      <c r="HX730" s="48"/>
      <c r="HY730" s="48"/>
      <c r="HZ730" s="48"/>
      <c r="IA730" s="48"/>
      <c r="IB730" s="48"/>
      <c r="IC730" s="48"/>
      <c r="ID730" s="48"/>
      <c r="IE730" s="48"/>
      <c r="IF730" s="48"/>
      <c r="IG730" s="48"/>
      <c r="IH730" s="48"/>
      <c r="II730" s="48"/>
      <c r="IJ730" s="48"/>
      <c r="IK730" s="48"/>
      <c r="IL730" s="48"/>
      <c r="IM730" s="48"/>
      <c r="IN730" s="48"/>
      <c r="IO730" s="48"/>
      <c r="IP730" s="48"/>
      <c r="IQ730" s="48"/>
      <c r="IR730" s="48"/>
      <c r="IS730" s="48"/>
      <c r="IT730" s="48"/>
      <c r="IU730" s="48"/>
      <c r="IV730" s="48"/>
    </row>
    <row r="731" spans="2:256" x14ac:dyDescent="0.25">
      <c r="B731" s="48"/>
      <c r="C731" s="48"/>
      <c r="D731" s="48"/>
      <c r="E731" s="48"/>
      <c r="F731" s="48"/>
      <c r="G731" s="48"/>
      <c r="H731" s="48"/>
      <c r="I731" s="48"/>
      <c r="J731" s="48"/>
      <c r="K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c r="GT731" s="48"/>
      <c r="GU731" s="48"/>
      <c r="GV731" s="48"/>
      <c r="GW731" s="48"/>
      <c r="GX731" s="48"/>
      <c r="GY731" s="48"/>
      <c r="GZ731" s="48"/>
      <c r="HA731" s="48"/>
      <c r="HB731" s="48"/>
      <c r="HC731" s="48"/>
      <c r="HD731" s="48"/>
      <c r="HE731" s="48"/>
      <c r="HF731" s="48"/>
      <c r="HG731" s="48"/>
      <c r="HH731" s="48"/>
      <c r="HI731" s="48"/>
      <c r="HJ731" s="48"/>
      <c r="HK731" s="48"/>
      <c r="HL731" s="48"/>
      <c r="HM731" s="48"/>
      <c r="HN731" s="48"/>
      <c r="HO731" s="48"/>
      <c r="HP731" s="48"/>
      <c r="HQ731" s="48"/>
      <c r="HR731" s="48"/>
      <c r="HS731" s="48"/>
      <c r="HT731" s="48"/>
      <c r="HU731" s="48"/>
      <c r="HV731" s="48"/>
      <c r="HW731" s="48"/>
      <c r="HX731" s="48"/>
      <c r="HY731" s="48"/>
      <c r="HZ731" s="48"/>
      <c r="IA731" s="48"/>
      <c r="IB731" s="48"/>
      <c r="IC731" s="48"/>
      <c r="ID731" s="48"/>
      <c r="IE731" s="48"/>
      <c r="IF731" s="48"/>
      <c r="IG731" s="48"/>
      <c r="IH731" s="48"/>
      <c r="II731" s="48"/>
      <c r="IJ731" s="48"/>
      <c r="IK731" s="48"/>
      <c r="IL731" s="48"/>
      <c r="IM731" s="48"/>
      <c r="IN731" s="48"/>
      <c r="IO731" s="48"/>
      <c r="IP731" s="48"/>
      <c r="IQ731" s="48"/>
      <c r="IR731" s="48"/>
      <c r="IS731" s="48"/>
      <c r="IT731" s="48"/>
      <c r="IU731" s="48"/>
      <c r="IV731" s="48"/>
    </row>
    <row r="732" spans="2:256" x14ac:dyDescent="0.25">
      <c r="B732" s="48"/>
      <c r="C732" s="48"/>
      <c r="D732" s="48"/>
      <c r="E732" s="48"/>
      <c r="F732" s="48"/>
      <c r="G732" s="48"/>
      <c r="H732" s="48"/>
      <c r="I732" s="48"/>
      <c r="J732" s="48"/>
      <c r="K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c r="BT732" s="48"/>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c r="CQ732" s="48"/>
      <c r="CR732" s="48"/>
      <c r="CS732" s="48"/>
      <c r="CT732" s="48"/>
      <c r="CU732" s="48"/>
      <c r="CV732" s="48"/>
      <c r="CW732" s="48"/>
      <c r="CX732" s="48"/>
      <c r="CY732" s="48"/>
      <c r="CZ732" s="48"/>
      <c r="DA732" s="48"/>
      <c r="DB732" s="48"/>
      <c r="DC732" s="48"/>
      <c r="DD732" s="48"/>
      <c r="DE732" s="48"/>
      <c r="DF732" s="48"/>
      <c r="DG732" s="48"/>
      <c r="DH732" s="48"/>
      <c r="DI732" s="48"/>
      <c r="DJ732" s="48"/>
      <c r="DK732" s="48"/>
      <c r="DL732" s="48"/>
      <c r="DM732" s="48"/>
      <c r="DN732" s="48"/>
      <c r="DO732" s="48"/>
      <c r="DP732" s="48"/>
      <c r="DQ732" s="48"/>
      <c r="DR732" s="48"/>
      <c r="DS732" s="48"/>
      <c r="DT732" s="48"/>
      <c r="DU732" s="48"/>
      <c r="DV732" s="48"/>
      <c r="DW732" s="48"/>
      <c r="DX732" s="48"/>
      <c r="DY732" s="48"/>
      <c r="DZ732" s="48"/>
      <c r="EA732" s="48"/>
      <c r="EB732" s="48"/>
      <c r="EC732" s="48"/>
      <c r="ED732" s="48"/>
      <c r="EE732" s="48"/>
      <c r="EF732" s="48"/>
      <c r="EG732" s="48"/>
      <c r="EH732" s="48"/>
      <c r="EI732" s="48"/>
      <c r="EJ732" s="48"/>
      <c r="EK732" s="48"/>
      <c r="EL732" s="48"/>
      <c r="EM732" s="48"/>
      <c r="EN732" s="48"/>
      <c r="EO732" s="48"/>
      <c r="EP732" s="48"/>
      <c r="EQ732" s="48"/>
      <c r="ER732" s="48"/>
      <c r="ES732" s="48"/>
      <c r="ET732" s="48"/>
      <c r="EU732" s="48"/>
      <c r="EV732" s="48"/>
      <c r="EW732" s="48"/>
      <c r="EX732" s="48"/>
      <c r="EY732" s="48"/>
      <c r="EZ732" s="48"/>
      <c r="FA732" s="48"/>
      <c r="FB732" s="48"/>
      <c r="FC732" s="48"/>
      <c r="FD732" s="48"/>
      <c r="FE732" s="48"/>
      <c r="FF732" s="48"/>
      <c r="FG732" s="48"/>
      <c r="FH732" s="48"/>
      <c r="FI732" s="48"/>
      <c r="FJ732" s="48"/>
      <c r="FK732" s="48"/>
      <c r="FL732" s="48"/>
      <c r="FM732" s="48"/>
      <c r="FN732" s="48"/>
      <c r="FO732" s="48"/>
      <c r="FP732" s="48"/>
      <c r="FQ732" s="48"/>
      <c r="FR732" s="48"/>
      <c r="FS732" s="48"/>
      <c r="FT732" s="48"/>
      <c r="FU732" s="48"/>
      <c r="FV732" s="48"/>
      <c r="FW732" s="48"/>
      <c r="FX732" s="48"/>
      <c r="FY732" s="48"/>
      <c r="FZ732" s="48"/>
      <c r="GA732" s="48"/>
      <c r="GB732" s="48"/>
      <c r="GC732" s="48"/>
      <c r="GD732" s="48"/>
      <c r="GE732" s="48"/>
      <c r="GF732" s="48"/>
      <c r="GG732" s="48"/>
      <c r="GH732" s="48"/>
      <c r="GI732" s="48"/>
      <c r="GJ732" s="48"/>
      <c r="GK732" s="48"/>
      <c r="GL732" s="48"/>
      <c r="GM732" s="48"/>
      <c r="GN732" s="48"/>
      <c r="GO732" s="48"/>
      <c r="GP732" s="48"/>
      <c r="GQ732" s="48"/>
      <c r="GR732" s="48"/>
      <c r="GS732" s="48"/>
      <c r="GT732" s="48"/>
      <c r="GU732" s="48"/>
      <c r="GV732" s="48"/>
      <c r="GW732" s="48"/>
      <c r="GX732" s="48"/>
      <c r="GY732" s="48"/>
      <c r="GZ732" s="48"/>
      <c r="HA732" s="48"/>
      <c r="HB732" s="48"/>
      <c r="HC732" s="48"/>
      <c r="HD732" s="48"/>
      <c r="HE732" s="48"/>
      <c r="HF732" s="48"/>
      <c r="HG732" s="48"/>
      <c r="HH732" s="48"/>
      <c r="HI732" s="48"/>
      <c r="HJ732" s="48"/>
      <c r="HK732" s="48"/>
      <c r="HL732" s="48"/>
      <c r="HM732" s="48"/>
      <c r="HN732" s="48"/>
      <c r="HO732" s="48"/>
      <c r="HP732" s="48"/>
      <c r="HQ732" s="48"/>
      <c r="HR732" s="48"/>
      <c r="HS732" s="48"/>
      <c r="HT732" s="48"/>
      <c r="HU732" s="48"/>
      <c r="HV732" s="48"/>
      <c r="HW732" s="48"/>
      <c r="HX732" s="48"/>
      <c r="HY732" s="48"/>
      <c r="HZ732" s="48"/>
      <c r="IA732" s="48"/>
      <c r="IB732" s="48"/>
      <c r="IC732" s="48"/>
      <c r="ID732" s="48"/>
      <c r="IE732" s="48"/>
      <c r="IF732" s="48"/>
      <c r="IG732" s="48"/>
      <c r="IH732" s="48"/>
      <c r="II732" s="48"/>
      <c r="IJ732" s="48"/>
      <c r="IK732" s="48"/>
      <c r="IL732" s="48"/>
      <c r="IM732" s="48"/>
      <c r="IN732" s="48"/>
      <c r="IO732" s="48"/>
      <c r="IP732" s="48"/>
      <c r="IQ732" s="48"/>
      <c r="IR732" s="48"/>
      <c r="IS732" s="48"/>
      <c r="IT732" s="48"/>
      <c r="IU732" s="48"/>
      <c r="IV732" s="48"/>
    </row>
    <row r="733" spans="2:256" x14ac:dyDescent="0.25">
      <c r="B733" s="48"/>
      <c r="C733" s="48"/>
      <c r="D733" s="48"/>
      <c r="E733" s="48"/>
      <c r="F733" s="48"/>
      <c r="G733" s="48"/>
      <c r="H733" s="48"/>
      <c r="I733" s="48"/>
      <c r="J733" s="48"/>
      <c r="K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c r="DI733" s="48"/>
      <c r="DJ733" s="48"/>
      <c r="DK733" s="48"/>
      <c r="DL733" s="48"/>
      <c r="DM733" s="48"/>
      <c r="DN733" s="48"/>
      <c r="DO733" s="48"/>
      <c r="DP733" s="48"/>
      <c r="DQ733" s="48"/>
      <c r="DR733" s="48"/>
      <c r="DS733" s="48"/>
      <c r="DT733" s="48"/>
      <c r="DU733" s="48"/>
      <c r="DV733" s="48"/>
      <c r="DW733" s="48"/>
      <c r="DX733" s="48"/>
      <c r="DY733" s="48"/>
      <c r="DZ733" s="48"/>
      <c r="EA733" s="48"/>
      <c r="EB733" s="48"/>
      <c r="EC733" s="48"/>
      <c r="ED733" s="48"/>
      <c r="EE733" s="48"/>
      <c r="EF733" s="48"/>
      <c r="EG733" s="48"/>
      <c r="EH733" s="48"/>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c r="GT733" s="48"/>
      <c r="GU733" s="48"/>
      <c r="GV733" s="48"/>
      <c r="GW733" s="48"/>
      <c r="GX733" s="48"/>
      <c r="GY733" s="48"/>
      <c r="GZ733" s="48"/>
      <c r="HA733" s="48"/>
      <c r="HB733" s="48"/>
      <c r="HC733" s="48"/>
      <c r="HD733" s="48"/>
      <c r="HE733" s="48"/>
      <c r="HF733" s="48"/>
      <c r="HG733" s="48"/>
      <c r="HH733" s="48"/>
      <c r="HI733" s="48"/>
      <c r="HJ733" s="48"/>
      <c r="HK733" s="48"/>
      <c r="HL733" s="48"/>
      <c r="HM733" s="48"/>
      <c r="HN733" s="48"/>
      <c r="HO733" s="48"/>
      <c r="HP733" s="48"/>
      <c r="HQ733" s="48"/>
      <c r="HR733" s="48"/>
      <c r="HS733" s="48"/>
      <c r="HT733" s="48"/>
      <c r="HU733" s="48"/>
      <c r="HV733" s="48"/>
      <c r="HW733" s="48"/>
      <c r="HX733" s="48"/>
      <c r="HY733" s="48"/>
      <c r="HZ733" s="48"/>
      <c r="IA733" s="48"/>
      <c r="IB733" s="48"/>
      <c r="IC733" s="48"/>
      <c r="ID733" s="48"/>
      <c r="IE733" s="48"/>
      <c r="IF733" s="48"/>
      <c r="IG733" s="48"/>
      <c r="IH733" s="48"/>
      <c r="II733" s="48"/>
      <c r="IJ733" s="48"/>
      <c r="IK733" s="48"/>
      <c r="IL733" s="48"/>
      <c r="IM733" s="48"/>
      <c r="IN733" s="48"/>
      <c r="IO733" s="48"/>
      <c r="IP733" s="48"/>
      <c r="IQ733" s="48"/>
      <c r="IR733" s="48"/>
      <c r="IS733" s="48"/>
      <c r="IT733" s="48"/>
      <c r="IU733" s="48"/>
      <c r="IV733" s="48"/>
    </row>
    <row r="734" spans="2:256" x14ac:dyDescent="0.25">
      <c r="B734" s="48"/>
      <c r="C734" s="48"/>
      <c r="D734" s="48"/>
      <c r="E734" s="48"/>
      <c r="F734" s="48"/>
      <c r="G734" s="48"/>
      <c r="H734" s="48"/>
      <c r="I734" s="48"/>
      <c r="J734" s="48"/>
      <c r="K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c r="EF734" s="48"/>
      <c r="EG734" s="48"/>
      <c r="EH734" s="48"/>
      <c r="EI734" s="48"/>
      <c r="EJ734" s="48"/>
      <c r="EK734" s="48"/>
      <c r="EL734" s="48"/>
      <c r="EM734" s="48"/>
      <c r="EN734" s="48"/>
      <c r="EO734" s="48"/>
      <c r="EP734" s="48"/>
      <c r="EQ734" s="48"/>
      <c r="ER734" s="48"/>
      <c r="ES734" s="48"/>
      <c r="ET734" s="48"/>
      <c r="EU734" s="48"/>
      <c r="EV734" s="48"/>
      <c r="EW734" s="48"/>
      <c r="EX734" s="48"/>
      <c r="EY734" s="48"/>
      <c r="EZ734" s="48"/>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c r="GL734" s="48"/>
      <c r="GM734" s="48"/>
      <c r="GN734" s="48"/>
      <c r="GO734" s="48"/>
      <c r="GP734" s="48"/>
      <c r="GQ734" s="48"/>
      <c r="GR734" s="48"/>
      <c r="GS734" s="48"/>
      <c r="GT734" s="48"/>
      <c r="GU734" s="48"/>
      <c r="GV734" s="48"/>
      <c r="GW734" s="48"/>
      <c r="GX734" s="48"/>
      <c r="GY734" s="48"/>
      <c r="GZ734" s="48"/>
      <c r="HA734" s="48"/>
      <c r="HB734" s="48"/>
      <c r="HC734" s="48"/>
      <c r="HD734" s="48"/>
      <c r="HE734" s="48"/>
      <c r="HF734" s="48"/>
      <c r="HG734" s="48"/>
      <c r="HH734" s="48"/>
      <c r="HI734" s="48"/>
      <c r="HJ734" s="48"/>
      <c r="HK734" s="48"/>
      <c r="HL734" s="48"/>
      <c r="HM734" s="48"/>
      <c r="HN734" s="48"/>
      <c r="HO734" s="48"/>
      <c r="HP734" s="48"/>
      <c r="HQ734" s="48"/>
      <c r="HR734" s="48"/>
      <c r="HS734" s="48"/>
      <c r="HT734" s="48"/>
      <c r="HU734" s="48"/>
      <c r="HV734" s="48"/>
      <c r="HW734" s="48"/>
      <c r="HX734" s="48"/>
      <c r="HY734" s="48"/>
      <c r="HZ734" s="48"/>
      <c r="IA734" s="48"/>
      <c r="IB734" s="48"/>
      <c r="IC734" s="48"/>
      <c r="ID734" s="48"/>
      <c r="IE734" s="48"/>
      <c r="IF734" s="48"/>
      <c r="IG734" s="48"/>
      <c r="IH734" s="48"/>
      <c r="II734" s="48"/>
      <c r="IJ734" s="48"/>
      <c r="IK734" s="48"/>
      <c r="IL734" s="48"/>
      <c r="IM734" s="48"/>
      <c r="IN734" s="48"/>
      <c r="IO734" s="48"/>
      <c r="IP734" s="48"/>
      <c r="IQ734" s="48"/>
      <c r="IR734" s="48"/>
      <c r="IS734" s="48"/>
      <c r="IT734" s="48"/>
      <c r="IU734" s="48"/>
      <c r="IV734" s="48"/>
    </row>
    <row r="735" spans="2:256" x14ac:dyDescent="0.25">
      <c r="B735" s="48"/>
      <c r="C735" s="48"/>
      <c r="D735" s="48"/>
      <c r="E735" s="48"/>
      <c r="F735" s="48"/>
      <c r="G735" s="48"/>
      <c r="H735" s="48"/>
      <c r="I735" s="48"/>
      <c r="J735" s="48"/>
      <c r="K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c r="GT735" s="48"/>
      <c r="GU735" s="48"/>
      <c r="GV735" s="48"/>
      <c r="GW735" s="48"/>
      <c r="GX735" s="48"/>
      <c r="GY735" s="48"/>
      <c r="GZ735" s="48"/>
      <c r="HA735" s="48"/>
      <c r="HB735" s="48"/>
      <c r="HC735" s="48"/>
      <c r="HD735" s="48"/>
      <c r="HE735" s="48"/>
      <c r="HF735" s="48"/>
      <c r="HG735" s="48"/>
      <c r="HH735" s="48"/>
      <c r="HI735" s="48"/>
      <c r="HJ735" s="48"/>
      <c r="HK735" s="48"/>
      <c r="HL735" s="48"/>
      <c r="HM735" s="48"/>
      <c r="HN735" s="48"/>
      <c r="HO735" s="48"/>
      <c r="HP735" s="48"/>
      <c r="HQ735" s="48"/>
      <c r="HR735" s="48"/>
      <c r="HS735" s="48"/>
      <c r="HT735" s="48"/>
      <c r="HU735" s="48"/>
      <c r="HV735" s="48"/>
      <c r="HW735" s="48"/>
      <c r="HX735" s="48"/>
      <c r="HY735" s="48"/>
      <c r="HZ735" s="48"/>
      <c r="IA735" s="48"/>
      <c r="IB735" s="48"/>
      <c r="IC735" s="48"/>
      <c r="ID735" s="48"/>
      <c r="IE735" s="48"/>
      <c r="IF735" s="48"/>
      <c r="IG735" s="48"/>
      <c r="IH735" s="48"/>
      <c r="II735" s="48"/>
      <c r="IJ735" s="48"/>
      <c r="IK735" s="48"/>
      <c r="IL735" s="48"/>
      <c r="IM735" s="48"/>
      <c r="IN735" s="48"/>
      <c r="IO735" s="48"/>
      <c r="IP735" s="48"/>
      <c r="IQ735" s="48"/>
      <c r="IR735" s="48"/>
      <c r="IS735" s="48"/>
      <c r="IT735" s="48"/>
      <c r="IU735" s="48"/>
      <c r="IV735" s="48"/>
    </row>
    <row r="736" spans="2:256" x14ac:dyDescent="0.25">
      <c r="B736" s="48"/>
      <c r="C736" s="48"/>
      <c r="D736" s="48"/>
      <c r="E736" s="48"/>
      <c r="F736" s="48"/>
      <c r="G736" s="48"/>
      <c r="H736" s="48"/>
      <c r="I736" s="48"/>
      <c r="J736" s="48"/>
      <c r="K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c r="EF736" s="48"/>
      <c r="EG736" s="48"/>
      <c r="EH736" s="48"/>
      <c r="EI736" s="48"/>
      <c r="EJ736" s="48"/>
      <c r="EK736" s="48"/>
      <c r="EL736" s="48"/>
      <c r="EM736" s="48"/>
      <c r="EN736" s="48"/>
      <c r="EO736" s="48"/>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c r="GL736" s="48"/>
      <c r="GM736" s="48"/>
      <c r="GN736" s="48"/>
      <c r="GO736" s="48"/>
      <c r="GP736" s="48"/>
      <c r="GQ736" s="48"/>
      <c r="GR736" s="48"/>
      <c r="GS736" s="48"/>
      <c r="GT736" s="48"/>
      <c r="GU736" s="48"/>
      <c r="GV736" s="48"/>
      <c r="GW736" s="48"/>
      <c r="GX736" s="48"/>
      <c r="GY736" s="48"/>
      <c r="GZ736" s="48"/>
      <c r="HA736" s="48"/>
      <c r="HB736" s="48"/>
      <c r="HC736" s="48"/>
      <c r="HD736" s="48"/>
      <c r="HE736" s="48"/>
      <c r="HF736" s="48"/>
      <c r="HG736" s="48"/>
      <c r="HH736" s="48"/>
      <c r="HI736" s="48"/>
      <c r="HJ736" s="48"/>
      <c r="HK736" s="48"/>
      <c r="HL736" s="48"/>
      <c r="HM736" s="48"/>
      <c r="HN736" s="48"/>
      <c r="HO736" s="48"/>
      <c r="HP736" s="48"/>
      <c r="HQ736" s="48"/>
      <c r="HR736" s="48"/>
      <c r="HS736" s="48"/>
      <c r="HT736" s="48"/>
      <c r="HU736" s="48"/>
      <c r="HV736" s="48"/>
      <c r="HW736" s="48"/>
      <c r="HX736" s="48"/>
      <c r="HY736" s="48"/>
      <c r="HZ736" s="48"/>
      <c r="IA736" s="48"/>
      <c r="IB736" s="48"/>
      <c r="IC736" s="48"/>
      <c r="ID736" s="48"/>
      <c r="IE736" s="48"/>
      <c r="IF736" s="48"/>
      <c r="IG736" s="48"/>
      <c r="IH736" s="48"/>
      <c r="II736" s="48"/>
      <c r="IJ736" s="48"/>
      <c r="IK736" s="48"/>
      <c r="IL736" s="48"/>
      <c r="IM736" s="48"/>
      <c r="IN736" s="48"/>
      <c r="IO736" s="48"/>
      <c r="IP736" s="48"/>
      <c r="IQ736" s="48"/>
      <c r="IR736" s="48"/>
      <c r="IS736" s="48"/>
      <c r="IT736" s="48"/>
      <c r="IU736" s="48"/>
      <c r="IV736" s="48"/>
    </row>
    <row r="737" spans="2:256" x14ac:dyDescent="0.25">
      <c r="B737" s="48"/>
      <c r="C737" s="48"/>
      <c r="D737" s="48"/>
      <c r="E737" s="48"/>
      <c r="F737" s="48"/>
      <c r="G737" s="48"/>
      <c r="H737" s="48"/>
      <c r="I737" s="48"/>
      <c r="J737" s="48"/>
      <c r="K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c r="EF737" s="48"/>
      <c r="EG737" s="48"/>
      <c r="EH737" s="48"/>
      <c r="EI737" s="48"/>
      <c r="EJ737" s="48"/>
      <c r="EK737" s="48"/>
      <c r="EL737" s="48"/>
      <c r="EM737" s="48"/>
      <c r="EN737" s="48"/>
      <c r="EO737" s="48"/>
      <c r="EP737" s="48"/>
      <c r="EQ737" s="48"/>
      <c r="ER737" s="48"/>
      <c r="ES737" s="48"/>
      <c r="ET737" s="48"/>
      <c r="EU737" s="48"/>
      <c r="EV737" s="48"/>
      <c r="EW737" s="48"/>
      <c r="EX737" s="48"/>
      <c r="EY737" s="48"/>
      <c r="EZ737" s="48"/>
      <c r="FA737" s="48"/>
      <c r="FB737" s="48"/>
      <c r="FC737" s="48"/>
      <c r="FD737" s="48"/>
      <c r="FE737" s="48"/>
      <c r="FF737" s="48"/>
      <c r="FG737" s="48"/>
      <c r="FH737" s="48"/>
      <c r="FI737" s="48"/>
      <c r="FJ737" s="48"/>
      <c r="FK737" s="48"/>
      <c r="FL737" s="48"/>
      <c r="FM737" s="48"/>
      <c r="FN737" s="48"/>
      <c r="FO737" s="48"/>
      <c r="FP737" s="48"/>
      <c r="FQ737" s="48"/>
      <c r="FR737" s="48"/>
      <c r="FS737" s="48"/>
      <c r="FT737" s="48"/>
      <c r="FU737" s="48"/>
      <c r="FV737" s="48"/>
      <c r="FW737" s="48"/>
      <c r="FX737" s="48"/>
      <c r="FY737" s="48"/>
      <c r="FZ737" s="48"/>
      <c r="GA737" s="48"/>
      <c r="GB737" s="48"/>
      <c r="GC737" s="48"/>
      <c r="GD737" s="48"/>
      <c r="GE737" s="48"/>
      <c r="GF737" s="48"/>
      <c r="GG737" s="48"/>
      <c r="GH737" s="48"/>
      <c r="GI737" s="48"/>
      <c r="GJ737" s="48"/>
      <c r="GK737" s="48"/>
      <c r="GL737" s="48"/>
      <c r="GM737" s="48"/>
      <c r="GN737" s="48"/>
      <c r="GO737" s="48"/>
      <c r="GP737" s="48"/>
      <c r="GQ737" s="48"/>
      <c r="GR737" s="48"/>
      <c r="GS737" s="48"/>
      <c r="GT737" s="48"/>
      <c r="GU737" s="48"/>
      <c r="GV737" s="48"/>
      <c r="GW737" s="48"/>
      <c r="GX737" s="48"/>
      <c r="GY737" s="48"/>
      <c r="GZ737" s="48"/>
      <c r="HA737" s="48"/>
      <c r="HB737" s="48"/>
      <c r="HC737" s="48"/>
      <c r="HD737" s="48"/>
      <c r="HE737" s="48"/>
      <c r="HF737" s="48"/>
      <c r="HG737" s="48"/>
      <c r="HH737" s="48"/>
      <c r="HI737" s="48"/>
      <c r="HJ737" s="48"/>
      <c r="HK737" s="48"/>
      <c r="HL737" s="48"/>
      <c r="HM737" s="48"/>
      <c r="HN737" s="48"/>
      <c r="HO737" s="48"/>
      <c r="HP737" s="48"/>
      <c r="HQ737" s="48"/>
      <c r="HR737" s="48"/>
      <c r="HS737" s="48"/>
      <c r="HT737" s="48"/>
      <c r="HU737" s="48"/>
      <c r="HV737" s="48"/>
      <c r="HW737" s="48"/>
      <c r="HX737" s="48"/>
      <c r="HY737" s="48"/>
      <c r="HZ737" s="48"/>
      <c r="IA737" s="48"/>
      <c r="IB737" s="48"/>
      <c r="IC737" s="48"/>
      <c r="ID737" s="48"/>
      <c r="IE737" s="48"/>
      <c r="IF737" s="48"/>
      <c r="IG737" s="48"/>
      <c r="IH737" s="48"/>
      <c r="II737" s="48"/>
      <c r="IJ737" s="48"/>
      <c r="IK737" s="48"/>
      <c r="IL737" s="48"/>
      <c r="IM737" s="48"/>
      <c r="IN737" s="48"/>
      <c r="IO737" s="48"/>
      <c r="IP737" s="48"/>
      <c r="IQ737" s="48"/>
      <c r="IR737" s="48"/>
      <c r="IS737" s="48"/>
      <c r="IT737" s="48"/>
      <c r="IU737" s="48"/>
      <c r="IV737" s="48"/>
    </row>
    <row r="738" spans="2:256" x14ac:dyDescent="0.25">
      <c r="B738" s="48"/>
      <c r="C738" s="48"/>
      <c r="D738" s="48"/>
      <c r="E738" s="48"/>
      <c r="F738" s="48"/>
      <c r="G738" s="48"/>
      <c r="H738" s="48"/>
      <c r="I738" s="48"/>
      <c r="J738" s="48"/>
      <c r="K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c r="EF738" s="48"/>
      <c r="EG738" s="48"/>
      <c r="EH738" s="48"/>
      <c r="EI738" s="48"/>
      <c r="EJ738" s="48"/>
      <c r="EK738" s="48"/>
      <c r="EL738" s="48"/>
      <c r="EM738" s="48"/>
      <c r="EN738" s="48"/>
      <c r="EO738" s="48"/>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c r="GL738" s="48"/>
      <c r="GM738" s="48"/>
      <c r="GN738" s="48"/>
      <c r="GO738" s="48"/>
      <c r="GP738" s="48"/>
      <c r="GQ738" s="48"/>
      <c r="GR738" s="48"/>
      <c r="GS738" s="48"/>
      <c r="GT738" s="48"/>
      <c r="GU738" s="48"/>
      <c r="GV738" s="48"/>
      <c r="GW738" s="48"/>
      <c r="GX738" s="48"/>
      <c r="GY738" s="48"/>
      <c r="GZ738" s="48"/>
      <c r="HA738" s="48"/>
      <c r="HB738" s="48"/>
      <c r="HC738" s="48"/>
      <c r="HD738" s="48"/>
      <c r="HE738" s="48"/>
      <c r="HF738" s="48"/>
      <c r="HG738" s="48"/>
      <c r="HH738" s="48"/>
      <c r="HI738" s="48"/>
      <c r="HJ738" s="48"/>
      <c r="HK738" s="48"/>
      <c r="HL738" s="48"/>
      <c r="HM738" s="48"/>
      <c r="HN738" s="48"/>
      <c r="HO738" s="48"/>
      <c r="HP738" s="48"/>
      <c r="HQ738" s="48"/>
      <c r="HR738" s="48"/>
      <c r="HS738" s="48"/>
      <c r="HT738" s="48"/>
      <c r="HU738" s="48"/>
      <c r="HV738" s="48"/>
      <c r="HW738" s="48"/>
      <c r="HX738" s="48"/>
      <c r="HY738" s="48"/>
      <c r="HZ738" s="48"/>
      <c r="IA738" s="48"/>
      <c r="IB738" s="48"/>
      <c r="IC738" s="48"/>
      <c r="ID738" s="48"/>
      <c r="IE738" s="48"/>
      <c r="IF738" s="48"/>
      <c r="IG738" s="48"/>
      <c r="IH738" s="48"/>
      <c r="II738" s="48"/>
      <c r="IJ738" s="48"/>
      <c r="IK738" s="48"/>
      <c r="IL738" s="48"/>
      <c r="IM738" s="48"/>
      <c r="IN738" s="48"/>
      <c r="IO738" s="48"/>
      <c r="IP738" s="48"/>
      <c r="IQ738" s="48"/>
      <c r="IR738" s="48"/>
      <c r="IS738" s="48"/>
      <c r="IT738" s="48"/>
      <c r="IU738" s="48"/>
      <c r="IV738" s="48"/>
    </row>
    <row r="739" spans="2:256" x14ac:dyDescent="0.25">
      <c r="B739" s="48"/>
      <c r="C739" s="48"/>
      <c r="D739" s="48"/>
      <c r="E739" s="48"/>
      <c r="F739" s="48"/>
      <c r="G739" s="48"/>
      <c r="H739" s="48"/>
      <c r="I739" s="48"/>
      <c r="J739" s="48"/>
      <c r="K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c r="GT739" s="48"/>
      <c r="GU739" s="48"/>
      <c r="GV739" s="48"/>
      <c r="GW739" s="48"/>
      <c r="GX739" s="48"/>
      <c r="GY739" s="48"/>
      <c r="GZ739" s="48"/>
      <c r="HA739" s="48"/>
      <c r="HB739" s="48"/>
      <c r="HC739" s="48"/>
      <c r="HD739" s="48"/>
      <c r="HE739" s="48"/>
      <c r="HF739" s="48"/>
      <c r="HG739" s="48"/>
      <c r="HH739" s="48"/>
      <c r="HI739" s="48"/>
      <c r="HJ739" s="48"/>
      <c r="HK739" s="48"/>
      <c r="HL739" s="48"/>
      <c r="HM739" s="48"/>
      <c r="HN739" s="48"/>
      <c r="HO739" s="48"/>
      <c r="HP739" s="48"/>
      <c r="HQ739" s="48"/>
      <c r="HR739" s="48"/>
      <c r="HS739" s="48"/>
      <c r="HT739" s="48"/>
      <c r="HU739" s="48"/>
      <c r="HV739" s="48"/>
      <c r="HW739" s="48"/>
      <c r="HX739" s="48"/>
      <c r="HY739" s="48"/>
      <c r="HZ739" s="48"/>
      <c r="IA739" s="48"/>
      <c r="IB739" s="48"/>
      <c r="IC739" s="48"/>
      <c r="ID739" s="48"/>
      <c r="IE739" s="48"/>
      <c r="IF739" s="48"/>
      <c r="IG739" s="48"/>
      <c r="IH739" s="48"/>
      <c r="II739" s="48"/>
      <c r="IJ739" s="48"/>
      <c r="IK739" s="48"/>
      <c r="IL739" s="48"/>
      <c r="IM739" s="48"/>
      <c r="IN739" s="48"/>
      <c r="IO739" s="48"/>
      <c r="IP739" s="48"/>
      <c r="IQ739" s="48"/>
      <c r="IR739" s="48"/>
      <c r="IS739" s="48"/>
      <c r="IT739" s="48"/>
      <c r="IU739" s="48"/>
      <c r="IV739" s="48"/>
    </row>
    <row r="740" spans="2:256" x14ac:dyDescent="0.25">
      <c r="B740" s="48"/>
      <c r="C740" s="48"/>
      <c r="D740" s="48"/>
      <c r="E740" s="48"/>
      <c r="F740" s="48"/>
      <c r="G740" s="48"/>
      <c r="H740" s="48"/>
      <c r="I740" s="48"/>
      <c r="J740" s="48"/>
      <c r="K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c r="GT740" s="48"/>
      <c r="GU740" s="48"/>
      <c r="GV740" s="48"/>
      <c r="GW740" s="48"/>
      <c r="GX740" s="48"/>
      <c r="GY740" s="48"/>
      <c r="GZ740" s="48"/>
      <c r="HA740" s="48"/>
      <c r="HB740" s="48"/>
      <c r="HC740" s="48"/>
      <c r="HD740" s="48"/>
      <c r="HE740" s="48"/>
      <c r="HF740" s="48"/>
      <c r="HG740" s="48"/>
      <c r="HH740" s="48"/>
      <c r="HI740" s="48"/>
      <c r="HJ740" s="48"/>
      <c r="HK740" s="48"/>
      <c r="HL740" s="48"/>
      <c r="HM740" s="48"/>
      <c r="HN740" s="48"/>
      <c r="HO740" s="48"/>
      <c r="HP740" s="48"/>
      <c r="HQ740" s="48"/>
      <c r="HR740" s="48"/>
      <c r="HS740" s="48"/>
      <c r="HT740" s="48"/>
      <c r="HU740" s="48"/>
      <c r="HV740" s="48"/>
      <c r="HW740" s="48"/>
      <c r="HX740" s="48"/>
      <c r="HY740" s="48"/>
      <c r="HZ740" s="48"/>
      <c r="IA740" s="48"/>
      <c r="IB740" s="48"/>
      <c r="IC740" s="48"/>
      <c r="ID740" s="48"/>
      <c r="IE740" s="48"/>
      <c r="IF740" s="48"/>
      <c r="IG740" s="48"/>
      <c r="IH740" s="48"/>
      <c r="II740" s="48"/>
      <c r="IJ740" s="48"/>
      <c r="IK740" s="48"/>
      <c r="IL740" s="48"/>
      <c r="IM740" s="48"/>
      <c r="IN740" s="48"/>
      <c r="IO740" s="48"/>
      <c r="IP740" s="48"/>
      <c r="IQ740" s="48"/>
      <c r="IR740" s="48"/>
      <c r="IS740" s="48"/>
      <c r="IT740" s="48"/>
      <c r="IU740" s="48"/>
      <c r="IV740" s="48"/>
    </row>
    <row r="741" spans="2:256" x14ac:dyDescent="0.25">
      <c r="B741" s="48"/>
      <c r="C741" s="48"/>
      <c r="D741" s="48"/>
      <c r="E741" s="48"/>
      <c r="F741" s="48"/>
      <c r="G741" s="48"/>
      <c r="H741" s="48"/>
      <c r="I741" s="48"/>
      <c r="J741" s="48"/>
      <c r="K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c r="GT741" s="48"/>
      <c r="GU741" s="48"/>
      <c r="GV741" s="48"/>
      <c r="GW741" s="48"/>
      <c r="GX741" s="48"/>
      <c r="GY741" s="48"/>
      <c r="GZ741" s="48"/>
      <c r="HA741" s="48"/>
      <c r="HB741" s="48"/>
      <c r="HC741" s="48"/>
      <c r="HD741" s="48"/>
      <c r="HE741" s="48"/>
      <c r="HF741" s="48"/>
      <c r="HG741" s="48"/>
      <c r="HH741" s="48"/>
      <c r="HI741" s="48"/>
      <c r="HJ741" s="48"/>
      <c r="HK741" s="48"/>
      <c r="HL741" s="48"/>
      <c r="HM741" s="48"/>
      <c r="HN741" s="48"/>
      <c r="HO741" s="48"/>
      <c r="HP741" s="48"/>
      <c r="HQ741" s="48"/>
      <c r="HR741" s="48"/>
      <c r="HS741" s="48"/>
      <c r="HT741" s="48"/>
      <c r="HU741" s="48"/>
      <c r="HV741" s="48"/>
      <c r="HW741" s="48"/>
      <c r="HX741" s="48"/>
      <c r="HY741" s="48"/>
      <c r="HZ741" s="48"/>
      <c r="IA741" s="48"/>
      <c r="IB741" s="48"/>
      <c r="IC741" s="48"/>
      <c r="ID741" s="48"/>
      <c r="IE741" s="48"/>
      <c r="IF741" s="48"/>
      <c r="IG741" s="48"/>
      <c r="IH741" s="48"/>
      <c r="II741" s="48"/>
      <c r="IJ741" s="48"/>
      <c r="IK741" s="48"/>
      <c r="IL741" s="48"/>
      <c r="IM741" s="48"/>
      <c r="IN741" s="48"/>
      <c r="IO741" s="48"/>
      <c r="IP741" s="48"/>
      <c r="IQ741" s="48"/>
      <c r="IR741" s="48"/>
      <c r="IS741" s="48"/>
      <c r="IT741" s="48"/>
      <c r="IU741" s="48"/>
      <c r="IV741" s="48"/>
    </row>
    <row r="742" spans="2:256" x14ac:dyDescent="0.25">
      <c r="B742" s="48"/>
      <c r="C742" s="48"/>
      <c r="D742" s="48"/>
      <c r="E742" s="48"/>
      <c r="F742" s="48"/>
      <c r="G742" s="48"/>
      <c r="H742" s="48"/>
      <c r="I742" s="48"/>
      <c r="J742" s="48"/>
      <c r="K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c r="GT742" s="48"/>
      <c r="GU742" s="48"/>
      <c r="GV742" s="48"/>
      <c r="GW742" s="48"/>
      <c r="GX742" s="48"/>
      <c r="GY742" s="48"/>
      <c r="GZ742" s="48"/>
      <c r="HA742" s="48"/>
      <c r="HB742" s="48"/>
      <c r="HC742" s="48"/>
      <c r="HD742" s="48"/>
      <c r="HE742" s="48"/>
      <c r="HF742" s="48"/>
      <c r="HG742" s="48"/>
      <c r="HH742" s="48"/>
      <c r="HI742" s="48"/>
      <c r="HJ742" s="48"/>
      <c r="HK742" s="48"/>
      <c r="HL742" s="48"/>
      <c r="HM742" s="48"/>
      <c r="HN742" s="48"/>
      <c r="HO742" s="48"/>
      <c r="HP742" s="48"/>
      <c r="HQ742" s="48"/>
      <c r="HR742" s="48"/>
      <c r="HS742" s="48"/>
      <c r="HT742" s="48"/>
      <c r="HU742" s="48"/>
      <c r="HV742" s="48"/>
      <c r="HW742" s="48"/>
      <c r="HX742" s="48"/>
      <c r="HY742" s="48"/>
      <c r="HZ742" s="48"/>
      <c r="IA742" s="48"/>
      <c r="IB742" s="48"/>
      <c r="IC742" s="48"/>
      <c r="ID742" s="48"/>
      <c r="IE742" s="48"/>
      <c r="IF742" s="48"/>
      <c r="IG742" s="48"/>
      <c r="IH742" s="48"/>
      <c r="II742" s="48"/>
      <c r="IJ742" s="48"/>
      <c r="IK742" s="48"/>
      <c r="IL742" s="48"/>
      <c r="IM742" s="48"/>
      <c r="IN742" s="48"/>
      <c r="IO742" s="48"/>
      <c r="IP742" s="48"/>
      <c r="IQ742" s="48"/>
      <c r="IR742" s="48"/>
      <c r="IS742" s="48"/>
      <c r="IT742" s="48"/>
      <c r="IU742" s="48"/>
      <c r="IV742" s="48"/>
    </row>
    <row r="743" spans="2:256" x14ac:dyDescent="0.25">
      <c r="B743" s="48"/>
      <c r="C743" s="48"/>
      <c r="D743" s="48"/>
      <c r="E743" s="48"/>
      <c r="F743" s="48"/>
      <c r="G743" s="48"/>
      <c r="H743" s="48"/>
      <c r="I743" s="48"/>
      <c r="J743" s="48"/>
      <c r="K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c r="GT743" s="48"/>
      <c r="GU743" s="48"/>
      <c r="GV743" s="48"/>
      <c r="GW743" s="48"/>
      <c r="GX743" s="48"/>
      <c r="GY743" s="48"/>
      <c r="GZ743" s="48"/>
      <c r="HA743" s="48"/>
      <c r="HB743" s="48"/>
      <c r="HC743" s="48"/>
      <c r="HD743" s="48"/>
      <c r="HE743" s="48"/>
      <c r="HF743" s="48"/>
      <c r="HG743" s="48"/>
      <c r="HH743" s="48"/>
      <c r="HI743" s="48"/>
      <c r="HJ743" s="48"/>
      <c r="HK743" s="48"/>
      <c r="HL743" s="48"/>
      <c r="HM743" s="48"/>
      <c r="HN743" s="48"/>
      <c r="HO743" s="48"/>
      <c r="HP743" s="48"/>
      <c r="HQ743" s="48"/>
      <c r="HR743" s="48"/>
      <c r="HS743" s="48"/>
      <c r="HT743" s="48"/>
      <c r="HU743" s="48"/>
      <c r="HV743" s="48"/>
      <c r="HW743" s="48"/>
      <c r="HX743" s="48"/>
      <c r="HY743" s="48"/>
      <c r="HZ743" s="48"/>
      <c r="IA743" s="48"/>
      <c r="IB743" s="48"/>
      <c r="IC743" s="48"/>
      <c r="ID743" s="48"/>
      <c r="IE743" s="48"/>
      <c r="IF743" s="48"/>
      <c r="IG743" s="48"/>
      <c r="IH743" s="48"/>
      <c r="II743" s="48"/>
      <c r="IJ743" s="48"/>
      <c r="IK743" s="48"/>
      <c r="IL743" s="48"/>
      <c r="IM743" s="48"/>
      <c r="IN743" s="48"/>
      <c r="IO743" s="48"/>
      <c r="IP743" s="48"/>
      <c r="IQ743" s="48"/>
      <c r="IR743" s="48"/>
      <c r="IS743" s="48"/>
      <c r="IT743" s="48"/>
      <c r="IU743" s="48"/>
      <c r="IV743" s="48"/>
    </row>
    <row r="744" spans="2:256" x14ac:dyDescent="0.25">
      <c r="B744" s="48"/>
      <c r="C744" s="48"/>
      <c r="D744" s="48"/>
      <c r="E744" s="48"/>
      <c r="F744" s="48"/>
      <c r="G744" s="48"/>
      <c r="H744" s="48"/>
      <c r="I744" s="48"/>
      <c r="J744" s="48"/>
      <c r="K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c r="GT744" s="48"/>
      <c r="GU744" s="48"/>
      <c r="GV744" s="48"/>
      <c r="GW744" s="48"/>
      <c r="GX744" s="48"/>
      <c r="GY744" s="48"/>
      <c r="GZ744" s="48"/>
      <c r="HA744" s="48"/>
      <c r="HB744" s="48"/>
      <c r="HC744" s="48"/>
      <c r="HD744" s="48"/>
      <c r="HE744" s="48"/>
      <c r="HF744" s="48"/>
      <c r="HG744" s="48"/>
      <c r="HH744" s="48"/>
      <c r="HI744" s="48"/>
      <c r="HJ744" s="48"/>
      <c r="HK744" s="48"/>
      <c r="HL744" s="48"/>
      <c r="HM744" s="48"/>
      <c r="HN744" s="48"/>
      <c r="HO744" s="48"/>
      <c r="HP744" s="48"/>
      <c r="HQ744" s="48"/>
      <c r="HR744" s="48"/>
      <c r="HS744" s="48"/>
      <c r="HT744" s="48"/>
      <c r="HU744" s="48"/>
      <c r="HV744" s="48"/>
      <c r="HW744" s="48"/>
      <c r="HX744" s="48"/>
      <c r="HY744" s="48"/>
      <c r="HZ744" s="48"/>
      <c r="IA744" s="48"/>
      <c r="IB744" s="48"/>
      <c r="IC744" s="48"/>
      <c r="ID744" s="48"/>
      <c r="IE744" s="48"/>
      <c r="IF744" s="48"/>
      <c r="IG744" s="48"/>
      <c r="IH744" s="48"/>
      <c r="II744" s="48"/>
      <c r="IJ744" s="48"/>
      <c r="IK744" s="48"/>
      <c r="IL744" s="48"/>
      <c r="IM744" s="48"/>
      <c r="IN744" s="48"/>
      <c r="IO744" s="48"/>
      <c r="IP744" s="48"/>
      <c r="IQ744" s="48"/>
      <c r="IR744" s="48"/>
      <c r="IS744" s="48"/>
      <c r="IT744" s="48"/>
      <c r="IU744" s="48"/>
      <c r="IV744" s="48"/>
    </row>
    <row r="745" spans="2:256" x14ac:dyDescent="0.25">
      <c r="B745" s="48"/>
      <c r="C745" s="48"/>
      <c r="D745" s="48"/>
      <c r="E745" s="48"/>
      <c r="F745" s="48"/>
      <c r="G745" s="48"/>
      <c r="H745" s="48"/>
      <c r="I745" s="48"/>
      <c r="J745" s="48"/>
      <c r="K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c r="GT745" s="48"/>
      <c r="GU745" s="48"/>
      <c r="GV745" s="48"/>
      <c r="GW745" s="48"/>
      <c r="GX745" s="48"/>
      <c r="GY745" s="48"/>
      <c r="GZ745" s="48"/>
      <c r="HA745" s="48"/>
      <c r="HB745" s="48"/>
      <c r="HC745" s="48"/>
      <c r="HD745" s="48"/>
      <c r="HE745" s="48"/>
      <c r="HF745" s="48"/>
      <c r="HG745" s="48"/>
      <c r="HH745" s="48"/>
      <c r="HI745" s="48"/>
      <c r="HJ745" s="48"/>
      <c r="HK745" s="48"/>
      <c r="HL745" s="48"/>
      <c r="HM745" s="48"/>
      <c r="HN745" s="48"/>
      <c r="HO745" s="48"/>
      <c r="HP745" s="48"/>
      <c r="HQ745" s="48"/>
      <c r="HR745" s="48"/>
      <c r="HS745" s="48"/>
      <c r="HT745" s="48"/>
      <c r="HU745" s="48"/>
      <c r="HV745" s="48"/>
      <c r="HW745" s="48"/>
      <c r="HX745" s="48"/>
      <c r="HY745" s="48"/>
      <c r="HZ745" s="48"/>
      <c r="IA745" s="48"/>
      <c r="IB745" s="48"/>
      <c r="IC745" s="48"/>
      <c r="ID745" s="48"/>
      <c r="IE745" s="48"/>
      <c r="IF745" s="48"/>
      <c r="IG745" s="48"/>
      <c r="IH745" s="48"/>
      <c r="II745" s="48"/>
      <c r="IJ745" s="48"/>
      <c r="IK745" s="48"/>
      <c r="IL745" s="48"/>
      <c r="IM745" s="48"/>
      <c r="IN745" s="48"/>
      <c r="IO745" s="48"/>
      <c r="IP745" s="48"/>
      <c r="IQ745" s="48"/>
      <c r="IR745" s="48"/>
      <c r="IS745" s="48"/>
      <c r="IT745" s="48"/>
      <c r="IU745" s="48"/>
      <c r="IV745" s="48"/>
    </row>
    <row r="746" spans="2:256" x14ac:dyDescent="0.25">
      <c r="B746" s="48"/>
      <c r="C746" s="48"/>
      <c r="D746" s="48"/>
      <c r="E746" s="48"/>
      <c r="F746" s="48"/>
      <c r="G746" s="48"/>
      <c r="H746" s="48"/>
      <c r="I746" s="48"/>
      <c r="J746" s="48"/>
      <c r="K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c r="GT746" s="48"/>
      <c r="GU746" s="48"/>
      <c r="GV746" s="48"/>
      <c r="GW746" s="48"/>
      <c r="GX746" s="48"/>
      <c r="GY746" s="48"/>
      <c r="GZ746" s="48"/>
      <c r="HA746" s="48"/>
      <c r="HB746" s="48"/>
      <c r="HC746" s="48"/>
      <c r="HD746" s="48"/>
      <c r="HE746" s="48"/>
      <c r="HF746" s="48"/>
      <c r="HG746" s="48"/>
      <c r="HH746" s="48"/>
      <c r="HI746" s="48"/>
      <c r="HJ746" s="48"/>
      <c r="HK746" s="48"/>
      <c r="HL746" s="48"/>
      <c r="HM746" s="48"/>
      <c r="HN746" s="48"/>
      <c r="HO746" s="48"/>
      <c r="HP746" s="48"/>
      <c r="HQ746" s="48"/>
      <c r="HR746" s="48"/>
      <c r="HS746" s="48"/>
      <c r="HT746" s="48"/>
      <c r="HU746" s="48"/>
      <c r="HV746" s="48"/>
      <c r="HW746" s="48"/>
      <c r="HX746" s="48"/>
      <c r="HY746" s="48"/>
      <c r="HZ746" s="48"/>
      <c r="IA746" s="48"/>
      <c r="IB746" s="48"/>
      <c r="IC746" s="48"/>
      <c r="ID746" s="48"/>
      <c r="IE746" s="48"/>
      <c r="IF746" s="48"/>
      <c r="IG746" s="48"/>
      <c r="IH746" s="48"/>
      <c r="II746" s="48"/>
      <c r="IJ746" s="48"/>
      <c r="IK746" s="48"/>
      <c r="IL746" s="48"/>
      <c r="IM746" s="48"/>
      <c r="IN746" s="48"/>
      <c r="IO746" s="48"/>
      <c r="IP746" s="48"/>
      <c r="IQ746" s="48"/>
      <c r="IR746" s="48"/>
      <c r="IS746" s="48"/>
      <c r="IT746" s="48"/>
      <c r="IU746" s="48"/>
      <c r="IV746" s="48"/>
    </row>
    <row r="747" spans="2:256" x14ac:dyDescent="0.25">
      <c r="B747" s="48"/>
      <c r="C747" s="48"/>
      <c r="D747" s="48"/>
      <c r="E747" s="48"/>
      <c r="F747" s="48"/>
      <c r="G747" s="48"/>
      <c r="H747" s="48"/>
      <c r="I747" s="48"/>
      <c r="J747" s="48"/>
      <c r="K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c r="GT747" s="48"/>
      <c r="GU747" s="48"/>
      <c r="GV747" s="48"/>
      <c r="GW747" s="48"/>
      <c r="GX747" s="48"/>
      <c r="GY747" s="48"/>
      <c r="GZ747" s="48"/>
      <c r="HA747" s="48"/>
      <c r="HB747" s="48"/>
      <c r="HC747" s="48"/>
      <c r="HD747" s="48"/>
      <c r="HE747" s="48"/>
      <c r="HF747" s="48"/>
      <c r="HG747" s="48"/>
      <c r="HH747" s="48"/>
      <c r="HI747" s="48"/>
      <c r="HJ747" s="48"/>
      <c r="HK747" s="48"/>
      <c r="HL747" s="48"/>
      <c r="HM747" s="48"/>
      <c r="HN747" s="48"/>
      <c r="HO747" s="48"/>
      <c r="HP747" s="48"/>
      <c r="HQ747" s="48"/>
      <c r="HR747" s="48"/>
      <c r="HS747" s="48"/>
      <c r="HT747" s="48"/>
      <c r="HU747" s="48"/>
      <c r="HV747" s="48"/>
      <c r="HW747" s="48"/>
      <c r="HX747" s="48"/>
      <c r="HY747" s="48"/>
      <c r="HZ747" s="48"/>
      <c r="IA747" s="48"/>
      <c r="IB747" s="48"/>
      <c r="IC747" s="48"/>
      <c r="ID747" s="48"/>
      <c r="IE747" s="48"/>
      <c r="IF747" s="48"/>
      <c r="IG747" s="48"/>
      <c r="IH747" s="48"/>
      <c r="II747" s="48"/>
      <c r="IJ747" s="48"/>
      <c r="IK747" s="48"/>
      <c r="IL747" s="48"/>
      <c r="IM747" s="48"/>
      <c r="IN747" s="48"/>
      <c r="IO747" s="48"/>
      <c r="IP747" s="48"/>
      <c r="IQ747" s="48"/>
      <c r="IR747" s="48"/>
      <c r="IS747" s="48"/>
      <c r="IT747" s="48"/>
      <c r="IU747" s="48"/>
      <c r="IV747" s="48"/>
    </row>
    <row r="748" spans="2:256" x14ac:dyDescent="0.25">
      <c r="B748" s="48"/>
      <c r="C748" s="48"/>
      <c r="D748" s="48"/>
      <c r="E748" s="48"/>
      <c r="F748" s="48"/>
      <c r="G748" s="48"/>
      <c r="H748" s="48"/>
      <c r="I748" s="48"/>
      <c r="J748" s="48"/>
      <c r="K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c r="GT748" s="48"/>
      <c r="GU748" s="48"/>
      <c r="GV748" s="48"/>
      <c r="GW748" s="48"/>
      <c r="GX748" s="48"/>
      <c r="GY748" s="48"/>
      <c r="GZ748" s="48"/>
      <c r="HA748" s="48"/>
      <c r="HB748" s="48"/>
      <c r="HC748" s="48"/>
      <c r="HD748" s="48"/>
      <c r="HE748" s="48"/>
      <c r="HF748" s="48"/>
      <c r="HG748" s="48"/>
      <c r="HH748" s="48"/>
      <c r="HI748" s="48"/>
      <c r="HJ748" s="48"/>
      <c r="HK748" s="48"/>
      <c r="HL748" s="48"/>
      <c r="HM748" s="48"/>
      <c r="HN748" s="48"/>
      <c r="HO748" s="48"/>
      <c r="HP748" s="48"/>
      <c r="HQ748" s="48"/>
      <c r="HR748" s="48"/>
      <c r="HS748" s="48"/>
      <c r="HT748" s="48"/>
      <c r="HU748" s="48"/>
      <c r="HV748" s="48"/>
      <c r="HW748" s="48"/>
      <c r="HX748" s="48"/>
      <c r="HY748" s="48"/>
      <c r="HZ748" s="48"/>
      <c r="IA748" s="48"/>
      <c r="IB748" s="48"/>
      <c r="IC748" s="48"/>
      <c r="ID748" s="48"/>
      <c r="IE748" s="48"/>
      <c r="IF748" s="48"/>
      <c r="IG748" s="48"/>
      <c r="IH748" s="48"/>
      <c r="II748" s="48"/>
      <c r="IJ748" s="48"/>
      <c r="IK748" s="48"/>
      <c r="IL748" s="48"/>
      <c r="IM748" s="48"/>
      <c r="IN748" s="48"/>
      <c r="IO748" s="48"/>
      <c r="IP748" s="48"/>
      <c r="IQ748" s="48"/>
      <c r="IR748" s="48"/>
      <c r="IS748" s="48"/>
      <c r="IT748" s="48"/>
      <c r="IU748" s="48"/>
      <c r="IV748" s="48"/>
    </row>
    <row r="749" spans="2:256" x14ac:dyDescent="0.25">
      <c r="B749" s="48"/>
      <c r="C749" s="48"/>
      <c r="D749" s="48"/>
      <c r="E749" s="48"/>
      <c r="F749" s="48"/>
      <c r="G749" s="48"/>
      <c r="H749" s="48"/>
      <c r="I749" s="48"/>
      <c r="J749" s="48"/>
      <c r="K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c r="GT749" s="48"/>
      <c r="GU749" s="48"/>
      <c r="GV749" s="48"/>
      <c r="GW749" s="48"/>
      <c r="GX749" s="48"/>
      <c r="GY749" s="48"/>
      <c r="GZ749" s="48"/>
      <c r="HA749" s="48"/>
      <c r="HB749" s="48"/>
      <c r="HC749" s="48"/>
      <c r="HD749" s="48"/>
      <c r="HE749" s="48"/>
      <c r="HF749" s="48"/>
      <c r="HG749" s="48"/>
      <c r="HH749" s="48"/>
      <c r="HI749" s="48"/>
      <c r="HJ749" s="48"/>
      <c r="HK749" s="48"/>
      <c r="HL749" s="48"/>
      <c r="HM749" s="48"/>
      <c r="HN749" s="48"/>
      <c r="HO749" s="48"/>
      <c r="HP749" s="48"/>
      <c r="HQ749" s="48"/>
      <c r="HR749" s="48"/>
      <c r="HS749" s="48"/>
      <c r="HT749" s="48"/>
      <c r="HU749" s="48"/>
      <c r="HV749" s="48"/>
      <c r="HW749" s="48"/>
      <c r="HX749" s="48"/>
      <c r="HY749" s="48"/>
      <c r="HZ749" s="48"/>
      <c r="IA749" s="48"/>
      <c r="IB749" s="48"/>
      <c r="IC749" s="48"/>
      <c r="ID749" s="48"/>
      <c r="IE749" s="48"/>
      <c r="IF749" s="48"/>
      <c r="IG749" s="48"/>
      <c r="IH749" s="48"/>
      <c r="II749" s="48"/>
      <c r="IJ749" s="48"/>
      <c r="IK749" s="48"/>
      <c r="IL749" s="48"/>
      <c r="IM749" s="48"/>
      <c r="IN749" s="48"/>
      <c r="IO749" s="48"/>
      <c r="IP749" s="48"/>
      <c r="IQ749" s="48"/>
      <c r="IR749" s="48"/>
      <c r="IS749" s="48"/>
      <c r="IT749" s="48"/>
      <c r="IU749" s="48"/>
      <c r="IV749" s="48"/>
    </row>
    <row r="750" spans="2:256" x14ac:dyDescent="0.25">
      <c r="B750" s="48"/>
      <c r="C750" s="48"/>
      <c r="D750" s="48"/>
      <c r="E750" s="48"/>
      <c r="F750" s="48"/>
      <c r="G750" s="48"/>
      <c r="H750" s="48"/>
      <c r="I750" s="48"/>
      <c r="J750" s="48"/>
      <c r="K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c r="GT750" s="48"/>
      <c r="GU750" s="48"/>
      <c r="GV750" s="48"/>
      <c r="GW750" s="48"/>
      <c r="GX750" s="48"/>
      <c r="GY750" s="48"/>
      <c r="GZ750" s="48"/>
      <c r="HA750" s="48"/>
      <c r="HB750" s="48"/>
      <c r="HC750" s="48"/>
      <c r="HD750" s="48"/>
      <c r="HE750" s="48"/>
      <c r="HF750" s="48"/>
      <c r="HG750" s="48"/>
      <c r="HH750" s="48"/>
      <c r="HI750" s="48"/>
      <c r="HJ750" s="48"/>
      <c r="HK750" s="48"/>
      <c r="HL750" s="48"/>
      <c r="HM750" s="48"/>
      <c r="HN750" s="48"/>
      <c r="HO750" s="48"/>
      <c r="HP750" s="48"/>
      <c r="HQ750" s="48"/>
      <c r="HR750" s="48"/>
      <c r="HS750" s="48"/>
      <c r="HT750" s="48"/>
      <c r="HU750" s="48"/>
      <c r="HV750" s="48"/>
      <c r="HW750" s="48"/>
      <c r="HX750" s="48"/>
      <c r="HY750" s="48"/>
      <c r="HZ750" s="48"/>
      <c r="IA750" s="48"/>
      <c r="IB750" s="48"/>
      <c r="IC750" s="48"/>
      <c r="ID750" s="48"/>
      <c r="IE750" s="48"/>
      <c r="IF750" s="48"/>
      <c r="IG750" s="48"/>
      <c r="IH750" s="48"/>
      <c r="II750" s="48"/>
      <c r="IJ750" s="48"/>
      <c r="IK750" s="48"/>
      <c r="IL750" s="48"/>
      <c r="IM750" s="48"/>
      <c r="IN750" s="48"/>
      <c r="IO750" s="48"/>
      <c r="IP750" s="48"/>
      <c r="IQ750" s="48"/>
      <c r="IR750" s="48"/>
      <c r="IS750" s="48"/>
      <c r="IT750" s="48"/>
      <c r="IU750" s="48"/>
      <c r="IV750" s="48"/>
    </row>
    <row r="751" spans="2:256" x14ac:dyDescent="0.25">
      <c r="B751" s="48"/>
      <c r="C751" s="48"/>
      <c r="D751" s="48"/>
      <c r="E751" s="48"/>
      <c r="F751" s="48"/>
      <c r="G751" s="48"/>
      <c r="H751" s="48"/>
      <c r="I751" s="48"/>
      <c r="J751" s="48"/>
      <c r="K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row>
    <row r="752" spans="2:256" x14ac:dyDescent="0.25">
      <c r="B752" s="48"/>
      <c r="C752" s="48"/>
      <c r="D752" s="48"/>
      <c r="E752" s="48"/>
      <c r="F752" s="48"/>
      <c r="G752" s="48"/>
      <c r="H752" s="48"/>
      <c r="I752" s="48"/>
      <c r="J752" s="48"/>
      <c r="K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c r="GT752" s="48"/>
      <c r="GU752" s="48"/>
      <c r="GV752" s="48"/>
      <c r="GW752" s="48"/>
      <c r="GX752" s="48"/>
      <c r="GY752" s="48"/>
      <c r="GZ752" s="48"/>
      <c r="HA752" s="48"/>
      <c r="HB752" s="48"/>
      <c r="HC752" s="48"/>
      <c r="HD752" s="48"/>
      <c r="HE752" s="48"/>
      <c r="HF752" s="48"/>
      <c r="HG752" s="48"/>
      <c r="HH752" s="48"/>
      <c r="HI752" s="48"/>
      <c r="HJ752" s="48"/>
      <c r="HK752" s="48"/>
      <c r="HL752" s="48"/>
      <c r="HM752" s="48"/>
      <c r="HN752" s="48"/>
      <c r="HO752" s="48"/>
      <c r="HP752" s="48"/>
      <c r="HQ752" s="48"/>
      <c r="HR752" s="48"/>
      <c r="HS752" s="48"/>
      <c r="HT752" s="48"/>
      <c r="HU752" s="48"/>
      <c r="HV752" s="48"/>
      <c r="HW752" s="48"/>
      <c r="HX752" s="48"/>
      <c r="HY752" s="48"/>
      <c r="HZ752" s="48"/>
      <c r="IA752" s="48"/>
      <c r="IB752" s="48"/>
      <c r="IC752" s="48"/>
      <c r="ID752" s="48"/>
      <c r="IE752" s="48"/>
      <c r="IF752" s="48"/>
      <c r="IG752" s="48"/>
      <c r="IH752" s="48"/>
      <c r="II752" s="48"/>
      <c r="IJ752" s="48"/>
      <c r="IK752" s="48"/>
      <c r="IL752" s="48"/>
      <c r="IM752" s="48"/>
      <c r="IN752" s="48"/>
      <c r="IO752" s="48"/>
      <c r="IP752" s="48"/>
      <c r="IQ752" s="48"/>
      <c r="IR752" s="48"/>
      <c r="IS752" s="48"/>
      <c r="IT752" s="48"/>
      <c r="IU752" s="48"/>
      <c r="IV752" s="48"/>
    </row>
    <row r="753" spans="2:256" x14ac:dyDescent="0.25">
      <c r="B753" s="48"/>
      <c r="C753" s="48"/>
      <c r="D753" s="48"/>
      <c r="E753" s="48"/>
      <c r="F753" s="48"/>
      <c r="G753" s="48"/>
      <c r="H753" s="48"/>
      <c r="I753" s="48"/>
      <c r="J753" s="48"/>
      <c r="K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row>
    <row r="754" spans="2:256" x14ac:dyDescent="0.25">
      <c r="B754" s="48"/>
      <c r="C754" s="48"/>
      <c r="D754" s="48"/>
      <c r="E754" s="48"/>
      <c r="F754" s="48"/>
      <c r="G754" s="48"/>
      <c r="H754" s="48"/>
      <c r="I754" s="48"/>
      <c r="J754" s="48"/>
      <c r="K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c r="GT754" s="48"/>
      <c r="GU754" s="48"/>
      <c r="GV754" s="48"/>
      <c r="GW754" s="48"/>
      <c r="GX754" s="48"/>
      <c r="GY754" s="48"/>
      <c r="GZ754" s="48"/>
      <c r="HA754" s="48"/>
      <c r="HB754" s="48"/>
      <c r="HC754" s="48"/>
      <c r="HD754" s="48"/>
      <c r="HE754" s="48"/>
      <c r="HF754" s="48"/>
      <c r="HG754" s="48"/>
      <c r="HH754" s="48"/>
      <c r="HI754" s="48"/>
      <c r="HJ754" s="48"/>
      <c r="HK754" s="48"/>
      <c r="HL754" s="48"/>
      <c r="HM754" s="48"/>
      <c r="HN754" s="48"/>
      <c r="HO754" s="48"/>
      <c r="HP754" s="48"/>
      <c r="HQ754" s="48"/>
      <c r="HR754" s="48"/>
      <c r="HS754" s="48"/>
      <c r="HT754" s="48"/>
      <c r="HU754" s="48"/>
      <c r="HV754" s="48"/>
      <c r="HW754" s="48"/>
      <c r="HX754" s="48"/>
      <c r="HY754" s="48"/>
      <c r="HZ754" s="48"/>
      <c r="IA754" s="48"/>
      <c r="IB754" s="48"/>
      <c r="IC754" s="48"/>
      <c r="ID754" s="48"/>
      <c r="IE754" s="48"/>
      <c r="IF754" s="48"/>
      <c r="IG754" s="48"/>
      <c r="IH754" s="48"/>
      <c r="II754" s="48"/>
      <c r="IJ754" s="48"/>
      <c r="IK754" s="48"/>
      <c r="IL754" s="48"/>
      <c r="IM754" s="48"/>
      <c r="IN754" s="48"/>
      <c r="IO754" s="48"/>
      <c r="IP754" s="48"/>
      <c r="IQ754" s="48"/>
      <c r="IR754" s="48"/>
      <c r="IS754" s="48"/>
      <c r="IT754" s="48"/>
      <c r="IU754" s="48"/>
      <c r="IV754" s="48"/>
    </row>
    <row r="755" spans="2:256" x14ac:dyDescent="0.25">
      <c r="B755" s="48"/>
      <c r="C755" s="48"/>
      <c r="D755" s="48"/>
      <c r="E755" s="48"/>
      <c r="F755" s="48"/>
      <c r="G755" s="48"/>
      <c r="H755" s="48"/>
      <c r="I755" s="48"/>
      <c r="J755" s="48"/>
      <c r="K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c r="EF755" s="48"/>
      <c r="EG755" s="48"/>
      <c r="EH755" s="48"/>
      <c r="EI755" s="48"/>
      <c r="EJ755" s="48"/>
      <c r="EK755" s="48"/>
      <c r="EL755" s="48"/>
      <c r="EM755" s="48"/>
      <c r="EN755" s="48"/>
      <c r="EO755" s="48"/>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c r="GL755" s="48"/>
      <c r="GM755" s="48"/>
      <c r="GN755" s="48"/>
      <c r="GO755" s="48"/>
      <c r="GP755" s="48"/>
      <c r="GQ755" s="48"/>
      <c r="GR755" s="48"/>
      <c r="GS755" s="48"/>
      <c r="GT755" s="48"/>
      <c r="GU755" s="48"/>
      <c r="GV755" s="48"/>
      <c r="GW755" s="48"/>
      <c r="GX755" s="48"/>
      <c r="GY755" s="48"/>
      <c r="GZ755" s="48"/>
      <c r="HA755" s="48"/>
      <c r="HB755" s="48"/>
      <c r="HC755" s="48"/>
      <c r="HD755" s="48"/>
      <c r="HE755" s="48"/>
      <c r="HF755" s="48"/>
      <c r="HG755" s="48"/>
      <c r="HH755" s="48"/>
      <c r="HI755" s="48"/>
      <c r="HJ755" s="48"/>
      <c r="HK755" s="48"/>
      <c r="HL755" s="48"/>
      <c r="HM755" s="48"/>
      <c r="HN755" s="48"/>
      <c r="HO755" s="48"/>
      <c r="HP755" s="48"/>
      <c r="HQ755" s="48"/>
      <c r="HR755" s="48"/>
      <c r="HS755" s="48"/>
      <c r="HT755" s="48"/>
      <c r="HU755" s="48"/>
      <c r="HV755" s="48"/>
      <c r="HW755" s="48"/>
      <c r="HX755" s="48"/>
      <c r="HY755" s="48"/>
      <c r="HZ755" s="48"/>
      <c r="IA755" s="48"/>
      <c r="IB755" s="48"/>
      <c r="IC755" s="48"/>
      <c r="ID755" s="48"/>
      <c r="IE755" s="48"/>
      <c r="IF755" s="48"/>
      <c r="IG755" s="48"/>
      <c r="IH755" s="48"/>
      <c r="II755" s="48"/>
      <c r="IJ755" s="48"/>
      <c r="IK755" s="48"/>
      <c r="IL755" s="48"/>
      <c r="IM755" s="48"/>
      <c r="IN755" s="48"/>
      <c r="IO755" s="48"/>
      <c r="IP755" s="48"/>
      <c r="IQ755" s="48"/>
      <c r="IR755" s="48"/>
      <c r="IS755" s="48"/>
      <c r="IT755" s="48"/>
      <c r="IU755" s="48"/>
      <c r="IV755" s="48"/>
    </row>
    <row r="756" spans="2:256" x14ac:dyDescent="0.25">
      <c r="B756" s="48"/>
      <c r="C756" s="48"/>
      <c r="D756" s="48"/>
      <c r="E756" s="48"/>
      <c r="F756" s="48"/>
      <c r="G756" s="48"/>
      <c r="H756" s="48"/>
      <c r="I756" s="48"/>
      <c r="J756" s="48"/>
      <c r="K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c r="DB756" s="48"/>
      <c r="DC756" s="48"/>
      <c r="DD756" s="48"/>
      <c r="DE756" s="48"/>
      <c r="DF756" s="48"/>
      <c r="DG756" s="48"/>
      <c r="DH756" s="48"/>
      <c r="DI756" s="48"/>
      <c r="DJ756" s="48"/>
      <c r="DK756" s="48"/>
      <c r="DL756" s="48"/>
      <c r="DM756" s="48"/>
      <c r="DN756" s="48"/>
      <c r="DO756" s="48"/>
      <c r="DP756" s="48"/>
      <c r="DQ756" s="48"/>
      <c r="DR756" s="48"/>
      <c r="DS756" s="48"/>
      <c r="DT756" s="48"/>
      <c r="DU756" s="48"/>
      <c r="DV756" s="48"/>
      <c r="DW756" s="48"/>
      <c r="DX756" s="48"/>
      <c r="DY756" s="48"/>
      <c r="DZ756" s="48"/>
      <c r="EA756" s="48"/>
      <c r="EB756" s="48"/>
      <c r="EC756" s="48"/>
      <c r="ED756" s="48"/>
      <c r="EE756" s="48"/>
      <c r="EF756" s="48"/>
      <c r="EG756" s="48"/>
      <c r="EH756" s="48"/>
      <c r="EI756" s="48"/>
      <c r="EJ756" s="48"/>
      <c r="EK756" s="48"/>
      <c r="EL756" s="48"/>
      <c r="EM756" s="48"/>
      <c r="EN756" s="48"/>
      <c r="EO756" s="48"/>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c r="GL756" s="48"/>
      <c r="GM756" s="48"/>
      <c r="GN756" s="48"/>
      <c r="GO756" s="48"/>
      <c r="GP756" s="48"/>
      <c r="GQ756" s="48"/>
      <c r="GR756" s="48"/>
      <c r="GS756" s="48"/>
      <c r="GT756" s="48"/>
      <c r="GU756" s="48"/>
      <c r="GV756" s="48"/>
      <c r="GW756" s="48"/>
      <c r="GX756" s="48"/>
      <c r="GY756" s="48"/>
      <c r="GZ756" s="48"/>
      <c r="HA756" s="48"/>
      <c r="HB756" s="48"/>
      <c r="HC756" s="48"/>
      <c r="HD756" s="48"/>
      <c r="HE756" s="48"/>
      <c r="HF756" s="48"/>
      <c r="HG756" s="48"/>
      <c r="HH756" s="48"/>
      <c r="HI756" s="48"/>
      <c r="HJ756" s="48"/>
      <c r="HK756" s="48"/>
      <c r="HL756" s="48"/>
      <c r="HM756" s="48"/>
      <c r="HN756" s="48"/>
      <c r="HO756" s="48"/>
      <c r="HP756" s="48"/>
      <c r="HQ756" s="48"/>
      <c r="HR756" s="48"/>
      <c r="HS756" s="48"/>
      <c r="HT756" s="48"/>
      <c r="HU756" s="48"/>
      <c r="HV756" s="48"/>
      <c r="HW756" s="48"/>
      <c r="HX756" s="48"/>
      <c r="HY756" s="48"/>
      <c r="HZ756" s="48"/>
      <c r="IA756" s="48"/>
      <c r="IB756" s="48"/>
      <c r="IC756" s="48"/>
      <c r="ID756" s="48"/>
      <c r="IE756" s="48"/>
      <c r="IF756" s="48"/>
      <c r="IG756" s="48"/>
      <c r="IH756" s="48"/>
      <c r="II756" s="48"/>
      <c r="IJ756" s="48"/>
      <c r="IK756" s="48"/>
      <c r="IL756" s="48"/>
      <c r="IM756" s="48"/>
      <c r="IN756" s="48"/>
      <c r="IO756" s="48"/>
      <c r="IP756" s="48"/>
      <c r="IQ756" s="48"/>
      <c r="IR756" s="48"/>
      <c r="IS756" s="48"/>
      <c r="IT756" s="48"/>
      <c r="IU756" s="48"/>
      <c r="IV756" s="48"/>
    </row>
    <row r="757" spans="2:256" x14ac:dyDescent="0.25">
      <c r="B757" s="48"/>
      <c r="C757" s="48"/>
      <c r="D757" s="48"/>
      <c r="E757" s="48"/>
      <c r="F757" s="48"/>
      <c r="G757" s="48"/>
      <c r="H757" s="48"/>
      <c r="I757" s="48"/>
      <c r="J757" s="48"/>
      <c r="K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c r="EF757" s="48"/>
      <c r="EG757" s="48"/>
      <c r="EH757" s="48"/>
      <c r="EI757" s="48"/>
      <c r="EJ757" s="48"/>
      <c r="EK757" s="48"/>
      <c r="EL757" s="48"/>
      <c r="EM757" s="48"/>
      <c r="EN757" s="48"/>
      <c r="EO757" s="48"/>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c r="GL757" s="48"/>
      <c r="GM757" s="48"/>
      <c r="GN757" s="48"/>
      <c r="GO757" s="48"/>
      <c r="GP757" s="48"/>
      <c r="GQ757" s="48"/>
      <c r="GR757" s="48"/>
      <c r="GS757" s="48"/>
      <c r="GT757" s="48"/>
      <c r="GU757" s="48"/>
      <c r="GV757" s="48"/>
      <c r="GW757" s="48"/>
      <c r="GX757" s="48"/>
      <c r="GY757" s="48"/>
      <c r="GZ757" s="48"/>
      <c r="HA757" s="48"/>
      <c r="HB757" s="48"/>
      <c r="HC757" s="48"/>
      <c r="HD757" s="48"/>
      <c r="HE757" s="48"/>
      <c r="HF757" s="48"/>
      <c r="HG757" s="48"/>
      <c r="HH757" s="48"/>
      <c r="HI757" s="48"/>
      <c r="HJ757" s="48"/>
      <c r="HK757" s="48"/>
      <c r="HL757" s="48"/>
      <c r="HM757" s="48"/>
      <c r="HN757" s="48"/>
      <c r="HO757" s="48"/>
      <c r="HP757" s="48"/>
      <c r="HQ757" s="48"/>
      <c r="HR757" s="48"/>
      <c r="HS757" s="48"/>
      <c r="HT757" s="48"/>
      <c r="HU757" s="48"/>
      <c r="HV757" s="48"/>
      <c r="HW757" s="48"/>
      <c r="HX757" s="48"/>
      <c r="HY757" s="48"/>
      <c r="HZ757" s="48"/>
      <c r="IA757" s="48"/>
      <c r="IB757" s="48"/>
      <c r="IC757" s="48"/>
      <c r="ID757" s="48"/>
      <c r="IE757" s="48"/>
      <c r="IF757" s="48"/>
      <c r="IG757" s="48"/>
      <c r="IH757" s="48"/>
      <c r="II757" s="48"/>
      <c r="IJ757" s="48"/>
      <c r="IK757" s="48"/>
      <c r="IL757" s="48"/>
      <c r="IM757" s="48"/>
      <c r="IN757" s="48"/>
      <c r="IO757" s="48"/>
      <c r="IP757" s="48"/>
      <c r="IQ757" s="48"/>
      <c r="IR757" s="48"/>
      <c r="IS757" s="48"/>
      <c r="IT757" s="48"/>
      <c r="IU757" s="48"/>
      <c r="IV757" s="48"/>
    </row>
    <row r="758" spans="2:256" x14ac:dyDescent="0.25">
      <c r="B758" s="48"/>
      <c r="C758" s="48"/>
      <c r="D758" s="48"/>
      <c r="E758" s="48"/>
      <c r="F758" s="48"/>
      <c r="G758" s="48"/>
      <c r="H758" s="48"/>
      <c r="I758" s="48"/>
      <c r="J758" s="48"/>
      <c r="K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c r="EF758" s="48"/>
      <c r="EG758" s="48"/>
      <c r="EH758" s="48"/>
      <c r="EI758" s="48"/>
      <c r="EJ758" s="48"/>
      <c r="EK758" s="48"/>
      <c r="EL758" s="48"/>
      <c r="EM758" s="48"/>
      <c r="EN758" s="48"/>
      <c r="EO758" s="48"/>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c r="GL758" s="48"/>
      <c r="GM758" s="48"/>
      <c r="GN758" s="48"/>
      <c r="GO758" s="48"/>
      <c r="GP758" s="48"/>
      <c r="GQ758" s="48"/>
      <c r="GR758" s="48"/>
      <c r="GS758" s="48"/>
      <c r="GT758" s="48"/>
      <c r="GU758" s="48"/>
      <c r="GV758" s="48"/>
      <c r="GW758" s="48"/>
      <c r="GX758" s="48"/>
      <c r="GY758" s="48"/>
      <c r="GZ758" s="48"/>
      <c r="HA758" s="48"/>
      <c r="HB758" s="48"/>
      <c r="HC758" s="48"/>
      <c r="HD758" s="48"/>
      <c r="HE758" s="48"/>
      <c r="HF758" s="48"/>
      <c r="HG758" s="48"/>
      <c r="HH758" s="48"/>
      <c r="HI758" s="48"/>
      <c r="HJ758" s="48"/>
      <c r="HK758" s="48"/>
      <c r="HL758" s="48"/>
      <c r="HM758" s="48"/>
      <c r="HN758" s="48"/>
      <c r="HO758" s="48"/>
      <c r="HP758" s="48"/>
      <c r="HQ758" s="48"/>
      <c r="HR758" s="48"/>
      <c r="HS758" s="48"/>
      <c r="HT758" s="48"/>
      <c r="HU758" s="48"/>
      <c r="HV758" s="48"/>
      <c r="HW758" s="48"/>
      <c r="HX758" s="48"/>
      <c r="HY758" s="48"/>
      <c r="HZ758" s="48"/>
      <c r="IA758" s="48"/>
      <c r="IB758" s="48"/>
      <c r="IC758" s="48"/>
      <c r="ID758" s="48"/>
      <c r="IE758" s="48"/>
      <c r="IF758" s="48"/>
      <c r="IG758" s="48"/>
      <c r="IH758" s="48"/>
      <c r="II758" s="48"/>
      <c r="IJ758" s="48"/>
      <c r="IK758" s="48"/>
      <c r="IL758" s="48"/>
      <c r="IM758" s="48"/>
      <c r="IN758" s="48"/>
      <c r="IO758" s="48"/>
      <c r="IP758" s="48"/>
      <c r="IQ758" s="48"/>
      <c r="IR758" s="48"/>
      <c r="IS758" s="48"/>
      <c r="IT758" s="48"/>
      <c r="IU758" s="48"/>
      <c r="IV758" s="48"/>
    </row>
    <row r="759" spans="2:256" x14ac:dyDescent="0.25">
      <c r="B759" s="48"/>
      <c r="C759" s="48"/>
      <c r="D759" s="48"/>
      <c r="E759" s="48"/>
      <c r="F759" s="48"/>
      <c r="G759" s="48"/>
      <c r="H759" s="48"/>
      <c r="I759" s="48"/>
      <c r="J759" s="48"/>
      <c r="K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c r="EF759" s="48"/>
      <c r="EG759" s="48"/>
      <c r="EH759" s="48"/>
      <c r="EI759" s="48"/>
      <c r="EJ759" s="48"/>
      <c r="EK759" s="48"/>
      <c r="EL759" s="48"/>
      <c r="EM759" s="48"/>
      <c r="EN759" s="48"/>
      <c r="EO759" s="48"/>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c r="GL759" s="48"/>
      <c r="GM759" s="48"/>
      <c r="GN759" s="48"/>
      <c r="GO759" s="48"/>
      <c r="GP759" s="48"/>
      <c r="GQ759" s="48"/>
      <c r="GR759" s="48"/>
      <c r="GS759" s="48"/>
      <c r="GT759" s="48"/>
      <c r="GU759" s="48"/>
      <c r="GV759" s="48"/>
      <c r="GW759" s="48"/>
      <c r="GX759" s="48"/>
      <c r="GY759" s="48"/>
      <c r="GZ759" s="48"/>
      <c r="HA759" s="48"/>
      <c r="HB759" s="48"/>
      <c r="HC759" s="48"/>
      <c r="HD759" s="48"/>
      <c r="HE759" s="48"/>
      <c r="HF759" s="48"/>
      <c r="HG759" s="48"/>
      <c r="HH759" s="48"/>
      <c r="HI759" s="48"/>
      <c r="HJ759" s="48"/>
      <c r="HK759" s="48"/>
      <c r="HL759" s="48"/>
      <c r="HM759" s="48"/>
      <c r="HN759" s="48"/>
      <c r="HO759" s="48"/>
      <c r="HP759" s="48"/>
      <c r="HQ759" s="48"/>
      <c r="HR759" s="48"/>
      <c r="HS759" s="48"/>
      <c r="HT759" s="48"/>
      <c r="HU759" s="48"/>
      <c r="HV759" s="48"/>
      <c r="HW759" s="48"/>
      <c r="HX759" s="48"/>
      <c r="HY759" s="48"/>
      <c r="HZ759" s="48"/>
      <c r="IA759" s="48"/>
      <c r="IB759" s="48"/>
      <c r="IC759" s="48"/>
      <c r="ID759" s="48"/>
      <c r="IE759" s="48"/>
      <c r="IF759" s="48"/>
      <c r="IG759" s="48"/>
      <c r="IH759" s="48"/>
      <c r="II759" s="48"/>
      <c r="IJ759" s="48"/>
      <c r="IK759" s="48"/>
      <c r="IL759" s="48"/>
      <c r="IM759" s="48"/>
      <c r="IN759" s="48"/>
      <c r="IO759" s="48"/>
      <c r="IP759" s="48"/>
      <c r="IQ759" s="48"/>
      <c r="IR759" s="48"/>
      <c r="IS759" s="48"/>
      <c r="IT759" s="48"/>
      <c r="IU759" s="48"/>
      <c r="IV759" s="48"/>
    </row>
    <row r="760" spans="2:256" x14ac:dyDescent="0.25">
      <c r="B760" s="48"/>
      <c r="C760" s="48"/>
      <c r="D760" s="48"/>
      <c r="E760" s="48"/>
      <c r="F760" s="48"/>
      <c r="G760" s="48"/>
      <c r="H760" s="48"/>
      <c r="I760" s="48"/>
      <c r="J760" s="48"/>
      <c r="K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48"/>
      <c r="GT760" s="48"/>
      <c r="GU760" s="48"/>
      <c r="GV760" s="48"/>
      <c r="GW760" s="48"/>
      <c r="GX760" s="48"/>
      <c r="GY760" s="48"/>
      <c r="GZ760" s="48"/>
      <c r="HA760" s="48"/>
      <c r="HB760" s="48"/>
      <c r="HC760" s="48"/>
      <c r="HD760" s="48"/>
      <c r="HE760" s="48"/>
      <c r="HF760" s="48"/>
      <c r="HG760" s="48"/>
      <c r="HH760" s="48"/>
      <c r="HI760" s="48"/>
      <c r="HJ760" s="48"/>
      <c r="HK760" s="48"/>
      <c r="HL760" s="48"/>
      <c r="HM760" s="48"/>
      <c r="HN760" s="48"/>
      <c r="HO760" s="48"/>
      <c r="HP760" s="48"/>
      <c r="HQ760" s="48"/>
      <c r="HR760" s="48"/>
      <c r="HS760" s="48"/>
      <c r="HT760" s="48"/>
      <c r="HU760" s="48"/>
      <c r="HV760" s="48"/>
      <c r="HW760" s="48"/>
      <c r="HX760" s="48"/>
      <c r="HY760" s="48"/>
      <c r="HZ760" s="48"/>
      <c r="IA760" s="48"/>
      <c r="IB760" s="48"/>
      <c r="IC760" s="48"/>
      <c r="ID760" s="48"/>
      <c r="IE760" s="48"/>
      <c r="IF760" s="48"/>
      <c r="IG760" s="48"/>
      <c r="IH760" s="48"/>
      <c r="II760" s="48"/>
      <c r="IJ760" s="48"/>
      <c r="IK760" s="48"/>
      <c r="IL760" s="48"/>
      <c r="IM760" s="48"/>
      <c r="IN760" s="48"/>
      <c r="IO760" s="48"/>
      <c r="IP760" s="48"/>
      <c r="IQ760" s="48"/>
      <c r="IR760" s="48"/>
      <c r="IS760" s="48"/>
      <c r="IT760" s="48"/>
      <c r="IU760" s="48"/>
      <c r="IV760" s="48"/>
    </row>
    <row r="761" spans="2:256" x14ac:dyDescent="0.25">
      <c r="B761" s="48"/>
      <c r="C761" s="48"/>
      <c r="D761" s="48"/>
      <c r="E761" s="48"/>
      <c r="F761" s="48"/>
      <c r="G761" s="48"/>
      <c r="H761" s="48"/>
      <c r="I761" s="48"/>
      <c r="J761" s="48"/>
      <c r="K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c r="BV761" s="48"/>
      <c r="BW761" s="48"/>
      <c r="BX761" s="48"/>
      <c r="BY761" s="48"/>
      <c r="BZ761" s="48"/>
      <c r="CA761" s="48"/>
      <c r="CB761" s="48"/>
      <c r="CC761" s="48"/>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c r="EF761" s="48"/>
      <c r="EG761" s="48"/>
      <c r="EH761" s="48"/>
      <c r="EI761" s="48"/>
      <c r="EJ761" s="48"/>
      <c r="EK761" s="48"/>
      <c r="EL761" s="48"/>
      <c r="EM761" s="48"/>
      <c r="EN761" s="48"/>
      <c r="EO761" s="48"/>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c r="GL761" s="48"/>
      <c r="GM761" s="48"/>
      <c r="GN761" s="48"/>
      <c r="GO761" s="48"/>
      <c r="GP761" s="48"/>
      <c r="GQ761" s="48"/>
      <c r="GR761" s="48"/>
      <c r="GS761" s="48"/>
      <c r="GT761" s="48"/>
      <c r="GU761" s="48"/>
      <c r="GV761" s="48"/>
      <c r="GW761" s="48"/>
      <c r="GX761" s="48"/>
      <c r="GY761" s="48"/>
      <c r="GZ761" s="48"/>
      <c r="HA761" s="48"/>
      <c r="HB761" s="48"/>
      <c r="HC761" s="48"/>
      <c r="HD761" s="48"/>
      <c r="HE761" s="48"/>
      <c r="HF761" s="48"/>
      <c r="HG761" s="48"/>
      <c r="HH761" s="48"/>
      <c r="HI761" s="48"/>
      <c r="HJ761" s="48"/>
      <c r="HK761" s="48"/>
      <c r="HL761" s="48"/>
      <c r="HM761" s="48"/>
      <c r="HN761" s="48"/>
      <c r="HO761" s="48"/>
      <c r="HP761" s="48"/>
      <c r="HQ761" s="48"/>
      <c r="HR761" s="48"/>
      <c r="HS761" s="48"/>
      <c r="HT761" s="48"/>
      <c r="HU761" s="48"/>
      <c r="HV761" s="48"/>
      <c r="HW761" s="48"/>
      <c r="HX761" s="48"/>
      <c r="HY761" s="48"/>
      <c r="HZ761" s="48"/>
      <c r="IA761" s="48"/>
      <c r="IB761" s="48"/>
      <c r="IC761" s="48"/>
      <c r="ID761" s="48"/>
      <c r="IE761" s="48"/>
      <c r="IF761" s="48"/>
      <c r="IG761" s="48"/>
      <c r="IH761" s="48"/>
      <c r="II761" s="48"/>
      <c r="IJ761" s="48"/>
      <c r="IK761" s="48"/>
      <c r="IL761" s="48"/>
      <c r="IM761" s="48"/>
      <c r="IN761" s="48"/>
      <c r="IO761" s="48"/>
      <c r="IP761" s="48"/>
      <c r="IQ761" s="48"/>
      <c r="IR761" s="48"/>
      <c r="IS761" s="48"/>
      <c r="IT761" s="48"/>
      <c r="IU761" s="48"/>
      <c r="IV761" s="48"/>
    </row>
    <row r="762" spans="2:256" x14ac:dyDescent="0.25">
      <c r="B762" s="48"/>
      <c r="C762" s="48"/>
      <c r="D762" s="48"/>
      <c r="E762" s="48"/>
      <c r="F762" s="48"/>
      <c r="G762" s="48"/>
      <c r="H762" s="48"/>
      <c r="I762" s="48"/>
      <c r="J762" s="48"/>
      <c r="K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8"/>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c r="DH762" s="48"/>
      <c r="DI762" s="48"/>
      <c r="DJ762" s="48"/>
      <c r="DK762" s="48"/>
      <c r="DL762" s="48"/>
      <c r="DM762" s="48"/>
      <c r="DN762" s="48"/>
      <c r="DO762" s="48"/>
      <c r="DP762" s="48"/>
      <c r="DQ762" s="48"/>
      <c r="DR762" s="48"/>
      <c r="DS762" s="48"/>
      <c r="DT762" s="48"/>
      <c r="DU762" s="48"/>
      <c r="DV762" s="48"/>
      <c r="DW762" s="48"/>
      <c r="DX762" s="48"/>
      <c r="DY762" s="48"/>
      <c r="DZ762" s="48"/>
      <c r="EA762" s="48"/>
      <c r="EB762" s="48"/>
      <c r="EC762" s="48"/>
      <c r="ED762" s="48"/>
      <c r="EE762" s="48"/>
      <c r="EF762" s="48"/>
      <c r="EG762" s="48"/>
      <c r="EH762" s="48"/>
      <c r="EI762" s="48"/>
      <c r="EJ762" s="48"/>
      <c r="EK762" s="48"/>
      <c r="EL762" s="48"/>
      <c r="EM762" s="48"/>
      <c r="EN762" s="48"/>
      <c r="EO762" s="48"/>
      <c r="EP762" s="48"/>
      <c r="EQ762" s="48"/>
      <c r="ER762" s="48"/>
      <c r="ES762" s="48"/>
      <c r="ET762" s="48"/>
      <c r="EU762" s="48"/>
      <c r="EV762" s="48"/>
      <c r="EW762" s="48"/>
      <c r="EX762" s="48"/>
      <c r="EY762" s="48"/>
      <c r="EZ762" s="48"/>
      <c r="FA762" s="48"/>
      <c r="FB762" s="48"/>
      <c r="FC762" s="48"/>
      <c r="FD762" s="48"/>
      <c r="FE762" s="48"/>
      <c r="FF762" s="48"/>
      <c r="FG762" s="48"/>
      <c r="FH762" s="48"/>
      <c r="FI762" s="48"/>
      <c r="FJ762" s="48"/>
      <c r="FK762" s="48"/>
      <c r="FL762" s="48"/>
      <c r="FM762" s="48"/>
      <c r="FN762" s="48"/>
      <c r="FO762" s="48"/>
      <c r="FP762" s="48"/>
      <c r="FQ762" s="48"/>
      <c r="FR762" s="48"/>
      <c r="FS762" s="48"/>
      <c r="FT762" s="48"/>
      <c r="FU762" s="48"/>
      <c r="FV762" s="48"/>
      <c r="FW762" s="48"/>
      <c r="FX762" s="48"/>
      <c r="FY762" s="48"/>
      <c r="FZ762" s="48"/>
      <c r="GA762" s="48"/>
      <c r="GB762" s="48"/>
      <c r="GC762" s="48"/>
      <c r="GD762" s="48"/>
      <c r="GE762" s="48"/>
      <c r="GF762" s="48"/>
      <c r="GG762" s="48"/>
      <c r="GH762" s="48"/>
      <c r="GI762" s="48"/>
      <c r="GJ762" s="48"/>
      <c r="GK762" s="48"/>
      <c r="GL762" s="48"/>
      <c r="GM762" s="48"/>
      <c r="GN762" s="48"/>
      <c r="GO762" s="48"/>
      <c r="GP762" s="48"/>
      <c r="GQ762" s="48"/>
      <c r="GR762" s="48"/>
      <c r="GS762" s="48"/>
      <c r="GT762" s="48"/>
      <c r="GU762" s="48"/>
      <c r="GV762" s="48"/>
      <c r="GW762" s="48"/>
      <c r="GX762" s="48"/>
      <c r="GY762" s="48"/>
      <c r="GZ762" s="48"/>
      <c r="HA762" s="48"/>
      <c r="HB762" s="48"/>
      <c r="HC762" s="48"/>
      <c r="HD762" s="48"/>
      <c r="HE762" s="48"/>
      <c r="HF762" s="48"/>
      <c r="HG762" s="48"/>
      <c r="HH762" s="48"/>
      <c r="HI762" s="48"/>
      <c r="HJ762" s="48"/>
      <c r="HK762" s="48"/>
      <c r="HL762" s="48"/>
      <c r="HM762" s="48"/>
      <c r="HN762" s="48"/>
      <c r="HO762" s="48"/>
      <c r="HP762" s="48"/>
      <c r="HQ762" s="48"/>
      <c r="HR762" s="48"/>
      <c r="HS762" s="48"/>
      <c r="HT762" s="48"/>
      <c r="HU762" s="48"/>
      <c r="HV762" s="48"/>
      <c r="HW762" s="48"/>
      <c r="HX762" s="48"/>
      <c r="HY762" s="48"/>
      <c r="HZ762" s="48"/>
      <c r="IA762" s="48"/>
      <c r="IB762" s="48"/>
      <c r="IC762" s="48"/>
      <c r="ID762" s="48"/>
      <c r="IE762" s="48"/>
      <c r="IF762" s="48"/>
      <c r="IG762" s="48"/>
      <c r="IH762" s="48"/>
      <c r="II762" s="48"/>
      <c r="IJ762" s="48"/>
      <c r="IK762" s="48"/>
      <c r="IL762" s="48"/>
      <c r="IM762" s="48"/>
      <c r="IN762" s="48"/>
      <c r="IO762" s="48"/>
      <c r="IP762" s="48"/>
      <c r="IQ762" s="48"/>
      <c r="IR762" s="48"/>
      <c r="IS762" s="48"/>
      <c r="IT762" s="48"/>
      <c r="IU762" s="48"/>
      <c r="IV762" s="48"/>
    </row>
    <row r="763" spans="2:256" x14ac:dyDescent="0.25">
      <c r="B763" s="48"/>
      <c r="C763" s="48"/>
      <c r="D763" s="48"/>
      <c r="E763" s="48"/>
      <c r="F763" s="48"/>
      <c r="G763" s="48"/>
      <c r="H763" s="48"/>
      <c r="I763" s="48"/>
      <c r="J763" s="48"/>
      <c r="K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c r="GT763" s="48"/>
      <c r="GU763" s="48"/>
      <c r="GV763" s="48"/>
      <c r="GW763" s="48"/>
      <c r="GX763" s="48"/>
      <c r="GY763" s="48"/>
      <c r="GZ763" s="48"/>
      <c r="HA763" s="48"/>
      <c r="HB763" s="48"/>
      <c r="HC763" s="48"/>
      <c r="HD763" s="48"/>
      <c r="HE763" s="48"/>
      <c r="HF763" s="48"/>
      <c r="HG763" s="48"/>
      <c r="HH763" s="48"/>
      <c r="HI763" s="48"/>
      <c r="HJ763" s="48"/>
      <c r="HK763" s="48"/>
      <c r="HL763" s="48"/>
      <c r="HM763" s="48"/>
      <c r="HN763" s="48"/>
      <c r="HO763" s="48"/>
      <c r="HP763" s="48"/>
      <c r="HQ763" s="48"/>
      <c r="HR763" s="48"/>
      <c r="HS763" s="48"/>
      <c r="HT763" s="48"/>
      <c r="HU763" s="48"/>
      <c r="HV763" s="48"/>
      <c r="HW763" s="48"/>
      <c r="HX763" s="48"/>
      <c r="HY763" s="48"/>
      <c r="HZ763" s="48"/>
      <c r="IA763" s="48"/>
      <c r="IB763" s="48"/>
      <c r="IC763" s="48"/>
      <c r="ID763" s="48"/>
      <c r="IE763" s="48"/>
      <c r="IF763" s="48"/>
      <c r="IG763" s="48"/>
      <c r="IH763" s="48"/>
      <c r="II763" s="48"/>
      <c r="IJ763" s="48"/>
      <c r="IK763" s="48"/>
      <c r="IL763" s="48"/>
      <c r="IM763" s="48"/>
      <c r="IN763" s="48"/>
      <c r="IO763" s="48"/>
      <c r="IP763" s="48"/>
      <c r="IQ763" s="48"/>
      <c r="IR763" s="48"/>
      <c r="IS763" s="48"/>
      <c r="IT763" s="48"/>
      <c r="IU763" s="48"/>
      <c r="IV763" s="48"/>
    </row>
    <row r="764" spans="2:256" x14ac:dyDescent="0.25">
      <c r="B764" s="48"/>
      <c r="C764" s="48"/>
      <c r="D764" s="48"/>
      <c r="E764" s="48"/>
      <c r="F764" s="48"/>
      <c r="G764" s="48"/>
      <c r="H764" s="48"/>
      <c r="I764" s="48"/>
      <c r="J764" s="48"/>
      <c r="K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c r="EF764" s="48"/>
      <c r="EG764" s="48"/>
      <c r="EH764" s="48"/>
      <c r="EI764" s="48"/>
      <c r="EJ764" s="48"/>
      <c r="EK764" s="48"/>
      <c r="EL764" s="48"/>
      <c r="EM764" s="48"/>
      <c r="EN764" s="48"/>
      <c r="EO764" s="48"/>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c r="GL764" s="48"/>
      <c r="GM764" s="48"/>
      <c r="GN764" s="48"/>
      <c r="GO764" s="48"/>
      <c r="GP764" s="48"/>
      <c r="GQ764" s="48"/>
      <c r="GR764" s="48"/>
      <c r="GS764" s="48"/>
      <c r="GT764" s="48"/>
      <c r="GU764" s="48"/>
      <c r="GV764" s="48"/>
      <c r="GW764" s="48"/>
      <c r="GX764" s="48"/>
      <c r="GY764" s="48"/>
      <c r="GZ764" s="48"/>
      <c r="HA764" s="48"/>
      <c r="HB764" s="48"/>
      <c r="HC764" s="48"/>
      <c r="HD764" s="48"/>
      <c r="HE764" s="48"/>
      <c r="HF764" s="48"/>
      <c r="HG764" s="48"/>
      <c r="HH764" s="48"/>
      <c r="HI764" s="48"/>
      <c r="HJ764" s="48"/>
      <c r="HK764" s="48"/>
      <c r="HL764" s="48"/>
      <c r="HM764" s="48"/>
      <c r="HN764" s="48"/>
      <c r="HO764" s="48"/>
      <c r="HP764" s="48"/>
      <c r="HQ764" s="48"/>
      <c r="HR764" s="48"/>
      <c r="HS764" s="48"/>
      <c r="HT764" s="48"/>
      <c r="HU764" s="48"/>
      <c r="HV764" s="48"/>
      <c r="HW764" s="48"/>
      <c r="HX764" s="48"/>
      <c r="HY764" s="48"/>
      <c r="HZ764" s="48"/>
      <c r="IA764" s="48"/>
      <c r="IB764" s="48"/>
      <c r="IC764" s="48"/>
      <c r="ID764" s="48"/>
      <c r="IE764" s="48"/>
      <c r="IF764" s="48"/>
      <c r="IG764" s="48"/>
      <c r="IH764" s="48"/>
      <c r="II764" s="48"/>
      <c r="IJ764" s="48"/>
      <c r="IK764" s="48"/>
      <c r="IL764" s="48"/>
      <c r="IM764" s="48"/>
      <c r="IN764" s="48"/>
      <c r="IO764" s="48"/>
      <c r="IP764" s="48"/>
      <c r="IQ764" s="48"/>
      <c r="IR764" s="48"/>
      <c r="IS764" s="48"/>
      <c r="IT764" s="48"/>
      <c r="IU764" s="48"/>
      <c r="IV764" s="48"/>
    </row>
    <row r="765" spans="2:256" x14ac:dyDescent="0.25">
      <c r="B765" s="48"/>
      <c r="C765" s="48"/>
      <c r="D765" s="48"/>
      <c r="E765" s="48"/>
      <c r="F765" s="48"/>
      <c r="G765" s="48"/>
      <c r="H765" s="48"/>
      <c r="I765" s="48"/>
      <c r="J765" s="48"/>
      <c r="K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c r="EF765" s="48"/>
      <c r="EG765" s="48"/>
      <c r="EH765" s="48"/>
      <c r="EI765" s="48"/>
      <c r="EJ765" s="48"/>
      <c r="EK765" s="48"/>
      <c r="EL765" s="48"/>
      <c r="EM765" s="48"/>
      <c r="EN765" s="48"/>
      <c r="EO765" s="48"/>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c r="GL765" s="48"/>
      <c r="GM765" s="48"/>
      <c r="GN765" s="48"/>
      <c r="GO765" s="48"/>
      <c r="GP765" s="48"/>
      <c r="GQ765" s="48"/>
      <c r="GR765" s="48"/>
      <c r="GS765" s="48"/>
      <c r="GT765" s="48"/>
      <c r="GU765" s="48"/>
      <c r="GV765" s="48"/>
      <c r="GW765" s="48"/>
      <c r="GX765" s="48"/>
      <c r="GY765" s="48"/>
      <c r="GZ765" s="48"/>
      <c r="HA765" s="48"/>
      <c r="HB765" s="48"/>
      <c r="HC765" s="48"/>
      <c r="HD765" s="48"/>
      <c r="HE765" s="48"/>
      <c r="HF765" s="48"/>
      <c r="HG765" s="48"/>
      <c r="HH765" s="48"/>
      <c r="HI765" s="48"/>
      <c r="HJ765" s="48"/>
      <c r="HK765" s="48"/>
      <c r="HL765" s="48"/>
      <c r="HM765" s="48"/>
      <c r="HN765" s="48"/>
      <c r="HO765" s="48"/>
      <c r="HP765" s="48"/>
      <c r="HQ765" s="48"/>
      <c r="HR765" s="48"/>
      <c r="HS765" s="48"/>
      <c r="HT765" s="48"/>
      <c r="HU765" s="48"/>
      <c r="HV765" s="48"/>
      <c r="HW765" s="48"/>
      <c r="HX765" s="48"/>
      <c r="HY765" s="48"/>
      <c r="HZ765" s="48"/>
      <c r="IA765" s="48"/>
      <c r="IB765" s="48"/>
      <c r="IC765" s="48"/>
      <c r="ID765" s="48"/>
      <c r="IE765" s="48"/>
      <c r="IF765" s="48"/>
      <c r="IG765" s="48"/>
      <c r="IH765" s="48"/>
      <c r="II765" s="48"/>
      <c r="IJ765" s="48"/>
      <c r="IK765" s="48"/>
      <c r="IL765" s="48"/>
      <c r="IM765" s="48"/>
      <c r="IN765" s="48"/>
      <c r="IO765" s="48"/>
      <c r="IP765" s="48"/>
      <c r="IQ765" s="48"/>
      <c r="IR765" s="48"/>
      <c r="IS765" s="48"/>
      <c r="IT765" s="48"/>
      <c r="IU765" s="48"/>
      <c r="IV765" s="48"/>
    </row>
    <row r="766" spans="2:256" x14ac:dyDescent="0.25">
      <c r="B766" s="48"/>
      <c r="C766" s="48"/>
      <c r="D766" s="48"/>
      <c r="E766" s="48"/>
      <c r="F766" s="48"/>
      <c r="G766" s="48"/>
      <c r="H766" s="48"/>
      <c r="I766" s="48"/>
      <c r="J766" s="48"/>
      <c r="K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c r="EF766" s="48"/>
      <c r="EG766" s="48"/>
      <c r="EH766" s="48"/>
      <c r="EI766" s="48"/>
      <c r="EJ766" s="48"/>
      <c r="EK766" s="48"/>
      <c r="EL766" s="48"/>
      <c r="EM766" s="48"/>
      <c r="EN766" s="48"/>
      <c r="EO766" s="48"/>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c r="GL766" s="48"/>
      <c r="GM766" s="48"/>
      <c r="GN766" s="48"/>
      <c r="GO766" s="48"/>
      <c r="GP766" s="48"/>
      <c r="GQ766" s="48"/>
      <c r="GR766" s="48"/>
      <c r="GS766" s="48"/>
      <c r="GT766" s="48"/>
      <c r="GU766" s="48"/>
      <c r="GV766" s="48"/>
      <c r="GW766" s="48"/>
      <c r="GX766" s="48"/>
      <c r="GY766" s="48"/>
      <c r="GZ766" s="48"/>
      <c r="HA766" s="48"/>
      <c r="HB766" s="48"/>
      <c r="HC766" s="48"/>
      <c r="HD766" s="48"/>
      <c r="HE766" s="48"/>
      <c r="HF766" s="48"/>
      <c r="HG766" s="48"/>
      <c r="HH766" s="48"/>
      <c r="HI766" s="48"/>
      <c r="HJ766" s="48"/>
      <c r="HK766" s="48"/>
      <c r="HL766" s="48"/>
      <c r="HM766" s="48"/>
      <c r="HN766" s="48"/>
      <c r="HO766" s="48"/>
      <c r="HP766" s="48"/>
      <c r="HQ766" s="48"/>
      <c r="HR766" s="48"/>
      <c r="HS766" s="48"/>
      <c r="HT766" s="48"/>
      <c r="HU766" s="48"/>
      <c r="HV766" s="48"/>
      <c r="HW766" s="48"/>
      <c r="HX766" s="48"/>
      <c r="HY766" s="48"/>
      <c r="HZ766" s="48"/>
      <c r="IA766" s="48"/>
      <c r="IB766" s="48"/>
      <c r="IC766" s="48"/>
      <c r="ID766" s="48"/>
      <c r="IE766" s="48"/>
      <c r="IF766" s="48"/>
      <c r="IG766" s="48"/>
      <c r="IH766" s="48"/>
      <c r="II766" s="48"/>
      <c r="IJ766" s="48"/>
      <c r="IK766" s="48"/>
      <c r="IL766" s="48"/>
      <c r="IM766" s="48"/>
      <c r="IN766" s="48"/>
      <c r="IO766" s="48"/>
      <c r="IP766" s="48"/>
      <c r="IQ766" s="48"/>
      <c r="IR766" s="48"/>
      <c r="IS766" s="48"/>
      <c r="IT766" s="48"/>
      <c r="IU766" s="48"/>
      <c r="IV766" s="48"/>
    </row>
    <row r="767" spans="2:256" x14ac:dyDescent="0.25">
      <c r="B767" s="48"/>
      <c r="C767" s="48"/>
      <c r="D767" s="48"/>
      <c r="E767" s="48"/>
      <c r="F767" s="48"/>
      <c r="G767" s="48"/>
      <c r="H767" s="48"/>
      <c r="I767" s="48"/>
      <c r="J767" s="48"/>
      <c r="K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c r="GT767" s="48"/>
      <c r="GU767" s="48"/>
      <c r="GV767" s="48"/>
      <c r="GW767" s="48"/>
      <c r="GX767" s="48"/>
      <c r="GY767" s="48"/>
      <c r="GZ767" s="48"/>
      <c r="HA767" s="48"/>
      <c r="HB767" s="48"/>
      <c r="HC767" s="48"/>
      <c r="HD767" s="48"/>
      <c r="HE767" s="48"/>
      <c r="HF767" s="48"/>
      <c r="HG767" s="48"/>
      <c r="HH767" s="48"/>
      <c r="HI767" s="48"/>
      <c r="HJ767" s="48"/>
      <c r="HK767" s="48"/>
      <c r="HL767" s="48"/>
      <c r="HM767" s="48"/>
      <c r="HN767" s="48"/>
      <c r="HO767" s="48"/>
      <c r="HP767" s="48"/>
      <c r="HQ767" s="48"/>
      <c r="HR767" s="48"/>
      <c r="HS767" s="48"/>
      <c r="HT767" s="48"/>
      <c r="HU767" s="48"/>
      <c r="HV767" s="48"/>
      <c r="HW767" s="48"/>
      <c r="HX767" s="48"/>
      <c r="HY767" s="48"/>
      <c r="HZ767" s="48"/>
      <c r="IA767" s="48"/>
      <c r="IB767" s="48"/>
      <c r="IC767" s="48"/>
      <c r="ID767" s="48"/>
      <c r="IE767" s="48"/>
      <c r="IF767" s="48"/>
      <c r="IG767" s="48"/>
      <c r="IH767" s="48"/>
      <c r="II767" s="48"/>
      <c r="IJ767" s="48"/>
      <c r="IK767" s="48"/>
      <c r="IL767" s="48"/>
      <c r="IM767" s="48"/>
      <c r="IN767" s="48"/>
      <c r="IO767" s="48"/>
      <c r="IP767" s="48"/>
      <c r="IQ767" s="48"/>
      <c r="IR767" s="48"/>
      <c r="IS767" s="48"/>
      <c r="IT767" s="48"/>
      <c r="IU767" s="48"/>
      <c r="IV767" s="48"/>
    </row>
    <row r="768" spans="2:256" x14ac:dyDescent="0.25">
      <c r="B768" s="48"/>
      <c r="C768" s="48"/>
      <c r="D768" s="48"/>
      <c r="E768" s="48"/>
      <c r="F768" s="48"/>
      <c r="G768" s="48"/>
      <c r="H768" s="48"/>
      <c r="I768" s="48"/>
      <c r="J768" s="48"/>
      <c r="K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c r="EF768" s="48"/>
      <c r="EG768" s="48"/>
      <c r="EH768" s="48"/>
      <c r="EI768" s="48"/>
      <c r="EJ768" s="48"/>
      <c r="EK768" s="48"/>
      <c r="EL768" s="48"/>
      <c r="EM768" s="48"/>
      <c r="EN768" s="48"/>
      <c r="EO768" s="48"/>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c r="GL768" s="48"/>
      <c r="GM768" s="48"/>
      <c r="GN768" s="48"/>
      <c r="GO768" s="48"/>
      <c r="GP768" s="48"/>
      <c r="GQ768" s="48"/>
      <c r="GR768" s="48"/>
      <c r="GS768" s="48"/>
      <c r="GT768" s="48"/>
      <c r="GU768" s="48"/>
      <c r="GV768" s="48"/>
      <c r="GW768" s="48"/>
      <c r="GX768" s="48"/>
      <c r="GY768" s="48"/>
      <c r="GZ768" s="48"/>
      <c r="HA768" s="48"/>
      <c r="HB768" s="48"/>
      <c r="HC768" s="48"/>
      <c r="HD768" s="48"/>
      <c r="HE768" s="48"/>
      <c r="HF768" s="48"/>
      <c r="HG768" s="48"/>
      <c r="HH768" s="48"/>
      <c r="HI768" s="48"/>
      <c r="HJ768" s="48"/>
      <c r="HK768" s="48"/>
      <c r="HL768" s="48"/>
      <c r="HM768" s="48"/>
      <c r="HN768" s="48"/>
      <c r="HO768" s="48"/>
      <c r="HP768" s="48"/>
      <c r="HQ768" s="48"/>
      <c r="HR768" s="48"/>
      <c r="HS768" s="48"/>
      <c r="HT768" s="48"/>
      <c r="HU768" s="48"/>
      <c r="HV768" s="48"/>
      <c r="HW768" s="48"/>
      <c r="HX768" s="48"/>
      <c r="HY768" s="48"/>
      <c r="HZ768" s="48"/>
      <c r="IA768" s="48"/>
      <c r="IB768" s="48"/>
      <c r="IC768" s="48"/>
      <c r="ID768" s="48"/>
      <c r="IE768" s="48"/>
      <c r="IF768" s="48"/>
      <c r="IG768" s="48"/>
      <c r="IH768" s="48"/>
      <c r="II768" s="48"/>
      <c r="IJ768" s="48"/>
      <c r="IK768" s="48"/>
      <c r="IL768" s="48"/>
      <c r="IM768" s="48"/>
      <c r="IN768" s="48"/>
      <c r="IO768" s="48"/>
      <c r="IP768" s="48"/>
      <c r="IQ768" s="48"/>
      <c r="IR768" s="48"/>
      <c r="IS768" s="48"/>
      <c r="IT768" s="48"/>
      <c r="IU768" s="48"/>
      <c r="IV768" s="48"/>
    </row>
    <row r="769" spans="2:256" x14ac:dyDescent="0.25">
      <c r="B769" s="48"/>
      <c r="C769" s="48"/>
      <c r="D769" s="48"/>
      <c r="E769" s="48"/>
      <c r="F769" s="48"/>
      <c r="G769" s="48"/>
      <c r="H769" s="48"/>
      <c r="I769" s="48"/>
      <c r="J769" s="48"/>
      <c r="K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c r="EF769" s="48"/>
      <c r="EG769" s="48"/>
      <c r="EH769" s="48"/>
      <c r="EI769" s="48"/>
      <c r="EJ769" s="48"/>
      <c r="EK769" s="48"/>
      <c r="EL769" s="48"/>
      <c r="EM769" s="48"/>
      <c r="EN769" s="48"/>
      <c r="EO769" s="48"/>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c r="GL769" s="48"/>
      <c r="GM769" s="48"/>
      <c r="GN769" s="48"/>
      <c r="GO769" s="48"/>
      <c r="GP769" s="48"/>
      <c r="GQ769" s="48"/>
      <c r="GR769" s="48"/>
      <c r="GS769" s="48"/>
      <c r="GT769" s="48"/>
      <c r="GU769" s="48"/>
      <c r="GV769" s="48"/>
      <c r="GW769" s="48"/>
      <c r="GX769" s="48"/>
      <c r="GY769" s="48"/>
      <c r="GZ769" s="48"/>
      <c r="HA769" s="48"/>
      <c r="HB769" s="48"/>
      <c r="HC769" s="48"/>
      <c r="HD769" s="48"/>
      <c r="HE769" s="48"/>
      <c r="HF769" s="48"/>
      <c r="HG769" s="48"/>
      <c r="HH769" s="48"/>
      <c r="HI769" s="48"/>
      <c r="HJ769" s="48"/>
      <c r="HK769" s="48"/>
      <c r="HL769" s="48"/>
      <c r="HM769" s="48"/>
      <c r="HN769" s="48"/>
      <c r="HO769" s="48"/>
      <c r="HP769" s="48"/>
      <c r="HQ769" s="48"/>
      <c r="HR769" s="48"/>
      <c r="HS769" s="48"/>
      <c r="HT769" s="48"/>
      <c r="HU769" s="48"/>
      <c r="HV769" s="48"/>
      <c r="HW769" s="48"/>
      <c r="HX769" s="48"/>
      <c r="HY769" s="48"/>
      <c r="HZ769" s="48"/>
      <c r="IA769" s="48"/>
      <c r="IB769" s="48"/>
      <c r="IC769" s="48"/>
      <c r="ID769" s="48"/>
      <c r="IE769" s="48"/>
      <c r="IF769" s="48"/>
      <c r="IG769" s="48"/>
      <c r="IH769" s="48"/>
      <c r="II769" s="48"/>
      <c r="IJ769" s="48"/>
      <c r="IK769" s="48"/>
      <c r="IL769" s="48"/>
      <c r="IM769" s="48"/>
      <c r="IN769" s="48"/>
      <c r="IO769" s="48"/>
      <c r="IP769" s="48"/>
      <c r="IQ769" s="48"/>
      <c r="IR769" s="48"/>
      <c r="IS769" s="48"/>
      <c r="IT769" s="48"/>
      <c r="IU769" s="48"/>
      <c r="IV769" s="48"/>
    </row>
    <row r="770" spans="2:256" x14ac:dyDescent="0.25">
      <c r="B770" s="48"/>
      <c r="C770" s="48"/>
      <c r="D770" s="48"/>
      <c r="E770" s="48"/>
      <c r="F770" s="48"/>
      <c r="G770" s="48"/>
      <c r="H770" s="48"/>
      <c r="I770" s="48"/>
      <c r="J770" s="48"/>
      <c r="K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c r="EF770" s="48"/>
      <c r="EG770" s="48"/>
      <c r="EH770" s="48"/>
      <c r="EI770" s="48"/>
      <c r="EJ770" s="48"/>
      <c r="EK770" s="48"/>
      <c r="EL770" s="48"/>
      <c r="EM770" s="48"/>
      <c r="EN770" s="48"/>
      <c r="EO770" s="48"/>
      <c r="EP770" s="48"/>
      <c r="EQ770" s="48"/>
      <c r="ER770" s="48"/>
      <c r="ES770" s="48"/>
      <c r="ET770" s="48"/>
      <c r="EU770" s="48"/>
      <c r="EV770" s="48"/>
      <c r="EW770" s="48"/>
      <c r="EX770" s="48"/>
      <c r="EY770" s="48"/>
      <c r="EZ770" s="48"/>
      <c r="FA770" s="48"/>
      <c r="FB770" s="48"/>
      <c r="FC770" s="48"/>
      <c r="FD770" s="48"/>
      <c r="FE770" s="48"/>
      <c r="FF770" s="48"/>
      <c r="FG770" s="48"/>
      <c r="FH770" s="48"/>
      <c r="FI770" s="48"/>
      <c r="FJ770" s="48"/>
      <c r="FK770" s="48"/>
      <c r="FL770" s="48"/>
      <c r="FM770" s="48"/>
      <c r="FN770" s="48"/>
      <c r="FO770" s="48"/>
      <c r="FP770" s="48"/>
      <c r="FQ770" s="48"/>
      <c r="FR770" s="48"/>
      <c r="FS770" s="48"/>
      <c r="FT770" s="48"/>
      <c r="FU770" s="48"/>
      <c r="FV770" s="48"/>
      <c r="FW770" s="48"/>
      <c r="FX770" s="48"/>
      <c r="FY770" s="48"/>
      <c r="FZ770" s="48"/>
      <c r="GA770" s="48"/>
      <c r="GB770" s="48"/>
      <c r="GC770" s="48"/>
      <c r="GD770" s="48"/>
      <c r="GE770" s="48"/>
      <c r="GF770" s="48"/>
      <c r="GG770" s="48"/>
      <c r="GH770" s="48"/>
      <c r="GI770" s="48"/>
      <c r="GJ770" s="48"/>
      <c r="GK770" s="48"/>
      <c r="GL770" s="48"/>
      <c r="GM770" s="48"/>
      <c r="GN770" s="48"/>
      <c r="GO770" s="48"/>
      <c r="GP770" s="48"/>
      <c r="GQ770" s="48"/>
      <c r="GR770" s="48"/>
      <c r="GS770" s="48"/>
      <c r="GT770" s="48"/>
      <c r="GU770" s="48"/>
      <c r="GV770" s="48"/>
      <c r="GW770" s="48"/>
      <c r="GX770" s="48"/>
      <c r="GY770" s="48"/>
      <c r="GZ770" s="48"/>
      <c r="HA770" s="48"/>
      <c r="HB770" s="48"/>
      <c r="HC770" s="48"/>
      <c r="HD770" s="48"/>
      <c r="HE770" s="48"/>
      <c r="HF770" s="48"/>
      <c r="HG770" s="48"/>
      <c r="HH770" s="48"/>
      <c r="HI770" s="48"/>
      <c r="HJ770" s="48"/>
      <c r="HK770" s="48"/>
      <c r="HL770" s="48"/>
      <c r="HM770" s="48"/>
      <c r="HN770" s="48"/>
      <c r="HO770" s="48"/>
      <c r="HP770" s="48"/>
      <c r="HQ770" s="48"/>
      <c r="HR770" s="48"/>
      <c r="HS770" s="48"/>
      <c r="HT770" s="48"/>
      <c r="HU770" s="48"/>
      <c r="HV770" s="48"/>
      <c r="HW770" s="48"/>
      <c r="HX770" s="48"/>
      <c r="HY770" s="48"/>
      <c r="HZ770" s="48"/>
      <c r="IA770" s="48"/>
      <c r="IB770" s="48"/>
      <c r="IC770" s="48"/>
      <c r="ID770" s="48"/>
      <c r="IE770" s="48"/>
      <c r="IF770" s="48"/>
      <c r="IG770" s="48"/>
      <c r="IH770" s="48"/>
      <c r="II770" s="48"/>
      <c r="IJ770" s="48"/>
      <c r="IK770" s="48"/>
      <c r="IL770" s="48"/>
      <c r="IM770" s="48"/>
      <c r="IN770" s="48"/>
      <c r="IO770" s="48"/>
      <c r="IP770" s="48"/>
      <c r="IQ770" s="48"/>
      <c r="IR770" s="48"/>
      <c r="IS770" s="48"/>
      <c r="IT770" s="48"/>
      <c r="IU770" s="48"/>
      <c r="IV770" s="48"/>
    </row>
    <row r="771" spans="2:256" x14ac:dyDescent="0.25">
      <c r="B771" s="48"/>
      <c r="C771" s="48"/>
      <c r="D771" s="48"/>
      <c r="E771" s="48"/>
      <c r="F771" s="48"/>
      <c r="G771" s="48"/>
      <c r="H771" s="48"/>
      <c r="I771" s="48"/>
      <c r="J771" s="48"/>
      <c r="K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c r="EF771" s="48"/>
      <c r="EG771" s="48"/>
      <c r="EH771" s="48"/>
      <c r="EI771" s="48"/>
      <c r="EJ771" s="48"/>
      <c r="EK771" s="48"/>
      <c r="EL771" s="48"/>
      <c r="EM771" s="48"/>
      <c r="EN771" s="48"/>
      <c r="EO771" s="48"/>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c r="GL771" s="48"/>
      <c r="GM771" s="48"/>
      <c r="GN771" s="48"/>
      <c r="GO771" s="48"/>
      <c r="GP771" s="48"/>
      <c r="GQ771" s="48"/>
      <c r="GR771" s="48"/>
      <c r="GS771" s="48"/>
      <c r="GT771" s="48"/>
      <c r="GU771" s="48"/>
      <c r="GV771" s="48"/>
      <c r="GW771" s="48"/>
      <c r="GX771" s="48"/>
      <c r="GY771" s="48"/>
      <c r="GZ771" s="48"/>
      <c r="HA771" s="48"/>
      <c r="HB771" s="48"/>
      <c r="HC771" s="48"/>
      <c r="HD771" s="48"/>
      <c r="HE771" s="48"/>
      <c r="HF771" s="48"/>
      <c r="HG771" s="48"/>
      <c r="HH771" s="48"/>
      <c r="HI771" s="48"/>
      <c r="HJ771" s="48"/>
      <c r="HK771" s="48"/>
      <c r="HL771" s="48"/>
      <c r="HM771" s="48"/>
      <c r="HN771" s="48"/>
      <c r="HO771" s="48"/>
      <c r="HP771" s="48"/>
      <c r="HQ771" s="48"/>
      <c r="HR771" s="48"/>
      <c r="HS771" s="48"/>
      <c r="HT771" s="48"/>
      <c r="HU771" s="48"/>
      <c r="HV771" s="48"/>
      <c r="HW771" s="48"/>
      <c r="HX771" s="48"/>
      <c r="HY771" s="48"/>
      <c r="HZ771" s="48"/>
      <c r="IA771" s="48"/>
      <c r="IB771" s="48"/>
      <c r="IC771" s="48"/>
      <c r="ID771" s="48"/>
      <c r="IE771" s="48"/>
      <c r="IF771" s="48"/>
      <c r="IG771" s="48"/>
      <c r="IH771" s="48"/>
      <c r="II771" s="48"/>
      <c r="IJ771" s="48"/>
      <c r="IK771" s="48"/>
      <c r="IL771" s="48"/>
      <c r="IM771" s="48"/>
      <c r="IN771" s="48"/>
      <c r="IO771" s="48"/>
      <c r="IP771" s="48"/>
      <c r="IQ771" s="48"/>
      <c r="IR771" s="48"/>
      <c r="IS771" s="48"/>
      <c r="IT771" s="48"/>
      <c r="IU771" s="48"/>
      <c r="IV771" s="48"/>
    </row>
    <row r="772" spans="2:256" x14ac:dyDescent="0.25">
      <c r="B772" s="48"/>
      <c r="C772" s="48"/>
      <c r="D772" s="48"/>
      <c r="E772" s="48"/>
      <c r="F772" s="48"/>
      <c r="G772" s="48"/>
      <c r="H772" s="48"/>
      <c r="I772" s="48"/>
      <c r="J772" s="48"/>
      <c r="K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c r="EF772" s="48"/>
      <c r="EG772" s="48"/>
      <c r="EH772" s="48"/>
      <c r="EI772" s="48"/>
      <c r="EJ772" s="48"/>
      <c r="EK772" s="48"/>
      <c r="EL772" s="48"/>
      <c r="EM772" s="48"/>
      <c r="EN772" s="48"/>
      <c r="EO772" s="48"/>
      <c r="EP772" s="48"/>
      <c r="EQ772" s="48"/>
      <c r="ER772" s="48"/>
      <c r="ES772" s="48"/>
      <c r="ET772" s="48"/>
      <c r="EU772" s="48"/>
      <c r="EV772" s="48"/>
      <c r="EW772" s="48"/>
      <c r="EX772" s="48"/>
      <c r="EY772" s="48"/>
      <c r="EZ772" s="48"/>
      <c r="FA772" s="48"/>
      <c r="FB772" s="48"/>
      <c r="FC772" s="48"/>
      <c r="FD772" s="48"/>
      <c r="FE772" s="48"/>
      <c r="FF772" s="48"/>
      <c r="FG772" s="48"/>
      <c r="FH772" s="48"/>
      <c r="FI772" s="48"/>
      <c r="FJ772" s="48"/>
      <c r="FK772" s="48"/>
      <c r="FL772" s="48"/>
      <c r="FM772" s="48"/>
      <c r="FN772" s="48"/>
      <c r="FO772" s="48"/>
      <c r="FP772" s="48"/>
      <c r="FQ772" s="48"/>
      <c r="FR772" s="48"/>
      <c r="FS772" s="48"/>
      <c r="FT772" s="48"/>
      <c r="FU772" s="48"/>
      <c r="FV772" s="48"/>
      <c r="FW772" s="48"/>
      <c r="FX772" s="48"/>
      <c r="FY772" s="48"/>
      <c r="FZ772" s="48"/>
      <c r="GA772" s="48"/>
      <c r="GB772" s="48"/>
      <c r="GC772" s="48"/>
      <c r="GD772" s="48"/>
      <c r="GE772" s="48"/>
      <c r="GF772" s="48"/>
      <c r="GG772" s="48"/>
      <c r="GH772" s="48"/>
      <c r="GI772" s="48"/>
      <c r="GJ772" s="48"/>
      <c r="GK772" s="48"/>
      <c r="GL772" s="48"/>
      <c r="GM772" s="48"/>
      <c r="GN772" s="48"/>
      <c r="GO772" s="48"/>
      <c r="GP772" s="48"/>
      <c r="GQ772" s="48"/>
      <c r="GR772" s="48"/>
      <c r="GS772" s="48"/>
      <c r="GT772" s="48"/>
      <c r="GU772" s="48"/>
      <c r="GV772" s="48"/>
      <c r="GW772" s="48"/>
      <c r="GX772" s="48"/>
      <c r="GY772" s="48"/>
      <c r="GZ772" s="48"/>
      <c r="HA772" s="48"/>
      <c r="HB772" s="48"/>
      <c r="HC772" s="48"/>
      <c r="HD772" s="48"/>
      <c r="HE772" s="48"/>
      <c r="HF772" s="48"/>
      <c r="HG772" s="48"/>
      <c r="HH772" s="48"/>
      <c r="HI772" s="48"/>
      <c r="HJ772" s="48"/>
      <c r="HK772" s="48"/>
      <c r="HL772" s="48"/>
      <c r="HM772" s="48"/>
      <c r="HN772" s="48"/>
      <c r="HO772" s="48"/>
      <c r="HP772" s="48"/>
      <c r="HQ772" s="48"/>
      <c r="HR772" s="48"/>
      <c r="HS772" s="48"/>
      <c r="HT772" s="48"/>
      <c r="HU772" s="48"/>
      <c r="HV772" s="48"/>
      <c r="HW772" s="48"/>
      <c r="HX772" s="48"/>
      <c r="HY772" s="48"/>
      <c r="HZ772" s="48"/>
      <c r="IA772" s="48"/>
      <c r="IB772" s="48"/>
      <c r="IC772" s="48"/>
      <c r="ID772" s="48"/>
      <c r="IE772" s="48"/>
      <c r="IF772" s="48"/>
      <c r="IG772" s="48"/>
      <c r="IH772" s="48"/>
      <c r="II772" s="48"/>
      <c r="IJ772" s="48"/>
      <c r="IK772" s="48"/>
      <c r="IL772" s="48"/>
      <c r="IM772" s="48"/>
      <c r="IN772" s="48"/>
      <c r="IO772" s="48"/>
      <c r="IP772" s="48"/>
      <c r="IQ772" s="48"/>
      <c r="IR772" s="48"/>
      <c r="IS772" s="48"/>
      <c r="IT772" s="48"/>
      <c r="IU772" s="48"/>
      <c r="IV772" s="48"/>
    </row>
    <row r="773" spans="2:256" x14ac:dyDescent="0.25">
      <c r="B773" s="48"/>
      <c r="C773" s="48"/>
      <c r="D773" s="48"/>
      <c r="E773" s="48"/>
      <c r="F773" s="48"/>
      <c r="G773" s="48"/>
      <c r="H773" s="48"/>
      <c r="I773" s="48"/>
      <c r="J773" s="48"/>
      <c r="K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c r="DH773" s="48"/>
      <c r="DI773" s="48"/>
      <c r="DJ773" s="48"/>
      <c r="DK773" s="48"/>
      <c r="DL773" s="48"/>
      <c r="DM773" s="48"/>
      <c r="DN773" s="48"/>
      <c r="DO773" s="48"/>
      <c r="DP773" s="48"/>
      <c r="DQ773" s="48"/>
      <c r="DR773" s="48"/>
      <c r="DS773" s="48"/>
      <c r="DT773" s="48"/>
      <c r="DU773" s="48"/>
      <c r="DV773" s="48"/>
      <c r="DW773" s="48"/>
      <c r="DX773" s="48"/>
      <c r="DY773" s="48"/>
      <c r="DZ773" s="48"/>
      <c r="EA773" s="48"/>
      <c r="EB773" s="48"/>
      <c r="EC773" s="48"/>
      <c r="ED773" s="48"/>
      <c r="EE773" s="48"/>
      <c r="EF773" s="48"/>
      <c r="EG773" s="48"/>
      <c r="EH773" s="48"/>
      <c r="EI773" s="48"/>
      <c r="EJ773" s="48"/>
      <c r="EK773" s="48"/>
      <c r="EL773" s="48"/>
      <c r="EM773" s="48"/>
      <c r="EN773" s="48"/>
      <c r="EO773" s="48"/>
      <c r="EP773" s="48"/>
      <c r="EQ773" s="48"/>
      <c r="ER773" s="48"/>
      <c r="ES773" s="48"/>
      <c r="ET773" s="48"/>
      <c r="EU773" s="48"/>
      <c r="EV773" s="48"/>
      <c r="EW773" s="48"/>
      <c r="EX773" s="48"/>
      <c r="EY773" s="48"/>
      <c r="EZ773" s="48"/>
      <c r="FA773" s="48"/>
      <c r="FB773" s="48"/>
      <c r="FC773" s="48"/>
      <c r="FD773" s="48"/>
      <c r="FE773" s="48"/>
      <c r="FF773" s="48"/>
      <c r="FG773" s="48"/>
      <c r="FH773" s="48"/>
      <c r="FI773" s="48"/>
      <c r="FJ773" s="48"/>
      <c r="FK773" s="48"/>
      <c r="FL773" s="48"/>
      <c r="FM773" s="48"/>
      <c r="FN773" s="48"/>
      <c r="FO773" s="48"/>
      <c r="FP773" s="48"/>
      <c r="FQ773" s="48"/>
      <c r="FR773" s="48"/>
      <c r="FS773" s="48"/>
      <c r="FT773" s="48"/>
      <c r="FU773" s="48"/>
      <c r="FV773" s="48"/>
      <c r="FW773" s="48"/>
      <c r="FX773" s="48"/>
      <c r="FY773" s="48"/>
      <c r="FZ773" s="48"/>
      <c r="GA773" s="48"/>
      <c r="GB773" s="48"/>
      <c r="GC773" s="48"/>
      <c r="GD773" s="48"/>
      <c r="GE773" s="48"/>
      <c r="GF773" s="48"/>
      <c r="GG773" s="48"/>
      <c r="GH773" s="48"/>
      <c r="GI773" s="48"/>
      <c r="GJ773" s="48"/>
      <c r="GK773" s="48"/>
      <c r="GL773" s="48"/>
      <c r="GM773" s="48"/>
      <c r="GN773" s="48"/>
      <c r="GO773" s="48"/>
      <c r="GP773" s="48"/>
      <c r="GQ773" s="48"/>
      <c r="GR773" s="48"/>
      <c r="GS773" s="48"/>
      <c r="GT773" s="48"/>
      <c r="GU773" s="48"/>
      <c r="GV773" s="48"/>
      <c r="GW773" s="48"/>
      <c r="GX773" s="48"/>
      <c r="GY773" s="48"/>
      <c r="GZ773" s="48"/>
      <c r="HA773" s="48"/>
      <c r="HB773" s="48"/>
      <c r="HC773" s="48"/>
      <c r="HD773" s="48"/>
      <c r="HE773" s="48"/>
      <c r="HF773" s="48"/>
      <c r="HG773" s="48"/>
      <c r="HH773" s="48"/>
      <c r="HI773" s="48"/>
      <c r="HJ773" s="48"/>
      <c r="HK773" s="48"/>
      <c r="HL773" s="48"/>
      <c r="HM773" s="48"/>
      <c r="HN773" s="48"/>
      <c r="HO773" s="48"/>
      <c r="HP773" s="48"/>
      <c r="HQ773" s="48"/>
      <c r="HR773" s="48"/>
      <c r="HS773" s="48"/>
      <c r="HT773" s="48"/>
      <c r="HU773" s="48"/>
      <c r="HV773" s="48"/>
      <c r="HW773" s="48"/>
      <c r="HX773" s="48"/>
      <c r="HY773" s="48"/>
      <c r="HZ773" s="48"/>
      <c r="IA773" s="48"/>
      <c r="IB773" s="48"/>
      <c r="IC773" s="48"/>
      <c r="ID773" s="48"/>
      <c r="IE773" s="48"/>
      <c r="IF773" s="48"/>
      <c r="IG773" s="48"/>
      <c r="IH773" s="48"/>
      <c r="II773" s="48"/>
      <c r="IJ773" s="48"/>
      <c r="IK773" s="48"/>
      <c r="IL773" s="48"/>
      <c r="IM773" s="48"/>
      <c r="IN773" s="48"/>
      <c r="IO773" s="48"/>
      <c r="IP773" s="48"/>
      <c r="IQ773" s="48"/>
      <c r="IR773" s="48"/>
      <c r="IS773" s="48"/>
      <c r="IT773" s="48"/>
      <c r="IU773" s="48"/>
      <c r="IV773" s="48"/>
    </row>
    <row r="774" spans="2:256" x14ac:dyDescent="0.25">
      <c r="B774" s="48"/>
      <c r="C774" s="48"/>
      <c r="D774" s="48"/>
      <c r="E774" s="48"/>
      <c r="F774" s="48"/>
      <c r="G774" s="48"/>
      <c r="H774" s="48"/>
      <c r="I774" s="48"/>
      <c r="J774" s="48"/>
      <c r="K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c r="EF774" s="48"/>
      <c r="EG774" s="48"/>
      <c r="EH774" s="48"/>
      <c r="EI774" s="48"/>
      <c r="EJ774" s="48"/>
      <c r="EK774" s="48"/>
      <c r="EL774" s="48"/>
      <c r="EM774" s="48"/>
      <c r="EN774" s="48"/>
      <c r="EO774" s="48"/>
      <c r="EP774" s="48"/>
      <c r="EQ774" s="48"/>
      <c r="ER774" s="48"/>
      <c r="ES774" s="48"/>
      <c r="ET774" s="48"/>
      <c r="EU774" s="48"/>
      <c r="EV774" s="48"/>
      <c r="EW774" s="48"/>
      <c r="EX774" s="48"/>
      <c r="EY774" s="48"/>
      <c r="EZ774" s="48"/>
      <c r="FA774" s="48"/>
      <c r="FB774" s="48"/>
      <c r="FC774" s="48"/>
      <c r="FD774" s="48"/>
      <c r="FE774" s="48"/>
      <c r="FF774" s="48"/>
      <c r="FG774" s="48"/>
      <c r="FH774" s="48"/>
      <c r="FI774" s="48"/>
      <c r="FJ774" s="48"/>
      <c r="FK774" s="48"/>
      <c r="FL774" s="48"/>
      <c r="FM774" s="48"/>
      <c r="FN774" s="48"/>
      <c r="FO774" s="48"/>
      <c r="FP774" s="48"/>
      <c r="FQ774" s="48"/>
      <c r="FR774" s="48"/>
      <c r="FS774" s="48"/>
      <c r="FT774" s="48"/>
      <c r="FU774" s="48"/>
      <c r="FV774" s="48"/>
      <c r="FW774" s="48"/>
      <c r="FX774" s="48"/>
      <c r="FY774" s="48"/>
      <c r="FZ774" s="48"/>
      <c r="GA774" s="48"/>
      <c r="GB774" s="48"/>
      <c r="GC774" s="48"/>
      <c r="GD774" s="48"/>
      <c r="GE774" s="48"/>
      <c r="GF774" s="48"/>
      <c r="GG774" s="48"/>
      <c r="GH774" s="48"/>
      <c r="GI774" s="48"/>
      <c r="GJ774" s="48"/>
      <c r="GK774" s="48"/>
      <c r="GL774" s="48"/>
      <c r="GM774" s="48"/>
      <c r="GN774" s="48"/>
      <c r="GO774" s="48"/>
      <c r="GP774" s="48"/>
      <c r="GQ774" s="48"/>
      <c r="GR774" s="48"/>
      <c r="GS774" s="48"/>
      <c r="GT774" s="48"/>
      <c r="GU774" s="48"/>
      <c r="GV774" s="48"/>
      <c r="GW774" s="48"/>
      <c r="GX774" s="48"/>
      <c r="GY774" s="48"/>
      <c r="GZ774" s="48"/>
      <c r="HA774" s="48"/>
      <c r="HB774" s="48"/>
      <c r="HC774" s="48"/>
      <c r="HD774" s="48"/>
      <c r="HE774" s="48"/>
      <c r="HF774" s="48"/>
      <c r="HG774" s="48"/>
      <c r="HH774" s="48"/>
      <c r="HI774" s="48"/>
      <c r="HJ774" s="48"/>
      <c r="HK774" s="48"/>
      <c r="HL774" s="48"/>
      <c r="HM774" s="48"/>
      <c r="HN774" s="48"/>
      <c r="HO774" s="48"/>
      <c r="HP774" s="48"/>
      <c r="HQ774" s="48"/>
      <c r="HR774" s="48"/>
      <c r="HS774" s="48"/>
      <c r="HT774" s="48"/>
      <c r="HU774" s="48"/>
      <c r="HV774" s="48"/>
      <c r="HW774" s="48"/>
      <c r="HX774" s="48"/>
      <c r="HY774" s="48"/>
      <c r="HZ774" s="48"/>
      <c r="IA774" s="48"/>
      <c r="IB774" s="48"/>
      <c r="IC774" s="48"/>
      <c r="ID774" s="48"/>
      <c r="IE774" s="48"/>
      <c r="IF774" s="48"/>
      <c r="IG774" s="48"/>
      <c r="IH774" s="48"/>
      <c r="II774" s="48"/>
      <c r="IJ774" s="48"/>
      <c r="IK774" s="48"/>
      <c r="IL774" s="48"/>
      <c r="IM774" s="48"/>
      <c r="IN774" s="48"/>
      <c r="IO774" s="48"/>
      <c r="IP774" s="48"/>
      <c r="IQ774" s="48"/>
      <c r="IR774" s="48"/>
      <c r="IS774" s="48"/>
      <c r="IT774" s="48"/>
      <c r="IU774" s="48"/>
      <c r="IV774" s="48"/>
    </row>
    <row r="775" spans="2:256" x14ac:dyDescent="0.25">
      <c r="B775" s="48"/>
      <c r="C775" s="48"/>
      <c r="D775" s="48"/>
      <c r="E775" s="48"/>
      <c r="F775" s="48"/>
      <c r="G775" s="48"/>
      <c r="H775" s="48"/>
      <c r="I775" s="48"/>
      <c r="J775" s="48"/>
      <c r="K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c r="EF775" s="48"/>
      <c r="EG775" s="48"/>
      <c r="EH775" s="48"/>
      <c r="EI775" s="48"/>
      <c r="EJ775" s="48"/>
      <c r="EK775" s="48"/>
      <c r="EL775" s="48"/>
      <c r="EM775" s="48"/>
      <c r="EN775" s="48"/>
      <c r="EO775" s="48"/>
      <c r="EP775" s="48"/>
      <c r="EQ775" s="48"/>
      <c r="ER775" s="48"/>
      <c r="ES775" s="48"/>
      <c r="ET775" s="48"/>
      <c r="EU775" s="48"/>
      <c r="EV775" s="48"/>
      <c r="EW775" s="48"/>
      <c r="EX775" s="48"/>
      <c r="EY775" s="48"/>
      <c r="EZ775" s="48"/>
      <c r="FA775" s="48"/>
      <c r="FB775" s="48"/>
      <c r="FC775" s="48"/>
      <c r="FD775" s="48"/>
      <c r="FE775" s="48"/>
      <c r="FF775" s="48"/>
      <c r="FG775" s="48"/>
      <c r="FH775" s="48"/>
      <c r="FI775" s="48"/>
      <c r="FJ775" s="48"/>
      <c r="FK775" s="48"/>
      <c r="FL775" s="48"/>
      <c r="FM775" s="48"/>
      <c r="FN775" s="48"/>
      <c r="FO775" s="48"/>
      <c r="FP775" s="48"/>
      <c r="FQ775" s="48"/>
      <c r="FR775" s="48"/>
      <c r="FS775" s="48"/>
      <c r="FT775" s="48"/>
      <c r="FU775" s="48"/>
      <c r="FV775" s="48"/>
      <c r="FW775" s="48"/>
      <c r="FX775" s="48"/>
      <c r="FY775" s="48"/>
      <c r="FZ775" s="48"/>
      <c r="GA775" s="48"/>
      <c r="GB775" s="48"/>
      <c r="GC775" s="48"/>
      <c r="GD775" s="48"/>
      <c r="GE775" s="48"/>
      <c r="GF775" s="48"/>
      <c r="GG775" s="48"/>
      <c r="GH775" s="48"/>
      <c r="GI775" s="48"/>
      <c r="GJ775" s="48"/>
      <c r="GK775" s="48"/>
      <c r="GL775" s="48"/>
      <c r="GM775" s="48"/>
      <c r="GN775" s="48"/>
      <c r="GO775" s="48"/>
      <c r="GP775" s="48"/>
      <c r="GQ775" s="48"/>
      <c r="GR775" s="48"/>
      <c r="GS775" s="48"/>
      <c r="GT775" s="48"/>
      <c r="GU775" s="48"/>
      <c r="GV775" s="48"/>
      <c r="GW775" s="48"/>
      <c r="GX775" s="48"/>
      <c r="GY775" s="48"/>
      <c r="GZ775" s="48"/>
      <c r="HA775" s="48"/>
      <c r="HB775" s="48"/>
      <c r="HC775" s="48"/>
      <c r="HD775" s="48"/>
      <c r="HE775" s="48"/>
      <c r="HF775" s="48"/>
      <c r="HG775" s="48"/>
      <c r="HH775" s="48"/>
      <c r="HI775" s="48"/>
      <c r="HJ775" s="48"/>
      <c r="HK775" s="48"/>
      <c r="HL775" s="48"/>
      <c r="HM775" s="48"/>
      <c r="HN775" s="48"/>
      <c r="HO775" s="48"/>
      <c r="HP775" s="48"/>
      <c r="HQ775" s="48"/>
      <c r="HR775" s="48"/>
      <c r="HS775" s="48"/>
      <c r="HT775" s="48"/>
      <c r="HU775" s="48"/>
      <c r="HV775" s="48"/>
      <c r="HW775" s="48"/>
      <c r="HX775" s="48"/>
      <c r="HY775" s="48"/>
      <c r="HZ775" s="48"/>
      <c r="IA775" s="48"/>
      <c r="IB775" s="48"/>
      <c r="IC775" s="48"/>
      <c r="ID775" s="48"/>
      <c r="IE775" s="48"/>
      <c r="IF775" s="48"/>
      <c r="IG775" s="48"/>
      <c r="IH775" s="48"/>
      <c r="II775" s="48"/>
      <c r="IJ775" s="48"/>
      <c r="IK775" s="48"/>
      <c r="IL775" s="48"/>
      <c r="IM775" s="48"/>
      <c r="IN775" s="48"/>
      <c r="IO775" s="48"/>
      <c r="IP775" s="48"/>
      <c r="IQ775" s="48"/>
      <c r="IR775" s="48"/>
      <c r="IS775" s="48"/>
      <c r="IT775" s="48"/>
      <c r="IU775" s="48"/>
      <c r="IV775" s="48"/>
    </row>
    <row r="776" spans="2:256" x14ac:dyDescent="0.25">
      <c r="B776" s="48"/>
      <c r="C776" s="48"/>
      <c r="D776" s="48"/>
      <c r="E776" s="48"/>
      <c r="F776" s="48"/>
      <c r="G776" s="48"/>
      <c r="H776" s="48"/>
      <c r="I776" s="48"/>
      <c r="J776" s="48"/>
      <c r="K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c r="EF776" s="48"/>
      <c r="EG776" s="48"/>
      <c r="EH776" s="48"/>
      <c r="EI776" s="48"/>
      <c r="EJ776" s="48"/>
      <c r="EK776" s="48"/>
      <c r="EL776" s="48"/>
      <c r="EM776" s="48"/>
      <c r="EN776" s="48"/>
      <c r="EO776" s="48"/>
      <c r="EP776" s="48"/>
      <c r="EQ776" s="48"/>
      <c r="ER776" s="48"/>
      <c r="ES776" s="48"/>
      <c r="ET776" s="48"/>
      <c r="EU776" s="48"/>
      <c r="EV776" s="48"/>
      <c r="EW776" s="48"/>
      <c r="EX776" s="48"/>
      <c r="EY776" s="48"/>
      <c r="EZ776" s="48"/>
      <c r="FA776" s="48"/>
      <c r="FB776" s="48"/>
      <c r="FC776" s="48"/>
      <c r="FD776" s="48"/>
      <c r="FE776" s="48"/>
      <c r="FF776" s="48"/>
      <c r="FG776" s="48"/>
      <c r="FH776" s="48"/>
      <c r="FI776" s="48"/>
      <c r="FJ776" s="48"/>
      <c r="FK776" s="48"/>
      <c r="FL776" s="48"/>
      <c r="FM776" s="48"/>
      <c r="FN776" s="48"/>
      <c r="FO776" s="48"/>
      <c r="FP776" s="48"/>
      <c r="FQ776" s="48"/>
      <c r="FR776" s="48"/>
      <c r="FS776" s="48"/>
      <c r="FT776" s="48"/>
      <c r="FU776" s="48"/>
      <c r="FV776" s="48"/>
      <c r="FW776" s="48"/>
      <c r="FX776" s="48"/>
      <c r="FY776" s="48"/>
      <c r="FZ776" s="48"/>
      <c r="GA776" s="48"/>
      <c r="GB776" s="48"/>
      <c r="GC776" s="48"/>
      <c r="GD776" s="48"/>
      <c r="GE776" s="48"/>
      <c r="GF776" s="48"/>
      <c r="GG776" s="48"/>
      <c r="GH776" s="48"/>
      <c r="GI776" s="48"/>
      <c r="GJ776" s="48"/>
      <c r="GK776" s="48"/>
      <c r="GL776" s="48"/>
      <c r="GM776" s="48"/>
      <c r="GN776" s="48"/>
      <c r="GO776" s="48"/>
      <c r="GP776" s="48"/>
      <c r="GQ776" s="48"/>
      <c r="GR776" s="48"/>
      <c r="GS776" s="48"/>
      <c r="GT776" s="48"/>
      <c r="GU776" s="48"/>
      <c r="GV776" s="48"/>
      <c r="GW776" s="48"/>
      <c r="GX776" s="48"/>
      <c r="GY776" s="48"/>
      <c r="GZ776" s="48"/>
      <c r="HA776" s="48"/>
      <c r="HB776" s="48"/>
      <c r="HC776" s="48"/>
      <c r="HD776" s="48"/>
      <c r="HE776" s="48"/>
      <c r="HF776" s="48"/>
      <c r="HG776" s="48"/>
      <c r="HH776" s="48"/>
      <c r="HI776" s="48"/>
      <c r="HJ776" s="48"/>
      <c r="HK776" s="48"/>
      <c r="HL776" s="48"/>
      <c r="HM776" s="48"/>
      <c r="HN776" s="48"/>
      <c r="HO776" s="48"/>
      <c r="HP776" s="48"/>
      <c r="HQ776" s="48"/>
      <c r="HR776" s="48"/>
      <c r="HS776" s="48"/>
      <c r="HT776" s="48"/>
      <c r="HU776" s="48"/>
      <c r="HV776" s="48"/>
      <c r="HW776" s="48"/>
      <c r="HX776" s="48"/>
      <c r="HY776" s="48"/>
      <c r="HZ776" s="48"/>
      <c r="IA776" s="48"/>
      <c r="IB776" s="48"/>
      <c r="IC776" s="48"/>
      <c r="ID776" s="48"/>
      <c r="IE776" s="48"/>
      <c r="IF776" s="48"/>
      <c r="IG776" s="48"/>
      <c r="IH776" s="48"/>
      <c r="II776" s="48"/>
      <c r="IJ776" s="48"/>
      <c r="IK776" s="48"/>
      <c r="IL776" s="48"/>
      <c r="IM776" s="48"/>
      <c r="IN776" s="48"/>
      <c r="IO776" s="48"/>
      <c r="IP776" s="48"/>
      <c r="IQ776" s="48"/>
      <c r="IR776" s="48"/>
      <c r="IS776" s="48"/>
      <c r="IT776" s="48"/>
      <c r="IU776" s="48"/>
      <c r="IV776" s="48"/>
    </row>
    <row r="777" spans="2:256" x14ac:dyDescent="0.25">
      <c r="B777" s="48"/>
      <c r="C777" s="48"/>
      <c r="D777" s="48"/>
      <c r="E777" s="48"/>
      <c r="F777" s="48"/>
      <c r="G777" s="48"/>
      <c r="H777" s="48"/>
      <c r="I777" s="48"/>
      <c r="J777" s="48"/>
      <c r="K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c r="GT777" s="48"/>
      <c r="GU777" s="48"/>
      <c r="GV777" s="48"/>
      <c r="GW777" s="48"/>
      <c r="GX777" s="48"/>
      <c r="GY777" s="48"/>
      <c r="GZ777" s="48"/>
      <c r="HA777" s="48"/>
      <c r="HB777" s="48"/>
      <c r="HC777" s="48"/>
      <c r="HD777" s="48"/>
      <c r="HE777" s="48"/>
      <c r="HF777" s="48"/>
      <c r="HG777" s="48"/>
      <c r="HH777" s="48"/>
      <c r="HI777" s="48"/>
      <c r="HJ777" s="48"/>
      <c r="HK777" s="48"/>
      <c r="HL777" s="48"/>
      <c r="HM777" s="48"/>
      <c r="HN777" s="48"/>
      <c r="HO777" s="48"/>
      <c r="HP777" s="48"/>
      <c r="HQ777" s="48"/>
      <c r="HR777" s="48"/>
      <c r="HS777" s="48"/>
      <c r="HT777" s="48"/>
      <c r="HU777" s="48"/>
      <c r="HV777" s="48"/>
      <c r="HW777" s="48"/>
      <c r="HX777" s="48"/>
      <c r="HY777" s="48"/>
      <c r="HZ777" s="48"/>
      <c r="IA777" s="48"/>
      <c r="IB777" s="48"/>
      <c r="IC777" s="48"/>
      <c r="ID777" s="48"/>
      <c r="IE777" s="48"/>
      <c r="IF777" s="48"/>
      <c r="IG777" s="48"/>
      <c r="IH777" s="48"/>
      <c r="II777" s="48"/>
      <c r="IJ777" s="48"/>
      <c r="IK777" s="48"/>
      <c r="IL777" s="48"/>
      <c r="IM777" s="48"/>
      <c r="IN777" s="48"/>
      <c r="IO777" s="48"/>
      <c r="IP777" s="48"/>
      <c r="IQ777" s="48"/>
      <c r="IR777" s="48"/>
      <c r="IS777" s="48"/>
      <c r="IT777" s="48"/>
      <c r="IU777" s="48"/>
      <c r="IV777" s="48"/>
    </row>
    <row r="778" spans="2:256" x14ac:dyDescent="0.25">
      <c r="B778" s="48"/>
      <c r="C778" s="48"/>
      <c r="D778" s="48"/>
      <c r="E778" s="48"/>
      <c r="F778" s="48"/>
      <c r="G778" s="48"/>
      <c r="H778" s="48"/>
      <c r="I778" s="48"/>
      <c r="J778" s="48"/>
      <c r="K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c r="GT778" s="48"/>
      <c r="GU778" s="48"/>
      <c r="GV778" s="48"/>
      <c r="GW778" s="48"/>
      <c r="GX778" s="48"/>
      <c r="GY778" s="48"/>
      <c r="GZ778" s="48"/>
      <c r="HA778" s="48"/>
      <c r="HB778" s="48"/>
      <c r="HC778" s="48"/>
      <c r="HD778" s="48"/>
      <c r="HE778" s="48"/>
      <c r="HF778" s="48"/>
      <c r="HG778" s="48"/>
      <c r="HH778" s="48"/>
      <c r="HI778" s="48"/>
      <c r="HJ778" s="48"/>
      <c r="HK778" s="48"/>
      <c r="HL778" s="48"/>
      <c r="HM778" s="48"/>
      <c r="HN778" s="48"/>
      <c r="HO778" s="48"/>
      <c r="HP778" s="48"/>
      <c r="HQ778" s="48"/>
      <c r="HR778" s="48"/>
      <c r="HS778" s="48"/>
      <c r="HT778" s="48"/>
      <c r="HU778" s="48"/>
      <c r="HV778" s="48"/>
      <c r="HW778" s="48"/>
      <c r="HX778" s="48"/>
      <c r="HY778" s="48"/>
      <c r="HZ778" s="48"/>
      <c r="IA778" s="48"/>
      <c r="IB778" s="48"/>
      <c r="IC778" s="48"/>
      <c r="ID778" s="48"/>
      <c r="IE778" s="48"/>
      <c r="IF778" s="48"/>
      <c r="IG778" s="48"/>
      <c r="IH778" s="48"/>
      <c r="II778" s="48"/>
      <c r="IJ778" s="48"/>
      <c r="IK778" s="48"/>
      <c r="IL778" s="48"/>
      <c r="IM778" s="48"/>
      <c r="IN778" s="48"/>
      <c r="IO778" s="48"/>
      <c r="IP778" s="48"/>
      <c r="IQ778" s="48"/>
      <c r="IR778" s="48"/>
      <c r="IS778" s="48"/>
      <c r="IT778" s="48"/>
      <c r="IU778" s="48"/>
      <c r="IV778" s="48"/>
    </row>
    <row r="779" spans="2:256" x14ac:dyDescent="0.25">
      <c r="B779" s="48"/>
      <c r="C779" s="48"/>
      <c r="D779" s="48"/>
      <c r="E779" s="48"/>
      <c r="F779" s="48"/>
      <c r="G779" s="48"/>
      <c r="H779" s="48"/>
      <c r="I779" s="48"/>
      <c r="J779" s="48"/>
      <c r="K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c r="GT779" s="48"/>
      <c r="GU779" s="48"/>
      <c r="GV779" s="48"/>
      <c r="GW779" s="48"/>
      <c r="GX779" s="48"/>
      <c r="GY779" s="48"/>
      <c r="GZ779" s="48"/>
      <c r="HA779" s="48"/>
      <c r="HB779" s="48"/>
      <c r="HC779" s="48"/>
      <c r="HD779" s="48"/>
      <c r="HE779" s="48"/>
      <c r="HF779" s="48"/>
      <c r="HG779" s="48"/>
      <c r="HH779" s="48"/>
      <c r="HI779" s="48"/>
      <c r="HJ779" s="48"/>
      <c r="HK779" s="48"/>
      <c r="HL779" s="48"/>
      <c r="HM779" s="48"/>
      <c r="HN779" s="48"/>
      <c r="HO779" s="48"/>
      <c r="HP779" s="48"/>
      <c r="HQ779" s="48"/>
      <c r="HR779" s="48"/>
      <c r="HS779" s="48"/>
      <c r="HT779" s="48"/>
      <c r="HU779" s="48"/>
      <c r="HV779" s="48"/>
      <c r="HW779" s="48"/>
      <c r="HX779" s="48"/>
      <c r="HY779" s="48"/>
      <c r="HZ779" s="48"/>
      <c r="IA779" s="48"/>
      <c r="IB779" s="48"/>
      <c r="IC779" s="48"/>
      <c r="ID779" s="48"/>
      <c r="IE779" s="48"/>
      <c r="IF779" s="48"/>
      <c r="IG779" s="48"/>
      <c r="IH779" s="48"/>
      <c r="II779" s="48"/>
      <c r="IJ779" s="48"/>
      <c r="IK779" s="48"/>
      <c r="IL779" s="48"/>
      <c r="IM779" s="48"/>
      <c r="IN779" s="48"/>
      <c r="IO779" s="48"/>
      <c r="IP779" s="48"/>
      <c r="IQ779" s="48"/>
      <c r="IR779" s="48"/>
      <c r="IS779" s="48"/>
      <c r="IT779" s="48"/>
      <c r="IU779" s="48"/>
      <c r="IV779" s="48"/>
    </row>
    <row r="780" spans="2:256" x14ac:dyDescent="0.25">
      <c r="B780" s="48"/>
      <c r="C780" s="48"/>
      <c r="D780" s="48"/>
      <c r="E780" s="48"/>
      <c r="F780" s="48"/>
      <c r="G780" s="48"/>
      <c r="H780" s="48"/>
      <c r="I780" s="48"/>
      <c r="J780" s="48"/>
      <c r="K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c r="GT780" s="48"/>
      <c r="GU780" s="48"/>
      <c r="GV780" s="48"/>
      <c r="GW780" s="48"/>
      <c r="GX780" s="48"/>
      <c r="GY780" s="48"/>
      <c r="GZ780" s="48"/>
      <c r="HA780" s="48"/>
      <c r="HB780" s="48"/>
      <c r="HC780" s="48"/>
      <c r="HD780" s="48"/>
      <c r="HE780" s="48"/>
      <c r="HF780" s="48"/>
      <c r="HG780" s="48"/>
      <c r="HH780" s="48"/>
      <c r="HI780" s="48"/>
      <c r="HJ780" s="48"/>
      <c r="HK780" s="48"/>
      <c r="HL780" s="48"/>
      <c r="HM780" s="48"/>
      <c r="HN780" s="48"/>
      <c r="HO780" s="48"/>
      <c r="HP780" s="48"/>
      <c r="HQ780" s="48"/>
      <c r="HR780" s="48"/>
      <c r="HS780" s="48"/>
      <c r="HT780" s="48"/>
      <c r="HU780" s="48"/>
      <c r="HV780" s="48"/>
      <c r="HW780" s="48"/>
      <c r="HX780" s="48"/>
      <c r="HY780" s="48"/>
      <c r="HZ780" s="48"/>
      <c r="IA780" s="48"/>
      <c r="IB780" s="48"/>
      <c r="IC780" s="48"/>
      <c r="ID780" s="48"/>
      <c r="IE780" s="48"/>
      <c r="IF780" s="48"/>
      <c r="IG780" s="48"/>
      <c r="IH780" s="48"/>
      <c r="II780" s="48"/>
      <c r="IJ780" s="48"/>
      <c r="IK780" s="48"/>
      <c r="IL780" s="48"/>
      <c r="IM780" s="48"/>
      <c r="IN780" s="48"/>
      <c r="IO780" s="48"/>
      <c r="IP780" s="48"/>
      <c r="IQ780" s="48"/>
      <c r="IR780" s="48"/>
      <c r="IS780" s="48"/>
      <c r="IT780" s="48"/>
      <c r="IU780" s="48"/>
      <c r="IV780" s="48"/>
    </row>
    <row r="781" spans="2:256" x14ac:dyDescent="0.25">
      <c r="B781" s="48"/>
      <c r="C781" s="48"/>
      <c r="D781" s="48"/>
      <c r="E781" s="48"/>
      <c r="F781" s="48"/>
      <c r="G781" s="48"/>
      <c r="H781" s="48"/>
      <c r="I781" s="48"/>
      <c r="J781" s="48"/>
      <c r="K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c r="GT781" s="48"/>
      <c r="GU781" s="48"/>
      <c r="GV781" s="48"/>
      <c r="GW781" s="48"/>
      <c r="GX781" s="48"/>
      <c r="GY781" s="48"/>
      <c r="GZ781" s="48"/>
      <c r="HA781" s="48"/>
      <c r="HB781" s="48"/>
      <c r="HC781" s="48"/>
      <c r="HD781" s="48"/>
      <c r="HE781" s="48"/>
      <c r="HF781" s="48"/>
      <c r="HG781" s="48"/>
      <c r="HH781" s="48"/>
      <c r="HI781" s="48"/>
      <c r="HJ781" s="48"/>
      <c r="HK781" s="48"/>
      <c r="HL781" s="48"/>
      <c r="HM781" s="48"/>
      <c r="HN781" s="48"/>
      <c r="HO781" s="48"/>
      <c r="HP781" s="48"/>
      <c r="HQ781" s="48"/>
      <c r="HR781" s="48"/>
      <c r="HS781" s="48"/>
      <c r="HT781" s="48"/>
      <c r="HU781" s="48"/>
      <c r="HV781" s="48"/>
      <c r="HW781" s="48"/>
      <c r="HX781" s="48"/>
      <c r="HY781" s="48"/>
      <c r="HZ781" s="48"/>
      <c r="IA781" s="48"/>
      <c r="IB781" s="48"/>
      <c r="IC781" s="48"/>
      <c r="ID781" s="48"/>
      <c r="IE781" s="48"/>
      <c r="IF781" s="48"/>
      <c r="IG781" s="48"/>
      <c r="IH781" s="48"/>
      <c r="II781" s="48"/>
      <c r="IJ781" s="48"/>
      <c r="IK781" s="48"/>
      <c r="IL781" s="48"/>
      <c r="IM781" s="48"/>
      <c r="IN781" s="48"/>
      <c r="IO781" s="48"/>
      <c r="IP781" s="48"/>
      <c r="IQ781" s="48"/>
      <c r="IR781" s="48"/>
      <c r="IS781" s="48"/>
      <c r="IT781" s="48"/>
      <c r="IU781" s="48"/>
      <c r="IV781" s="48"/>
    </row>
    <row r="782" spans="2:256" x14ac:dyDescent="0.25">
      <c r="B782" s="48"/>
      <c r="C782" s="48"/>
      <c r="D782" s="48"/>
      <c r="E782" s="48"/>
      <c r="F782" s="48"/>
      <c r="G782" s="48"/>
      <c r="H782" s="48"/>
      <c r="I782" s="48"/>
      <c r="J782" s="48"/>
      <c r="K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48"/>
      <c r="DF782" s="48"/>
      <c r="DG782" s="48"/>
      <c r="DH782" s="48"/>
      <c r="DI782" s="48"/>
      <c r="DJ782" s="48"/>
      <c r="DK782" s="48"/>
      <c r="DL782" s="48"/>
      <c r="DM782" s="48"/>
      <c r="DN782" s="48"/>
      <c r="DO782" s="48"/>
      <c r="DP782" s="48"/>
      <c r="DQ782" s="48"/>
      <c r="DR782" s="48"/>
      <c r="DS782" s="48"/>
      <c r="DT782" s="48"/>
      <c r="DU782" s="48"/>
      <c r="DV782" s="48"/>
      <c r="DW782" s="48"/>
      <c r="DX782" s="48"/>
      <c r="DY782" s="48"/>
      <c r="DZ782" s="48"/>
      <c r="EA782" s="48"/>
      <c r="EB782" s="48"/>
      <c r="EC782" s="48"/>
      <c r="ED782" s="48"/>
      <c r="EE782" s="48"/>
      <c r="EF782" s="48"/>
      <c r="EG782" s="48"/>
      <c r="EH782" s="48"/>
      <c r="EI782" s="48"/>
      <c r="EJ782" s="48"/>
      <c r="EK782" s="48"/>
      <c r="EL782" s="48"/>
      <c r="EM782" s="48"/>
      <c r="EN782" s="48"/>
      <c r="EO782" s="48"/>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c r="GL782" s="48"/>
      <c r="GM782" s="48"/>
      <c r="GN782" s="48"/>
      <c r="GO782" s="48"/>
      <c r="GP782" s="48"/>
      <c r="GQ782" s="48"/>
      <c r="GR782" s="48"/>
      <c r="GS782" s="48"/>
      <c r="GT782" s="48"/>
      <c r="GU782" s="48"/>
      <c r="GV782" s="48"/>
      <c r="GW782" s="48"/>
      <c r="GX782" s="48"/>
      <c r="GY782" s="48"/>
      <c r="GZ782" s="48"/>
      <c r="HA782" s="48"/>
      <c r="HB782" s="48"/>
      <c r="HC782" s="48"/>
      <c r="HD782" s="48"/>
      <c r="HE782" s="48"/>
      <c r="HF782" s="48"/>
      <c r="HG782" s="48"/>
      <c r="HH782" s="48"/>
      <c r="HI782" s="48"/>
      <c r="HJ782" s="48"/>
      <c r="HK782" s="48"/>
      <c r="HL782" s="48"/>
      <c r="HM782" s="48"/>
      <c r="HN782" s="48"/>
      <c r="HO782" s="48"/>
      <c r="HP782" s="48"/>
      <c r="HQ782" s="48"/>
      <c r="HR782" s="48"/>
      <c r="HS782" s="48"/>
      <c r="HT782" s="48"/>
      <c r="HU782" s="48"/>
      <c r="HV782" s="48"/>
      <c r="HW782" s="48"/>
      <c r="HX782" s="48"/>
      <c r="HY782" s="48"/>
      <c r="HZ782" s="48"/>
      <c r="IA782" s="48"/>
      <c r="IB782" s="48"/>
      <c r="IC782" s="48"/>
      <c r="ID782" s="48"/>
      <c r="IE782" s="48"/>
      <c r="IF782" s="48"/>
      <c r="IG782" s="48"/>
      <c r="IH782" s="48"/>
      <c r="II782" s="48"/>
      <c r="IJ782" s="48"/>
      <c r="IK782" s="48"/>
      <c r="IL782" s="48"/>
      <c r="IM782" s="48"/>
      <c r="IN782" s="48"/>
      <c r="IO782" s="48"/>
      <c r="IP782" s="48"/>
      <c r="IQ782" s="48"/>
      <c r="IR782" s="48"/>
      <c r="IS782" s="48"/>
      <c r="IT782" s="48"/>
      <c r="IU782" s="48"/>
      <c r="IV782" s="48"/>
    </row>
    <row r="783" spans="2:256" x14ac:dyDescent="0.25">
      <c r="B783" s="48"/>
      <c r="C783" s="48"/>
      <c r="D783" s="48"/>
      <c r="E783" s="48"/>
      <c r="F783" s="48"/>
      <c r="G783" s="48"/>
      <c r="H783" s="48"/>
      <c r="I783" s="48"/>
      <c r="J783" s="48"/>
      <c r="K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48"/>
      <c r="GT783" s="48"/>
      <c r="GU783" s="48"/>
      <c r="GV783" s="48"/>
      <c r="GW783" s="48"/>
      <c r="GX783" s="48"/>
      <c r="GY783" s="48"/>
      <c r="GZ783" s="48"/>
      <c r="HA783" s="48"/>
      <c r="HB783" s="48"/>
      <c r="HC783" s="48"/>
      <c r="HD783" s="48"/>
      <c r="HE783" s="48"/>
      <c r="HF783" s="48"/>
      <c r="HG783" s="48"/>
      <c r="HH783" s="48"/>
      <c r="HI783" s="48"/>
      <c r="HJ783" s="48"/>
      <c r="HK783" s="48"/>
      <c r="HL783" s="48"/>
      <c r="HM783" s="48"/>
      <c r="HN783" s="48"/>
      <c r="HO783" s="48"/>
      <c r="HP783" s="48"/>
      <c r="HQ783" s="48"/>
      <c r="HR783" s="48"/>
      <c r="HS783" s="48"/>
      <c r="HT783" s="48"/>
      <c r="HU783" s="48"/>
      <c r="HV783" s="48"/>
      <c r="HW783" s="48"/>
      <c r="HX783" s="48"/>
      <c r="HY783" s="48"/>
      <c r="HZ783" s="48"/>
      <c r="IA783" s="48"/>
      <c r="IB783" s="48"/>
      <c r="IC783" s="48"/>
      <c r="ID783" s="48"/>
      <c r="IE783" s="48"/>
      <c r="IF783" s="48"/>
      <c r="IG783" s="48"/>
      <c r="IH783" s="48"/>
      <c r="II783" s="48"/>
      <c r="IJ783" s="48"/>
      <c r="IK783" s="48"/>
      <c r="IL783" s="48"/>
      <c r="IM783" s="48"/>
      <c r="IN783" s="48"/>
      <c r="IO783" s="48"/>
      <c r="IP783" s="48"/>
      <c r="IQ783" s="48"/>
      <c r="IR783" s="48"/>
      <c r="IS783" s="48"/>
      <c r="IT783" s="48"/>
      <c r="IU783" s="48"/>
      <c r="IV783" s="48"/>
    </row>
    <row r="784" spans="2:256" x14ac:dyDescent="0.25">
      <c r="B784" s="48"/>
      <c r="C784" s="48"/>
      <c r="D784" s="48"/>
      <c r="E784" s="48"/>
      <c r="F784" s="48"/>
      <c r="G784" s="48"/>
      <c r="H784" s="48"/>
      <c r="I784" s="48"/>
      <c r="J784" s="48"/>
      <c r="K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48"/>
      <c r="DF784" s="48"/>
      <c r="DG784" s="48"/>
      <c r="DH784" s="48"/>
      <c r="DI784" s="48"/>
      <c r="DJ784" s="48"/>
      <c r="DK784" s="48"/>
      <c r="DL784" s="48"/>
      <c r="DM784" s="48"/>
      <c r="DN784" s="48"/>
      <c r="DO784" s="48"/>
      <c r="DP784" s="48"/>
      <c r="DQ784" s="48"/>
      <c r="DR784" s="48"/>
      <c r="DS784" s="48"/>
      <c r="DT784" s="48"/>
      <c r="DU784" s="48"/>
      <c r="DV784" s="48"/>
      <c r="DW784" s="48"/>
      <c r="DX784" s="48"/>
      <c r="DY784" s="48"/>
      <c r="DZ784" s="48"/>
      <c r="EA784" s="48"/>
      <c r="EB784" s="48"/>
      <c r="EC784" s="48"/>
      <c r="ED784" s="48"/>
      <c r="EE784" s="48"/>
      <c r="EF784" s="48"/>
      <c r="EG784" s="48"/>
      <c r="EH784" s="48"/>
      <c r="EI784" s="48"/>
      <c r="EJ784" s="48"/>
      <c r="EK784" s="48"/>
      <c r="EL784" s="48"/>
      <c r="EM784" s="48"/>
      <c r="EN784" s="48"/>
      <c r="EO784" s="48"/>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c r="GL784" s="48"/>
      <c r="GM784" s="48"/>
      <c r="GN784" s="48"/>
      <c r="GO784" s="48"/>
      <c r="GP784" s="48"/>
      <c r="GQ784" s="48"/>
      <c r="GR784" s="48"/>
      <c r="GS784" s="48"/>
      <c r="GT784" s="48"/>
      <c r="GU784" s="48"/>
      <c r="GV784" s="48"/>
      <c r="GW784" s="48"/>
      <c r="GX784" s="48"/>
      <c r="GY784" s="48"/>
      <c r="GZ784" s="48"/>
      <c r="HA784" s="48"/>
      <c r="HB784" s="48"/>
      <c r="HC784" s="48"/>
      <c r="HD784" s="48"/>
      <c r="HE784" s="48"/>
      <c r="HF784" s="48"/>
      <c r="HG784" s="48"/>
      <c r="HH784" s="48"/>
      <c r="HI784" s="48"/>
      <c r="HJ784" s="48"/>
      <c r="HK784" s="48"/>
      <c r="HL784" s="48"/>
      <c r="HM784" s="48"/>
      <c r="HN784" s="48"/>
      <c r="HO784" s="48"/>
      <c r="HP784" s="48"/>
      <c r="HQ784" s="48"/>
      <c r="HR784" s="48"/>
      <c r="HS784" s="48"/>
      <c r="HT784" s="48"/>
      <c r="HU784" s="48"/>
      <c r="HV784" s="48"/>
      <c r="HW784" s="48"/>
      <c r="HX784" s="48"/>
      <c r="HY784" s="48"/>
      <c r="HZ784" s="48"/>
      <c r="IA784" s="48"/>
      <c r="IB784" s="48"/>
      <c r="IC784" s="48"/>
      <c r="ID784" s="48"/>
      <c r="IE784" s="48"/>
      <c r="IF784" s="48"/>
      <c r="IG784" s="48"/>
      <c r="IH784" s="48"/>
      <c r="II784" s="48"/>
      <c r="IJ784" s="48"/>
      <c r="IK784" s="48"/>
      <c r="IL784" s="48"/>
      <c r="IM784" s="48"/>
      <c r="IN784" s="48"/>
      <c r="IO784" s="48"/>
      <c r="IP784" s="48"/>
      <c r="IQ784" s="48"/>
      <c r="IR784" s="48"/>
      <c r="IS784" s="48"/>
      <c r="IT784" s="48"/>
      <c r="IU784" s="48"/>
      <c r="IV784" s="48"/>
    </row>
    <row r="785" spans="2:256" x14ac:dyDescent="0.25">
      <c r="B785" s="48"/>
      <c r="C785" s="48"/>
      <c r="D785" s="48"/>
      <c r="E785" s="48"/>
      <c r="F785" s="48"/>
      <c r="G785" s="48"/>
      <c r="H785" s="48"/>
      <c r="I785" s="48"/>
      <c r="J785" s="48"/>
      <c r="K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c r="GT785" s="48"/>
      <c r="GU785" s="48"/>
      <c r="GV785" s="48"/>
      <c r="GW785" s="48"/>
      <c r="GX785" s="48"/>
      <c r="GY785" s="48"/>
      <c r="GZ785" s="48"/>
      <c r="HA785" s="48"/>
      <c r="HB785" s="48"/>
      <c r="HC785" s="48"/>
      <c r="HD785" s="48"/>
      <c r="HE785" s="48"/>
      <c r="HF785" s="48"/>
      <c r="HG785" s="48"/>
      <c r="HH785" s="48"/>
      <c r="HI785" s="48"/>
      <c r="HJ785" s="48"/>
      <c r="HK785" s="48"/>
      <c r="HL785" s="48"/>
      <c r="HM785" s="48"/>
      <c r="HN785" s="48"/>
      <c r="HO785" s="48"/>
      <c r="HP785" s="48"/>
      <c r="HQ785" s="48"/>
      <c r="HR785" s="48"/>
      <c r="HS785" s="48"/>
      <c r="HT785" s="48"/>
      <c r="HU785" s="48"/>
      <c r="HV785" s="48"/>
      <c r="HW785" s="48"/>
      <c r="HX785" s="48"/>
      <c r="HY785" s="48"/>
      <c r="HZ785" s="48"/>
      <c r="IA785" s="48"/>
      <c r="IB785" s="48"/>
      <c r="IC785" s="48"/>
      <c r="ID785" s="48"/>
      <c r="IE785" s="48"/>
      <c r="IF785" s="48"/>
      <c r="IG785" s="48"/>
      <c r="IH785" s="48"/>
      <c r="II785" s="48"/>
      <c r="IJ785" s="48"/>
      <c r="IK785" s="48"/>
      <c r="IL785" s="48"/>
      <c r="IM785" s="48"/>
      <c r="IN785" s="48"/>
      <c r="IO785" s="48"/>
      <c r="IP785" s="48"/>
      <c r="IQ785" s="48"/>
      <c r="IR785" s="48"/>
      <c r="IS785" s="48"/>
      <c r="IT785" s="48"/>
      <c r="IU785" s="48"/>
      <c r="IV785" s="48"/>
    </row>
    <row r="786" spans="2:256" x14ac:dyDescent="0.25">
      <c r="B786" s="48"/>
      <c r="C786" s="48"/>
      <c r="D786" s="48"/>
      <c r="E786" s="48"/>
      <c r="F786" s="48"/>
      <c r="G786" s="48"/>
      <c r="H786" s="48"/>
      <c r="I786" s="48"/>
      <c r="J786" s="48"/>
      <c r="K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c r="GT786" s="48"/>
      <c r="GU786" s="48"/>
      <c r="GV786" s="48"/>
      <c r="GW786" s="48"/>
      <c r="GX786" s="48"/>
      <c r="GY786" s="48"/>
      <c r="GZ786" s="48"/>
      <c r="HA786" s="48"/>
      <c r="HB786" s="48"/>
      <c r="HC786" s="48"/>
      <c r="HD786" s="48"/>
      <c r="HE786" s="48"/>
      <c r="HF786" s="48"/>
      <c r="HG786" s="48"/>
      <c r="HH786" s="48"/>
      <c r="HI786" s="48"/>
      <c r="HJ786" s="48"/>
      <c r="HK786" s="48"/>
      <c r="HL786" s="48"/>
      <c r="HM786" s="48"/>
      <c r="HN786" s="48"/>
      <c r="HO786" s="48"/>
      <c r="HP786" s="48"/>
      <c r="HQ786" s="48"/>
      <c r="HR786" s="48"/>
      <c r="HS786" s="48"/>
      <c r="HT786" s="48"/>
      <c r="HU786" s="48"/>
      <c r="HV786" s="48"/>
      <c r="HW786" s="48"/>
      <c r="HX786" s="48"/>
      <c r="HY786" s="48"/>
      <c r="HZ786" s="48"/>
      <c r="IA786" s="48"/>
      <c r="IB786" s="48"/>
      <c r="IC786" s="48"/>
      <c r="ID786" s="48"/>
      <c r="IE786" s="48"/>
      <c r="IF786" s="48"/>
      <c r="IG786" s="48"/>
      <c r="IH786" s="48"/>
      <c r="II786" s="48"/>
      <c r="IJ786" s="48"/>
      <c r="IK786" s="48"/>
      <c r="IL786" s="48"/>
      <c r="IM786" s="48"/>
      <c r="IN786" s="48"/>
      <c r="IO786" s="48"/>
      <c r="IP786" s="48"/>
      <c r="IQ786" s="48"/>
      <c r="IR786" s="48"/>
      <c r="IS786" s="48"/>
      <c r="IT786" s="48"/>
      <c r="IU786" s="48"/>
      <c r="IV786" s="48"/>
    </row>
    <row r="787" spans="2:256" x14ac:dyDescent="0.25">
      <c r="B787" s="48"/>
      <c r="C787" s="48"/>
      <c r="D787" s="48"/>
      <c r="E787" s="48"/>
      <c r="F787" s="48"/>
      <c r="G787" s="48"/>
      <c r="H787" s="48"/>
      <c r="I787" s="48"/>
      <c r="J787" s="48"/>
      <c r="K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c r="GT787" s="48"/>
      <c r="GU787" s="48"/>
      <c r="GV787" s="48"/>
      <c r="GW787" s="48"/>
      <c r="GX787" s="48"/>
      <c r="GY787" s="48"/>
      <c r="GZ787" s="48"/>
      <c r="HA787" s="48"/>
      <c r="HB787" s="48"/>
      <c r="HC787" s="48"/>
      <c r="HD787" s="48"/>
      <c r="HE787" s="48"/>
      <c r="HF787" s="48"/>
      <c r="HG787" s="48"/>
      <c r="HH787" s="48"/>
      <c r="HI787" s="48"/>
      <c r="HJ787" s="48"/>
      <c r="HK787" s="48"/>
      <c r="HL787" s="48"/>
      <c r="HM787" s="48"/>
      <c r="HN787" s="48"/>
      <c r="HO787" s="48"/>
      <c r="HP787" s="48"/>
      <c r="HQ787" s="48"/>
      <c r="HR787" s="48"/>
      <c r="HS787" s="48"/>
      <c r="HT787" s="48"/>
      <c r="HU787" s="48"/>
      <c r="HV787" s="48"/>
      <c r="HW787" s="48"/>
      <c r="HX787" s="48"/>
      <c r="HY787" s="48"/>
      <c r="HZ787" s="48"/>
      <c r="IA787" s="48"/>
      <c r="IB787" s="48"/>
      <c r="IC787" s="48"/>
      <c r="ID787" s="48"/>
      <c r="IE787" s="48"/>
      <c r="IF787" s="48"/>
      <c r="IG787" s="48"/>
      <c r="IH787" s="48"/>
      <c r="II787" s="48"/>
      <c r="IJ787" s="48"/>
      <c r="IK787" s="48"/>
      <c r="IL787" s="48"/>
      <c r="IM787" s="48"/>
      <c r="IN787" s="48"/>
      <c r="IO787" s="48"/>
      <c r="IP787" s="48"/>
      <c r="IQ787" s="48"/>
      <c r="IR787" s="48"/>
      <c r="IS787" s="48"/>
      <c r="IT787" s="48"/>
      <c r="IU787" s="48"/>
      <c r="IV787" s="48"/>
    </row>
    <row r="788" spans="2:256" x14ac:dyDescent="0.25">
      <c r="B788" s="48"/>
      <c r="C788" s="48"/>
      <c r="D788" s="48"/>
      <c r="E788" s="48"/>
      <c r="F788" s="48"/>
      <c r="G788" s="48"/>
      <c r="H788" s="48"/>
      <c r="I788" s="48"/>
      <c r="J788" s="48"/>
      <c r="K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c r="GT788" s="48"/>
      <c r="GU788" s="48"/>
      <c r="GV788" s="48"/>
      <c r="GW788" s="48"/>
      <c r="GX788" s="48"/>
      <c r="GY788" s="48"/>
      <c r="GZ788" s="48"/>
      <c r="HA788" s="48"/>
      <c r="HB788" s="48"/>
      <c r="HC788" s="48"/>
      <c r="HD788" s="48"/>
      <c r="HE788" s="48"/>
      <c r="HF788" s="48"/>
      <c r="HG788" s="48"/>
      <c r="HH788" s="48"/>
      <c r="HI788" s="48"/>
      <c r="HJ788" s="48"/>
      <c r="HK788" s="48"/>
      <c r="HL788" s="48"/>
      <c r="HM788" s="48"/>
      <c r="HN788" s="48"/>
      <c r="HO788" s="48"/>
      <c r="HP788" s="48"/>
      <c r="HQ788" s="48"/>
      <c r="HR788" s="48"/>
      <c r="HS788" s="48"/>
      <c r="HT788" s="48"/>
      <c r="HU788" s="48"/>
      <c r="HV788" s="48"/>
      <c r="HW788" s="48"/>
      <c r="HX788" s="48"/>
      <c r="HY788" s="48"/>
      <c r="HZ788" s="48"/>
      <c r="IA788" s="48"/>
      <c r="IB788" s="48"/>
      <c r="IC788" s="48"/>
      <c r="ID788" s="48"/>
      <c r="IE788" s="48"/>
      <c r="IF788" s="48"/>
      <c r="IG788" s="48"/>
      <c r="IH788" s="48"/>
      <c r="II788" s="48"/>
      <c r="IJ788" s="48"/>
      <c r="IK788" s="48"/>
      <c r="IL788" s="48"/>
      <c r="IM788" s="48"/>
      <c r="IN788" s="48"/>
      <c r="IO788" s="48"/>
      <c r="IP788" s="48"/>
      <c r="IQ788" s="48"/>
      <c r="IR788" s="48"/>
      <c r="IS788" s="48"/>
      <c r="IT788" s="48"/>
      <c r="IU788" s="48"/>
      <c r="IV788" s="48"/>
    </row>
    <row r="789" spans="2:256" x14ac:dyDescent="0.25">
      <c r="B789" s="48"/>
      <c r="C789" s="48"/>
      <c r="D789" s="48"/>
      <c r="E789" s="48"/>
      <c r="F789" s="48"/>
      <c r="G789" s="48"/>
      <c r="H789" s="48"/>
      <c r="I789" s="48"/>
      <c r="J789" s="48"/>
      <c r="K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c r="GT789" s="48"/>
      <c r="GU789" s="48"/>
      <c r="GV789" s="48"/>
      <c r="GW789" s="48"/>
      <c r="GX789" s="48"/>
      <c r="GY789" s="48"/>
      <c r="GZ789" s="48"/>
      <c r="HA789" s="48"/>
      <c r="HB789" s="48"/>
      <c r="HC789" s="48"/>
      <c r="HD789" s="48"/>
      <c r="HE789" s="48"/>
      <c r="HF789" s="48"/>
      <c r="HG789" s="48"/>
      <c r="HH789" s="48"/>
      <c r="HI789" s="48"/>
      <c r="HJ789" s="48"/>
      <c r="HK789" s="48"/>
      <c r="HL789" s="48"/>
      <c r="HM789" s="48"/>
      <c r="HN789" s="48"/>
      <c r="HO789" s="48"/>
      <c r="HP789" s="48"/>
      <c r="HQ789" s="48"/>
      <c r="HR789" s="48"/>
      <c r="HS789" s="48"/>
      <c r="HT789" s="48"/>
      <c r="HU789" s="48"/>
      <c r="HV789" s="48"/>
      <c r="HW789" s="48"/>
      <c r="HX789" s="48"/>
      <c r="HY789" s="48"/>
      <c r="HZ789" s="48"/>
      <c r="IA789" s="48"/>
      <c r="IB789" s="48"/>
      <c r="IC789" s="48"/>
      <c r="ID789" s="48"/>
      <c r="IE789" s="48"/>
      <c r="IF789" s="48"/>
      <c r="IG789" s="48"/>
      <c r="IH789" s="48"/>
      <c r="II789" s="48"/>
      <c r="IJ789" s="48"/>
      <c r="IK789" s="48"/>
      <c r="IL789" s="48"/>
      <c r="IM789" s="48"/>
      <c r="IN789" s="48"/>
      <c r="IO789" s="48"/>
      <c r="IP789" s="48"/>
      <c r="IQ789" s="48"/>
      <c r="IR789" s="48"/>
      <c r="IS789" s="48"/>
      <c r="IT789" s="48"/>
      <c r="IU789" s="48"/>
      <c r="IV789" s="48"/>
    </row>
    <row r="790" spans="2:256" x14ac:dyDescent="0.25">
      <c r="B790" s="48"/>
      <c r="C790" s="48"/>
      <c r="D790" s="48"/>
      <c r="E790" s="48"/>
      <c r="F790" s="48"/>
      <c r="G790" s="48"/>
      <c r="H790" s="48"/>
      <c r="I790" s="48"/>
      <c r="J790" s="48"/>
      <c r="K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c r="GT790" s="48"/>
      <c r="GU790" s="48"/>
      <c r="GV790" s="48"/>
      <c r="GW790" s="48"/>
      <c r="GX790" s="48"/>
      <c r="GY790" s="48"/>
      <c r="GZ790" s="48"/>
      <c r="HA790" s="48"/>
      <c r="HB790" s="48"/>
      <c r="HC790" s="48"/>
      <c r="HD790" s="48"/>
      <c r="HE790" s="48"/>
      <c r="HF790" s="48"/>
      <c r="HG790" s="48"/>
      <c r="HH790" s="48"/>
      <c r="HI790" s="48"/>
      <c r="HJ790" s="48"/>
      <c r="HK790" s="48"/>
      <c r="HL790" s="48"/>
      <c r="HM790" s="48"/>
      <c r="HN790" s="48"/>
      <c r="HO790" s="48"/>
      <c r="HP790" s="48"/>
      <c r="HQ790" s="48"/>
      <c r="HR790" s="48"/>
      <c r="HS790" s="48"/>
      <c r="HT790" s="48"/>
      <c r="HU790" s="48"/>
      <c r="HV790" s="48"/>
      <c r="HW790" s="48"/>
      <c r="HX790" s="48"/>
      <c r="HY790" s="48"/>
      <c r="HZ790" s="48"/>
      <c r="IA790" s="48"/>
      <c r="IB790" s="48"/>
      <c r="IC790" s="48"/>
      <c r="ID790" s="48"/>
      <c r="IE790" s="48"/>
      <c r="IF790" s="48"/>
      <c r="IG790" s="48"/>
      <c r="IH790" s="48"/>
      <c r="II790" s="48"/>
      <c r="IJ790" s="48"/>
      <c r="IK790" s="48"/>
      <c r="IL790" s="48"/>
      <c r="IM790" s="48"/>
      <c r="IN790" s="48"/>
      <c r="IO790" s="48"/>
      <c r="IP790" s="48"/>
      <c r="IQ790" s="48"/>
      <c r="IR790" s="48"/>
      <c r="IS790" s="48"/>
      <c r="IT790" s="48"/>
      <c r="IU790" s="48"/>
      <c r="IV790" s="48"/>
    </row>
    <row r="791" spans="2:256" x14ac:dyDescent="0.25">
      <c r="B791" s="48"/>
      <c r="C791" s="48"/>
      <c r="D791" s="48"/>
      <c r="E791" s="48"/>
      <c r="F791" s="48"/>
      <c r="G791" s="48"/>
      <c r="H791" s="48"/>
      <c r="I791" s="48"/>
      <c r="J791" s="48"/>
      <c r="K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c r="GT791" s="48"/>
      <c r="GU791" s="48"/>
      <c r="GV791" s="48"/>
      <c r="GW791" s="48"/>
      <c r="GX791" s="48"/>
      <c r="GY791" s="48"/>
      <c r="GZ791" s="48"/>
      <c r="HA791" s="48"/>
      <c r="HB791" s="48"/>
      <c r="HC791" s="48"/>
      <c r="HD791" s="48"/>
      <c r="HE791" s="48"/>
      <c r="HF791" s="48"/>
      <c r="HG791" s="48"/>
      <c r="HH791" s="48"/>
      <c r="HI791" s="48"/>
      <c r="HJ791" s="48"/>
      <c r="HK791" s="48"/>
      <c r="HL791" s="48"/>
      <c r="HM791" s="48"/>
      <c r="HN791" s="48"/>
      <c r="HO791" s="48"/>
      <c r="HP791" s="48"/>
      <c r="HQ791" s="48"/>
      <c r="HR791" s="48"/>
      <c r="HS791" s="48"/>
      <c r="HT791" s="48"/>
      <c r="HU791" s="48"/>
      <c r="HV791" s="48"/>
      <c r="HW791" s="48"/>
      <c r="HX791" s="48"/>
      <c r="HY791" s="48"/>
      <c r="HZ791" s="48"/>
      <c r="IA791" s="48"/>
      <c r="IB791" s="48"/>
      <c r="IC791" s="48"/>
      <c r="ID791" s="48"/>
      <c r="IE791" s="48"/>
      <c r="IF791" s="48"/>
      <c r="IG791" s="48"/>
      <c r="IH791" s="48"/>
      <c r="II791" s="48"/>
      <c r="IJ791" s="48"/>
      <c r="IK791" s="48"/>
      <c r="IL791" s="48"/>
      <c r="IM791" s="48"/>
      <c r="IN791" s="48"/>
      <c r="IO791" s="48"/>
      <c r="IP791" s="48"/>
      <c r="IQ791" s="48"/>
      <c r="IR791" s="48"/>
      <c r="IS791" s="48"/>
      <c r="IT791" s="48"/>
      <c r="IU791" s="48"/>
      <c r="IV791" s="48"/>
    </row>
    <row r="792" spans="2:256" x14ac:dyDescent="0.25">
      <c r="B792" s="48"/>
      <c r="C792" s="48"/>
      <c r="D792" s="48"/>
      <c r="E792" s="48"/>
      <c r="F792" s="48"/>
      <c r="G792" s="48"/>
      <c r="H792" s="48"/>
      <c r="I792" s="48"/>
      <c r="J792" s="48"/>
      <c r="K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c r="GT792" s="48"/>
      <c r="GU792" s="48"/>
      <c r="GV792" s="48"/>
      <c r="GW792" s="48"/>
      <c r="GX792" s="48"/>
      <c r="GY792" s="48"/>
      <c r="GZ792" s="48"/>
      <c r="HA792" s="48"/>
      <c r="HB792" s="48"/>
      <c r="HC792" s="48"/>
      <c r="HD792" s="48"/>
      <c r="HE792" s="48"/>
      <c r="HF792" s="48"/>
      <c r="HG792" s="48"/>
      <c r="HH792" s="48"/>
      <c r="HI792" s="48"/>
      <c r="HJ792" s="48"/>
      <c r="HK792" s="48"/>
      <c r="HL792" s="48"/>
      <c r="HM792" s="48"/>
      <c r="HN792" s="48"/>
      <c r="HO792" s="48"/>
      <c r="HP792" s="48"/>
      <c r="HQ792" s="48"/>
      <c r="HR792" s="48"/>
      <c r="HS792" s="48"/>
      <c r="HT792" s="48"/>
      <c r="HU792" s="48"/>
      <c r="HV792" s="48"/>
      <c r="HW792" s="48"/>
      <c r="HX792" s="48"/>
      <c r="HY792" s="48"/>
      <c r="HZ792" s="48"/>
      <c r="IA792" s="48"/>
      <c r="IB792" s="48"/>
      <c r="IC792" s="48"/>
      <c r="ID792" s="48"/>
      <c r="IE792" s="48"/>
      <c r="IF792" s="48"/>
      <c r="IG792" s="48"/>
      <c r="IH792" s="48"/>
      <c r="II792" s="48"/>
      <c r="IJ792" s="48"/>
      <c r="IK792" s="48"/>
      <c r="IL792" s="48"/>
      <c r="IM792" s="48"/>
      <c r="IN792" s="48"/>
      <c r="IO792" s="48"/>
      <c r="IP792" s="48"/>
      <c r="IQ792" s="48"/>
      <c r="IR792" s="48"/>
      <c r="IS792" s="48"/>
      <c r="IT792" s="48"/>
      <c r="IU792" s="48"/>
      <c r="IV792" s="48"/>
    </row>
    <row r="793" spans="2:256" x14ac:dyDescent="0.25">
      <c r="B793" s="48"/>
      <c r="C793" s="48"/>
      <c r="D793" s="48"/>
      <c r="E793" s="48"/>
      <c r="F793" s="48"/>
      <c r="G793" s="48"/>
      <c r="H793" s="48"/>
      <c r="I793" s="48"/>
      <c r="J793" s="48"/>
      <c r="K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c r="GT793" s="48"/>
      <c r="GU793" s="48"/>
      <c r="GV793" s="48"/>
      <c r="GW793" s="48"/>
      <c r="GX793" s="48"/>
      <c r="GY793" s="48"/>
      <c r="GZ793" s="48"/>
      <c r="HA793" s="48"/>
      <c r="HB793" s="48"/>
      <c r="HC793" s="48"/>
      <c r="HD793" s="48"/>
      <c r="HE793" s="48"/>
      <c r="HF793" s="48"/>
      <c r="HG793" s="48"/>
      <c r="HH793" s="48"/>
      <c r="HI793" s="48"/>
      <c r="HJ793" s="48"/>
      <c r="HK793" s="48"/>
      <c r="HL793" s="48"/>
      <c r="HM793" s="48"/>
      <c r="HN793" s="48"/>
      <c r="HO793" s="48"/>
      <c r="HP793" s="48"/>
      <c r="HQ793" s="48"/>
      <c r="HR793" s="48"/>
      <c r="HS793" s="48"/>
      <c r="HT793" s="48"/>
      <c r="HU793" s="48"/>
      <c r="HV793" s="48"/>
      <c r="HW793" s="48"/>
      <c r="HX793" s="48"/>
      <c r="HY793" s="48"/>
      <c r="HZ793" s="48"/>
      <c r="IA793" s="48"/>
      <c r="IB793" s="48"/>
      <c r="IC793" s="48"/>
      <c r="ID793" s="48"/>
      <c r="IE793" s="48"/>
      <c r="IF793" s="48"/>
      <c r="IG793" s="48"/>
      <c r="IH793" s="48"/>
      <c r="II793" s="48"/>
      <c r="IJ793" s="48"/>
      <c r="IK793" s="48"/>
      <c r="IL793" s="48"/>
      <c r="IM793" s="48"/>
      <c r="IN793" s="48"/>
      <c r="IO793" s="48"/>
      <c r="IP793" s="48"/>
      <c r="IQ793" s="48"/>
      <c r="IR793" s="48"/>
      <c r="IS793" s="48"/>
      <c r="IT793" s="48"/>
      <c r="IU793" s="48"/>
      <c r="IV793" s="48"/>
    </row>
    <row r="794" spans="2:256" x14ac:dyDescent="0.25">
      <c r="B794" s="48"/>
      <c r="C794" s="48"/>
      <c r="D794" s="48"/>
      <c r="E794" s="48"/>
      <c r="F794" s="48"/>
      <c r="G794" s="48"/>
      <c r="H794" s="48"/>
      <c r="I794" s="48"/>
      <c r="J794" s="48"/>
      <c r="K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c r="GT794" s="48"/>
      <c r="GU794" s="48"/>
      <c r="GV794" s="48"/>
      <c r="GW794" s="48"/>
      <c r="GX794" s="48"/>
      <c r="GY794" s="48"/>
      <c r="GZ794" s="48"/>
      <c r="HA794" s="48"/>
      <c r="HB794" s="48"/>
      <c r="HC794" s="48"/>
      <c r="HD794" s="48"/>
      <c r="HE794" s="48"/>
      <c r="HF794" s="48"/>
      <c r="HG794" s="48"/>
      <c r="HH794" s="48"/>
      <c r="HI794" s="48"/>
      <c r="HJ794" s="48"/>
      <c r="HK794" s="48"/>
      <c r="HL794" s="48"/>
      <c r="HM794" s="48"/>
      <c r="HN794" s="48"/>
      <c r="HO794" s="48"/>
      <c r="HP794" s="48"/>
      <c r="HQ794" s="48"/>
      <c r="HR794" s="48"/>
      <c r="HS794" s="48"/>
      <c r="HT794" s="48"/>
      <c r="HU794" s="48"/>
      <c r="HV794" s="48"/>
      <c r="HW794" s="48"/>
      <c r="HX794" s="48"/>
      <c r="HY794" s="48"/>
      <c r="HZ794" s="48"/>
      <c r="IA794" s="48"/>
      <c r="IB794" s="48"/>
      <c r="IC794" s="48"/>
      <c r="ID794" s="48"/>
      <c r="IE794" s="48"/>
      <c r="IF794" s="48"/>
      <c r="IG794" s="48"/>
      <c r="IH794" s="48"/>
      <c r="II794" s="48"/>
      <c r="IJ794" s="48"/>
      <c r="IK794" s="48"/>
      <c r="IL794" s="48"/>
      <c r="IM794" s="48"/>
      <c r="IN794" s="48"/>
      <c r="IO794" s="48"/>
      <c r="IP794" s="48"/>
      <c r="IQ794" s="48"/>
      <c r="IR794" s="48"/>
      <c r="IS794" s="48"/>
      <c r="IT794" s="48"/>
      <c r="IU794" s="48"/>
      <c r="IV794" s="48"/>
    </row>
    <row r="795" spans="2:256" x14ac:dyDescent="0.25">
      <c r="B795" s="48"/>
      <c r="C795" s="48"/>
      <c r="D795" s="48"/>
      <c r="E795" s="48"/>
      <c r="F795" s="48"/>
      <c r="G795" s="48"/>
      <c r="H795" s="48"/>
      <c r="I795" s="48"/>
      <c r="J795" s="48"/>
      <c r="K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c r="GT795" s="48"/>
      <c r="GU795" s="48"/>
      <c r="GV795" s="48"/>
      <c r="GW795" s="48"/>
      <c r="GX795" s="48"/>
      <c r="GY795" s="48"/>
      <c r="GZ795" s="48"/>
      <c r="HA795" s="48"/>
      <c r="HB795" s="48"/>
      <c r="HC795" s="48"/>
      <c r="HD795" s="48"/>
      <c r="HE795" s="48"/>
      <c r="HF795" s="48"/>
      <c r="HG795" s="48"/>
      <c r="HH795" s="48"/>
      <c r="HI795" s="48"/>
      <c r="HJ795" s="48"/>
      <c r="HK795" s="48"/>
      <c r="HL795" s="48"/>
      <c r="HM795" s="48"/>
      <c r="HN795" s="48"/>
      <c r="HO795" s="48"/>
      <c r="HP795" s="48"/>
      <c r="HQ795" s="48"/>
      <c r="HR795" s="48"/>
      <c r="HS795" s="48"/>
      <c r="HT795" s="48"/>
      <c r="HU795" s="48"/>
      <c r="HV795" s="48"/>
      <c r="HW795" s="48"/>
      <c r="HX795" s="48"/>
      <c r="HY795" s="48"/>
      <c r="HZ795" s="48"/>
      <c r="IA795" s="48"/>
      <c r="IB795" s="48"/>
      <c r="IC795" s="48"/>
      <c r="ID795" s="48"/>
      <c r="IE795" s="48"/>
      <c r="IF795" s="48"/>
      <c r="IG795" s="48"/>
      <c r="IH795" s="48"/>
      <c r="II795" s="48"/>
      <c r="IJ795" s="48"/>
      <c r="IK795" s="48"/>
      <c r="IL795" s="48"/>
      <c r="IM795" s="48"/>
      <c r="IN795" s="48"/>
      <c r="IO795" s="48"/>
      <c r="IP795" s="48"/>
      <c r="IQ795" s="48"/>
      <c r="IR795" s="48"/>
      <c r="IS795" s="48"/>
      <c r="IT795" s="48"/>
      <c r="IU795" s="48"/>
      <c r="IV795" s="48"/>
    </row>
    <row r="796" spans="2:256" x14ac:dyDescent="0.25">
      <c r="B796" s="48"/>
      <c r="C796" s="48"/>
      <c r="D796" s="48"/>
      <c r="E796" s="48"/>
      <c r="F796" s="48"/>
      <c r="G796" s="48"/>
      <c r="H796" s="48"/>
      <c r="I796" s="48"/>
      <c r="J796" s="48"/>
      <c r="K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c r="GT796" s="48"/>
      <c r="GU796" s="48"/>
      <c r="GV796" s="48"/>
      <c r="GW796" s="48"/>
      <c r="GX796" s="48"/>
      <c r="GY796" s="48"/>
      <c r="GZ796" s="48"/>
      <c r="HA796" s="48"/>
      <c r="HB796" s="48"/>
      <c r="HC796" s="48"/>
      <c r="HD796" s="48"/>
      <c r="HE796" s="48"/>
      <c r="HF796" s="48"/>
      <c r="HG796" s="48"/>
      <c r="HH796" s="48"/>
      <c r="HI796" s="48"/>
      <c r="HJ796" s="48"/>
      <c r="HK796" s="48"/>
      <c r="HL796" s="48"/>
      <c r="HM796" s="48"/>
      <c r="HN796" s="48"/>
      <c r="HO796" s="48"/>
      <c r="HP796" s="48"/>
      <c r="HQ796" s="48"/>
      <c r="HR796" s="48"/>
      <c r="HS796" s="48"/>
      <c r="HT796" s="48"/>
      <c r="HU796" s="48"/>
      <c r="HV796" s="48"/>
      <c r="HW796" s="48"/>
      <c r="HX796" s="48"/>
      <c r="HY796" s="48"/>
      <c r="HZ796" s="48"/>
      <c r="IA796" s="48"/>
      <c r="IB796" s="48"/>
      <c r="IC796" s="48"/>
      <c r="ID796" s="48"/>
      <c r="IE796" s="48"/>
      <c r="IF796" s="48"/>
      <c r="IG796" s="48"/>
      <c r="IH796" s="48"/>
      <c r="II796" s="48"/>
      <c r="IJ796" s="48"/>
      <c r="IK796" s="48"/>
      <c r="IL796" s="48"/>
      <c r="IM796" s="48"/>
      <c r="IN796" s="48"/>
      <c r="IO796" s="48"/>
      <c r="IP796" s="48"/>
      <c r="IQ796" s="48"/>
      <c r="IR796" s="48"/>
      <c r="IS796" s="48"/>
      <c r="IT796" s="48"/>
      <c r="IU796" s="48"/>
      <c r="IV796" s="48"/>
    </row>
    <row r="797" spans="2:256" x14ac:dyDescent="0.25">
      <c r="B797" s="48"/>
      <c r="C797" s="48"/>
      <c r="D797" s="48"/>
      <c r="E797" s="48"/>
      <c r="F797" s="48"/>
      <c r="G797" s="48"/>
      <c r="H797" s="48"/>
      <c r="I797" s="48"/>
      <c r="J797" s="48"/>
      <c r="K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c r="GT797" s="48"/>
      <c r="GU797" s="48"/>
      <c r="GV797" s="48"/>
      <c r="GW797" s="48"/>
      <c r="GX797" s="48"/>
      <c r="GY797" s="48"/>
      <c r="GZ797" s="48"/>
      <c r="HA797" s="48"/>
      <c r="HB797" s="48"/>
      <c r="HC797" s="48"/>
      <c r="HD797" s="48"/>
      <c r="HE797" s="48"/>
      <c r="HF797" s="48"/>
      <c r="HG797" s="48"/>
      <c r="HH797" s="48"/>
      <c r="HI797" s="48"/>
      <c r="HJ797" s="48"/>
      <c r="HK797" s="48"/>
      <c r="HL797" s="48"/>
      <c r="HM797" s="48"/>
      <c r="HN797" s="48"/>
      <c r="HO797" s="48"/>
      <c r="HP797" s="48"/>
      <c r="HQ797" s="48"/>
      <c r="HR797" s="48"/>
      <c r="HS797" s="48"/>
      <c r="HT797" s="48"/>
      <c r="HU797" s="48"/>
      <c r="HV797" s="48"/>
      <c r="HW797" s="48"/>
      <c r="HX797" s="48"/>
      <c r="HY797" s="48"/>
      <c r="HZ797" s="48"/>
      <c r="IA797" s="48"/>
      <c r="IB797" s="48"/>
      <c r="IC797" s="48"/>
      <c r="ID797" s="48"/>
      <c r="IE797" s="48"/>
      <c r="IF797" s="48"/>
      <c r="IG797" s="48"/>
      <c r="IH797" s="48"/>
      <c r="II797" s="48"/>
      <c r="IJ797" s="48"/>
      <c r="IK797" s="48"/>
      <c r="IL797" s="48"/>
      <c r="IM797" s="48"/>
      <c r="IN797" s="48"/>
      <c r="IO797" s="48"/>
      <c r="IP797" s="48"/>
      <c r="IQ797" s="48"/>
      <c r="IR797" s="48"/>
      <c r="IS797" s="48"/>
      <c r="IT797" s="48"/>
      <c r="IU797" s="48"/>
      <c r="IV797" s="48"/>
    </row>
    <row r="798" spans="2:256" x14ac:dyDescent="0.25">
      <c r="B798" s="48"/>
      <c r="C798" s="48"/>
      <c r="D798" s="48"/>
      <c r="E798" s="48"/>
      <c r="F798" s="48"/>
      <c r="G798" s="48"/>
      <c r="H798" s="48"/>
      <c r="I798" s="48"/>
      <c r="J798" s="48"/>
      <c r="K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c r="GT798" s="48"/>
      <c r="GU798" s="48"/>
      <c r="GV798" s="48"/>
      <c r="GW798" s="48"/>
      <c r="GX798" s="48"/>
      <c r="GY798" s="48"/>
      <c r="GZ798" s="48"/>
      <c r="HA798" s="48"/>
      <c r="HB798" s="48"/>
      <c r="HC798" s="48"/>
      <c r="HD798" s="48"/>
      <c r="HE798" s="48"/>
      <c r="HF798" s="48"/>
      <c r="HG798" s="48"/>
      <c r="HH798" s="48"/>
      <c r="HI798" s="48"/>
      <c r="HJ798" s="48"/>
      <c r="HK798" s="48"/>
      <c r="HL798" s="48"/>
      <c r="HM798" s="48"/>
      <c r="HN798" s="48"/>
      <c r="HO798" s="48"/>
      <c r="HP798" s="48"/>
      <c r="HQ798" s="48"/>
      <c r="HR798" s="48"/>
      <c r="HS798" s="48"/>
      <c r="HT798" s="48"/>
      <c r="HU798" s="48"/>
      <c r="HV798" s="48"/>
      <c r="HW798" s="48"/>
      <c r="HX798" s="48"/>
      <c r="HY798" s="48"/>
      <c r="HZ798" s="48"/>
      <c r="IA798" s="48"/>
      <c r="IB798" s="48"/>
      <c r="IC798" s="48"/>
      <c r="ID798" s="48"/>
      <c r="IE798" s="48"/>
      <c r="IF798" s="48"/>
      <c r="IG798" s="48"/>
      <c r="IH798" s="48"/>
      <c r="II798" s="48"/>
      <c r="IJ798" s="48"/>
      <c r="IK798" s="48"/>
      <c r="IL798" s="48"/>
      <c r="IM798" s="48"/>
      <c r="IN798" s="48"/>
      <c r="IO798" s="48"/>
      <c r="IP798" s="48"/>
      <c r="IQ798" s="48"/>
      <c r="IR798" s="48"/>
      <c r="IS798" s="48"/>
      <c r="IT798" s="48"/>
      <c r="IU798" s="48"/>
      <c r="IV798" s="48"/>
    </row>
    <row r="799" spans="2:256" x14ac:dyDescent="0.25">
      <c r="B799" s="48"/>
      <c r="C799" s="48"/>
      <c r="D799" s="48"/>
      <c r="E799" s="48"/>
      <c r="F799" s="48"/>
      <c r="G799" s="48"/>
      <c r="H799" s="48"/>
      <c r="I799" s="48"/>
      <c r="J799" s="48"/>
      <c r="K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c r="GT799" s="48"/>
      <c r="GU799" s="48"/>
      <c r="GV799" s="48"/>
      <c r="GW799" s="48"/>
      <c r="GX799" s="48"/>
      <c r="GY799" s="48"/>
      <c r="GZ799" s="48"/>
      <c r="HA799" s="48"/>
      <c r="HB799" s="48"/>
      <c r="HC799" s="48"/>
      <c r="HD799" s="48"/>
      <c r="HE799" s="48"/>
      <c r="HF799" s="48"/>
      <c r="HG799" s="48"/>
      <c r="HH799" s="48"/>
      <c r="HI799" s="48"/>
      <c r="HJ799" s="48"/>
      <c r="HK799" s="48"/>
      <c r="HL799" s="48"/>
      <c r="HM799" s="48"/>
      <c r="HN799" s="48"/>
      <c r="HO799" s="48"/>
      <c r="HP799" s="48"/>
      <c r="HQ799" s="48"/>
      <c r="HR799" s="48"/>
      <c r="HS799" s="48"/>
      <c r="HT799" s="48"/>
      <c r="HU799" s="48"/>
      <c r="HV799" s="48"/>
      <c r="HW799" s="48"/>
      <c r="HX799" s="48"/>
      <c r="HY799" s="48"/>
      <c r="HZ799" s="48"/>
      <c r="IA799" s="48"/>
      <c r="IB799" s="48"/>
      <c r="IC799" s="48"/>
      <c r="ID799" s="48"/>
      <c r="IE799" s="48"/>
      <c r="IF799" s="48"/>
      <c r="IG799" s="48"/>
      <c r="IH799" s="48"/>
      <c r="II799" s="48"/>
      <c r="IJ799" s="48"/>
      <c r="IK799" s="48"/>
      <c r="IL799" s="48"/>
      <c r="IM799" s="48"/>
      <c r="IN799" s="48"/>
      <c r="IO799" s="48"/>
      <c r="IP799" s="48"/>
      <c r="IQ799" s="48"/>
      <c r="IR799" s="48"/>
      <c r="IS799" s="48"/>
      <c r="IT799" s="48"/>
      <c r="IU799" s="48"/>
      <c r="IV799" s="48"/>
    </row>
    <row r="800" spans="2:256" x14ac:dyDescent="0.25">
      <c r="B800" s="48"/>
      <c r="C800" s="48"/>
      <c r="D800" s="48"/>
      <c r="E800" s="48"/>
      <c r="F800" s="48"/>
      <c r="G800" s="48"/>
      <c r="H800" s="48"/>
      <c r="I800" s="48"/>
      <c r="J800" s="48"/>
      <c r="K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c r="GT800" s="48"/>
      <c r="GU800" s="48"/>
      <c r="GV800" s="48"/>
      <c r="GW800" s="48"/>
      <c r="GX800" s="48"/>
      <c r="GY800" s="48"/>
      <c r="GZ800" s="48"/>
      <c r="HA800" s="48"/>
      <c r="HB800" s="48"/>
      <c r="HC800" s="48"/>
      <c r="HD800" s="48"/>
      <c r="HE800" s="48"/>
      <c r="HF800" s="48"/>
      <c r="HG800" s="48"/>
      <c r="HH800" s="48"/>
      <c r="HI800" s="48"/>
      <c r="HJ800" s="48"/>
      <c r="HK800" s="48"/>
      <c r="HL800" s="48"/>
      <c r="HM800" s="48"/>
      <c r="HN800" s="48"/>
      <c r="HO800" s="48"/>
      <c r="HP800" s="48"/>
      <c r="HQ800" s="48"/>
      <c r="HR800" s="48"/>
      <c r="HS800" s="48"/>
      <c r="HT800" s="48"/>
      <c r="HU800" s="48"/>
      <c r="HV800" s="48"/>
      <c r="HW800" s="48"/>
      <c r="HX800" s="48"/>
      <c r="HY800" s="48"/>
      <c r="HZ800" s="48"/>
      <c r="IA800" s="48"/>
      <c r="IB800" s="48"/>
      <c r="IC800" s="48"/>
      <c r="ID800" s="48"/>
      <c r="IE800" s="48"/>
      <c r="IF800" s="48"/>
      <c r="IG800" s="48"/>
      <c r="IH800" s="48"/>
      <c r="II800" s="48"/>
      <c r="IJ800" s="48"/>
      <c r="IK800" s="48"/>
      <c r="IL800" s="48"/>
      <c r="IM800" s="48"/>
      <c r="IN800" s="48"/>
      <c r="IO800" s="48"/>
      <c r="IP800" s="48"/>
      <c r="IQ800" s="48"/>
      <c r="IR800" s="48"/>
      <c r="IS800" s="48"/>
      <c r="IT800" s="48"/>
      <c r="IU800" s="48"/>
      <c r="IV800" s="48"/>
    </row>
    <row r="801" spans="2:256" x14ac:dyDescent="0.25">
      <c r="B801" s="48"/>
      <c r="C801" s="48"/>
      <c r="D801" s="48"/>
      <c r="E801" s="48"/>
      <c r="F801" s="48"/>
      <c r="G801" s="48"/>
      <c r="H801" s="48"/>
      <c r="I801" s="48"/>
      <c r="J801" s="48"/>
      <c r="K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c r="GT801" s="48"/>
      <c r="GU801" s="48"/>
      <c r="GV801" s="48"/>
      <c r="GW801" s="48"/>
      <c r="GX801" s="48"/>
      <c r="GY801" s="48"/>
      <c r="GZ801" s="48"/>
      <c r="HA801" s="48"/>
      <c r="HB801" s="48"/>
      <c r="HC801" s="48"/>
      <c r="HD801" s="48"/>
      <c r="HE801" s="48"/>
      <c r="HF801" s="48"/>
      <c r="HG801" s="48"/>
      <c r="HH801" s="48"/>
      <c r="HI801" s="48"/>
      <c r="HJ801" s="48"/>
      <c r="HK801" s="48"/>
      <c r="HL801" s="48"/>
      <c r="HM801" s="48"/>
      <c r="HN801" s="48"/>
      <c r="HO801" s="48"/>
      <c r="HP801" s="48"/>
      <c r="HQ801" s="48"/>
      <c r="HR801" s="48"/>
      <c r="HS801" s="48"/>
      <c r="HT801" s="48"/>
      <c r="HU801" s="48"/>
      <c r="HV801" s="48"/>
      <c r="HW801" s="48"/>
      <c r="HX801" s="48"/>
      <c r="HY801" s="48"/>
      <c r="HZ801" s="48"/>
      <c r="IA801" s="48"/>
      <c r="IB801" s="48"/>
      <c r="IC801" s="48"/>
      <c r="ID801" s="48"/>
      <c r="IE801" s="48"/>
      <c r="IF801" s="48"/>
      <c r="IG801" s="48"/>
      <c r="IH801" s="48"/>
      <c r="II801" s="48"/>
      <c r="IJ801" s="48"/>
      <c r="IK801" s="48"/>
      <c r="IL801" s="48"/>
      <c r="IM801" s="48"/>
      <c r="IN801" s="48"/>
      <c r="IO801" s="48"/>
      <c r="IP801" s="48"/>
      <c r="IQ801" s="48"/>
      <c r="IR801" s="48"/>
      <c r="IS801" s="48"/>
      <c r="IT801" s="48"/>
      <c r="IU801" s="48"/>
      <c r="IV801" s="48"/>
    </row>
    <row r="802" spans="2:256" x14ac:dyDescent="0.25">
      <c r="B802" s="48"/>
      <c r="C802" s="48"/>
      <c r="D802" s="48"/>
      <c r="E802" s="48"/>
      <c r="F802" s="48"/>
      <c r="G802" s="48"/>
      <c r="H802" s="48"/>
      <c r="I802" s="48"/>
      <c r="J802" s="48"/>
      <c r="K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c r="GT802" s="48"/>
      <c r="GU802" s="48"/>
      <c r="GV802" s="48"/>
      <c r="GW802" s="48"/>
      <c r="GX802" s="48"/>
      <c r="GY802" s="48"/>
      <c r="GZ802" s="48"/>
      <c r="HA802" s="48"/>
      <c r="HB802" s="48"/>
      <c r="HC802" s="48"/>
      <c r="HD802" s="48"/>
      <c r="HE802" s="48"/>
      <c r="HF802" s="48"/>
      <c r="HG802" s="48"/>
      <c r="HH802" s="48"/>
      <c r="HI802" s="48"/>
      <c r="HJ802" s="48"/>
      <c r="HK802" s="48"/>
      <c r="HL802" s="48"/>
      <c r="HM802" s="48"/>
      <c r="HN802" s="48"/>
      <c r="HO802" s="48"/>
      <c r="HP802" s="48"/>
      <c r="HQ802" s="48"/>
      <c r="HR802" s="48"/>
      <c r="HS802" s="48"/>
      <c r="HT802" s="48"/>
      <c r="HU802" s="48"/>
      <c r="HV802" s="48"/>
      <c r="HW802" s="48"/>
      <c r="HX802" s="48"/>
      <c r="HY802" s="48"/>
      <c r="HZ802" s="48"/>
      <c r="IA802" s="48"/>
      <c r="IB802" s="48"/>
      <c r="IC802" s="48"/>
      <c r="ID802" s="48"/>
      <c r="IE802" s="48"/>
      <c r="IF802" s="48"/>
      <c r="IG802" s="48"/>
      <c r="IH802" s="48"/>
      <c r="II802" s="48"/>
      <c r="IJ802" s="48"/>
      <c r="IK802" s="48"/>
      <c r="IL802" s="48"/>
      <c r="IM802" s="48"/>
      <c r="IN802" s="48"/>
      <c r="IO802" s="48"/>
      <c r="IP802" s="48"/>
      <c r="IQ802" s="48"/>
      <c r="IR802" s="48"/>
      <c r="IS802" s="48"/>
      <c r="IT802" s="48"/>
      <c r="IU802" s="48"/>
      <c r="IV802" s="48"/>
    </row>
    <row r="803" spans="2:256" x14ac:dyDescent="0.25">
      <c r="B803" s="48"/>
      <c r="C803" s="48"/>
      <c r="D803" s="48"/>
      <c r="E803" s="48"/>
      <c r="F803" s="48"/>
      <c r="G803" s="48"/>
      <c r="H803" s="48"/>
      <c r="I803" s="48"/>
      <c r="J803" s="48"/>
      <c r="K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c r="GT803" s="48"/>
      <c r="GU803" s="48"/>
      <c r="GV803" s="48"/>
      <c r="GW803" s="48"/>
      <c r="GX803" s="48"/>
      <c r="GY803" s="48"/>
      <c r="GZ803" s="48"/>
      <c r="HA803" s="48"/>
      <c r="HB803" s="48"/>
      <c r="HC803" s="48"/>
      <c r="HD803" s="48"/>
      <c r="HE803" s="48"/>
      <c r="HF803" s="48"/>
      <c r="HG803" s="48"/>
      <c r="HH803" s="48"/>
      <c r="HI803" s="48"/>
      <c r="HJ803" s="48"/>
      <c r="HK803" s="48"/>
      <c r="HL803" s="48"/>
      <c r="HM803" s="48"/>
      <c r="HN803" s="48"/>
      <c r="HO803" s="48"/>
      <c r="HP803" s="48"/>
      <c r="HQ803" s="48"/>
      <c r="HR803" s="48"/>
      <c r="HS803" s="48"/>
      <c r="HT803" s="48"/>
      <c r="HU803" s="48"/>
      <c r="HV803" s="48"/>
      <c r="HW803" s="48"/>
      <c r="HX803" s="48"/>
      <c r="HY803" s="48"/>
      <c r="HZ803" s="48"/>
      <c r="IA803" s="48"/>
      <c r="IB803" s="48"/>
      <c r="IC803" s="48"/>
      <c r="ID803" s="48"/>
      <c r="IE803" s="48"/>
      <c r="IF803" s="48"/>
      <c r="IG803" s="48"/>
      <c r="IH803" s="48"/>
      <c r="II803" s="48"/>
      <c r="IJ803" s="48"/>
      <c r="IK803" s="48"/>
      <c r="IL803" s="48"/>
      <c r="IM803" s="48"/>
      <c r="IN803" s="48"/>
      <c r="IO803" s="48"/>
      <c r="IP803" s="48"/>
      <c r="IQ803" s="48"/>
      <c r="IR803" s="48"/>
      <c r="IS803" s="48"/>
      <c r="IT803" s="48"/>
      <c r="IU803" s="48"/>
      <c r="IV803" s="48"/>
    </row>
    <row r="804" spans="2:256" x14ac:dyDescent="0.25">
      <c r="B804" s="48"/>
      <c r="C804" s="48"/>
      <c r="D804" s="48"/>
      <c r="E804" s="48"/>
      <c r="F804" s="48"/>
      <c r="G804" s="48"/>
      <c r="H804" s="48"/>
      <c r="I804" s="48"/>
      <c r="J804" s="48"/>
      <c r="K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c r="GT804" s="48"/>
      <c r="GU804" s="48"/>
      <c r="GV804" s="48"/>
      <c r="GW804" s="48"/>
      <c r="GX804" s="48"/>
      <c r="GY804" s="48"/>
      <c r="GZ804" s="48"/>
      <c r="HA804" s="48"/>
      <c r="HB804" s="48"/>
      <c r="HC804" s="48"/>
      <c r="HD804" s="48"/>
      <c r="HE804" s="48"/>
      <c r="HF804" s="48"/>
      <c r="HG804" s="48"/>
      <c r="HH804" s="48"/>
      <c r="HI804" s="48"/>
      <c r="HJ804" s="48"/>
      <c r="HK804" s="48"/>
      <c r="HL804" s="48"/>
      <c r="HM804" s="48"/>
      <c r="HN804" s="48"/>
      <c r="HO804" s="48"/>
      <c r="HP804" s="48"/>
      <c r="HQ804" s="48"/>
      <c r="HR804" s="48"/>
      <c r="HS804" s="48"/>
      <c r="HT804" s="48"/>
      <c r="HU804" s="48"/>
      <c r="HV804" s="48"/>
      <c r="HW804" s="48"/>
      <c r="HX804" s="48"/>
      <c r="HY804" s="48"/>
      <c r="HZ804" s="48"/>
      <c r="IA804" s="48"/>
      <c r="IB804" s="48"/>
      <c r="IC804" s="48"/>
      <c r="ID804" s="48"/>
      <c r="IE804" s="48"/>
      <c r="IF804" s="48"/>
      <c r="IG804" s="48"/>
      <c r="IH804" s="48"/>
      <c r="II804" s="48"/>
      <c r="IJ804" s="48"/>
      <c r="IK804" s="48"/>
      <c r="IL804" s="48"/>
      <c r="IM804" s="48"/>
      <c r="IN804" s="48"/>
      <c r="IO804" s="48"/>
      <c r="IP804" s="48"/>
      <c r="IQ804" s="48"/>
      <c r="IR804" s="48"/>
      <c r="IS804" s="48"/>
      <c r="IT804" s="48"/>
      <c r="IU804" s="48"/>
      <c r="IV804" s="48"/>
    </row>
    <row r="805" spans="2:256" x14ac:dyDescent="0.25">
      <c r="B805" s="48"/>
      <c r="C805" s="48"/>
      <c r="D805" s="48"/>
      <c r="E805" s="48"/>
      <c r="F805" s="48"/>
      <c r="G805" s="48"/>
      <c r="H805" s="48"/>
      <c r="I805" s="48"/>
      <c r="J805" s="48"/>
      <c r="K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c r="GT805" s="48"/>
      <c r="GU805" s="48"/>
      <c r="GV805" s="48"/>
      <c r="GW805" s="48"/>
      <c r="GX805" s="48"/>
      <c r="GY805" s="48"/>
      <c r="GZ805" s="48"/>
      <c r="HA805" s="48"/>
      <c r="HB805" s="48"/>
      <c r="HC805" s="48"/>
      <c r="HD805" s="48"/>
      <c r="HE805" s="48"/>
      <c r="HF805" s="48"/>
      <c r="HG805" s="48"/>
      <c r="HH805" s="48"/>
      <c r="HI805" s="48"/>
      <c r="HJ805" s="48"/>
      <c r="HK805" s="48"/>
      <c r="HL805" s="48"/>
      <c r="HM805" s="48"/>
      <c r="HN805" s="48"/>
      <c r="HO805" s="48"/>
      <c r="HP805" s="48"/>
      <c r="HQ805" s="48"/>
      <c r="HR805" s="48"/>
      <c r="HS805" s="48"/>
      <c r="HT805" s="48"/>
      <c r="HU805" s="48"/>
      <c r="HV805" s="48"/>
      <c r="HW805" s="48"/>
      <c r="HX805" s="48"/>
      <c r="HY805" s="48"/>
      <c r="HZ805" s="48"/>
      <c r="IA805" s="48"/>
      <c r="IB805" s="48"/>
      <c r="IC805" s="48"/>
      <c r="ID805" s="48"/>
      <c r="IE805" s="48"/>
      <c r="IF805" s="48"/>
      <c r="IG805" s="48"/>
      <c r="IH805" s="48"/>
      <c r="II805" s="48"/>
      <c r="IJ805" s="48"/>
      <c r="IK805" s="48"/>
      <c r="IL805" s="48"/>
      <c r="IM805" s="48"/>
      <c r="IN805" s="48"/>
      <c r="IO805" s="48"/>
      <c r="IP805" s="48"/>
      <c r="IQ805" s="48"/>
      <c r="IR805" s="48"/>
      <c r="IS805" s="48"/>
      <c r="IT805" s="48"/>
      <c r="IU805" s="48"/>
      <c r="IV805" s="48"/>
    </row>
    <row r="806" spans="2:256" x14ac:dyDescent="0.25">
      <c r="B806" s="48"/>
      <c r="C806" s="48"/>
      <c r="D806" s="48"/>
      <c r="E806" s="48"/>
      <c r="F806" s="48"/>
      <c r="G806" s="48"/>
      <c r="H806" s="48"/>
      <c r="I806" s="48"/>
      <c r="J806" s="48"/>
      <c r="K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c r="GT806" s="48"/>
      <c r="GU806" s="48"/>
      <c r="GV806" s="48"/>
      <c r="GW806" s="48"/>
      <c r="GX806" s="48"/>
      <c r="GY806" s="48"/>
      <c r="GZ806" s="48"/>
      <c r="HA806" s="48"/>
      <c r="HB806" s="48"/>
      <c r="HC806" s="48"/>
      <c r="HD806" s="48"/>
      <c r="HE806" s="48"/>
      <c r="HF806" s="48"/>
      <c r="HG806" s="48"/>
      <c r="HH806" s="48"/>
      <c r="HI806" s="48"/>
      <c r="HJ806" s="48"/>
      <c r="HK806" s="48"/>
      <c r="HL806" s="48"/>
      <c r="HM806" s="48"/>
      <c r="HN806" s="48"/>
      <c r="HO806" s="48"/>
      <c r="HP806" s="48"/>
      <c r="HQ806" s="48"/>
      <c r="HR806" s="48"/>
      <c r="HS806" s="48"/>
      <c r="HT806" s="48"/>
      <c r="HU806" s="48"/>
      <c r="HV806" s="48"/>
      <c r="HW806" s="48"/>
      <c r="HX806" s="48"/>
      <c r="HY806" s="48"/>
      <c r="HZ806" s="48"/>
      <c r="IA806" s="48"/>
      <c r="IB806" s="48"/>
      <c r="IC806" s="48"/>
      <c r="ID806" s="48"/>
      <c r="IE806" s="48"/>
      <c r="IF806" s="48"/>
      <c r="IG806" s="48"/>
      <c r="IH806" s="48"/>
      <c r="II806" s="48"/>
      <c r="IJ806" s="48"/>
      <c r="IK806" s="48"/>
      <c r="IL806" s="48"/>
      <c r="IM806" s="48"/>
      <c r="IN806" s="48"/>
      <c r="IO806" s="48"/>
      <c r="IP806" s="48"/>
      <c r="IQ806" s="48"/>
      <c r="IR806" s="48"/>
      <c r="IS806" s="48"/>
      <c r="IT806" s="48"/>
      <c r="IU806" s="48"/>
      <c r="IV806" s="48"/>
    </row>
    <row r="807" spans="2:256" x14ac:dyDescent="0.25">
      <c r="B807" s="48"/>
      <c r="C807" s="48"/>
      <c r="D807" s="48"/>
      <c r="E807" s="48"/>
      <c r="F807" s="48"/>
      <c r="G807" s="48"/>
      <c r="H807" s="48"/>
      <c r="I807" s="48"/>
      <c r="J807" s="48"/>
      <c r="K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c r="GT807" s="48"/>
      <c r="GU807" s="48"/>
      <c r="GV807" s="48"/>
      <c r="GW807" s="48"/>
      <c r="GX807" s="48"/>
      <c r="GY807" s="48"/>
      <c r="GZ807" s="48"/>
      <c r="HA807" s="48"/>
      <c r="HB807" s="48"/>
      <c r="HC807" s="48"/>
      <c r="HD807" s="48"/>
      <c r="HE807" s="48"/>
      <c r="HF807" s="48"/>
      <c r="HG807" s="48"/>
      <c r="HH807" s="48"/>
      <c r="HI807" s="48"/>
      <c r="HJ807" s="48"/>
      <c r="HK807" s="48"/>
      <c r="HL807" s="48"/>
      <c r="HM807" s="48"/>
      <c r="HN807" s="48"/>
      <c r="HO807" s="48"/>
      <c r="HP807" s="48"/>
      <c r="HQ807" s="48"/>
      <c r="HR807" s="48"/>
      <c r="HS807" s="48"/>
      <c r="HT807" s="48"/>
      <c r="HU807" s="48"/>
      <c r="HV807" s="48"/>
      <c r="HW807" s="48"/>
      <c r="HX807" s="48"/>
      <c r="HY807" s="48"/>
      <c r="HZ807" s="48"/>
      <c r="IA807" s="48"/>
      <c r="IB807" s="48"/>
      <c r="IC807" s="48"/>
      <c r="ID807" s="48"/>
      <c r="IE807" s="48"/>
      <c r="IF807" s="48"/>
      <c r="IG807" s="48"/>
      <c r="IH807" s="48"/>
      <c r="II807" s="48"/>
      <c r="IJ807" s="48"/>
      <c r="IK807" s="48"/>
      <c r="IL807" s="48"/>
      <c r="IM807" s="48"/>
      <c r="IN807" s="48"/>
      <c r="IO807" s="48"/>
      <c r="IP807" s="48"/>
      <c r="IQ807" s="48"/>
      <c r="IR807" s="48"/>
      <c r="IS807" s="48"/>
      <c r="IT807" s="48"/>
      <c r="IU807" s="48"/>
      <c r="IV807" s="48"/>
    </row>
    <row r="808" spans="2:256" x14ac:dyDescent="0.25">
      <c r="B808" s="48"/>
      <c r="C808" s="48"/>
      <c r="D808" s="48"/>
      <c r="E808" s="48"/>
      <c r="F808" s="48"/>
      <c r="G808" s="48"/>
      <c r="H808" s="48"/>
      <c r="I808" s="48"/>
      <c r="J808" s="48"/>
      <c r="K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c r="GT808" s="48"/>
      <c r="GU808" s="48"/>
      <c r="GV808" s="48"/>
      <c r="GW808" s="48"/>
      <c r="GX808" s="48"/>
      <c r="GY808" s="48"/>
      <c r="GZ808" s="48"/>
      <c r="HA808" s="48"/>
      <c r="HB808" s="48"/>
      <c r="HC808" s="48"/>
      <c r="HD808" s="48"/>
      <c r="HE808" s="48"/>
      <c r="HF808" s="48"/>
      <c r="HG808" s="48"/>
      <c r="HH808" s="48"/>
      <c r="HI808" s="48"/>
      <c r="HJ808" s="48"/>
      <c r="HK808" s="48"/>
      <c r="HL808" s="48"/>
      <c r="HM808" s="48"/>
      <c r="HN808" s="48"/>
      <c r="HO808" s="48"/>
      <c r="HP808" s="48"/>
      <c r="HQ808" s="48"/>
      <c r="HR808" s="48"/>
      <c r="HS808" s="48"/>
      <c r="HT808" s="48"/>
      <c r="HU808" s="48"/>
      <c r="HV808" s="48"/>
      <c r="HW808" s="48"/>
      <c r="HX808" s="48"/>
      <c r="HY808" s="48"/>
      <c r="HZ808" s="48"/>
      <c r="IA808" s="48"/>
      <c r="IB808" s="48"/>
      <c r="IC808" s="48"/>
      <c r="ID808" s="48"/>
      <c r="IE808" s="48"/>
      <c r="IF808" s="48"/>
      <c r="IG808" s="48"/>
      <c r="IH808" s="48"/>
      <c r="II808" s="48"/>
      <c r="IJ808" s="48"/>
      <c r="IK808" s="48"/>
      <c r="IL808" s="48"/>
      <c r="IM808" s="48"/>
      <c r="IN808" s="48"/>
      <c r="IO808" s="48"/>
      <c r="IP808" s="48"/>
      <c r="IQ808" s="48"/>
      <c r="IR808" s="48"/>
      <c r="IS808" s="48"/>
      <c r="IT808" s="48"/>
      <c r="IU808" s="48"/>
      <c r="IV808" s="48"/>
    </row>
    <row r="809" spans="2:256" x14ac:dyDescent="0.25">
      <c r="B809" s="48"/>
      <c r="C809" s="48"/>
      <c r="D809" s="48"/>
      <c r="E809" s="48"/>
      <c r="F809" s="48"/>
      <c r="G809" s="48"/>
      <c r="H809" s="48"/>
      <c r="I809" s="48"/>
      <c r="J809" s="48"/>
      <c r="K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c r="GT809" s="48"/>
      <c r="GU809" s="48"/>
      <c r="GV809" s="48"/>
      <c r="GW809" s="48"/>
      <c r="GX809" s="48"/>
      <c r="GY809" s="48"/>
      <c r="GZ809" s="48"/>
      <c r="HA809" s="48"/>
      <c r="HB809" s="48"/>
      <c r="HC809" s="48"/>
      <c r="HD809" s="48"/>
      <c r="HE809" s="48"/>
      <c r="HF809" s="48"/>
      <c r="HG809" s="48"/>
      <c r="HH809" s="48"/>
      <c r="HI809" s="48"/>
      <c r="HJ809" s="48"/>
      <c r="HK809" s="48"/>
      <c r="HL809" s="48"/>
      <c r="HM809" s="48"/>
      <c r="HN809" s="48"/>
      <c r="HO809" s="48"/>
      <c r="HP809" s="48"/>
      <c r="HQ809" s="48"/>
      <c r="HR809" s="48"/>
      <c r="HS809" s="48"/>
      <c r="HT809" s="48"/>
      <c r="HU809" s="48"/>
      <c r="HV809" s="48"/>
      <c r="HW809" s="48"/>
      <c r="HX809" s="48"/>
      <c r="HY809" s="48"/>
      <c r="HZ809" s="48"/>
      <c r="IA809" s="48"/>
      <c r="IB809" s="48"/>
      <c r="IC809" s="48"/>
      <c r="ID809" s="48"/>
      <c r="IE809" s="48"/>
      <c r="IF809" s="48"/>
      <c r="IG809" s="48"/>
      <c r="IH809" s="48"/>
      <c r="II809" s="48"/>
      <c r="IJ809" s="48"/>
      <c r="IK809" s="48"/>
      <c r="IL809" s="48"/>
      <c r="IM809" s="48"/>
      <c r="IN809" s="48"/>
      <c r="IO809" s="48"/>
      <c r="IP809" s="48"/>
      <c r="IQ809" s="48"/>
      <c r="IR809" s="48"/>
      <c r="IS809" s="48"/>
      <c r="IT809" s="48"/>
      <c r="IU809" s="48"/>
      <c r="IV809" s="48"/>
    </row>
    <row r="810" spans="2:256" x14ac:dyDescent="0.25">
      <c r="B810" s="48"/>
      <c r="C810" s="48"/>
      <c r="D810" s="48"/>
      <c r="E810" s="48"/>
      <c r="F810" s="48"/>
      <c r="G810" s="48"/>
      <c r="H810" s="48"/>
      <c r="I810" s="48"/>
      <c r="J810" s="48"/>
      <c r="K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c r="GT810" s="48"/>
      <c r="GU810" s="48"/>
      <c r="GV810" s="48"/>
      <c r="GW810" s="48"/>
      <c r="GX810" s="48"/>
      <c r="GY810" s="48"/>
      <c r="GZ810" s="48"/>
      <c r="HA810" s="48"/>
      <c r="HB810" s="48"/>
      <c r="HC810" s="48"/>
      <c r="HD810" s="48"/>
      <c r="HE810" s="48"/>
      <c r="HF810" s="48"/>
      <c r="HG810" s="48"/>
      <c r="HH810" s="48"/>
      <c r="HI810" s="48"/>
      <c r="HJ810" s="48"/>
      <c r="HK810" s="48"/>
      <c r="HL810" s="48"/>
      <c r="HM810" s="48"/>
      <c r="HN810" s="48"/>
      <c r="HO810" s="48"/>
      <c r="HP810" s="48"/>
      <c r="HQ810" s="48"/>
      <c r="HR810" s="48"/>
      <c r="HS810" s="48"/>
      <c r="HT810" s="48"/>
      <c r="HU810" s="48"/>
      <c r="HV810" s="48"/>
      <c r="HW810" s="48"/>
      <c r="HX810" s="48"/>
      <c r="HY810" s="48"/>
      <c r="HZ810" s="48"/>
      <c r="IA810" s="48"/>
      <c r="IB810" s="48"/>
      <c r="IC810" s="48"/>
      <c r="ID810" s="48"/>
      <c r="IE810" s="48"/>
      <c r="IF810" s="48"/>
      <c r="IG810" s="48"/>
      <c r="IH810" s="48"/>
      <c r="II810" s="48"/>
      <c r="IJ810" s="48"/>
      <c r="IK810" s="48"/>
      <c r="IL810" s="48"/>
      <c r="IM810" s="48"/>
      <c r="IN810" s="48"/>
      <c r="IO810" s="48"/>
      <c r="IP810" s="48"/>
      <c r="IQ810" s="48"/>
      <c r="IR810" s="48"/>
      <c r="IS810" s="48"/>
      <c r="IT810" s="48"/>
      <c r="IU810" s="48"/>
      <c r="IV810" s="48"/>
    </row>
    <row r="811" spans="2:256" x14ac:dyDescent="0.25">
      <c r="B811" s="48"/>
      <c r="C811" s="48"/>
      <c r="D811" s="48"/>
      <c r="E811" s="48"/>
      <c r="F811" s="48"/>
      <c r="G811" s="48"/>
      <c r="H811" s="48"/>
      <c r="I811" s="48"/>
      <c r="J811" s="48"/>
      <c r="K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c r="GT811" s="48"/>
      <c r="GU811" s="48"/>
      <c r="GV811" s="48"/>
      <c r="GW811" s="48"/>
      <c r="GX811" s="48"/>
      <c r="GY811" s="48"/>
      <c r="GZ811" s="48"/>
      <c r="HA811" s="48"/>
      <c r="HB811" s="48"/>
      <c r="HC811" s="48"/>
      <c r="HD811" s="48"/>
      <c r="HE811" s="48"/>
      <c r="HF811" s="48"/>
      <c r="HG811" s="48"/>
      <c r="HH811" s="48"/>
      <c r="HI811" s="48"/>
      <c r="HJ811" s="48"/>
      <c r="HK811" s="48"/>
      <c r="HL811" s="48"/>
      <c r="HM811" s="48"/>
      <c r="HN811" s="48"/>
      <c r="HO811" s="48"/>
      <c r="HP811" s="48"/>
      <c r="HQ811" s="48"/>
      <c r="HR811" s="48"/>
      <c r="HS811" s="48"/>
      <c r="HT811" s="48"/>
      <c r="HU811" s="48"/>
      <c r="HV811" s="48"/>
      <c r="HW811" s="48"/>
      <c r="HX811" s="48"/>
      <c r="HY811" s="48"/>
      <c r="HZ811" s="48"/>
      <c r="IA811" s="48"/>
      <c r="IB811" s="48"/>
      <c r="IC811" s="48"/>
      <c r="ID811" s="48"/>
      <c r="IE811" s="48"/>
      <c r="IF811" s="48"/>
      <c r="IG811" s="48"/>
      <c r="IH811" s="48"/>
      <c r="II811" s="48"/>
      <c r="IJ811" s="48"/>
      <c r="IK811" s="48"/>
      <c r="IL811" s="48"/>
      <c r="IM811" s="48"/>
      <c r="IN811" s="48"/>
      <c r="IO811" s="48"/>
      <c r="IP811" s="48"/>
      <c r="IQ811" s="48"/>
      <c r="IR811" s="48"/>
      <c r="IS811" s="48"/>
      <c r="IT811" s="48"/>
      <c r="IU811" s="48"/>
      <c r="IV811" s="48"/>
    </row>
    <row r="812" spans="2:256" x14ac:dyDescent="0.25">
      <c r="B812" s="48"/>
      <c r="C812" s="48"/>
      <c r="D812" s="48"/>
      <c r="E812" s="48"/>
      <c r="F812" s="48"/>
      <c r="G812" s="48"/>
      <c r="H812" s="48"/>
      <c r="I812" s="48"/>
      <c r="J812" s="48"/>
      <c r="K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c r="GT812" s="48"/>
      <c r="GU812" s="48"/>
      <c r="GV812" s="48"/>
      <c r="GW812" s="48"/>
      <c r="GX812" s="48"/>
      <c r="GY812" s="48"/>
      <c r="GZ812" s="48"/>
      <c r="HA812" s="48"/>
      <c r="HB812" s="48"/>
      <c r="HC812" s="48"/>
      <c r="HD812" s="48"/>
      <c r="HE812" s="48"/>
      <c r="HF812" s="48"/>
      <c r="HG812" s="48"/>
      <c r="HH812" s="48"/>
      <c r="HI812" s="48"/>
      <c r="HJ812" s="48"/>
      <c r="HK812" s="48"/>
      <c r="HL812" s="48"/>
      <c r="HM812" s="48"/>
      <c r="HN812" s="48"/>
      <c r="HO812" s="48"/>
      <c r="HP812" s="48"/>
      <c r="HQ812" s="48"/>
      <c r="HR812" s="48"/>
      <c r="HS812" s="48"/>
      <c r="HT812" s="48"/>
      <c r="HU812" s="48"/>
      <c r="HV812" s="48"/>
      <c r="HW812" s="48"/>
      <c r="HX812" s="48"/>
      <c r="HY812" s="48"/>
      <c r="HZ812" s="48"/>
      <c r="IA812" s="48"/>
      <c r="IB812" s="48"/>
      <c r="IC812" s="48"/>
      <c r="ID812" s="48"/>
      <c r="IE812" s="48"/>
      <c r="IF812" s="48"/>
      <c r="IG812" s="48"/>
      <c r="IH812" s="48"/>
      <c r="II812" s="48"/>
      <c r="IJ812" s="48"/>
      <c r="IK812" s="48"/>
      <c r="IL812" s="48"/>
      <c r="IM812" s="48"/>
      <c r="IN812" s="48"/>
      <c r="IO812" s="48"/>
      <c r="IP812" s="48"/>
      <c r="IQ812" s="48"/>
      <c r="IR812" s="48"/>
      <c r="IS812" s="48"/>
      <c r="IT812" s="48"/>
      <c r="IU812" s="48"/>
      <c r="IV812" s="48"/>
    </row>
    <row r="813" spans="2:256" x14ac:dyDescent="0.25">
      <c r="B813" s="48"/>
      <c r="C813" s="48"/>
      <c r="D813" s="48"/>
      <c r="E813" s="48"/>
      <c r="F813" s="48"/>
      <c r="G813" s="48"/>
      <c r="H813" s="48"/>
      <c r="I813" s="48"/>
      <c r="J813" s="48"/>
      <c r="K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c r="GT813" s="48"/>
      <c r="GU813" s="48"/>
      <c r="GV813" s="48"/>
      <c r="GW813" s="48"/>
      <c r="GX813" s="48"/>
      <c r="GY813" s="48"/>
      <c r="GZ813" s="48"/>
      <c r="HA813" s="48"/>
      <c r="HB813" s="48"/>
      <c r="HC813" s="48"/>
      <c r="HD813" s="48"/>
      <c r="HE813" s="48"/>
      <c r="HF813" s="48"/>
      <c r="HG813" s="48"/>
      <c r="HH813" s="48"/>
      <c r="HI813" s="48"/>
      <c r="HJ813" s="48"/>
      <c r="HK813" s="48"/>
      <c r="HL813" s="48"/>
      <c r="HM813" s="48"/>
      <c r="HN813" s="48"/>
      <c r="HO813" s="48"/>
      <c r="HP813" s="48"/>
      <c r="HQ813" s="48"/>
      <c r="HR813" s="48"/>
      <c r="HS813" s="48"/>
      <c r="HT813" s="48"/>
      <c r="HU813" s="48"/>
      <c r="HV813" s="48"/>
      <c r="HW813" s="48"/>
      <c r="HX813" s="48"/>
      <c r="HY813" s="48"/>
      <c r="HZ813" s="48"/>
      <c r="IA813" s="48"/>
      <c r="IB813" s="48"/>
      <c r="IC813" s="48"/>
      <c r="ID813" s="48"/>
      <c r="IE813" s="48"/>
      <c r="IF813" s="48"/>
      <c r="IG813" s="48"/>
      <c r="IH813" s="48"/>
      <c r="II813" s="48"/>
      <c r="IJ813" s="48"/>
      <c r="IK813" s="48"/>
      <c r="IL813" s="48"/>
      <c r="IM813" s="48"/>
      <c r="IN813" s="48"/>
      <c r="IO813" s="48"/>
      <c r="IP813" s="48"/>
      <c r="IQ813" s="48"/>
      <c r="IR813" s="48"/>
      <c r="IS813" s="48"/>
      <c r="IT813" s="48"/>
      <c r="IU813" s="48"/>
      <c r="IV813" s="48"/>
    </row>
    <row r="814" spans="2:256" x14ac:dyDescent="0.25">
      <c r="B814" s="48"/>
      <c r="C814" s="48"/>
      <c r="D814" s="48"/>
      <c r="E814" s="48"/>
      <c r="F814" s="48"/>
      <c r="G814" s="48"/>
      <c r="H814" s="48"/>
      <c r="I814" s="48"/>
      <c r="J814" s="48"/>
      <c r="K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c r="GT814" s="48"/>
      <c r="GU814" s="48"/>
      <c r="GV814" s="48"/>
      <c r="GW814" s="48"/>
      <c r="GX814" s="48"/>
      <c r="GY814" s="48"/>
      <c r="GZ814" s="48"/>
      <c r="HA814" s="48"/>
      <c r="HB814" s="48"/>
      <c r="HC814" s="48"/>
      <c r="HD814" s="48"/>
      <c r="HE814" s="48"/>
      <c r="HF814" s="48"/>
      <c r="HG814" s="48"/>
      <c r="HH814" s="48"/>
      <c r="HI814" s="48"/>
      <c r="HJ814" s="48"/>
      <c r="HK814" s="48"/>
      <c r="HL814" s="48"/>
      <c r="HM814" s="48"/>
      <c r="HN814" s="48"/>
      <c r="HO814" s="48"/>
      <c r="HP814" s="48"/>
      <c r="HQ814" s="48"/>
      <c r="HR814" s="48"/>
      <c r="HS814" s="48"/>
      <c r="HT814" s="48"/>
      <c r="HU814" s="48"/>
      <c r="HV814" s="48"/>
      <c r="HW814" s="48"/>
      <c r="HX814" s="48"/>
      <c r="HY814" s="48"/>
      <c r="HZ814" s="48"/>
      <c r="IA814" s="48"/>
      <c r="IB814" s="48"/>
      <c r="IC814" s="48"/>
      <c r="ID814" s="48"/>
      <c r="IE814" s="48"/>
      <c r="IF814" s="48"/>
      <c r="IG814" s="48"/>
      <c r="IH814" s="48"/>
      <c r="II814" s="48"/>
      <c r="IJ814" s="48"/>
      <c r="IK814" s="48"/>
      <c r="IL814" s="48"/>
      <c r="IM814" s="48"/>
      <c r="IN814" s="48"/>
      <c r="IO814" s="48"/>
      <c r="IP814" s="48"/>
      <c r="IQ814" s="48"/>
      <c r="IR814" s="48"/>
      <c r="IS814" s="48"/>
      <c r="IT814" s="48"/>
      <c r="IU814" s="48"/>
      <c r="IV814" s="48"/>
    </row>
    <row r="815" spans="2:256" x14ac:dyDescent="0.25">
      <c r="B815" s="48"/>
      <c r="C815" s="48"/>
      <c r="D815" s="48"/>
      <c r="E815" s="48"/>
      <c r="F815" s="48"/>
      <c r="G815" s="48"/>
      <c r="H815" s="48"/>
      <c r="I815" s="48"/>
      <c r="J815" s="48"/>
      <c r="K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c r="GT815" s="48"/>
      <c r="GU815" s="48"/>
      <c r="GV815" s="48"/>
      <c r="GW815" s="48"/>
      <c r="GX815" s="48"/>
      <c r="GY815" s="48"/>
      <c r="GZ815" s="48"/>
      <c r="HA815" s="48"/>
      <c r="HB815" s="48"/>
      <c r="HC815" s="48"/>
      <c r="HD815" s="48"/>
      <c r="HE815" s="48"/>
      <c r="HF815" s="48"/>
      <c r="HG815" s="48"/>
      <c r="HH815" s="48"/>
      <c r="HI815" s="48"/>
      <c r="HJ815" s="48"/>
      <c r="HK815" s="48"/>
      <c r="HL815" s="48"/>
      <c r="HM815" s="48"/>
      <c r="HN815" s="48"/>
      <c r="HO815" s="48"/>
      <c r="HP815" s="48"/>
      <c r="HQ815" s="48"/>
      <c r="HR815" s="48"/>
      <c r="HS815" s="48"/>
      <c r="HT815" s="48"/>
      <c r="HU815" s="48"/>
      <c r="HV815" s="48"/>
      <c r="HW815" s="48"/>
      <c r="HX815" s="48"/>
      <c r="HY815" s="48"/>
      <c r="HZ815" s="48"/>
      <c r="IA815" s="48"/>
      <c r="IB815" s="48"/>
      <c r="IC815" s="48"/>
      <c r="ID815" s="48"/>
      <c r="IE815" s="48"/>
      <c r="IF815" s="48"/>
      <c r="IG815" s="48"/>
      <c r="IH815" s="48"/>
      <c r="II815" s="48"/>
      <c r="IJ815" s="48"/>
      <c r="IK815" s="48"/>
      <c r="IL815" s="48"/>
      <c r="IM815" s="48"/>
      <c r="IN815" s="48"/>
      <c r="IO815" s="48"/>
      <c r="IP815" s="48"/>
      <c r="IQ815" s="48"/>
      <c r="IR815" s="48"/>
      <c r="IS815" s="48"/>
      <c r="IT815" s="48"/>
      <c r="IU815" s="48"/>
      <c r="IV815" s="48"/>
    </row>
    <row r="816" spans="2:256" x14ac:dyDescent="0.25">
      <c r="B816" s="48"/>
      <c r="C816" s="48"/>
      <c r="D816" s="48"/>
      <c r="E816" s="48"/>
      <c r="F816" s="48"/>
      <c r="G816" s="48"/>
      <c r="H816" s="48"/>
      <c r="I816" s="48"/>
      <c r="J816" s="48"/>
      <c r="K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c r="GT816" s="48"/>
      <c r="GU816" s="48"/>
      <c r="GV816" s="48"/>
      <c r="GW816" s="48"/>
      <c r="GX816" s="48"/>
      <c r="GY816" s="48"/>
      <c r="GZ816" s="48"/>
      <c r="HA816" s="48"/>
      <c r="HB816" s="48"/>
      <c r="HC816" s="48"/>
      <c r="HD816" s="48"/>
      <c r="HE816" s="48"/>
      <c r="HF816" s="48"/>
      <c r="HG816" s="48"/>
      <c r="HH816" s="48"/>
      <c r="HI816" s="48"/>
      <c r="HJ816" s="48"/>
      <c r="HK816" s="48"/>
      <c r="HL816" s="48"/>
      <c r="HM816" s="48"/>
      <c r="HN816" s="48"/>
      <c r="HO816" s="48"/>
      <c r="HP816" s="48"/>
      <c r="HQ816" s="48"/>
      <c r="HR816" s="48"/>
      <c r="HS816" s="48"/>
      <c r="HT816" s="48"/>
      <c r="HU816" s="48"/>
      <c r="HV816" s="48"/>
      <c r="HW816" s="48"/>
      <c r="HX816" s="48"/>
      <c r="HY816" s="48"/>
      <c r="HZ816" s="48"/>
      <c r="IA816" s="48"/>
      <c r="IB816" s="48"/>
      <c r="IC816" s="48"/>
      <c r="ID816" s="48"/>
      <c r="IE816" s="48"/>
      <c r="IF816" s="48"/>
      <c r="IG816" s="48"/>
      <c r="IH816" s="48"/>
      <c r="II816" s="48"/>
      <c r="IJ816" s="48"/>
      <c r="IK816" s="48"/>
      <c r="IL816" s="48"/>
      <c r="IM816" s="48"/>
      <c r="IN816" s="48"/>
      <c r="IO816" s="48"/>
      <c r="IP816" s="48"/>
      <c r="IQ816" s="48"/>
      <c r="IR816" s="48"/>
      <c r="IS816" s="48"/>
      <c r="IT816" s="48"/>
      <c r="IU816" s="48"/>
      <c r="IV816" s="48"/>
    </row>
    <row r="817" spans="2:256" x14ac:dyDescent="0.25">
      <c r="B817" s="48"/>
      <c r="C817" s="48"/>
      <c r="D817" s="48"/>
      <c r="E817" s="48"/>
      <c r="F817" s="48"/>
      <c r="G817" s="48"/>
      <c r="H817" s="48"/>
      <c r="I817" s="48"/>
      <c r="J817" s="48"/>
      <c r="K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c r="GT817" s="48"/>
      <c r="GU817" s="48"/>
      <c r="GV817" s="48"/>
      <c r="GW817" s="48"/>
      <c r="GX817" s="48"/>
      <c r="GY817" s="48"/>
      <c r="GZ817" s="48"/>
      <c r="HA817" s="48"/>
      <c r="HB817" s="48"/>
      <c r="HC817" s="48"/>
      <c r="HD817" s="48"/>
      <c r="HE817" s="48"/>
      <c r="HF817" s="48"/>
      <c r="HG817" s="48"/>
      <c r="HH817" s="48"/>
      <c r="HI817" s="48"/>
      <c r="HJ817" s="48"/>
      <c r="HK817" s="48"/>
      <c r="HL817" s="48"/>
      <c r="HM817" s="48"/>
      <c r="HN817" s="48"/>
      <c r="HO817" s="48"/>
      <c r="HP817" s="48"/>
      <c r="HQ817" s="48"/>
      <c r="HR817" s="48"/>
      <c r="HS817" s="48"/>
      <c r="HT817" s="48"/>
      <c r="HU817" s="48"/>
      <c r="HV817" s="48"/>
      <c r="HW817" s="48"/>
      <c r="HX817" s="48"/>
      <c r="HY817" s="48"/>
      <c r="HZ817" s="48"/>
      <c r="IA817" s="48"/>
      <c r="IB817" s="48"/>
      <c r="IC817" s="48"/>
      <c r="ID817" s="48"/>
      <c r="IE817" s="48"/>
      <c r="IF817" s="48"/>
      <c r="IG817" s="48"/>
      <c r="IH817" s="48"/>
      <c r="II817" s="48"/>
      <c r="IJ817" s="48"/>
      <c r="IK817" s="48"/>
      <c r="IL817" s="48"/>
      <c r="IM817" s="48"/>
      <c r="IN817" s="48"/>
      <c r="IO817" s="48"/>
      <c r="IP817" s="48"/>
      <c r="IQ817" s="48"/>
      <c r="IR817" s="48"/>
      <c r="IS817" s="48"/>
      <c r="IT817" s="48"/>
      <c r="IU817" s="48"/>
      <c r="IV817" s="48"/>
    </row>
    <row r="818" spans="2:256" x14ac:dyDescent="0.25">
      <c r="B818" s="48"/>
      <c r="C818" s="48"/>
      <c r="D818" s="48"/>
      <c r="E818" s="48"/>
      <c r="F818" s="48"/>
      <c r="G818" s="48"/>
      <c r="H818" s="48"/>
      <c r="I818" s="48"/>
      <c r="J818" s="48"/>
      <c r="K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row>
    <row r="819" spans="2:256" x14ac:dyDescent="0.25">
      <c r="B819" s="48"/>
      <c r="C819" s="48"/>
      <c r="D819" s="48"/>
      <c r="E819" s="48"/>
      <c r="F819" s="48"/>
      <c r="G819" s="48"/>
      <c r="H819" s="48"/>
      <c r="I819" s="48"/>
      <c r="J819" s="48"/>
      <c r="K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c r="GT819" s="48"/>
      <c r="GU819" s="48"/>
      <c r="GV819" s="48"/>
      <c r="GW819" s="48"/>
      <c r="GX819" s="48"/>
      <c r="GY819" s="48"/>
      <c r="GZ819" s="48"/>
      <c r="HA819" s="48"/>
      <c r="HB819" s="48"/>
      <c r="HC819" s="48"/>
      <c r="HD819" s="48"/>
      <c r="HE819" s="48"/>
      <c r="HF819" s="48"/>
      <c r="HG819" s="48"/>
      <c r="HH819" s="48"/>
      <c r="HI819" s="48"/>
      <c r="HJ819" s="48"/>
      <c r="HK819" s="48"/>
      <c r="HL819" s="48"/>
      <c r="HM819" s="48"/>
      <c r="HN819" s="48"/>
      <c r="HO819" s="48"/>
      <c r="HP819" s="48"/>
      <c r="HQ819" s="48"/>
      <c r="HR819" s="48"/>
      <c r="HS819" s="48"/>
      <c r="HT819" s="48"/>
      <c r="HU819" s="48"/>
      <c r="HV819" s="48"/>
      <c r="HW819" s="48"/>
      <c r="HX819" s="48"/>
      <c r="HY819" s="48"/>
      <c r="HZ819" s="48"/>
      <c r="IA819" s="48"/>
      <c r="IB819" s="48"/>
      <c r="IC819" s="48"/>
      <c r="ID819" s="48"/>
      <c r="IE819" s="48"/>
      <c r="IF819" s="48"/>
      <c r="IG819" s="48"/>
      <c r="IH819" s="48"/>
      <c r="II819" s="48"/>
      <c r="IJ819" s="48"/>
      <c r="IK819" s="48"/>
      <c r="IL819" s="48"/>
      <c r="IM819" s="48"/>
      <c r="IN819" s="48"/>
      <c r="IO819" s="48"/>
      <c r="IP819" s="48"/>
      <c r="IQ819" s="48"/>
      <c r="IR819" s="48"/>
      <c r="IS819" s="48"/>
      <c r="IT819" s="48"/>
      <c r="IU819" s="48"/>
      <c r="IV819" s="48"/>
    </row>
    <row r="820" spans="2:256" x14ac:dyDescent="0.25">
      <c r="B820" s="48"/>
      <c r="C820" s="48"/>
      <c r="D820" s="48"/>
      <c r="E820" s="48"/>
      <c r="F820" s="48"/>
      <c r="G820" s="48"/>
      <c r="H820" s="48"/>
      <c r="I820" s="48"/>
      <c r="J820" s="48"/>
      <c r="K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c r="GT820" s="48"/>
      <c r="GU820" s="48"/>
      <c r="GV820" s="48"/>
      <c r="GW820" s="48"/>
      <c r="GX820" s="48"/>
      <c r="GY820" s="48"/>
      <c r="GZ820" s="48"/>
      <c r="HA820" s="48"/>
      <c r="HB820" s="48"/>
      <c r="HC820" s="48"/>
      <c r="HD820" s="48"/>
      <c r="HE820" s="48"/>
      <c r="HF820" s="48"/>
      <c r="HG820" s="48"/>
      <c r="HH820" s="48"/>
      <c r="HI820" s="48"/>
      <c r="HJ820" s="48"/>
      <c r="HK820" s="48"/>
      <c r="HL820" s="48"/>
      <c r="HM820" s="48"/>
      <c r="HN820" s="48"/>
      <c r="HO820" s="48"/>
      <c r="HP820" s="48"/>
      <c r="HQ820" s="48"/>
      <c r="HR820" s="48"/>
      <c r="HS820" s="48"/>
      <c r="HT820" s="48"/>
      <c r="HU820" s="48"/>
      <c r="HV820" s="48"/>
      <c r="HW820" s="48"/>
      <c r="HX820" s="48"/>
      <c r="HY820" s="48"/>
      <c r="HZ820" s="48"/>
      <c r="IA820" s="48"/>
      <c r="IB820" s="48"/>
      <c r="IC820" s="48"/>
      <c r="ID820" s="48"/>
      <c r="IE820" s="48"/>
      <c r="IF820" s="48"/>
      <c r="IG820" s="48"/>
      <c r="IH820" s="48"/>
      <c r="II820" s="48"/>
      <c r="IJ820" s="48"/>
      <c r="IK820" s="48"/>
      <c r="IL820" s="48"/>
      <c r="IM820" s="48"/>
      <c r="IN820" s="48"/>
      <c r="IO820" s="48"/>
      <c r="IP820" s="48"/>
      <c r="IQ820" s="48"/>
      <c r="IR820" s="48"/>
      <c r="IS820" s="48"/>
      <c r="IT820" s="48"/>
      <c r="IU820" s="48"/>
      <c r="IV820" s="48"/>
    </row>
    <row r="821" spans="2:256" x14ac:dyDescent="0.25">
      <c r="B821" s="48"/>
      <c r="C821" s="48"/>
      <c r="D821" s="48"/>
      <c r="E821" s="48"/>
      <c r="F821" s="48"/>
      <c r="G821" s="48"/>
      <c r="H821" s="48"/>
      <c r="I821" s="48"/>
      <c r="J821" s="48"/>
      <c r="K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c r="GT821" s="48"/>
      <c r="GU821" s="48"/>
      <c r="GV821" s="48"/>
      <c r="GW821" s="48"/>
      <c r="GX821" s="48"/>
      <c r="GY821" s="48"/>
      <c r="GZ821" s="48"/>
      <c r="HA821" s="48"/>
      <c r="HB821" s="48"/>
      <c r="HC821" s="48"/>
      <c r="HD821" s="48"/>
      <c r="HE821" s="48"/>
      <c r="HF821" s="48"/>
      <c r="HG821" s="48"/>
      <c r="HH821" s="48"/>
      <c r="HI821" s="48"/>
      <c r="HJ821" s="48"/>
      <c r="HK821" s="48"/>
      <c r="HL821" s="48"/>
      <c r="HM821" s="48"/>
      <c r="HN821" s="48"/>
      <c r="HO821" s="48"/>
      <c r="HP821" s="48"/>
      <c r="HQ821" s="48"/>
      <c r="HR821" s="48"/>
      <c r="HS821" s="48"/>
      <c r="HT821" s="48"/>
      <c r="HU821" s="48"/>
      <c r="HV821" s="48"/>
      <c r="HW821" s="48"/>
      <c r="HX821" s="48"/>
      <c r="HY821" s="48"/>
      <c r="HZ821" s="48"/>
      <c r="IA821" s="48"/>
      <c r="IB821" s="48"/>
      <c r="IC821" s="48"/>
      <c r="ID821" s="48"/>
      <c r="IE821" s="48"/>
      <c r="IF821" s="48"/>
      <c r="IG821" s="48"/>
      <c r="IH821" s="48"/>
      <c r="II821" s="48"/>
      <c r="IJ821" s="48"/>
      <c r="IK821" s="48"/>
      <c r="IL821" s="48"/>
      <c r="IM821" s="48"/>
      <c r="IN821" s="48"/>
      <c r="IO821" s="48"/>
      <c r="IP821" s="48"/>
      <c r="IQ821" s="48"/>
      <c r="IR821" s="48"/>
      <c r="IS821" s="48"/>
      <c r="IT821" s="48"/>
      <c r="IU821" s="48"/>
      <c r="IV821" s="48"/>
    </row>
    <row r="822" spans="2:256" x14ac:dyDescent="0.25">
      <c r="B822" s="48"/>
      <c r="C822" s="48"/>
      <c r="D822" s="48"/>
      <c r="E822" s="48"/>
      <c r="F822" s="48"/>
      <c r="G822" s="48"/>
      <c r="H822" s="48"/>
      <c r="I822" s="48"/>
      <c r="J822" s="48"/>
      <c r="K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c r="GT822" s="48"/>
      <c r="GU822" s="48"/>
      <c r="GV822" s="48"/>
      <c r="GW822" s="48"/>
      <c r="GX822" s="48"/>
      <c r="GY822" s="48"/>
      <c r="GZ822" s="48"/>
      <c r="HA822" s="48"/>
      <c r="HB822" s="48"/>
      <c r="HC822" s="48"/>
      <c r="HD822" s="48"/>
      <c r="HE822" s="48"/>
      <c r="HF822" s="48"/>
      <c r="HG822" s="48"/>
      <c r="HH822" s="48"/>
      <c r="HI822" s="48"/>
      <c r="HJ822" s="48"/>
      <c r="HK822" s="48"/>
      <c r="HL822" s="48"/>
      <c r="HM822" s="48"/>
      <c r="HN822" s="48"/>
      <c r="HO822" s="48"/>
      <c r="HP822" s="48"/>
      <c r="HQ822" s="48"/>
      <c r="HR822" s="48"/>
      <c r="HS822" s="48"/>
      <c r="HT822" s="48"/>
      <c r="HU822" s="48"/>
      <c r="HV822" s="48"/>
      <c r="HW822" s="48"/>
      <c r="HX822" s="48"/>
      <c r="HY822" s="48"/>
      <c r="HZ822" s="48"/>
      <c r="IA822" s="48"/>
      <c r="IB822" s="48"/>
      <c r="IC822" s="48"/>
      <c r="ID822" s="48"/>
      <c r="IE822" s="48"/>
      <c r="IF822" s="48"/>
      <c r="IG822" s="48"/>
      <c r="IH822" s="48"/>
      <c r="II822" s="48"/>
      <c r="IJ822" s="48"/>
      <c r="IK822" s="48"/>
      <c r="IL822" s="48"/>
      <c r="IM822" s="48"/>
      <c r="IN822" s="48"/>
      <c r="IO822" s="48"/>
      <c r="IP822" s="48"/>
      <c r="IQ822" s="48"/>
      <c r="IR822" s="48"/>
      <c r="IS822" s="48"/>
      <c r="IT822" s="48"/>
      <c r="IU822" s="48"/>
      <c r="IV822" s="48"/>
    </row>
    <row r="823" spans="2:256" x14ac:dyDescent="0.25">
      <c r="B823" s="48"/>
      <c r="C823" s="48"/>
      <c r="D823" s="48"/>
      <c r="E823" s="48"/>
      <c r="F823" s="48"/>
      <c r="G823" s="48"/>
      <c r="H823" s="48"/>
      <c r="I823" s="48"/>
      <c r="J823" s="48"/>
      <c r="K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c r="GT823" s="48"/>
      <c r="GU823" s="48"/>
      <c r="GV823" s="48"/>
      <c r="GW823" s="48"/>
      <c r="GX823" s="48"/>
      <c r="GY823" s="48"/>
      <c r="GZ823" s="48"/>
      <c r="HA823" s="48"/>
      <c r="HB823" s="48"/>
      <c r="HC823" s="48"/>
      <c r="HD823" s="48"/>
      <c r="HE823" s="48"/>
      <c r="HF823" s="48"/>
      <c r="HG823" s="48"/>
      <c r="HH823" s="48"/>
      <c r="HI823" s="48"/>
      <c r="HJ823" s="48"/>
      <c r="HK823" s="48"/>
      <c r="HL823" s="48"/>
      <c r="HM823" s="48"/>
      <c r="HN823" s="48"/>
      <c r="HO823" s="48"/>
      <c r="HP823" s="48"/>
      <c r="HQ823" s="48"/>
      <c r="HR823" s="48"/>
      <c r="HS823" s="48"/>
      <c r="HT823" s="48"/>
      <c r="HU823" s="48"/>
      <c r="HV823" s="48"/>
      <c r="HW823" s="48"/>
      <c r="HX823" s="48"/>
      <c r="HY823" s="48"/>
      <c r="HZ823" s="48"/>
      <c r="IA823" s="48"/>
      <c r="IB823" s="48"/>
      <c r="IC823" s="48"/>
      <c r="ID823" s="48"/>
      <c r="IE823" s="48"/>
      <c r="IF823" s="48"/>
      <c r="IG823" s="48"/>
      <c r="IH823" s="48"/>
      <c r="II823" s="48"/>
      <c r="IJ823" s="48"/>
      <c r="IK823" s="48"/>
      <c r="IL823" s="48"/>
      <c r="IM823" s="48"/>
      <c r="IN823" s="48"/>
      <c r="IO823" s="48"/>
      <c r="IP823" s="48"/>
      <c r="IQ823" s="48"/>
      <c r="IR823" s="48"/>
      <c r="IS823" s="48"/>
      <c r="IT823" s="48"/>
      <c r="IU823" s="48"/>
      <c r="IV823" s="48"/>
    </row>
    <row r="824" spans="2:256" x14ac:dyDescent="0.25">
      <c r="B824" s="48"/>
      <c r="C824" s="48"/>
      <c r="D824" s="48"/>
      <c r="E824" s="48"/>
      <c r="F824" s="48"/>
      <c r="G824" s="48"/>
      <c r="H824" s="48"/>
      <c r="I824" s="48"/>
      <c r="J824" s="48"/>
      <c r="K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c r="GT824" s="48"/>
      <c r="GU824" s="48"/>
      <c r="GV824" s="48"/>
      <c r="GW824" s="48"/>
      <c r="GX824" s="48"/>
      <c r="GY824" s="48"/>
      <c r="GZ824" s="48"/>
      <c r="HA824" s="48"/>
      <c r="HB824" s="48"/>
      <c r="HC824" s="48"/>
      <c r="HD824" s="48"/>
      <c r="HE824" s="48"/>
      <c r="HF824" s="48"/>
      <c r="HG824" s="48"/>
      <c r="HH824" s="48"/>
      <c r="HI824" s="48"/>
      <c r="HJ824" s="48"/>
      <c r="HK824" s="48"/>
      <c r="HL824" s="48"/>
      <c r="HM824" s="48"/>
      <c r="HN824" s="48"/>
      <c r="HO824" s="48"/>
      <c r="HP824" s="48"/>
      <c r="HQ824" s="48"/>
      <c r="HR824" s="48"/>
      <c r="HS824" s="48"/>
      <c r="HT824" s="48"/>
      <c r="HU824" s="48"/>
      <c r="HV824" s="48"/>
      <c r="HW824" s="48"/>
      <c r="HX824" s="48"/>
      <c r="HY824" s="48"/>
      <c r="HZ824" s="48"/>
      <c r="IA824" s="48"/>
      <c r="IB824" s="48"/>
      <c r="IC824" s="48"/>
      <c r="ID824" s="48"/>
      <c r="IE824" s="48"/>
      <c r="IF824" s="48"/>
      <c r="IG824" s="48"/>
      <c r="IH824" s="48"/>
      <c r="II824" s="48"/>
      <c r="IJ824" s="48"/>
      <c r="IK824" s="48"/>
      <c r="IL824" s="48"/>
      <c r="IM824" s="48"/>
      <c r="IN824" s="48"/>
      <c r="IO824" s="48"/>
      <c r="IP824" s="48"/>
      <c r="IQ824" s="48"/>
      <c r="IR824" s="48"/>
      <c r="IS824" s="48"/>
      <c r="IT824" s="48"/>
      <c r="IU824" s="48"/>
      <c r="IV824" s="48"/>
    </row>
    <row r="825" spans="2:256" x14ac:dyDescent="0.25">
      <c r="B825" s="48"/>
      <c r="C825" s="48"/>
      <c r="D825" s="48"/>
      <c r="E825" s="48"/>
      <c r="F825" s="48"/>
      <c r="G825" s="48"/>
      <c r="H825" s="48"/>
      <c r="I825" s="48"/>
      <c r="J825" s="48"/>
      <c r="K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c r="GT825" s="48"/>
      <c r="GU825" s="48"/>
      <c r="GV825" s="48"/>
      <c r="GW825" s="48"/>
      <c r="GX825" s="48"/>
      <c r="GY825" s="48"/>
      <c r="GZ825" s="48"/>
      <c r="HA825" s="48"/>
      <c r="HB825" s="48"/>
      <c r="HC825" s="48"/>
      <c r="HD825" s="48"/>
      <c r="HE825" s="48"/>
      <c r="HF825" s="48"/>
      <c r="HG825" s="48"/>
      <c r="HH825" s="48"/>
      <c r="HI825" s="48"/>
      <c r="HJ825" s="48"/>
      <c r="HK825" s="48"/>
      <c r="HL825" s="48"/>
      <c r="HM825" s="48"/>
      <c r="HN825" s="48"/>
      <c r="HO825" s="48"/>
      <c r="HP825" s="48"/>
      <c r="HQ825" s="48"/>
      <c r="HR825" s="48"/>
      <c r="HS825" s="48"/>
      <c r="HT825" s="48"/>
      <c r="HU825" s="48"/>
      <c r="HV825" s="48"/>
      <c r="HW825" s="48"/>
      <c r="HX825" s="48"/>
      <c r="HY825" s="48"/>
      <c r="HZ825" s="48"/>
      <c r="IA825" s="48"/>
      <c r="IB825" s="48"/>
      <c r="IC825" s="48"/>
      <c r="ID825" s="48"/>
      <c r="IE825" s="48"/>
      <c r="IF825" s="48"/>
      <c r="IG825" s="48"/>
      <c r="IH825" s="48"/>
      <c r="II825" s="48"/>
      <c r="IJ825" s="48"/>
      <c r="IK825" s="48"/>
      <c r="IL825" s="48"/>
      <c r="IM825" s="48"/>
      <c r="IN825" s="48"/>
      <c r="IO825" s="48"/>
      <c r="IP825" s="48"/>
      <c r="IQ825" s="48"/>
      <c r="IR825" s="48"/>
      <c r="IS825" s="48"/>
      <c r="IT825" s="48"/>
      <c r="IU825" s="48"/>
      <c r="IV825" s="48"/>
    </row>
    <row r="826" spans="2:256" x14ac:dyDescent="0.25">
      <c r="B826" s="48"/>
      <c r="C826" s="48"/>
      <c r="D826" s="48"/>
      <c r="E826" s="48"/>
      <c r="F826" s="48"/>
      <c r="G826" s="48"/>
      <c r="H826" s="48"/>
      <c r="I826" s="48"/>
      <c r="J826" s="48"/>
      <c r="K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c r="GT826" s="48"/>
      <c r="GU826" s="48"/>
      <c r="GV826" s="48"/>
      <c r="GW826" s="48"/>
      <c r="GX826" s="48"/>
      <c r="GY826" s="48"/>
      <c r="GZ826" s="48"/>
      <c r="HA826" s="48"/>
      <c r="HB826" s="48"/>
      <c r="HC826" s="48"/>
      <c r="HD826" s="48"/>
      <c r="HE826" s="48"/>
      <c r="HF826" s="48"/>
      <c r="HG826" s="48"/>
      <c r="HH826" s="48"/>
      <c r="HI826" s="48"/>
      <c r="HJ826" s="48"/>
      <c r="HK826" s="48"/>
      <c r="HL826" s="48"/>
      <c r="HM826" s="48"/>
      <c r="HN826" s="48"/>
      <c r="HO826" s="48"/>
      <c r="HP826" s="48"/>
      <c r="HQ826" s="48"/>
      <c r="HR826" s="48"/>
      <c r="HS826" s="48"/>
      <c r="HT826" s="48"/>
      <c r="HU826" s="48"/>
      <c r="HV826" s="48"/>
      <c r="HW826" s="48"/>
      <c r="HX826" s="48"/>
      <c r="HY826" s="48"/>
      <c r="HZ826" s="48"/>
      <c r="IA826" s="48"/>
      <c r="IB826" s="48"/>
      <c r="IC826" s="48"/>
      <c r="ID826" s="48"/>
      <c r="IE826" s="48"/>
      <c r="IF826" s="48"/>
      <c r="IG826" s="48"/>
      <c r="IH826" s="48"/>
      <c r="II826" s="48"/>
      <c r="IJ826" s="48"/>
      <c r="IK826" s="48"/>
      <c r="IL826" s="48"/>
      <c r="IM826" s="48"/>
      <c r="IN826" s="48"/>
      <c r="IO826" s="48"/>
      <c r="IP826" s="48"/>
      <c r="IQ826" s="48"/>
      <c r="IR826" s="48"/>
      <c r="IS826" s="48"/>
      <c r="IT826" s="48"/>
      <c r="IU826" s="48"/>
      <c r="IV826" s="48"/>
    </row>
    <row r="827" spans="2:256" x14ac:dyDescent="0.25">
      <c r="B827" s="48"/>
      <c r="C827" s="48"/>
      <c r="D827" s="48"/>
      <c r="E827" s="48"/>
      <c r="F827" s="48"/>
      <c r="G827" s="48"/>
      <c r="H827" s="48"/>
      <c r="I827" s="48"/>
      <c r="J827" s="48"/>
      <c r="K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c r="GT827" s="48"/>
      <c r="GU827" s="48"/>
      <c r="GV827" s="48"/>
      <c r="GW827" s="48"/>
      <c r="GX827" s="48"/>
      <c r="GY827" s="48"/>
      <c r="GZ827" s="48"/>
      <c r="HA827" s="48"/>
      <c r="HB827" s="48"/>
      <c r="HC827" s="48"/>
      <c r="HD827" s="48"/>
      <c r="HE827" s="48"/>
      <c r="HF827" s="48"/>
      <c r="HG827" s="48"/>
      <c r="HH827" s="48"/>
      <c r="HI827" s="48"/>
      <c r="HJ827" s="48"/>
      <c r="HK827" s="48"/>
      <c r="HL827" s="48"/>
      <c r="HM827" s="48"/>
      <c r="HN827" s="48"/>
      <c r="HO827" s="48"/>
      <c r="HP827" s="48"/>
      <c r="HQ827" s="48"/>
      <c r="HR827" s="48"/>
      <c r="HS827" s="48"/>
      <c r="HT827" s="48"/>
      <c r="HU827" s="48"/>
      <c r="HV827" s="48"/>
      <c r="HW827" s="48"/>
      <c r="HX827" s="48"/>
      <c r="HY827" s="48"/>
      <c r="HZ827" s="48"/>
      <c r="IA827" s="48"/>
      <c r="IB827" s="48"/>
      <c r="IC827" s="48"/>
      <c r="ID827" s="48"/>
      <c r="IE827" s="48"/>
      <c r="IF827" s="48"/>
      <c r="IG827" s="48"/>
      <c r="IH827" s="48"/>
      <c r="II827" s="48"/>
      <c r="IJ827" s="48"/>
      <c r="IK827" s="48"/>
      <c r="IL827" s="48"/>
      <c r="IM827" s="48"/>
      <c r="IN827" s="48"/>
      <c r="IO827" s="48"/>
      <c r="IP827" s="48"/>
      <c r="IQ827" s="48"/>
      <c r="IR827" s="48"/>
      <c r="IS827" s="48"/>
      <c r="IT827" s="48"/>
      <c r="IU827" s="48"/>
      <c r="IV827" s="48"/>
    </row>
    <row r="828" spans="2:256" x14ac:dyDescent="0.25">
      <c r="B828" s="48"/>
      <c r="C828" s="48"/>
      <c r="D828" s="48"/>
      <c r="E828" s="48"/>
      <c r="F828" s="48"/>
      <c r="G828" s="48"/>
      <c r="H828" s="48"/>
      <c r="I828" s="48"/>
      <c r="J828" s="48"/>
      <c r="K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c r="GT828" s="48"/>
      <c r="GU828" s="48"/>
      <c r="GV828" s="48"/>
      <c r="GW828" s="48"/>
      <c r="GX828" s="48"/>
      <c r="GY828" s="48"/>
      <c r="GZ828" s="48"/>
      <c r="HA828" s="48"/>
      <c r="HB828" s="48"/>
      <c r="HC828" s="48"/>
      <c r="HD828" s="48"/>
      <c r="HE828" s="48"/>
      <c r="HF828" s="48"/>
      <c r="HG828" s="48"/>
      <c r="HH828" s="48"/>
      <c r="HI828" s="48"/>
      <c r="HJ828" s="48"/>
      <c r="HK828" s="48"/>
      <c r="HL828" s="48"/>
      <c r="HM828" s="48"/>
      <c r="HN828" s="48"/>
      <c r="HO828" s="48"/>
      <c r="HP828" s="48"/>
      <c r="HQ828" s="48"/>
      <c r="HR828" s="48"/>
      <c r="HS828" s="48"/>
      <c r="HT828" s="48"/>
      <c r="HU828" s="48"/>
      <c r="HV828" s="48"/>
      <c r="HW828" s="48"/>
      <c r="HX828" s="48"/>
      <c r="HY828" s="48"/>
      <c r="HZ828" s="48"/>
      <c r="IA828" s="48"/>
      <c r="IB828" s="48"/>
      <c r="IC828" s="48"/>
      <c r="ID828" s="48"/>
      <c r="IE828" s="48"/>
      <c r="IF828" s="48"/>
      <c r="IG828" s="48"/>
      <c r="IH828" s="48"/>
      <c r="II828" s="48"/>
      <c r="IJ828" s="48"/>
      <c r="IK828" s="48"/>
      <c r="IL828" s="48"/>
      <c r="IM828" s="48"/>
      <c r="IN828" s="48"/>
      <c r="IO828" s="48"/>
      <c r="IP828" s="48"/>
      <c r="IQ828" s="48"/>
      <c r="IR828" s="48"/>
      <c r="IS828" s="48"/>
      <c r="IT828" s="48"/>
      <c r="IU828" s="48"/>
      <c r="IV828" s="48"/>
    </row>
    <row r="829" spans="2:256" x14ac:dyDescent="0.25">
      <c r="B829" s="48"/>
      <c r="C829" s="48"/>
      <c r="D829" s="48"/>
      <c r="E829" s="48"/>
      <c r="F829" s="48"/>
      <c r="G829" s="48"/>
      <c r="H829" s="48"/>
      <c r="I829" s="48"/>
      <c r="J829" s="48"/>
      <c r="K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c r="GT829" s="48"/>
      <c r="GU829" s="48"/>
      <c r="GV829" s="48"/>
      <c r="GW829" s="48"/>
      <c r="GX829" s="48"/>
      <c r="GY829" s="48"/>
      <c r="GZ829" s="48"/>
      <c r="HA829" s="48"/>
      <c r="HB829" s="48"/>
      <c r="HC829" s="48"/>
      <c r="HD829" s="48"/>
      <c r="HE829" s="48"/>
      <c r="HF829" s="48"/>
      <c r="HG829" s="48"/>
      <c r="HH829" s="48"/>
      <c r="HI829" s="48"/>
      <c r="HJ829" s="48"/>
      <c r="HK829" s="48"/>
      <c r="HL829" s="48"/>
      <c r="HM829" s="48"/>
      <c r="HN829" s="48"/>
      <c r="HO829" s="48"/>
      <c r="HP829" s="48"/>
      <c r="HQ829" s="48"/>
      <c r="HR829" s="48"/>
      <c r="HS829" s="48"/>
      <c r="HT829" s="48"/>
      <c r="HU829" s="48"/>
      <c r="HV829" s="48"/>
      <c r="HW829" s="48"/>
      <c r="HX829" s="48"/>
      <c r="HY829" s="48"/>
      <c r="HZ829" s="48"/>
      <c r="IA829" s="48"/>
      <c r="IB829" s="48"/>
      <c r="IC829" s="48"/>
      <c r="ID829" s="48"/>
      <c r="IE829" s="48"/>
      <c r="IF829" s="48"/>
      <c r="IG829" s="48"/>
      <c r="IH829" s="48"/>
      <c r="II829" s="48"/>
      <c r="IJ829" s="48"/>
      <c r="IK829" s="48"/>
      <c r="IL829" s="48"/>
      <c r="IM829" s="48"/>
      <c r="IN829" s="48"/>
      <c r="IO829" s="48"/>
      <c r="IP829" s="48"/>
      <c r="IQ829" s="48"/>
      <c r="IR829" s="48"/>
      <c r="IS829" s="48"/>
      <c r="IT829" s="48"/>
      <c r="IU829" s="48"/>
      <c r="IV829" s="48"/>
    </row>
    <row r="830" spans="2:256" x14ac:dyDescent="0.25">
      <c r="B830" s="48"/>
      <c r="C830" s="48"/>
      <c r="D830" s="48"/>
      <c r="E830" s="48"/>
      <c r="F830" s="48"/>
      <c r="G830" s="48"/>
      <c r="H830" s="48"/>
      <c r="I830" s="48"/>
      <c r="J830" s="48"/>
      <c r="K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c r="GT830" s="48"/>
      <c r="GU830" s="48"/>
      <c r="GV830" s="48"/>
      <c r="GW830" s="48"/>
      <c r="GX830" s="48"/>
      <c r="GY830" s="48"/>
      <c r="GZ830" s="48"/>
      <c r="HA830" s="48"/>
      <c r="HB830" s="48"/>
      <c r="HC830" s="48"/>
      <c r="HD830" s="48"/>
      <c r="HE830" s="48"/>
      <c r="HF830" s="48"/>
      <c r="HG830" s="48"/>
      <c r="HH830" s="48"/>
      <c r="HI830" s="48"/>
      <c r="HJ830" s="48"/>
      <c r="HK830" s="48"/>
      <c r="HL830" s="48"/>
      <c r="HM830" s="48"/>
      <c r="HN830" s="48"/>
      <c r="HO830" s="48"/>
      <c r="HP830" s="48"/>
      <c r="HQ830" s="48"/>
      <c r="HR830" s="48"/>
      <c r="HS830" s="48"/>
      <c r="HT830" s="48"/>
      <c r="HU830" s="48"/>
      <c r="HV830" s="48"/>
      <c r="HW830" s="48"/>
      <c r="HX830" s="48"/>
      <c r="HY830" s="48"/>
      <c r="HZ830" s="48"/>
      <c r="IA830" s="48"/>
      <c r="IB830" s="48"/>
      <c r="IC830" s="48"/>
      <c r="ID830" s="48"/>
      <c r="IE830" s="48"/>
      <c r="IF830" s="48"/>
      <c r="IG830" s="48"/>
      <c r="IH830" s="48"/>
      <c r="II830" s="48"/>
      <c r="IJ830" s="48"/>
      <c r="IK830" s="48"/>
      <c r="IL830" s="48"/>
      <c r="IM830" s="48"/>
      <c r="IN830" s="48"/>
      <c r="IO830" s="48"/>
      <c r="IP830" s="48"/>
      <c r="IQ830" s="48"/>
      <c r="IR830" s="48"/>
      <c r="IS830" s="48"/>
      <c r="IT830" s="48"/>
      <c r="IU830" s="48"/>
      <c r="IV830" s="48"/>
    </row>
    <row r="831" spans="2:256" x14ac:dyDescent="0.25">
      <c r="B831" s="48"/>
      <c r="C831" s="48"/>
      <c r="D831" s="48"/>
      <c r="E831" s="48"/>
      <c r="F831" s="48"/>
      <c r="G831" s="48"/>
      <c r="H831" s="48"/>
      <c r="I831" s="48"/>
      <c r="J831" s="48"/>
      <c r="K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c r="GT831" s="48"/>
      <c r="GU831" s="48"/>
      <c r="GV831" s="48"/>
      <c r="GW831" s="48"/>
      <c r="GX831" s="48"/>
      <c r="GY831" s="48"/>
      <c r="GZ831" s="48"/>
      <c r="HA831" s="48"/>
      <c r="HB831" s="48"/>
      <c r="HC831" s="48"/>
      <c r="HD831" s="48"/>
      <c r="HE831" s="48"/>
      <c r="HF831" s="48"/>
      <c r="HG831" s="48"/>
      <c r="HH831" s="48"/>
      <c r="HI831" s="48"/>
      <c r="HJ831" s="48"/>
      <c r="HK831" s="48"/>
      <c r="HL831" s="48"/>
      <c r="HM831" s="48"/>
      <c r="HN831" s="48"/>
      <c r="HO831" s="48"/>
      <c r="HP831" s="48"/>
      <c r="HQ831" s="48"/>
      <c r="HR831" s="48"/>
      <c r="HS831" s="48"/>
      <c r="HT831" s="48"/>
      <c r="HU831" s="48"/>
      <c r="HV831" s="48"/>
      <c r="HW831" s="48"/>
      <c r="HX831" s="48"/>
      <c r="HY831" s="48"/>
      <c r="HZ831" s="48"/>
      <c r="IA831" s="48"/>
      <c r="IB831" s="48"/>
      <c r="IC831" s="48"/>
      <c r="ID831" s="48"/>
      <c r="IE831" s="48"/>
      <c r="IF831" s="48"/>
      <c r="IG831" s="48"/>
      <c r="IH831" s="48"/>
      <c r="II831" s="48"/>
      <c r="IJ831" s="48"/>
      <c r="IK831" s="48"/>
      <c r="IL831" s="48"/>
      <c r="IM831" s="48"/>
      <c r="IN831" s="48"/>
      <c r="IO831" s="48"/>
      <c r="IP831" s="48"/>
      <c r="IQ831" s="48"/>
      <c r="IR831" s="48"/>
      <c r="IS831" s="48"/>
      <c r="IT831" s="48"/>
      <c r="IU831" s="48"/>
      <c r="IV831" s="48"/>
    </row>
    <row r="832" spans="2:256" x14ac:dyDescent="0.25">
      <c r="B832" s="48"/>
      <c r="C832" s="48"/>
      <c r="D832" s="48"/>
      <c r="E832" s="48"/>
      <c r="F832" s="48"/>
      <c r="G832" s="48"/>
      <c r="H832" s="48"/>
      <c r="I832" s="48"/>
      <c r="J832" s="48"/>
      <c r="K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c r="GT832" s="48"/>
      <c r="GU832" s="48"/>
      <c r="GV832" s="48"/>
      <c r="GW832" s="48"/>
      <c r="GX832" s="48"/>
      <c r="GY832" s="48"/>
      <c r="GZ832" s="48"/>
      <c r="HA832" s="48"/>
      <c r="HB832" s="48"/>
      <c r="HC832" s="48"/>
      <c r="HD832" s="48"/>
      <c r="HE832" s="48"/>
      <c r="HF832" s="48"/>
      <c r="HG832" s="48"/>
      <c r="HH832" s="48"/>
      <c r="HI832" s="48"/>
      <c r="HJ832" s="48"/>
      <c r="HK832" s="48"/>
      <c r="HL832" s="48"/>
      <c r="HM832" s="48"/>
      <c r="HN832" s="48"/>
      <c r="HO832" s="48"/>
      <c r="HP832" s="48"/>
      <c r="HQ832" s="48"/>
      <c r="HR832" s="48"/>
      <c r="HS832" s="48"/>
      <c r="HT832" s="48"/>
      <c r="HU832" s="48"/>
      <c r="HV832" s="48"/>
      <c r="HW832" s="48"/>
      <c r="HX832" s="48"/>
      <c r="HY832" s="48"/>
      <c r="HZ832" s="48"/>
      <c r="IA832" s="48"/>
      <c r="IB832" s="48"/>
      <c r="IC832" s="48"/>
      <c r="ID832" s="48"/>
      <c r="IE832" s="48"/>
      <c r="IF832" s="48"/>
      <c r="IG832" s="48"/>
      <c r="IH832" s="48"/>
      <c r="II832" s="48"/>
      <c r="IJ832" s="48"/>
      <c r="IK832" s="48"/>
      <c r="IL832" s="48"/>
      <c r="IM832" s="48"/>
      <c r="IN832" s="48"/>
      <c r="IO832" s="48"/>
      <c r="IP832" s="48"/>
      <c r="IQ832" s="48"/>
      <c r="IR832" s="48"/>
      <c r="IS832" s="48"/>
      <c r="IT832" s="48"/>
      <c r="IU832" s="48"/>
      <c r="IV832" s="48"/>
    </row>
    <row r="833" spans="2:256" x14ac:dyDescent="0.25">
      <c r="B833" s="48"/>
      <c r="C833" s="48"/>
      <c r="D833" s="48"/>
      <c r="E833" s="48"/>
      <c r="F833" s="48"/>
      <c r="G833" s="48"/>
      <c r="H833" s="48"/>
      <c r="I833" s="48"/>
      <c r="J833" s="48"/>
      <c r="K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c r="GT833" s="48"/>
      <c r="GU833" s="48"/>
      <c r="GV833" s="48"/>
      <c r="GW833" s="48"/>
      <c r="GX833" s="48"/>
      <c r="GY833" s="48"/>
      <c r="GZ833" s="48"/>
      <c r="HA833" s="48"/>
      <c r="HB833" s="48"/>
      <c r="HC833" s="48"/>
      <c r="HD833" s="48"/>
      <c r="HE833" s="48"/>
      <c r="HF833" s="48"/>
      <c r="HG833" s="48"/>
      <c r="HH833" s="48"/>
      <c r="HI833" s="48"/>
      <c r="HJ833" s="48"/>
      <c r="HK833" s="48"/>
      <c r="HL833" s="48"/>
      <c r="HM833" s="48"/>
      <c r="HN833" s="48"/>
      <c r="HO833" s="48"/>
      <c r="HP833" s="48"/>
      <c r="HQ833" s="48"/>
      <c r="HR833" s="48"/>
      <c r="HS833" s="48"/>
      <c r="HT833" s="48"/>
      <c r="HU833" s="48"/>
      <c r="HV833" s="48"/>
      <c r="HW833" s="48"/>
      <c r="HX833" s="48"/>
      <c r="HY833" s="48"/>
      <c r="HZ833" s="48"/>
      <c r="IA833" s="48"/>
      <c r="IB833" s="48"/>
      <c r="IC833" s="48"/>
      <c r="ID833" s="48"/>
      <c r="IE833" s="48"/>
      <c r="IF833" s="48"/>
      <c r="IG833" s="48"/>
      <c r="IH833" s="48"/>
      <c r="II833" s="48"/>
      <c r="IJ833" s="48"/>
      <c r="IK833" s="48"/>
      <c r="IL833" s="48"/>
      <c r="IM833" s="48"/>
      <c r="IN833" s="48"/>
      <c r="IO833" s="48"/>
      <c r="IP833" s="48"/>
      <c r="IQ833" s="48"/>
      <c r="IR833" s="48"/>
      <c r="IS833" s="48"/>
      <c r="IT833" s="48"/>
      <c r="IU833" s="48"/>
      <c r="IV833" s="48"/>
    </row>
    <row r="834" spans="2:256" x14ac:dyDescent="0.25">
      <c r="B834" s="48"/>
      <c r="C834" s="48"/>
      <c r="D834" s="48"/>
      <c r="E834" s="48"/>
      <c r="F834" s="48"/>
      <c r="G834" s="48"/>
      <c r="H834" s="48"/>
      <c r="I834" s="48"/>
      <c r="J834" s="48"/>
      <c r="K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c r="GT834" s="48"/>
      <c r="GU834" s="48"/>
      <c r="GV834" s="48"/>
      <c r="GW834" s="48"/>
      <c r="GX834" s="48"/>
      <c r="GY834" s="48"/>
      <c r="GZ834" s="48"/>
      <c r="HA834" s="48"/>
      <c r="HB834" s="48"/>
      <c r="HC834" s="48"/>
      <c r="HD834" s="48"/>
      <c r="HE834" s="48"/>
      <c r="HF834" s="48"/>
      <c r="HG834" s="48"/>
      <c r="HH834" s="48"/>
      <c r="HI834" s="48"/>
      <c r="HJ834" s="48"/>
      <c r="HK834" s="48"/>
      <c r="HL834" s="48"/>
      <c r="HM834" s="48"/>
      <c r="HN834" s="48"/>
      <c r="HO834" s="48"/>
      <c r="HP834" s="48"/>
      <c r="HQ834" s="48"/>
      <c r="HR834" s="48"/>
      <c r="HS834" s="48"/>
      <c r="HT834" s="48"/>
      <c r="HU834" s="48"/>
      <c r="HV834" s="48"/>
      <c r="HW834" s="48"/>
      <c r="HX834" s="48"/>
      <c r="HY834" s="48"/>
      <c r="HZ834" s="48"/>
      <c r="IA834" s="48"/>
      <c r="IB834" s="48"/>
      <c r="IC834" s="48"/>
      <c r="ID834" s="48"/>
      <c r="IE834" s="48"/>
      <c r="IF834" s="48"/>
      <c r="IG834" s="48"/>
      <c r="IH834" s="48"/>
      <c r="II834" s="48"/>
      <c r="IJ834" s="48"/>
      <c r="IK834" s="48"/>
      <c r="IL834" s="48"/>
      <c r="IM834" s="48"/>
      <c r="IN834" s="48"/>
      <c r="IO834" s="48"/>
      <c r="IP834" s="48"/>
      <c r="IQ834" s="48"/>
      <c r="IR834" s="48"/>
      <c r="IS834" s="48"/>
      <c r="IT834" s="48"/>
      <c r="IU834" s="48"/>
      <c r="IV834" s="48"/>
    </row>
    <row r="835" spans="2:256" x14ac:dyDescent="0.25">
      <c r="B835" s="48"/>
      <c r="C835" s="48"/>
      <c r="D835" s="48"/>
      <c r="E835" s="48"/>
      <c r="F835" s="48"/>
      <c r="G835" s="48"/>
      <c r="H835" s="48"/>
      <c r="I835" s="48"/>
      <c r="J835" s="48"/>
      <c r="K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c r="GT835" s="48"/>
      <c r="GU835" s="48"/>
      <c r="GV835" s="48"/>
      <c r="GW835" s="48"/>
      <c r="GX835" s="48"/>
      <c r="GY835" s="48"/>
      <c r="GZ835" s="48"/>
      <c r="HA835" s="48"/>
      <c r="HB835" s="48"/>
      <c r="HC835" s="48"/>
      <c r="HD835" s="48"/>
      <c r="HE835" s="48"/>
      <c r="HF835" s="48"/>
      <c r="HG835" s="48"/>
      <c r="HH835" s="48"/>
      <c r="HI835" s="48"/>
      <c r="HJ835" s="48"/>
      <c r="HK835" s="48"/>
      <c r="HL835" s="48"/>
      <c r="HM835" s="48"/>
      <c r="HN835" s="48"/>
      <c r="HO835" s="48"/>
      <c r="HP835" s="48"/>
      <c r="HQ835" s="48"/>
      <c r="HR835" s="48"/>
      <c r="HS835" s="48"/>
      <c r="HT835" s="48"/>
      <c r="HU835" s="48"/>
      <c r="HV835" s="48"/>
      <c r="HW835" s="48"/>
      <c r="HX835" s="48"/>
      <c r="HY835" s="48"/>
      <c r="HZ835" s="48"/>
      <c r="IA835" s="48"/>
      <c r="IB835" s="48"/>
      <c r="IC835" s="48"/>
      <c r="ID835" s="48"/>
      <c r="IE835" s="48"/>
      <c r="IF835" s="48"/>
      <c r="IG835" s="48"/>
      <c r="IH835" s="48"/>
      <c r="II835" s="48"/>
      <c r="IJ835" s="48"/>
      <c r="IK835" s="48"/>
      <c r="IL835" s="48"/>
      <c r="IM835" s="48"/>
      <c r="IN835" s="48"/>
      <c r="IO835" s="48"/>
      <c r="IP835" s="48"/>
      <c r="IQ835" s="48"/>
      <c r="IR835" s="48"/>
      <c r="IS835" s="48"/>
      <c r="IT835" s="48"/>
      <c r="IU835" s="48"/>
      <c r="IV835" s="48"/>
    </row>
    <row r="836" spans="2:256" x14ac:dyDescent="0.25">
      <c r="B836" s="48"/>
      <c r="C836" s="48"/>
      <c r="D836" s="48"/>
      <c r="E836" s="48"/>
      <c r="F836" s="48"/>
      <c r="G836" s="48"/>
      <c r="H836" s="48"/>
      <c r="I836" s="48"/>
      <c r="J836" s="48"/>
      <c r="K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c r="GT836" s="48"/>
      <c r="GU836" s="48"/>
      <c r="GV836" s="48"/>
      <c r="GW836" s="48"/>
      <c r="GX836" s="48"/>
      <c r="GY836" s="48"/>
      <c r="GZ836" s="48"/>
      <c r="HA836" s="48"/>
      <c r="HB836" s="48"/>
      <c r="HC836" s="48"/>
      <c r="HD836" s="48"/>
      <c r="HE836" s="48"/>
      <c r="HF836" s="48"/>
      <c r="HG836" s="48"/>
      <c r="HH836" s="48"/>
      <c r="HI836" s="48"/>
      <c r="HJ836" s="48"/>
      <c r="HK836" s="48"/>
      <c r="HL836" s="48"/>
      <c r="HM836" s="48"/>
      <c r="HN836" s="48"/>
      <c r="HO836" s="48"/>
      <c r="HP836" s="48"/>
      <c r="HQ836" s="48"/>
      <c r="HR836" s="48"/>
      <c r="HS836" s="48"/>
      <c r="HT836" s="48"/>
      <c r="HU836" s="48"/>
      <c r="HV836" s="48"/>
      <c r="HW836" s="48"/>
      <c r="HX836" s="48"/>
      <c r="HY836" s="48"/>
      <c r="HZ836" s="48"/>
      <c r="IA836" s="48"/>
      <c r="IB836" s="48"/>
      <c r="IC836" s="48"/>
      <c r="ID836" s="48"/>
      <c r="IE836" s="48"/>
      <c r="IF836" s="48"/>
      <c r="IG836" s="48"/>
      <c r="IH836" s="48"/>
      <c r="II836" s="48"/>
      <c r="IJ836" s="48"/>
      <c r="IK836" s="48"/>
      <c r="IL836" s="48"/>
      <c r="IM836" s="48"/>
      <c r="IN836" s="48"/>
      <c r="IO836" s="48"/>
      <c r="IP836" s="48"/>
      <c r="IQ836" s="48"/>
      <c r="IR836" s="48"/>
      <c r="IS836" s="48"/>
      <c r="IT836" s="48"/>
      <c r="IU836" s="48"/>
      <c r="IV836" s="48"/>
    </row>
    <row r="837" spans="2:256" x14ac:dyDescent="0.25">
      <c r="B837" s="48"/>
      <c r="C837" s="48"/>
      <c r="D837" s="48"/>
      <c r="E837" s="48"/>
      <c r="F837" s="48"/>
      <c r="G837" s="48"/>
      <c r="H837" s="48"/>
      <c r="I837" s="48"/>
      <c r="J837" s="48"/>
      <c r="K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c r="GT837" s="48"/>
      <c r="GU837" s="48"/>
      <c r="GV837" s="48"/>
      <c r="GW837" s="48"/>
      <c r="GX837" s="48"/>
      <c r="GY837" s="48"/>
      <c r="GZ837" s="48"/>
      <c r="HA837" s="48"/>
      <c r="HB837" s="48"/>
      <c r="HC837" s="48"/>
      <c r="HD837" s="48"/>
      <c r="HE837" s="48"/>
      <c r="HF837" s="48"/>
      <c r="HG837" s="48"/>
      <c r="HH837" s="48"/>
      <c r="HI837" s="48"/>
      <c r="HJ837" s="48"/>
      <c r="HK837" s="48"/>
      <c r="HL837" s="48"/>
      <c r="HM837" s="48"/>
      <c r="HN837" s="48"/>
      <c r="HO837" s="48"/>
      <c r="HP837" s="48"/>
      <c r="HQ837" s="48"/>
      <c r="HR837" s="48"/>
      <c r="HS837" s="48"/>
      <c r="HT837" s="48"/>
      <c r="HU837" s="48"/>
      <c r="HV837" s="48"/>
      <c r="HW837" s="48"/>
      <c r="HX837" s="48"/>
      <c r="HY837" s="48"/>
      <c r="HZ837" s="48"/>
      <c r="IA837" s="48"/>
      <c r="IB837" s="48"/>
      <c r="IC837" s="48"/>
      <c r="ID837" s="48"/>
      <c r="IE837" s="48"/>
      <c r="IF837" s="48"/>
      <c r="IG837" s="48"/>
      <c r="IH837" s="48"/>
      <c r="II837" s="48"/>
      <c r="IJ837" s="48"/>
      <c r="IK837" s="48"/>
      <c r="IL837" s="48"/>
      <c r="IM837" s="48"/>
      <c r="IN837" s="48"/>
      <c r="IO837" s="48"/>
      <c r="IP837" s="48"/>
      <c r="IQ837" s="48"/>
      <c r="IR837" s="48"/>
      <c r="IS837" s="48"/>
      <c r="IT837" s="48"/>
      <c r="IU837" s="48"/>
      <c r="IV837" s="48"/>
    </row>
    <row r="838" spans="2:256" x14ac:dyDescent="0.25">
      <c r="B838" s="48"/>
      <c r="C838" s="48"/>
      <c r="D838" s="48"/>
      <c r="E838" s="48"/>
      <c r="F838" s="48"/>
      <c r="G838" s="48"/>
      <c r="H838" s="48"/>
      <c r="I838" s="48"/>
      <c r="J838" s="48"/>
      <c r="K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c r="GT838" s="48"/>
      <c r="GU838" s="48"/>
      <c r="GV838" s="48"/>
      <c r="GW838" s="48"/>
      <c r="GX838" s="48"/>
      <c r="GY838" s="48"/>
      <c r="GZ838" s="48"/>
      <c r="HA838" s="48"/>
      <c r="HB838" s="48"/>
      <c r="HC838" s="48"/>
      <c r="HD838" s="48"/>
      <c r="HE838" s="48"/>
      <c r="HF838" s="48"/>
      <c r="HG838" s="48"/>
      <c r="HH838" s="48"/>
      <c r="HI838" s="48"/>
      <c r="HJ838" s="48"/>
      <c r="HK838" s="48"/>
      <c r="HL838" s="48"/>
      <c r="HM838" s="48"/>
      <c r="HN838" s="48"/>
      <c r="HO838" s="48"/>
      <c r="HP838" s="48"/>
      <c r="HQ838" s="48"/>
      <c r="HR838" s="48"/>
      <c r="HS838" s="48"/>
      <c r="HT838" s="48"/>
      <c r="HU838" s="48"/>
      <c r="HV838" s="48"/>
      <c r="HW838" s="48"/>
      <c r="HX838" s="48"/>
      <c r="HY838" s="48"/>
      <c r="HZ838" s="48"/>
      <c r="IA838" s="48"/>
      <c r="IB838" s="48"/>
      <c r="IC838" s="48"/>
      <c r="ID838" s="48"/>
      <c r="IE838" s="48"/>
      <c r="IF838" s="48"/>
      <c r="IG838" s="48"/>
      <c r="IH838" s="48"/>
      <c r="II838" s="48"/>
      <c r="IJ838" s="48"/>
      <c r="IK838" s="48"/>
      <c r="IL838" s="48"/>
      <c r="IM838" s="48"/>
      <c r="IN838" s="48"/>
      <c r="IO838" s="48"/>
      <c r="IP838" s="48"/>
      <c r="IQ838" s="48"/>
      <c r="IR838" s="48"/>
      <c r="IS838" s="48"/>
      <c r="IT838" s="48"/>
      <c r="IU838" s="48"/>
      <c r="IV838" s="48"/>
    </row>
    <row r="839" spans="2:256" x14ac:dyDescent="0.25">
      <c r="B839" s="48"/>
      <c r="C839" s="48"/>
      <c r="D839" s="48"/>
      <c r="E839" s="48"/>
      <c r="F839" s="48"/>
      <c r="G839" s="48"/>
      <c r="H839" s="48"/>
      <c r="I839" s="48"/>
      <c r="J839" s="48"/>
      <c r="K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c r="GT839" s="48"/>
      <c r="GU839" s="48"/>
      <c r="GV839" s="48"/>
      <c r="GW839" s="48"/>
      <c r="GX839" s="48"/>
      <c r="GY839" s="48"/>
      <c r="GZ839" s="48"/>
      <c r="HA839" s="48"/>
      <c r="HB839" s="48"/>
      <c r="HC839" s="48"/>
      <c r="HD839" s="48"/>
      <c r="HE839" s="48"/>
      <c r="HF839" s="48"/>
      <c r="HG839" s="48"/>
      <c r="HH839" s="48"/>
      <c r="HI839" s="48"/>
      <c r="HJ839" s="48"/>
      <c r="HK839" s="48"/>
      <c r="HL839" s="48"/>
      <c r="HM839" s="48"/>
      <c r="HN839" s="48"/>
      <c r="HO839" s="48"/>
      <c r="HP839" s="48"/>
      <c r="HQ839" s="48"/>
      <c r="HR839" s="48"/>
      <c r="HS839" s="48"/>
      <c r="HT839" s="48"/>
      <c r="HU839" s="48"/>
      <c r="HV839" s="48"/>
      <c r="HW839" s="48"/>
      <c r="HX839" s="48"/>
      <c r="HY839" s="48"/>
      <c r="HZ839" s="48"/>
      <c r="IA839" s="48"/>
      <c r="IB839" s="48"/>
      <c r="IC839" s="48"/>
      <c r="ID839" s="48"/>
      <c r="IE839" s="48"/>
      <c r="IF839" s="48"/>
      <c r="IG839" s="48"/>
      <c r="IH839" s="48"/>
      <c r="II839" s="48"/>
      <c r="IJ839" s="48"/>
      <c r="IK839" s="48"/>
      <c r="IL839" s="48"/>
      <c r="IM839" s="48"/>
      <c r="IN839" s="48"/>
      <c r="IO839" s="48"/>
      <c r="IP839" s="48"/>
      <c r="IQ839" s="48"/>
      <c r="IR839" s="48"/>
      <c r="IS839" s="48"/>
      <c r="IT839" s="48"/>
      <c r="IU839" s="48"/>
      <c r="IV839" s="48"/>
    </row>
    <row r="840" spans="2:256" x14ac:dyDescent="0.25">
      <c r="B840" s="48"/>
      <c r="C840" s="48"/>
      <c r="D840" s="48"/>
      <c r="E840" s="48"/>
      <c r="F840" s="48"/>
      <c r="G840" s="48"/>
      <c r="H840" s="48"/>
      <c r="I840" s="48"/>
      <c r="J840" s="48"/>
      <c r="K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c r="GT840" s="48"/>
      <c r="GU840" s="48"/>
      <c r="GV840" s="48"/>
      <c r="GW840" s="48"/>
      <c r="GX840" s="48"/>
      <c r="GY840" s="48"/>
      <c r="GZ840" s="48"/>
      <c r="HA840" s="48"/>
      <c r="HB840" s="48"/>
      <c r="HC840" s="48"/>
      <c r="HD840" s="48"/>
      <c r="HE840" s="48"/>
      <c r="HF840" s="48"/>
      <c r="HG840" s="48"/>
      <c r="HH840" s="48"/>
      <c r="HI840" s="48"/>
      <c r="HJ840" s="48"/>
      <c r="HK840" s="48"/>
      <c r="HL840" s="48"/>
      <c r="HM840" s="48"/>
      <c r="HN840" s="48"/>
      <c r="HO840" s="48"/>
      <c r="HP840" s="48"/>
      <c r="HQ840" s="48"/>
      <c r="HR840" s="48"/>
      <c r="HS840" s="48"/>
      <c r="HT840" s="48"/>
      <c r="HU840" s="48"/>
      <c r="HV840" s="48"/>
      <c r="HW840" s="48"/>
      <c r="HX840" s="48"/>
      <c r="HY840" s="48"/>
      <c r="HZ840" s="48"/>
      <c r="IA840" s="48"/>
      <c r="IB840" s="48"/>
      <c r="IC840" s="48"/>
      <c r="ID840" s="48"/>
      <c r="IE840" s="48"/>
      <c r="IF840" s="48"/>
      <c r="IG840" s="48"/>
      <c r="IH840" s="48"/>
      <c r="II840" s="48"/>
      <c r="IJ840" s="48"/>
      <c r="IK840" s="48"/>
      <c r="IL840" s="48"/>
      <c r="IM840" s="48"/>
      <c r="IN840" s="48"/>
      <c r="IO840" s="48"/>
      <c r="IP840" s="48"/>
      <c r="IQ840" s="48"/>
      <c r="IR840" s="48"/>
      <c r="IS840" s="48"/>
      <c r="IT840" s="48"/>
      <c r="IU840" s="48"/>
      <c r="IV840" s="48"/>
    </row>
    <row r="841" spans="2:256" x14ac:dyDescent="0.25">
      <c r="B841" s="48"/>
      <c r="C841" s="48"/>
      <c r="D841" s="48"/>
      <c r="E841" s="48"/>
      <c r="F841" s="48"/>
      <c r="G841" s="48"/>
      <c r="H841" s="48"/>
      <c r="I841" s="48"/>
      <c r="J841" s="48"/>
      <c r="K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c r="GT841" s="48"/>
      <c r="GU841" s="48"/>
      <c r="GV841" s="48"/>
      <c r="GW841" s="48"/>
      <c r="GX841" s="48"/>
      <c r="GY841" s="48"/>
      <c r="GZ841" s="48"/>
      <c r="HA841" s="48"/>
      <c r="HB841" s="48"/>
      <c r="HC841" s="48"/>
      <c r="HD841" s="48"/>
      <c r="HE841" s="48"/>
      <c r="HF841" s="48"/>
      <c r="HG841" s="48"/>
      <c r="HH841" s="48"/>
      <c r="HI841" s="48"/>
      <c r="HJ841" s="48"/>
      <c r="HK841" s="48"/>
      <c r="HL841" s="48"/>
      <c r="HM841" s="48"/>
      <c r="HN841" s="48"/>
      <c r="HO841" s="48"/>
      <c r="HP841" s="48"/>
      <c r="HQ841" s="48"/>
      <c r="HR841" s="48"/>
      <c r="HS841" s="48"/>
      <c r="HT841" s="48"/>
      <c r="HU841" s="48"/>
      <c r="HV841" s="48"/>
      <c r="HW841" s="48"/>
      <c r="HX841" s="48"/>
      <c r="HY841" s="48"/>
      <c r="HZ841" s="48"/>
      <c r="IA841" s="48"/>
      <c r="IB841" s="48"/>
      <c r="IC841" s="48"/>
      <c r="ID841" s="48"/>
      <c r="IE841" s="48"/>
      <c r="IF841" s="48"/>
      <c r="IG841" s="48"/>
      <c r="IH841" s="48"/>
      <c r="II841" s="48"/>
      <c r="IJ841" s="48"/>
      <c r="IK841" s="48"/>
      <c r="IL841" s="48"/>
      <c r="IM841" s="48"/>
      <c r="IN841" s="48"/>
      <c r="IO841" s="48"/>
      <c r="IP841" s="48"/>
      <c r="IQ841" s="48"/>
      <c r="IR841" s="48"/>
      <c r="IS841" s="48"/>
      <c r="IT841" s="48"/>
      <c r="IU841" s="48"/>
      <c r="IV841" s="48"/>
    </row>
    <row r="842" spans="2:256" x14ac:dyDescent="0.25">
      <c r="B842" s="48"/>
      <c r="C842" s="48"/>
      <c r="D842" s="48"/>
      <c r="E842" s="48"/>
      <c r="F842" s="48"/>
      <c r="G842" s="48"/>
      <c r="H842" s="48"/>
      <c r="I842" s="48"/>
      <c r="J842" s="48"/>
      <c r="K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c r="BQ842" s="48"/>
      <c r="BR842" s="48"/>
      <c r="BS842" s="48"/>
      <c r="BT842" s="48"/>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48"/>
      <c r="DF842" s="48"/>
      <c r="DG842" s="48"/>
      <c r="DH842" s="48"/>
      <c r="DI842" s="48"/>
      <c r="DJ842" s="48"/>
      <c r="DK842" s="48"/>
      <c r="DL842" s="48"/>
      <c r="DM842" s="48"/>
      <c r="DN842" s="48"/>
      <c r="DO842" s="48"/>
      <c r="DP842" s="48"/>
      <c r="DQ842" s="48"/>
      <c r="DR842" s="48"/>
      <c r="DS842" s="48"/>
      <c r="DT842" s="48"/>
      <c r="DU842" s="48"/>
      <c r="DV842" s="48"/>
      <c r="DW842" s="48"/>
      <c r="DX842" s="48"/>
      <c r="DY842" s="48"/>
      <c r="DZ842" s="48"/>
      <c r="EA842" s="48"/>
      <c r="EB842" s="48"/>
      <c r="EC842" s="48"/>
      <c r="ED842" s="48"/>
      <c r="EE842" s="48"/>
      <c r="EF842" s="48"/>
      <c r="EG842" s="48"/>
      <c r="EH842" s="48"/>
      <c r="EI842" s="48"/>
      <c r="EJ842" s="48"/>
      <c r="EK842" s="48"/>
      <c r="EL842" s="48"/>
      <c r="EM842" s="48"/>
      <c r="EN842" s="48"/>
      <c r="EO842" s="48"/>
      <c r="EP842" s="48"/>
      <c r="EQ842" s="48"/>
      <c r="ER842" s="48"/>
      <c r="ES842" s="48"/>
      <c r="ET842" s="48"/>
      <c r="EU842" s="48"/>
      <c r="EV842" s="48"/>
      <c r="EW842" s="48"/>
      <c r="EX842" s="48"/>
      <c r="EY842" s="48"/>
      <c r="EZ842" s="48"/>
      <c r="FA842" s="48"/>
      <c r="FB842" s="48"/>
      <c r="FC842" s="48"/>
      <c r="FD842" s="48"/>
      <c r="FE842" s="48"/>
      <c r="FF842" s="48"/>
      <c r="FG842" s="48"/>
      <c r="FH842" s="48"/>
      <c r="FI842" s="48"/>
      <c r="FJ842" s="48"/>
      <c r="FK842" s="48"/>
      <c r="FL842" s="48"/>
      <c r="FM842" s="48"/>
      <c r="FN842" s="48"/>
      <c r="FO842" s="48"/>
      <c r="FP842" s="48"/>
      <c r="FQ842" s="48"/>
      <c r="FR842" s="48"/>
      <c r="FS842" s="48"/>
      <c r="FT842" s="48"/>
      <c r="FU842" s="48"/>
      <c r="FV842" s="48"/>
      <c r="FW842" s="48"/>
      <c r="FX842" s="48"/>
      <c r="FY842" s="48"/>
      <c r="FZ842" s="48"/>
      <c r="GA842" s="48"/>
      <c r="GB842" s="48"/>
      <c r="GC842" s="48"/>
      <c r="GD842" s="48"/>
      <c r="GE842" s="48"/>
      <c r="GF842" s="48"/>
      <c r="GG842" s="48"/>
      <c r="GH842" s="48"/>
      <c r="GI842" s="48"/>
      <c r="GJ842" s="48"/>
      <c r="GK842" s="48"/>
      <c r="GL842" s="48"/>
      <c r="GM842" s="48"/>
      <c r="GN842" s="48"/>
      <c r="GO842" s="48"/>
      <c r="GP842" s="48"/>
      <c r="GQ842" s="48"/>
      <c r="GR842" s="48"/>
      <c r="GS842" s="48"/>
      <c r="GT842" s="48"/>
      <c r="GU842" s="48"/>
      <c r="GV842" s="48"/>
      <c r="GW842" s="48"/>
      <c r="GX842" s="48"/>
      <c r="GY842" s="48"/>
      <c r="GZ842" s="48"/>
      <c r="HA842" s="48"/>
      <c r="HB842" s="48"/>
      <c r="HC842" s="48"/>
      <c r="HD842" s="48"/>
      <c r="HE842" s="48"/>
      <c r="HF842" s="48"/>
      <c r="HG842" s="48"/>
      <c r="HH842" s="48"/>
      <c r="HI842" s="48"/>
      <c r="HJ842" s="48"/>
      <c r="HK842" s="48"/>
      <c r="HL842" s="48"/>
      <c r="HM842" s="48"/>
      <c r="HN842" s="48"/>
      <c r="HO842" s="48"/>
      <c r="HP842" s="48"/>
      <c r="HQ842" s="48"/>
      <c r="HR842" s="48"/>
      <c r="HS842" s="48"/>
      <c r="HT842" s="48"/>
      <c r="HU842" s="48"/>
      <c r="HV842" s="48"/>
      <c r="HW842" s="48"/>
      <c r="HX842" s="48"/>
      <c r="HY842" s="48"/>
      <c r="HZ842" s="48"/>
      <c r="IA842" s="48"/>
      <c r="IB842" s="48"/>
      <c r="IC842" s="48"/>
      <c r="ID842" s="48"/>
      <c r="IE842" s="48"/>
      <c r="IF842" s="48"/>
      <c r="IG842" s="48"/>
      <c r="IH842" s="48"/>
      <c r="II842" s="48"/>
      <c r="IJ842" s="48"/>
      <c r="IK842" s="48"/>
      <c r="IL842" s="48"/>
      <c r="IM842" s="48"/>
      <c r="IN842" s="48"/>
      <c r="IO842" s="48"/>
      <c r="IP842" s="48"/>
      <c r="IQ842" s="48"/>
      <c r="IR842" s="48"/>
      <c r="IS842" s="48"/>
      <c r="IT842" s="48"/>
      <c r="IU842" s="48"/>
      <c r="IV842" s="48"/>
    </row>
    <row r="843" spans="2:256" x14ac:dyDescent="0.25">
      <c r="B843" s="48"/>
      <c r="C843" s="48"/>
      <c r="D843" s="48"/>
      <c r="E843" s="48"/>
      <c r="F843" s="48"/>
      <c r="G843" s="48"/>
      <c r="H843" s="48"/>
      <c r="I843" s="48"/>
      <c r="J843" s="48"/>
      <c r="K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c r="GT843" s="48"/>
      <c r="GU843" s="48"/>
      <c r="GV843" s="48"/>
      <c r="GW843" s="48"/>
      <c r="GX843" s="48"/>
      <c r="GY843" s="48"/>
      <c r="GZ843" s="48"/>
      <c r="HA843" s="48"/>
      <c r="HB843" s="48"/>
      <c r="HC843" s="48"/>
      <c r="HD843" s="48"/>
      <c r="HE843" s="48"/>
      <c r="HF843" s="48"/>
      <c r="HG843" s="48"/>
      <c r="HH843" s="48"/>
      <c r="HI843" s="48"/>
      <c r="HJ843" s="48"/>
      <c r="HK843" s="48"/>
      <c r="HL843" s="48"/>
      <c r="HM843" s="48"/>
      <c r="HN843" s="48"/>
      <c r="HO843" s="48"/>
      <c r="HP843" s="48"/>
      <c r="HQ843" s="48"/>
      <c r="HR843" s="48"/>
      <c r="HS843" s="48"/>
      <c r="HT843" s="48"/>
      <c r="HU843" s="48"/>
      <c r="HV843" s="48"/>
      <c r="HW843" s="48"/>
      <c r="HX843" s="48"/>
      <c r="HY843" s="48"/>
      <c r="HZ843" s="48"/>
      <c r="IA843" s="48"/>
      <c r="IB843" s="48"/>
      <c r="IC843" s="48"/>
      <c r="ID843" s="48"/>
      <c r="IE843" s="48"/>
      <c r="IF843" s="48"/>
      <c r="IG843" s="48"/>
      <c r="IH843" s="48"/>
      <c r="II843" s="48"/>
      <c r="IJ843" s="48"/>
      <c r="IK843" s="48"/>
      <c r="IL843" s="48"/>
      <c r="IM843" s="48"/>
      <c r="IN843" s="48"/>
      <c r="IO843" s="48"/>
      <c r="IP843" s="48"/>
      <c r="IQ843" s="48"/>
      <c r="IR843" s="48"/>
      <c r="IS843" s="48"/>
      <c r="IT843" s="48"/>
      <c r="IU843" s="48"/>
      <c r="IV843" s="48"/>
    </row>
    <row r="844" spans="2:256" x14ac:dyDescent="0.25">
      <c r="B844" s="48"/>
      <c r="C844" s="48"/>
      <c r="D844" s="48"/>
      <c r="E844" s="48"/>
      <c r="F844" s="48"/>
      <c r="G844" s="48"/>
      <c r="H844" s="48"/>
      <c r="I844" s="48"/>
      <c r="J844" s="48"/>
      <c r="K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c r="BQ844" s="48"/>
      <c r="BR844" s="48"/>
      <c r="BS844" s="48"/>
      <c r="BT844" s="48"/>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48"/>
      <c r="DF844" s="48"/>
      <c r="DG844" s="48"/>
      <c r="DH844" s="48"/>
      <c r="DI844" s="48"/>
      <c r="DJ844" s="48"/>
      <c r="DK844" s="48"/>
      <c r="DL844" s="48"/>
      <c r="DM844" s="48"/>
      <c r="DN844" s="48"/>
      <c r="DO844" s="48"/>
      <c r="DP844" s="48"/>
      <c r="DQ844" s="48"/>
      <c r="DR844" s="48"/>
      <c r="DS844" s="48"/>
      <c r="DT844" s="48"/>
      <c r="DU844" s="48"/>
      <c r="DV844" s="48"/>
      <c r="DW844" s="48"/>
      <c r="DX844" s="48"/>
      <c r="DY844" s="48"/>
      <c r="DZ844" s="48"/>
      <c r="EA844" s="48"/>
      <c r="EB844" s="48"/>
      <c r="EC844" s="48"/>
      <c r="ED844" s="48"/>
      <c r="EE844" s="48"/>
      <c r="EF844" s="48"/>
      <c r="EG844" s="48"/>
      <c r="EH844" s="48"/>
      <c r="EI844" s="48"/>
      <c r="EJ844" s="48"/>
      <c r="EK844" s="48"/>
      <c r="EL844" s="48"/>
      <c r="EM844" s="48"/>
      <c r="EN844" s="48"/>
      <c r="EO844" s="48"/>
      <c r="EP844" s="48"/>
      <c r="EQ844" s="48"/>
      <c r="ER844" s="48"/>
      <c r="ES844" s="48"/>
      <c r="ET844" s="48"/>
      <c r="EU844" s="48"/>
      <c r="EV844" s="48"/>
      <c r="EW844" s="48"/>
      <c r="EX844" s="48"/>
      <c r="EY844" s="48"/>
      <c r="EZ844" s="48"/>
      <c r="FA844" s="48"/>
      <c r="FB844" s="48"/>
      <c r="FC844" s="48"/>
      <c r="FD844" s="48"/>
      <c r="FE844" s="48"/>
      <c r="FF844" s="48"/>
      <c r="FG844" s="48"/>
      <c r="FH844" s="48"/>
      <c r="FI844" s="48"/>
      <c r="FJ844" s="48"/>
      <c r="FK844" s="48"/>
      <c r="FL844" s="48"/>
      <c r="FM844" s="48"/>
      <c r="FN844" s="48"/>
      <c r="FO844" s="48"/>
      <c r="FP844" s="48"/>
      <c r="FQ844" s="48"/>
      <c r="FR844" s="48"/>
      <c r="FS844" s="48"/>
      <c r="FT844" s="48"/>
      <c r="FU844" s="48"/>
      <c r="FV844" s="48"/>
      <c r="FW844" s="48"/>
      <c r="FX844" s="48"/>
      <c r="FY844" s="48"/>
      <c r="FZ844" s="48"/>
      <c r="GA844" s="48"/>
      <c r="GB844" s="48"/>
      <c r="GC844" s="48"/>
      <c r="GD844" s="48"/>
      <c r="GE844" s="48"/>
      <c r="GF844" s="48"/>
      <c r="GG844" s="48"/>
      <c r="GH844" s="48"/>
      <c r="GI844" s="48"/>
      <c r="GJ844" s="48"/>
      <c r="GK844" s="48"/>
      <c r="GL844" s="48"/>
      <c r="GM844" s="48"/>
      <c r="GN844" s="48"/>
      <c r="GO844" s="48"/>
      <c r="GP844" s="48"/>
      <c r="GQ844" s="48"/>
      <c r="GR844" s="48"/>
      <c r="GS844" s="48"/>
      <c r="GT844" s="48"/>
      <c r="GU844" s="48"/>
      <c r="GV844" s="48"/>
      <c r="GW844" s="48"/>
      <c r="GX844" s="48"/>
      <c r="GY844" s="48"/>
      <c r="GZ844" s="48"/>
      <c r="HA844" s="48"/>
      <c r="HB844" s="48"/>
      <c r="HC844" s="48"/>
      <c r="HD844" s="48"/>
      <c r="HE844" s="48"/>
      <c r="HF844" s="48"/>
      <c r="HG844" s="48"/>
      <c r="HH844" s="48"/>
      <c r="HI844" s="48"/>
      <c r="HJ844" s="48"/>
      <c r="HK844" s="48"/>
      <c r="HL844" s="48"/>
      <c r="HM844" s="48"/>
      <c r="HN844" s="48"/>
      <c r="HO844" s="48"/>
      <c r="HP844" s="48"/>
      <c r="HQ844" s="48"/>
      <c r="HR844" s="48"/>
      <c r="HS844" s="48"/>
      <c r="HT844" s="48"/>
      <c r="HU844" s="48"/>
      <c r="HV844" s="48"/>
      <c r="HW844" s="48"/>
      <c r="HX844" s="48"/>
      <c r="HY844" s="48"/>
      <c r="HZ844" s="48"/>
      <c r="IA844" s="48"/>
      <c r="IB844" s="48"/>
      <c r="IC844" s="48"/>
      <c r="ID844" s="48"/>
      <c r="IE844" s="48"/>
      <c r="IF844" s="48"/>
      <c r="IG844" s="48"/>
      <c r="IH844" s="48"/>
      <c r="II844" s="48"/>
      <c r="IJ844" s="48"/>
      <c r="IK844" s="48"/>
      <c r="IL844" s="48"/>
      <c r="IM844" s="48"/>
      <c r="IN844" s="48"/>
      <c r="IO844" s="48"/>
      <c r="IP844" s="48"/>
      <c r="IQ844" s="48"/>
      <c r="IR844" s="48"/>
      <c r="IS844" s="48"/>
      <c r="IT844" s="48"/>
      <c r="IU844" s="48"/>
      <c r="IV844" s="48"/>
    </row>
    <row r="845" spans="2:256" x14ac:dyDescent="0.25">
      <c r="B845" s="48"/>
      <c r="C845" s="48"/>
      <c r="D845" s="48"/>
      <c r="E845" s="48"/>
      <c r="F845" s="48"/>
      <c r="G845" s="48"/>
      <c r="H845" s="48"/>
      <c r="I845" s="48"/>
      <c r="J845" s="48"/>
      <c r="K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c r="BQ845" s="48"/>
      <c r="BR845" s="48"/>
      <c r="BS845" s="48"/>
      <c r="BT845" s="48"/>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48"/>
      <c r="DF845" s="48"/>
      <c r="DG845" s="48"/>
      <c r="DH845" s="48"/>
      <c r="DI845" s="48"/>
      <c r="DJ845" s="48"/>
      <c r="DK845" s="48"/>
      <c r="DL845" s="48"/>
      <c r="DM845" s="48"/>
      <c r="DN845" s="48"/>
      <c r="DO845" s="48"/>
      <c r="DP845" s="48"/>
      <c r="DQ845" s="48"/>
      <c r="DR845" s="48"/>
      <c r="DS845" s="48"/>
      <c r="DT845" s="48"/>
      <c r="DU845" s="48"/>
      <c r="DV845" s="48"/>
      <c r="DW845" s="48"/>
      <c r="DX845" s="48"/>
      <c r="DY845" s="48"/>
      <c r="DZ845" s="48"/>
      <c r="EA845" s="48"/>
      <c r="EB845" s="48"/>
      <c r="EC845" s="48"/>
      <c r="ED845" s="48"/>
      <c r="EE845" s="48"/>
      <c r="EF845" s="48"/>
      <c r="EG845" s="48"/>
      <c r="EH845" s="48"/>
      <c r="EI845" s="48"/>
      <c r="EJ845" s="48"/>
      <c r="EK845" s="48"/>
      <c r="EL845" s="48"/>
      <c r="EM845" s="48"/>
      <c r="EN845" s="48"/>
      <c r="EO845" s="48"/>
      <c r="EP845" s="48"/>
      <c r="EQ845" s="48"/>
      <c r="ER845" s="48"/>
      <c r="ES845" s="48"/>
      <c r="ET845" s="48"/>
      <c r="EU845" s="48"/>
      <c r="EV845" s="48"/>
      <c r="EW845" s="48"/>
      <c r="EX845" s="48"/>
      <c r="EY845" s="48"/>
      <c r="EZ845" s="48"/>
      <c r="FA845" s="48"/>
      <c r="FB845" s="48"/>
      <c r="FC845" s="48"/>
      <c r="FD845" s="48"/>
      <c r="FE845" s="48"/>
      <c r="FF845" s="48"/>
      <c r="FG845" s="48"/>
      <c r="FH845" s="48"/>
      <c r="FI845" s="48"/>
      <c r="FJ845" s="48"/>
      <c r="FK845" s="48"/>
      <c r="FL845" s="48"/>
      <c r="FM845" s="48"/>
      <c r="FN845" s="48"/>
      <c r="FO845" s="48"/>
      <c r="FP845" s="48"/>
      <c r="FQ845" s="48"/>
      <c r="FR845" s="48"/>
      <c r="FS845" s="48"/>
      <c r="FT845" s="48"/>
      <c r="FU845" s="48"/>
      <c r="FV845" s="48"/>
      <c r="FW845" s="48"/>
      <c r="FX845" s="48"/>
      <c r="FY845" s="48"/>
      <c r="FZ845" s="48"/>
      <c r="GA845" s="48"/>
      <c r="GB845" s="48"/>
      <c r="GC845" s="48"/>
      <c r="GD845" s="48"/>
      <c r="GE845" s="48"/>
      <c r="GF845" s="48"/>
      <c r="GG845" s="48"/>
      <c r="GH845" s="48"/>
      <c r="GI845" s="48"/>
      <c r="GJ845" s="48"/>
      <c r="GK845" s="48"/>
      <c r="GL845" s="48"/>
      <c r="GM845" s="48"/>
      <c r="GN845" s="48"/>
      <c r="GO845" s="48"/>
      <c r="GP845" s="48"/>
      <c r="GQ845" s="48"/>
      <c r="GR845" s="48"/>
      <c r="GS845" s="48"/>
      <c r="GT845" s="48"/>
      <c r="GU845" s="48"/>
      <c r="GV845" s="48"/>
      <c r="GW845" s="48"/>
      <c r="GX845" s="48"/>
      <c r="GY845" s="48"/>
      <c r="GZ845" s="48"/>
      <c r="HA845" s="48"/>
      <c r="HB845" s="48"/>
      <c r="HC845" s="48"/>
      <c r="HD845" s="48"/>
      <c r="HE845" s="48"/>
      <c r="HF845" s="48"/>
      <c r="HG845" s="48"/>
      <c r="HH845" s="48"/>
      <c r="HI845" s="48"/>
      <c r="HJ845" s="48"/>
      <c r="HK845" s="48"/>
      <c r="HL845" s="48"/>
      <c r="HM845" s="48"/>
      <c r="HN845" s="48"/>
      <c r="HO845" s="48"/>
      <c r="HP845" s="48"/>
      <c r="HQ845" s="48"/>
      <c r="HR845" s="48"/>
      <c r="HS845" s="48"/>
      <c r="HT845" s="48"/>
      <c r="HU845" s="48"/>
      <c r="HV845" s="48"/>
      <c r="HW845" s="48"/>
      <c r="HX845" s="48"/>
      <c r="HY845" s="48"/>
      <c r="HZ845" s="48"/>
      <c r="IA845" s="48"/>
      <c r="IB845" s="48"/>
      <c r="IC845" s="48"/>
      <c r="ID845" s="48"/>
      <c r="IE845" s="48"/>
      <c r="IF845" s="48"/>
      <c r="IG845" s="48"/>
      <c r="IH845" s="48"/>
      <c r="II845" s="48"/>
      <c r="IJ845" s="48"/>
      <c r="IK845" s="48"/>
      <c r="IL845" s="48"/>
      <c r="IM845" s="48"/>
      <c r="IN845" s="48"/>
      <c r="IO845" s="48"/>
      <c r="IP845" s="48"/>
      <c r="IQ845" s="48"/>
      <c r="IR845" s="48"/>
      <c r="IS845" s="48"/>
      <c r="IT845" s="48"/>
      <c r="IU845" s="48"/>
      <c r="IV845" s="48"/>
    </row>
    <row r="846" spans="2:256" x14ac:dyDescent="0.25">
      <c r="B846" s="48"/>
      <c r="C846" s="48"/>
      <c r="D846" s="48"/>
      <c r="E846" s="48"/>
      <c r="F846" s="48"/>
      <c r="G846" s="48"/>
      <c r="H846" s="48"/>
      <c r="I846" s="48"/>
      <c r="J846" s="48"/>
      <c r="K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c r="GT846" s="48"/>
      <c r="GU846" s="48"/>
      <c r="GV846" s="48"/>
      <c r="GW846" s="48"/>
      <c r="GX846" s="48"/>
      <c r="GY846" s="48"/>
      <c r="GZ846" s="48"/>
      <c r="HA846" s="48"/>
      <c r="HB846" s="48"/>
      <c r="HC846" s="48"/>
      <c r="HD846" s="48"/>
      <c r="HE846" s="48"/>
      <c r="HF846" s="48"/>
      <c r="HG846" s="48"/>
      <c r="HH846" s="48"/>
      <c r="HI846" s="48"/>
      <c r="HJ846" s="48"/>
      <c r="HK846" s="48"/>
      <c r="HL846" s="48"/>
      <c r="HM846" s="48"/>
      <c r="HN846" s="48"/>
      <c r="HO846" s="48"/>
      <c r="HP846" s="48"/>
      <c r="HQ846" s="48"/>
      <c r="HR846" s="48"/>
      <c r="HS846" s="48"/>
      <c r="HT846" s="48"/>
      <c r="HU846" s="48"/>
      <c r="HV846" s="48"/>
      <c r="HW846" s="48"/>
      <c r="HX846" s="48"/>
      <c r="HY846" s="48"/>
      <c r="HZ846" s="48"/>
      <c r="IA846" s="48"/>
      <c r="IB846" s="48"/>
      <c r="IC846" s="48"/>
      <c r="ID846" s="48"/>
      <c r="IE846" s="48"/>
      <c r="IF846" s="48"/>
      <c r="IG846" s="48"/>
      <c r="IH846" s="48"/>
      <c r="II846" s="48"/>
      <c r="IJ846" s="48"/>
      <c r="IK846" s="48"/>
      <c r="IL846" s="48"/>
      <c r="IM846" s="48"/>
      <c r="IN846" s="48"/>
      <c r="IO846" s="48"/>
      <c r="IP846" s="48"/>
      <c r="IQ846" s="48"/>
      <c r="IR846" s="48"/>
      <c r="IS846" s="48"/>
      <c r="IT846" s="48"/>
      <c r="IU846" s="48"/>
      <c r="IV846" s="48"/>
    </row>
    <row r="847" spans="2:256" x14ac:dyDescent="0.25">
      <c r="B847" s="48"/>
      <c r="C847" s="48"/>
      <c r="D847" s="48"/>
      <c r="E847" s="48"/>
      <c r="F847" s="48"/>
      <c r="G847" s="48"/>
      <c r="H847" s="48"/>
      <c r="I847" s="48"/>
      <c r="J847" s="48"/>
      <c r="K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48"/>
      <c r="GT847" s="48"/>
      <c r="GU847" s="48"/>
      <c r="GV847" s="48"/>
      <c r="GW847" s="48"/>
      <c r="GX847" s="48"/>
      <c r="GY847" s="48"/>
      <c r="GZ847" s="48"/>
      <c r="HA847" s="48"/>
      <c r="HB847" s="48"/>
      <c r="HC847" s="48"/>
      <c r="HD847" s="48"/>
      <c r="HE847" s="48"/>
      <c r="HF847" s="48"/>
      <c r="HG847" s="48"/>
      <c r="HH847" s="48"/>
      <c r="HI847" s="48"/>
      <c r="HJ847" s="48"/>
      <c r="HK847" s="48"/>
      <c r="HL847" s="48"/>
      <c r="HM847" s="48"/>
      <c r="HN847" s="48"/>
      <c r="HO847" s="48"/>
      <c r="HP847" s="48"/>
      <c r="HQ847" s="48"/>
      <c r="HR847" s="48"/>
      <c r="HS847" s="48"/>
      <c r="HT847" s="48"/>
      <c r="HU847" s="48"/>
      <c r="HV847" s="48"/>
      <c r="HW847" s="48"/>
      <c r="HX847" s="48"/>
      <c r="HY847" s="48"/>
      <c r="HZ847" s="48"/>
      <c r="IA847" s="48"/>
      <c r="IB847" s="48"/>
      <c r="IC847" s="48"/>
      <c r="ID847" s="48"/>
      <c r="IE847" s="48"/>
      <c r="IF847" s="48"/>
      <c r="IG847" s="48"/>
      <c r="IH847" s="48"/>
      <c r="II847" s="48"/>
      <c r="IJ847" s="48"/>
      <c r="IK847" s="48"/>
      <c r="IL847" s="48"/>
      <c r="IM847" s="48"/>
      <c r="IN847" s="48"/>
      <c r="IO847" s="48"/>
      <c r="IP847" s="48"/>
      <c r="IQ847" s="48"/>
      <c r="IR847" s="48"/>
      <c r="IS847" s="48"/>
      <c r="IT847" s="48"/>
      <c r="IU847" s="48"/>
      <c r="IV847" s="48"/>
    </row>
    <row r="848" spans="2:256" x14ac:dyDescent="0.25">
      <c r="B848" s="48"/>
      <c r="C848" s="48"/>
      <c r="D848" s="48"/>
      <c r="E848" s="48"/>
      <c r="F848" s="48"/>
      <c r="G848" s="48"/>
      <c r="H848" s="48"/>
      <c r="I848" s="48"/>
      <c r="J848" s="48"/>
      <c r="K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c r="DI848" s="48"/>
      <c r="DJ848" s="48"/>
      <c r="DK848" s="48"/>
      <c r="DL848" s="48"/>
      <c r="DM848" s="48"/>
      <c r="DN848" s="48"/>
      <c r="DO848" s="48"/>
      <c r="DP848" s="48"/>
      <c r="DQ848" s="48"/>
      <c r="DR848" s="48"/>
      <c r="DS848" s="48"/>
      <c r="DT848" s="48"/>
      <c r="DU848" s="48"/>
      <c r="DV848" s="48"/>
      <c r="DW848" s="48"/>
      <c r="DX848" s="48"/>
      <c r="DY848" s="48"/>
      <c r="DZ848" s="48"/>
      <c r="EA848" s="48"/>
      <c r="EB848" s="48"/>
      <c r="EC848" s="48"/>
      <c r="ED848" s="48"/>
      <c r="EE848" s="48"/>
      <c r="EF848" s="48"/>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c r="GB848" s="48"/>
      <c r="GC848" s="48"/>
      <c r="GD848" s="48"/>
      <c r="GE848" s="48"/>
      <c r="GF848" s="48"/>
      <c r="GG848" s="48"/>
      <c r="GH848" s="48"/>
      <c r="GI848" s="48"/>
      <c r="GJ848" s="48"/>
      <c r="GK848" s="48"/>
      <c r="GL848" s="48"/>
      <c r="GM848" s="48"/>
      <c r="GN848" s="48"/>
      <c r="GO848" s="48"/>
      <c r="GP848" s="48"/>
      <c r="GQ848" s="48"/>
      <c r="GR848" s="48"/>
      <c r="GS848" s="48"/>
      <c r="GT848" s="48"/>
      <c r="GU848" s="48"/>
      <c r="GV848" s="48"/>
      <c r="GW848" s="48"/>
      <c r="GX848" s="48"/>
      <c r="GY848" s="48"/>
      <c r="GZ848" s="48"/>
      <c r="HA848" s="48"/>
      <c r="HB848" s="48"/>
      <c r="HC848" s="48"/>
      <c r="HD848" s="48"/>
      <c r="HE848" s="48"/>
      <c r="HF848" s="48"/>
      <c r="HG848" s="48"/>
      <c r="HH848" s="48"/>
      <c r="HI848" s="48"/>
      <c r="HJ848" s="48"/>
      <c r="HK848" s="48"/>
      <c r="HL848" s="48"/>
      <c r="HM848" s="48"/>
      <c r="HN848" s="48"/>
      <c r="HO848" s="48"/>
      <c r="HP848" s="48"/>
      <c r="HQ848" s="48"/>
      <c r="HR848" s="48"/>
      <c r="HS848" s="48"/>
      <c r="HT848" s="48"/>
      <c r="HU848" s="48"/>
      <c r="HV848" s="48"/>
      <c r="HW848" s="48"/>
      <c r="HX848" s="48"/>
      <c r="HY848" s="48"/>
      <c r="HZ848" s="48"/>
      <c r="IA848" s="48"/>
      <c r="IB848" s="48"/>
      <c r="IC848" s="48"/>
      <c r="ID848" s="48"/>
      <c r="IE848" s="48"/>
      <c r="IF848" s="48"/>
      <c r="IG848" s="48"/>
      <c r="IH848" s="48"/>
      <c r="II848" s="48"/>
      <c r="IJ848" s="48"/>
      <c r="IK848" s="48"/>
      <c r="IL848" s="48"/>
      <c r="IM848" s="48"/>
      <c r="IN848" s="48"/>
      <c r="IO848" s="48"/>
      <c r="IP848" s="48"/>
      <c r="IQ848" s="48"/>
      <c r="IR848" s="48"/>
      <c r="IS848" s="48"/>
      <c r="IT848" s="48"/>
      <c r="IU848" s="48"/>
      <c r="IV848" s="48"/>
    </row>
    <row r="849" spans="2:256" x14ac:dyDescent="0.25">
      <c r="B849" s="48"/>
      <c r="C849" s="48"/>
      <c r="D849" s="48"/>
      <c r="E849" s="48"/>
      <c r="F849" s="48"/>
      <c r="G849" s="48"/>
      <c r="H849" s="48"/>
      <c r="I849" s="48"/>
      <c r="J849" s="48"/>
      <c r="K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c r="BQ849" s="48"/>
      <c r="BR849" s="48"/>
      <c r="BS849" s="48"/>
      <c r="BT849" s="48"/>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c r="GT849" s="48"/>
      <c r="GU849" s="48"/>
      <c r="GV849" s="48"/>
      <c r="GW849" s="48"/>
      <c r="GX849" s="48"/>
      <c r="GY849" s="48"/>
      <c r="GZ849" s="48"/>
      <c r="HA849" s="48"/>
      <c r="HB849" s="48"/>
      <c r="HC849" s="48"/>
      <c r="HD849" s="48"/>
      <c r="HE849" s="48"/>
      <c r="HF849" s="48"/>
      <c r="HG849" s="48"/>
      <c r="HH849" s="48"/>
      <c r="HI849" s="48"/>
      <c r="HJ849" s="48"/>
      <c r="HK849" s="48"/>
      <c r="HL849" s="48"/>
      <c r="HM849" s="48"/>
      <c r="HN849" s="48"/>
      <c r="HO849" s="48"/>
      <c r="HP849" s="48"/>
      <c r="HQ849" s="48"/>
      <c r="HR849" s="48"/>
      <c r="HS849" s="48"/>
      <c r="HT849" s="48"/>
      <c r="HU849" s="48"/>
      <c r="HV849" s="48"/>
      <c r="HW849" s="48"/>
      <c r="HX849" s="48"/>
      <c r="HY849" s="48"/>
      <c r="HZ849" s="48"/>
      <c r="IA849" s="48"/>
      <c r="IB849" s="48"/>
      <c r="IC849" s="48"/>
      <c r="ID849" s="48"/>
      <c r="IE849" s="48"/>
      <c r="IF849" s="48"/>
      <c r="IG849" s="48"/>
      <c r="IH849" s="48"/>
      <c r="II849" s="48"/>
      <c r="IJ849" s="48"/>
      <c r="IK849" s="48"/>
      <c r="IL849" s="48"/>
      <c r="IM849" s="48"/>
      <c r="IN849" s="48"/>
      <c r="IO849" s="48"/>
      <c r="IP849" s="48"/>
      <c r="IQ849" s="48"/>
      <c r="IR849" s="48"/>
      <c r="IS849" s="48"/>
      <c r="IT849" s="48"/>
      <c r="IU849" s="48"/>
      <c r="IV849" s="48"/>
    </row>
    <row r="850" spans="2:256" x14ac:dyDescent="0.25">
      <c r="B850" s="48"/>
      <c r="C850" s="48"/>
      <c r="D850" s="48"/>
      <c r="E850" s="48"/>
      <c r="F850" s="48"/>
      <c r="G850" s="48"/>
      <c r="H850" s="48"/>
      <c r="I850" s="48"/>
      <c r="J850" s="48"/>
      <c r="K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c r="GT850" s="48"/>
      <c r="GU850" s="48"/>
      <c r="GV850" s="48"/>
      <c r="GW850" s="48"/>
      <c r="GX850" s="48"/>
      <c r="GY850" s="48"/>
      <c r="GZ850" s="48"/>
      <c r="HA850" s="48"/>
      <c r="HB850" s="48"/>
      <c r="HC850" s="48"/>
      <c r="HD850" s="48"/>
      <c r="HE850" s="48"/>
      <c r="HF850" s="48"/>
      <c r="HG850" s="48"/>
      <c r="HH850" s="48"/>
      <c r="HI850" s="48"/>
      <c r="HJ850" s="48"/>
      <c r="HK850" s="48"/>
      <c r="HL850" s="48"/>
      <c r="HM850" s="48"/>
      <c r="HN850" s="48"/>
      <c r="HO850" s="48"/>
      <c r="HP850" s="48"/>
      <c r="HQ850" s="48"/>
      <c r="HR850" s="48"/>
      <c r="HS850" s="48"/>
      <c r="HT850" s="48"/>
      <c r="HU850" s="48"/>
      <c r="HV850" s="48"/>
      <c r="HW850" s="48"/>
      <c r="HX850" s="48"/>
      <c r="HY850" s="48"/>
      <c r="HZ850" s="48"/>
      <c r="IA850" s="48"/>
      <c r="IB850" s="48"/>
      <c r="IC850" s="48"/>
      <c r="ID850" s="48"/>
      <c r="IE850" s="48"/>
      <c r="IF850" s="48"/>
      <c r="IG850" s="48"/>
      <c r="IH850" s="48"/>
      <c r="II850" s="48"/>
      <c r="IJ850" s="48"/>
      <c r="IK850" s="48"/>
      <c r="IL850" s="48"/>
      <c r="IM850" s="48"/>
      <c r="IN850" s="48"/>
      <c r="IO850" s="48"/>
      <c r="IP850" s="48"/>
      <c r="IQ850" s="48"/>
      <c r="IR850" s="48"/>
      <c r="IS850" s="48"/>
      <c r="IT850" s="48"/>
      <c r="IU850" s="48"/>
      <c r="IV850" s="48"/>
    </row>
    <row r="851" spans="2:256" x14ac:dyDescent="0.25">
      <c r="B851" s="48"/>
      <c r="C851" s="48"/>
      <c r="D851" s="48"/>
      <c r="E851" s="48"/>
      <c r="F851" s="48"/>
      <c r="G851" s="48"/>
      <c r="H851" s="48"/>
      <c r="I851" s="48"/>
      <c r="J851" s="48"/>
      <c r="K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c r="EF851" s="48"/>
      <c r="EG851" s="48"/>
      <c r="EH851" s="48"/>
      <c r="EI851" s="48"/>
      <c r="EJ851" s="48"/>
      <c r="EK851" s="48"/>
      <c r="EL851" s="48"/>
      <c r="EM851" s="48"/>
      <c r="EN851" s="48"/>
      <c r="EO851" s="48"/>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c r="GL851" s="48"/>
      <c r="GM851" s="48"/>
      <c r="GN851" s="48"/>
      <c r="GO851" s="48"/>
      <c r="GP851" s="48"/>
      <c r="GQ851" s="48"/>
      <c r="GR851" s="48"/>
      <c r="GS851" s="48"/>
      <c r="GT851" s="48"/>
      <c r="GU851" s="48"/>
      <c r="GV851" s="48"/>
      <c r="GW851" s="48"/>
      <c r="GX851" s="48"/>
      <c r="GY851" s="48"/>
      <c r="GZ851" s="48"/>
      <c r="HA851" s="48"/>
      <c r="HB851" s="48"/>
      <c r="HC851" s="48"/>
      <c r="HD851" s="48"/>
      <c r="HE851" s="48"/>
      <c r="HF851" s="48"/>
      <c r="HG851" s="48"/>
      <c r="HH851" s="48"/>
      <c r="HI851" s="48"/>
      <c r="HJ851" s="48"/>
      <c r="HK851" s="48"/>
      <c r="HL851" s="48"/>
      <c r="HM851" s="48"/>
      <c r="HN851" s="48"/>
      <c r="HO851" s="48"/>
      <c r="HP851" s="48"/>
      <c r="HQ851" s="48"/>
      <c r="HR851" s="48"/>
      <c r="HS851" s="48"/>
      <c r="HT851" s="48"/>
      <c r="HU851" s="48"/>
      <c r="HV851" s="48"/>
      <c r="HW851" s="48"/>
      <c r="HX851" s="48"/>
      <c r="HY851" s="48"/>
      <c r="HZ851" s="48"/>
      <c r="IA851" s="48"/>
      <c r="IB851" s="48"/>
      <c r="IC851" s="48"/>
      <c r="ID851" s="48"/>
      <c r="IE851" s="48"/>
      <c r="IF851" s="48"/>
      <c r="IG851" s="48"/>
      <c r="IH851" s="48"/>
      <c r="II851" s="48"/>
      <c r="IJ851" s="48"/>
      <c r="IK851" s="48"/>
      <c r="IL851" s="48"/>
      <c r="IM851" s="48"/>
      <c r="IN851" s="48"/>
      <c r="IO851" s="48"/>
      <c r="IP851" s="48"/>
      <c r="IQ851" s="48"/>
      <c r="IR851" s="48"/>
      <c r="IS851" s="48"/>
      <c r="IT851" s="48"/>
      <c r="IU851" s="48"/>
      <c r="IV851" s="48"/>
    </row>
    <row r="852" spans="2:256" x14ac:dyDescent="0.25">
      <c r="B852" s="48"/>
      <c r="C852" s="48"/>
      <c r="D852" s="48"/>
      <c r="E852" s="48"/>
      <c r="F852" s="48"/>
      <c r="G852" s="48"/>
      <c r="H852" s="48"/>
      <c r="I852" s="48"/>
      <c r="J852" s="48"/>
      <c r="K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c r="GT852" s="48"/>
      <c r="GU852" s="48"/>
      <c r="GV852" s="48"/>
      <c r="GW852" s="48"/>
      <c r="GX852" s="48"/>
      <c r="GY852" s="48"/>
      <c r="GZ852" s="48"/>
      <c r="HA852" s="48"/>
      <c r="HB852" s="48"/>
      <c r="HC852" s="48"/>
      <c r="HD852" s="48"/>
      <c r="HE852" s="48"/>
      <c r="HF852" s="48"/>
      <c r="HG852" s="48"/>
      <c r="HH852" s="48"/>
      <c r="HI852" s="48"/>
      <c r="HJ852" s="48"/>
      <c r="HK852" s="48"/>
      <c r="HL852" s="48"/>
      <c r="HM852" s="48"/>
      <c r="HN852" s="48"/>
      <c r="HO852" s="48"/>
      <c r="HP852" s="48"/>
      <c r="HQ852" s="48"/>
      <c r="HR852" s="48"/>
      <c r="HS852" s="48"/>
      <c r="HT852" s="48"/>
      <c r="HU852" s="48"/>
      <c r="HV852" s="48"/>
      <c r="HW852" s="48"/>
      <c r="HX852" s="48"/>
      <c r="HY852" s="48"/>
      <c r="HZ852" s="48"/>
      <c r="IA852" s="48"/>
      <c r="IB852" s="48"/>
      <c r="IC852" s="48"/>
      <c r="ID852" s="48"/>
      <c r="IE852" s="48"/>
      <c r="IF852" s="48"/>
      <c r="IG852" s="48"/>
      <c r="IH852" s="48"/>
      <c r="II852" s="48"/>
      <c r="IJ852" s="48"/>
      <c r="IK852" s="48"/>
      <c r="IL852" s="48"/>
      <c r="IM852" s="48"/>
      <c r="IN852" s="48"/>
      <c r="IO852" s="48"/>
      <c r="IP852" s="48"/>
      <c r="IQ852" s="48"/>
      <c r="IR852" s="48"/>
      <c r="IS852" s="48"/>
      <c r="IT852" s="48"/>
      <c r="IU852" s="48"/>
      <c r="IV852" s="48"/>
    </row>
    <row r="853" spans="2:256" x14ac:dyDescent="0.25">
      <c r="B853" s="48"/>
      <c r="C853" s="48"/>
      <c r="D853" s="48"/>
      <c r="E853" s="48"/>
      <c r="F853" s="48"/>
      <c r="G853" s="48"/>
      <c r="H853" s="48"/>
      <c r="I853" s="48"/>
      <c r="J853" s="48"/>
      <c r="K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c r="GT853" s="48"/>
      <c r="GU853" s="48"/>
      <c r="GV853" s="48"/>
      <c r="GW853" s="48"/>
      <c r="GX853" s="48"/>
      <c r="GY853" s="48"/>
      <c r="GZ853" s="48"/>
      <c r="HA853" s="48"/>
      <c r="HB853" s="48"/>
      <c r="HC853" s="48"/>
      <c r="HD853" s="48"/>
      <c r="HE853" s="48"/>
      <c r="HF853" s="48"/>
      <c r="HG853" s="48"/>
      <c r="HH853" s="48"/>
      <c r="HI853" s="48"/>
      <c r="HJ853" s="48"/>
      <c r="HK853" s="48"/>
      <c r="HL853" s="48"/>
      <c r="HM853" s="48"/>
      <c r="HN853" s="48"/>
      <c r="HO853" s="48"/>
      <c r="HP853" s="48"/>
      <c r="HQ853" s="48"/>
      <c r="HR853" s="48"/>
      <c r="HS853" s="48"/>
      <c r="HT853" s="48"/>
      <c r="HU853" s="48"/>
      <c r="HV853" s="48"/>
      <c r="HW853" s="48"/>
      <c r="HX853" s="48"/>
      <c r="HY853" s="48"/>
      <c r="HZ853" s="48"/>
      <c r="IA853" s="48"/>
      <c r="IB853" s="48"/>
      <c r="IC853" s="48"/>
      <c r="ID853" s="48"/>
      <c r="IE853" s="48"/>
      <c r="IF853" s="48"/>
      <c r="IG853" s="48"/>
      <c r="IH853" s="48"/>
      <c r="II853" s="48"/>
      <c r="IJ853" s="48"/>
      <c r="IK853" s="48"/>
      <c r="IL853" s="48"/>
      <c r="IM853" s="48"/>
      <c r="IN853" s="48"/>
      <c r="IO853" s="48"/>
      <c r="IP853" s="48"/>
      <c r="IQ853" s="48"/>
      <c r="IR853" s="48"/>
      <c r="IS853" s="48"/>
      <c r="IT853" s="48"/>
      <c r="IU853" s="48"/>
      <c r="IV853" s="48"/>
    </row>
    <row r="854" spans="2:256" x14ac:dyDescent="0.25">
      <c r="B854" s="48"/>
      <c r="C854" s="48"/>
      <c r="D854" s="48"/>
      <c r="E854" s="48"/>
      <c r="F854" s="48"/>
      <c r="G854" s="48"/>
      <c r="H854" s="48"/>
      <c r="I854" s="48"/>
      <c r="J854" s="48"/>
      <c r="K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c r="EF854" s="48"/>
      <c r="EG854" s="48"/>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48"/>
      <c r="GT854" s="48"/>
      <c r="GU854" s="48"/>
      <c r="GV854" s="48"/>
      <c r="GW854" s="48"/>
      <c r="GX854" s="48"/>
      <c r="GY854" s="48"/>
      <c r="GZ854" s="48"/>
      <c r="HA854" s="48"/>
      <c r="HB854" s="48"/>
      <c r="HC854" s="48"/>
      <c r="HD854" s="48"/>
      <c r="HE854" s="48"/>
      <c r="HF854" s="48"/>
      <c r="HG854" s="48"/>
      <c r="HH854" s="48"/>
      <c r="HI854" s="48"/>
      <c r="HJ854" s="48"/>
      <c r="HK854" s="48"/>
      <c r="HL854" s="48"/>
      <c r="HM854" s="48"/>
      <c r="HN854" s="48"/>
      <c r="HO854" s="48"/>
      <c r="HP854" s="48"/>
      <c r="HQ854" s="48"/>
      <c r="HR854" s="48"/>
      <c r="HS854" s="48"/>
      <c r="HT854" s="48"/>
      <c r="HU854" s="48"/>
      <c r="HV854" s="48"/>
      <c r="HW854" s="48"/>
      <c r="HX854" s="48"/>
      <c r="HY854" s="48"/>
      <c r="HZ854" s="48"/>
      <c r="IA854" s="48"/>
      <c r="IB854" s="48"/>
      <c r="IC854" s="48"/>
      <c r="ID854" s="48"/>
      <c r="IE854" s="48"/>
      <c r="IF854" s="48"/>
      <c r="IG854" s="48"/>
      <c r="IH854" s="48"/>
      <c r="II854" s="48"/>
      <c r="IJ854" s="48"/>
      <c r="IK854" s="48"/>
      <c r="IL854" s="48"/>
      <c r="IM854" s="48"/>
      <c r="IN854" s="48"/>
      <c r="IO854" s="48"/>
      <c r="IP854" s="48"/>
      <c r="IQ854" s="48"/>
      <c r="IR854" s="48"/>
      <c r="IS854" s="48"/>
      <c r="IT854" s="48"/>
      <c r="IU854" s="48"/>
      <c r="IV854" s="48"/>
    </row>
    <row r="855" spans="2:256" x14ac:dyDescent="0.25">
      <c r="B855" s="48"/>
      <c r="C855" s="48"/>
      <c r="D855" s="48"/>
      <c r="E855" s="48"/>
      <c r="F855" s="48"/>
      <c r="G855" s="48"/>
      <c r="H855" s="48"/>
      <c r="I855" s="48"/>
      <c r="J855" s="48"/>
      <c r="K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c r="GT855" s="48"/>
      <c r="GU855" s="48"/>
      <c r="GV855" s="48"/>
      <c r="GW855" s="48"/>
      <c r="GX855" s="48"/>
      <c r="GY855" s="48"/>
      <c r="GZ855" s="48"/>
      <c r="HA855" s="48"/>
      <c r="HB855" s="48"/>
      <c r="HC855" s="48"/>
      <c r="HD855" s="48"/>
      <c r="HE855" s="48"/>
      <c r="HF855" s="48"/>
      <c r="HG855" s="48"/>
      <c r="HH855" s="48"/>
      <c r="HI855" s="48"/>
      <c r="HJ855" s="48"/>
      <c r="HK855" s="48"/>
      <c r="HL855" s="48"/>
      <c r="HM855" s="48"/>
      <c r="HN855" s="48"/>
      <c r="HO855" s="48"/>
      <c r="HP855" s="48"/>
      <c r="HQ855" s="48"/>
      <c r="HR855" s="48"/>
      <c r="HS855" s="48"/>
      <c r="HT855" s="48"/>
      <c r="HU855" s="48"/>
      <c r="HV855" s="48"/>
      <c r="HW855" s="48"/>
      <c r="HX855" s="48"/>
      <c r="HY855" s="48"/>
      <c r="HZ855" s="48"/>
      <c r="IA855" s="48"/>
      <c r="IB855" s="48"/>
      <c r="IC855" s="48"/>
      <c r="ID855" s="48"/>
      <c r="IE855" s="48"/>
      <c r="IF855" s="48"/>
      <c r="IG855" s="48"/>
      <c r="IH855" s="48"/>
      <c r="II855" s="48"/>
      <c r="IJ855" s="48"/>
      <c r="IK855" s="48"/>
      <c r="IL855" s="48"/>
      <c r="IM855" s="48"/>
      <c r="IN855" s="48"/>
      <c r="IO855" s="48"/>
      <c r="IP855" s="48"/>
      <c r="IQ855" s="48"/>
      <c r="IR855" s="48"/>
      <c r="IS855" s="48"/>
      <c r="IT855" s="48"/>
      <c r="IU855" s="48"/>
      <c r="IV855" s="48"/>
    </row>
    <row r="856" spans="2:256" x14ac:dyDescent="0.25">
      <c r="B856" s="48"/>
      <c r="C856" s="48"/>
      <c r="D856" s="48"/>
      <c r="E856" s="48"/>
      <c r="F856" s="48"/>
      <c r="G856" s="48"/>
      <c r="H856" s="48"/>
      <c r="I856" s="48"/>
      <c r="J856" s="48"/>
      <c r="K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c r="GT856" s="48"/>
      <c r="GU856" s="48"/>
      <c r="GV856" s="48"/>
      <c r="GW856" s="48"/>
      <c r="GX856" s="48"/>
      <c r="GY856" s="48"/>
      <c r="GZ856" s="48"/>
      <c r="HA856" s="48"/>
      <c r="HB856" s="48"/>
      <c r="HC856" s="48"/>
      <c r="HD856" s="48"/>
      <c r="HE856" s="48"/>
      <c r="HF856" s="48"/>
      <c r="HG856" s="48"/>
      <c r="HH856" s="48"/>
      <c r="HI856" s="48"/>
      <c r="HJ856" s="48"/>
      <c r="HK856" s="48"/>
      <c r="HL856" s="48"/>
      <c r="HM856" s="48"/>
      <c r="HN856" s="48"/>
      <c r="HO856" s="48"/>
      <c r="HP856" s="48"/>
      <c r="HQ856" s="48"/>
      <c r="HR856" s="48"/>
      <c r="HS856" s="48"/>
      <c r="HT856" s="48"/>
      <c r="HU856" s="48"/>
      <c r="HV856" s="48"/>
      <c r="HW856" s="48"/>
      <c r="HX856" s="48"/>
      <c r="HY856" s="48"/>
      <c r="HZ856" s="48"/>
      <c r="IA856" s="48"/>
      <c r="IB856" s="48"/>
      <c r="IC856" s="48"/>
      <c r="ID856" s="48"/>
      <c r="IE856" s="48"/>
      <c r="IF856" s="48"/>
      <c r="IG856" s="48"/>
      <c r="IH856" s="48"/>
      <c r="II856" s="48"/>
      <c r="IJ856" s="48"/>
      <c r="IK856" s="48"/>
      <c r="IL856" s="48"/>
      <c r="IM856" s="48"/>
      <c r="IN856" s="48"/>
      <c r="IO856" s="48"/>
      <c r="IP856" s="48"/>
      <c r="IQ856" s="48"/>
      <c r="IR856" s="48"/>
      <c r="IS856" s="48"/>
      <c r="IT856" s="48"/>
      <c r="IU856" s="48"/>
      <c r="IV856" s="48"/>
    </row>
    <row r="857" spans="2:256" x14ac:dyDescent="0.25">
      <c r="B857" s="48"/>
      <c r="C857" s="48"/>
      <c r="D857" s="48"/>
      <c r="E857" s="48"/>
      <c r="F857" s="48"/>
      <c r="G857" s="48"/>
      <c r="H857" s="48"/>
      <c r="I857" s="48"/>
      <c r="J857" s="48"/>
      <c r="K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c r="GT857" s="48"/>
      <c r="GU857" s="48"/>
      <c r="GV857" s="48"/>
      <c r="GW857" s="48"/>
      <c r="GX857" s="48"/>
      <c r="GY857" s="48"/>
      <c r="GZ857" s="48"/>
      <c r="HA857" s="48"/>
      <c r="HB857" s="48"/>
      <c r="HC857" s="48"/>
      <c r="HD857" s="48"/>
      <c r="HE857" s="48"/>
      <c r="HF857" s="48"/>
      <c r="HG857" s="48"/>
      <c r="HH857" s="48"/>
      <c r="HI857" s="48"/>
      <c r="HJ857" s="48"/>
      <c r="HK857" s="48"/>
      <c r="HL857" s="48"/>
      <c r="HM857" s="48"/>
      <c r="HN857" s="48"/>
      <c r="HO857" s="48"/>
      <c r="HP857" s="48"/>
      <c r="HQ857" s="48"/>
      <c r="HR857" s="48"/>
      <c r="HS857" s="48"/>
      <c r="HT857" s="48"/>
      <c r="HU857" s="48"/>
      <c r="HV857" s="48"/>
      <c r="HW857" s="48"/>
      <c r="HX857" s="48"/>
      <c r="HY857" s="48"/>
      <c r="HZ857" s="48"/>
      <c r="IA857" s="48"/>
      <c r="IB857" s="48"/>
      <c r="IC857" s="48"/>
      <c r="ID857" s="48"/>
      <c r="IE857" s="48"/>
      <c r="IF857" s="48"/>
      <c r="IG857" s="48"/>
      <c r="IH857" s="48"/>
      <c r="II857" s="48"/>
      <c r="IJ857" s="48"/>
      <c r="IK857" s="48"/>
      <c r="IL857" s="48"/>
      <c r="IM857" s="48"/>
      <c r="IN857" s="48"/>
      <c r="IO857" s="48"/>
      <c r="IP857" s="48"/>
      <c r="IQ857" s="48"/>
      <c r="IR857" s="48"/>
      <c r="IS857" s="48"/>
      <c r="IT857" s="48"/>
      <c r="IU857" s="48"/>
      <c r="IV857" s="48"/>
    </row>
    <row r="858" spans="2:256" x14ac:dyDescent="0.25">
      <c r="B858" s="48"/>
      <c r="C858" s="48"/>
      <c r="D858" s="48"/>
      <c r="E858" s="48"/>
      <c r="F858" s="48"/>
      <c r="G858" s="48"/>
      <c r="H858" s="48"/>
      <c r="I858" s="48"/>
      <c r="J858" s="48"/>
      <c r="K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c r="GT858" s="48"/>
      <c r="GU858" s="48"/>
      <c r="GV858" s="48"/>
      <c r="GW858" s="48"/>
      <c r="GX858" s="48"/>
      <c r="GY858" s="48"/>
      <c r="GZ858" s="48"/>
      <c r="HA858" s="48"/>
      <c r="HB858" s="48"/>
      <c r="HC858" s="48"/>
      <c r="HD858" s="48"/>
      <c r="HE858" s="48"/>
      <c r="HF858" s="48"/>
      <c r="HG858" s="48"/>
      <c r="HH858" s="48"/>
      <c r="HI858" s="48"/>
      <c r="HJ858" s="48"/>
      <c r="HK858" s="48"/>
      <c r="HL858" s="48"/>
      <c r="HM858" s="48"/>
      <c r="HN858" s="48"/>
      <c r="HO858" s="48"/>
      <c r="HP858" s="48"/>
      <c r="HQ858" s="48"/>
      <c r="HR858" s="48"/>
      <c r="HS858" s="48"/>
      <c r="HT858" s="48"/>
      <c r="HU858" s="48"/>
      <c r="HV858" s="48"/>
      <c r="HW858" s="48"/>
      <c r="HX858" s="48"/>
      <c r="HY858" s="48"/>
      <c r="HZ858" s="48"/>
      <c r="IA858" s="48"/>
      <c r="IB858" s="48"/>
      <c r="IC858" s="48"/>
      <c r="ID858" s="48"/>
      <c r="IE858" s="48"/>
      <c r="IF858" s="48"/>
      <c r="IG858" s="48"/>
      <c r="IH858" s="48"/>
      <c r="II858" s="48"/>
      <c r="IJ858" s="48"/>
      <c r="IK858" s="48"/>
      <c r="IL858" s="48"/>
      <c r="IM858" s="48"/>
      <c r="IN858" s="48"/>
      <c r="IO858" s="48"/>
      <c r="IP858" s="48"/>
      <c r="IQ858" s="48"/>
      <c r="IR858" s="48"/>
      <c r="IS858" s="48"/>
      <c r="IT858" s="48"/>
      <c r="IU858" s="48"/>
      <c r="IV858" s="48"/>
    </row>
    <row r="859" spans="2:256" x14ac:dyDescent="0.25">
      <c r="B859" s="48"/>
      <c r="C859" s="48"/>
      <c r="D859" s="48"/>
      <c r="E859" s="48"/>
      <c r="F859" s="48"/>
      <c r="G859" s="48"/>
      <c r="H859" s="48"/>
      <c r="I859" s="48"/>
      <c r="J859" s="48"/>
      <c r="K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c r="GT859" s="48"/>
      <c r="GU859" s="48"/>
      <c r="GV859" s="48"/>
      <c r="GW859" s="48"/>
      <c r="GX859" s="48"/>
      <c r="GY859" s="48"/>
      <c r="GZ859" s="48"/>
      <c r="HA859" s="48"/>
      <c r="HB859" s="48"/>
      <c r="HC859" s="48"/>
      <c r="HD859" s="48"/>
      <c r="HE859" s="48"/>
      <c r="HF859" s="48"/>
      <c r="HG859" s="48"/>
      <c r="HH859" s="48"/>
      <c r="HI859" s="48"/>
      <c r="HJ859" s="48"/>
      <c r="HK859" s="48"/>
      <c r="HL859" s="48"/>
      <c r="HM859" s="48"/>
      <c r="HN859" s="48"/>
      <c r="HO859" s="48"/>
      <c r="HP859" s="48"/>
      <c r="HQ859" s="48"/>
      <c r="HR859" s="48"/>
      <c r="HS859" s="48"/>
      <c r="HT859" s="48"/>
      <c r="HU859" s="48"/>
      <c r="HV859" s="48"/>
      <c r="HW859" s="48"/>
      <c r="HX859" s="48"/>
      <c r="HY859" s="48"/>
      <c r="HZ859" s="48"/>
      <c r="IA859" s="48"/>
      <c r="IB859" s="48"/>
      <c r="IC859" s="48"/>
      <c r="ID859" s="48"/>
      <c r="IE859" s="48"/>
      <c r="IF859" s="48"/>
      <c r="IG859" s="48"/>
      <c r="IH859" s="48"/>
      <c r="II859" s="48"/>
      <c r="IJ859" s="48"/>
      <c r="IK859" s="48"/>
      <c r="IL859" s="48"/>
      <c r="IM859" s="48"/>
      <c r="IN859" s="48"/>
      <c r="IO859" s="48"/>
      <c r="IP859" s="48"/>
      <c r="IQ859" s="48"/>
      <c r="IR859" s="48"/>
      <c r="IS859" s="48"/>
      <c r="IT859" s="48"/>
      <c r="IU859" s="48"/>
      <c r="IV859" s="48"/>
    </row>
    <row r="860" spans="2:256" x14ac:dyDescent="0.25">
      <c r="B860" s="48"/>
      <c r="C860" s="48"/>
      <c r="D860" s="48"/>
      <c r="E860" s="48"/>
      <c r="F860" s="48"/>
      <c r="G860" s="48"/>
      <c r="H860" s="48"/>
      <c r="I860" s="48"/>
      <c r="J860" s="48"/>
      <c r="K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48"/>
      <c r="EE860" s="48"/>
      <c r="EF860" s="48"/>
      <c r="EG860" s="48"/>
      <c r="EH860" s="48"/>
      <c r="EI860" s="48"/>
      <c r="EJ860" s="48"/>
      <c r="EK860" s="48"/>
      <c r="EL860" s="48"/>
      <c r="EM860" s="48"/>
      <c r="EN860" s="48"/>
      <c r="EO860" s="48"/>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c r="GL860" s="48"/>
      <c r="GM860" s="48"/>
      <c r="GN860" s="48"/>
      <c r="GO860" s="48"/>
      <c r="GP860" s="48"/>
      <c r="GQ860" s="48"/>
      <c r="GR860" s="48"/>
      <c r="GS860" s="48"/>
      <c r="GT860" s="48"/>
      <c r="GU860" s="48"/>
      <c r="GV860" s="48"/>
      <c r="GW860" s="48"/>
      <c r="GX860" s="48"/>
      <c r="GY860" s="48"/>
      <c r="GZ860" s="48"/>
      <c r="HA860" s="48"/>
      <c r="HB860" s="48"/>
      <c r="HC860" s="48"/>
      <c r="HD860" s="48"/>
      <c r="HE860" s="48"/>
      <c r="HF860" s="48"/>
      <c r="HG860" s="48"/>
      <c r="HH860" s="48"/>
      <c r="HI860" s="48"/>
      <c r="HJ860" s="48"/>
      <c r="HK860" s="48"/>
      <c r="HL860" s="48"/>
      <c r="HM860" s="48"/>
      <c r="HN860" s="48"/>
      <c r="HO860" s="48"/>
      <c r="HP860" s="48"/>
      <c r="HQ860" s="48"/>
      <c r="HR860" s="48"/>
      <c r="HS860" s="48"/>
      <c r="HT860" s="48"/>
      <c r="HU860" s="48"/>
      <c r="HV860" s="48"/>
      <c r="HW860" s="48"/>
      <c r="HX860" s="48"/>
      <c r="HY860" s="48"/>
      <c r="HZ860" s="48"/>
      <c r="IA860" s="48"/>
      <c r="IB860" s="48"/>
      <c r="IC860" s="48"/>
      <c r="ID860" s="48"/>
      <c r="IE860" s="48"/>
      <c r="IF860" s="48"/>
      <c r="IG860" s="48"/>
      <c r="IH860" s="48"/>
      <c r="II860" s="48"/>
      <c r="IJ860" s="48"/>
      <c r="IK860" s="48"/>
      <c r="IL860" s="48"/>
      <c r="IM860" s="48"/>
      <c r="IN860" s="48"/>
      <c r="IO860" s="48"/>
      <c r="IP860" s="48"/>
      <c r="IQ860" s="48"/>
      <c r="IR860" s="48"/>
      <c r="IS860" s="48"/>
      <c r="IT860" s="48"/>
      <c r="IU860" s="48"/>
      <c r="IV860" s="48"/>
    </row>
    <row r="861" spans="2:256" x14ac:dyDescent="0.25">
      <c r="B861" s="48"/>
      <c r="C861" s="48"/>
      <c r="D861" s="48"/>
      <c r="E861" s="48"/>
      <c r="F861" s="48"/>
      <c r="G861" s="48"/>
      <c r="H861" s="48"/>
      <c r="I861" s="48"/>
      <c r="J861" s="48"/>
      <c r="K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c r="GT861" s="48"/>
      <c r="GU861" s="48"/>
      <c r="GV861" s="48"/>
      <c r="GW861" s="48"/>
      <c r="GX861" s="48"/>
      <c r="GY861" s="48"/>
      <c r="GZ861" s="48"/>
      <c r="HA861" s="48"/>
      <c r="HB861" s="48"/>
      <c r="HC861" s="48"/>
      <c r="HD861" s="48"/>
      <c r="HE861" s="48"/>
      <c r="HF861" s="48"/>
      <c r="HG861" s="48"/>
      <c r="HH861" s="48"/>
      <c r="HI861" s="48"/>
      <c r="HJ861" s="48"/>
      <c r="HK861" s="48"/>
      <c r="HL861" s="48"/>
      <c r="HM861" s="48"/>
      <c r="HN861" s="48"/>
      <c r="HO861" s="48"/>
      <c r="HP861" s="48"/>
      <c r="HQ861" s="48"/>
      <c r="HR861" s="48"/>
      <c r="HS861" s="48"/>
      <c r="HT861" s="48"/>
      <c r="HU861" s="48"/>
      <c r="HV861" s="48"/>
      <c r="HW861" s="48"/>
      <c r="HX861" s="48"/>
      <c r="HY861" s="48"/>
      <c r="HZ861" s="48"/>
      <c r="IA861" s="48"/>
      <c r="IB861" s="48"/>
      <c r="IC861" s="48"/>
      <c r="ID861" s="48"/>
      <c r="IE861" s="48"/>
      <c r="IF861" s="48"/>
      <c r="IG861" s="48"/>
      <c r="IH861" s="48"/>
      <c r="II861" s="48"/>
      <c r="IJ861" s="48"/>
      <c r="IK861" s="48"/>
      <c r="IL861" s="48"/>
      <c r="IM861" s="48"/>
      <c r="IN861" s="48"/>
      <c r="IO861" s="48"/>
      <c r="IP861" s="48"/>
      <c r="IQ861" s="48"/>
      <c r="IR861" s="48"/>
      <c r="IS861" s="48"/>
      <c r="IT861" s="48"/>
      <c r="IU861" s="48"/>
      <c r="IV861" s="48"/>
    </row>
    <row r="862" spans="2:256" x14ac:dyDescent="0.25">
      <c r="B862" s="48"/>
      <c r="C862" s="48"/>
      <c r="D862" s="48"/>
      <c r="E862" s="48"/>
      <c r="F862" s="48"/>
      <c r="G862" s="48"/>
      <c r="H862" s="48"/>
      <c r="I862" s="48"/>
      <c r="J862" s="48"/>
      <c r="K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c r="GT862" s="48"/>
      <c r="GU862" s="48"/>
      <c r="GV862" s="48"/>
      <c r="GW862" s="48"/>
      <c r="GX862" s="48"/>
      <c r="GY862" s="48"/>
      <c r="GZ862" s="48"/>
      <c r="HA862" s="48"/>
      <c r="HB862" s="48"/>
      <c r="HC862" s="48"/>
      <c r="HD862" s="48"/>
      <c r="HE862" s="48"/>
      <c r="HF862" s="48"/>
      <c r="HG862" s="48"/>
      <c r="HH862" s="48"/>
      <c r="HI862" s="48"/>
      <c r="HJ862" s="48"/>
      <c r="HK862" s="48"/>
      <c r="HL862" s="48"/>
      <c r="HM862" s="48"/>
      <c r="HN862" s="48"/>
      <c r="HO862" s="48"/>
      <c r="HP862" s="48"/>
      <c r="HQ862" s="48"/>
      <c r="HR862" s="48"/>
      <c r="HS862" s="48"/>
      <c r="HT862" s="48"/>
      <c r="HU862" s="48"/>
      <c r="HV862" s="48"/>
      <c r="HW862" s="48"/>
      <c r="HX862" s="48"/>
      <c r="HY862" s="48"/>
      <c r="HZ862" s="48"/>
      <c r="IA862" s="48"/>
      <c r="IB862" s="48"/>
      <c r="IC862" s="48"/>
      <c r="ID862" s="48"/>
      <c r="IE862" s="48"/>
      <c r="IF862" s="48"/>
      <c r="IG862" s="48"/>
      <c r="IH862" s="48"/>
      <c r="II862" s="48"/>
      <c r="IJ862" s="48"/>
      <c r="IK862" s="48"/>
      <c r="IL862" s="48"/>
      <c r="IM862" s="48"/>
      <c r="IN862" s="48"/>
      <c r="IO862" s="48"/>
      <c r="IP862" s="48"/>
      <c r="IQ862" s="48"/>
      <c r="IR862" s="48"/>
      <c r="IS862" s="48"/>
      <c r="IT862" s="48"/>
      <c r="IU862" s="48"/>
      <c r="IV862" s="48"/>
    </row>
    <row r="863" spans="2:256" x14ac:dyDescent="0.25">
      <c r="B863" s="48"/>
      <c r="C863" s="48"/>
      <c r="D863" s="48"/>
      <c r="E863" s="48"/>
      <c r="F863" s="48"/>
      <c r="G863" s="48"/>
      <c r="H863" s="48"/>
      <c r="I863" s="48"/>
      <c r="J863" s="48"/>
      <c r="K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c r="GT863" s="48"/>
      <c r="GU863" s="48"/>
      <c r="GV863" s="48"/>
      <c r="GW863" s="48"/>
      <c r="GX863" s="48"/>
      <c r="GY863" s="48"/>
      <c r="GZ863" s="48"/>
      <c r="HA863" s="48"/>
      <c r="HB863" s="48"/>
      <c r="HC863" s="48"/>
      <c r="HD863" s="48"/>
      <c r="HE863" s="48"/>
      <c r="HF863" s="48"/>
      <c r="HG863" s="48"/>
      <c r="HH863" s="48"/>
      <c r="HI863" s="48"/>
      <c r="HJ863" s="48"/>
      <c r="HK863" s="48"/>
      <c r="HL863" s="48"/>
      <c r="HM863" s="48"/>
      <c r="HN863" s="48"/>
      <c r="HO863" s="48"/>
      <c r="HP863" s="48"/>
      <c r="HQ863" s="48"/>
      <c r="HR863" s="48"/>
      <c r="HS863" s="48"/>
      <c r="HT863" s="48"/>
      <c r="HU863" s="48"/>
      <c r="HV863" s="48"/>
      <c r="HW863" s="48"/>
      <c r="HX863" s="48"/>
      <c r="HY863" s="48"/>
      <c r="HZ863" s="48"/>
      <c r="IA863" s="48"/>
      <c r="IB863" s="48"/>
      <c r="IC863" s="48"/>
      <c r="ID863" s="48"/>
      <c r="IE863" s="48"/>
      <c r="IF863" s="48"/>
      <c r="IG863" s="48"/>
      <c r="IH863" s="48"/>
      <c r="II863" s="48"/>
      <c r="IJ863" s="48"/>
      <c r="IK863" s="48"/>
      <c r="IL863" s="48"/>
      <c r="IM863" s="48"/>
      <c r="IN863" s="48"/>
      <c r="IO863" s="48"/>
      <c r="IP863" s="48"/>
      <c r="IQ863" s="48"/>
      <c r="IR863" s="48"/>
      <c r="IS863" s="48"/>
      <c r="IT863" s="48"/>
      <c r="IU863" s="48"/>
      <c r="IV863" s="48"/>
    </row>
    <row r="864" spans="2:256" x14ac:dyDescent="0.25">
      <c r="B864" s="48"/>
      <c r="C864" s="48"/>
      <c r="D864" s="48"/>
      <c r="E864" s="48"/>
      <c r="F864" s="48"/>
      <c r="G864" s="48"/>
      <c r="H864" s="48"/>
      <c r="I864" s="48"/>
      <c r="J864" s="48"/>
      <c r="K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M864" s="48"/>
      <c r="EN864" s="48"/>
      <c r="EO864" s="48"/>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c r="GT864" s="48"/>
      <c r="GU864" s="48"/>
      <c r="GV864" s="48"/>
      <c r="GW864" s="48"/>
      <c r="GX864" s="48"/>
      <c r="GY864" s="48"/>
      <c r="GZ864" s="48"/>
      <c r="HA864" s="48"/>
      <c r="HB864" s="48"/>
      <c r="HC864" s="48"/>
      <c r="HD864" s="48"/>
      <c r="HE864" s="48"/>
      <c r="HF864" s="48"/>
      <c r="HG864" s="48"/>
      <c r="HH864" s="48"/>
      <c r="HI864" s="48"/>
      <c r="HJ864" s="48"/>
      <c r="HK864" s="48"/>
      <c r="HL864" s="48"/>
      <c r="HM864" s="48"/>
      <c r="HN864" s="48"/>
      <c r="HO864" s="48"/>
      <c r="HP864" s="48"/>
      <c r="HQ864" s="48"/>
      <c r="HR864" s="48"/>
      <c r="HS864" s="48"/>
      <c r="HT864" s="48"/>
      <c r="HU864" s="48"/>
      <c r="HV864" s="48"/>
      <c r="HW864" s="48"/>
      <c r="HX864" s="48"/>
      <c r="HY864" s="48"/>
      <c r="HZ864" s="48"/>
      <c r="IA864" s="48"/>
      <c r="IB864" s="48"/>
      <c r="IC864" s="48"/>
      <c r="ID864" s="48"/>
      <c r="IE864" s="48"/>
      <c r="IF864" s="48"/>
      <c r="IG864" s="48"/>
      <c r="IH864" s="48"/>
      <c r="II864" s="48"/>
      <c r="IJ864" s="48"/>
      <c r="IK864" s="48"/>
      <c r="IL864" s="48"/>
      <c r="IM864" s="48"/>
      <c r="IN864" s="48"/>
      <c r="IO864" s="48"/>
      <c r="IP864" s="48"/>
      <c r="IQ864" s="48"/>
      <c r="IR864" s="48"/>
      <c r="IS864" s="48"/>
      <c r="IT864" s="48"/>
      <c r="IU864" s="48"/>
      <c r="IV864" s="48"/>
    </row>
    <row r="865" spans="2:256" x14ac:dyDescent="0.25">
      <c r="B865" s="48"/>
      <c r="C865" s="48"/>
      <c r="D865" s="48"/>
      <c r="E865" s="48"/>
      <c r="F865" s="48"/>
      <c r="G865" s="48"/>
      <c r="H865" s="48"/>
      <c r="I865" s="48"/>
      <c r="J865" s="48"/>
      <c r="K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M865" s="48"/>
      <c r="EN865" s="48"/>
      <c r="EO865" s="48"/>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c r="GL865" s="48"/>
      <c r="GM865" s="48"/>
      <c r="GN865" s="48"/>
      <c r="GO865" s="48"/>
      <c r="GP865" s="48"/>
      <c r="GQ865" s="48"/>
      <c r="GR865" s="48"/>
      <c r="GS865" s="48"/>
      <c r="GT865" s="48"/>
      <c r="GU865" s="48"/>
      <c r="GV865" s="48"/>
      <c r="GW865" s="48"/>
      <c r="GX865" s="48"/>
      <c r="GY865" s="48"/>
      <c r="GZ865" s="48"/>
      <c r="HA865" s="48"/>
      <c r="HB865" s="48"/>
      <c r="HC865" s="48"/>
      <c r="HD865" s="48"/>
      <c r="HE865" s="48"/>
      <c r="HF865" s="48"/>
      <c r="HG865" s="48"/>
      <c r="HH865" s="48"/>
      <c r="HI865" s="48"/>
      <c r="HJ865" s="48"/>
      <c r="HK865" s="48"/>
      <c r="HL865" s="48"/>
      <c r="HM865" s="48"/>
      <c r="HN865" s="48"/>
      <c r="HO865" s="48"/>
      <c r="HP865" s="48"/>
      <c r="HQ865" s="48"/>
      <c r="HR865" s="48"/>
      <c r="HS865" s="48"/>
      <c r="HT865" s="48"/>
      <c r="HU865" s="48"/>
      <c r="HV865" s="48"/>
      <c r="HW865" s="48"/>
      <c r="HX865" s="48"/>
      <c r="HY865" s="48"/>
      <c r="HZ865" s="48"/>
      <c r="IA865" s="48"/>
      <c r="IB865" s="48"/>
      <c r="IC865" s="48"/>
      <c r="ID865" s="48"/>
      <c r="IE865" s="48"/>
      <c r="IF865" s="48"/>
      <c r="IG865" s="48"/>
      <c r="IH865" s="48"/>
      <c r="II865" s="48"/>
      <c r="IJ865" s="48"/>
      <c r="IK865" s="48"/>
      <c r="IL865" s="48"/>
      <c r="IM865" s="48"/>
      <c r="IN865" s="48"/>
      <c r="IO865" s="48"/>
      <c r="IP865" s="48"/>
      <c r="IQ865" s="48"/>
      <c r="IR865" s="48"/>
      <c r="IS865" s="48"/>
      <c r="IT865" s="48"/>
      <c r="IU865" s="48"/>
      <c r="IV865" s="48"/>
    </row>
    <row r="866" spans="2:256" x14ac:dyDescent="0.25">
      <c r="B866" s="48"/>
      <c r="C866" s="48"/>
      <c r="D866" s="48"/>
      <c r="E866" s="48"/>
      <c r="F866" s="48"/>
      <c r="G866" s="48"/>
      <c r="H866" s="48"/>
      <c r="I866" s="48"/>
      <c r="J866" s="48"/>
      <c r="K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M866" s="48"/>
      <c r="EN866" s="48"/>
      <c r="EO866" s="48"/>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c r="GL866" s="48"/>
      <c r="GM866" s="48"/>
      <c r="GN866" s="48"/>
      <c r="GO866" s="48"/>
      <c r="GP866" s="48"/>
      <c r="GQ866" s="48"/>
      <c r="GR866" s="48"/>
      <c r="GS866" s="48"/>
      <c r="GT866" s="48"/>
      <c r="GU866" s="48"/>
      <c r="GV866" s="48"/>
      <c r="GW866" s="48"/>
      <c r="GX866" s="48"/>
      <c r="GY866" s="48"/>
      <c r="GZ866" s="48"/>
      <c r="HA866" s="48"/>
      <c r="HB866" s="48"/>
      <c r="HC866" s="48"/>
      <c r="HD866" s="48"/>
      <c r="HE866" s="48"/>
      <c r="HF866" s="48"/>
      <c r="HG866" s="48"/>
      <c r="HH866" s="48"/>
      <c r="HI866" s="48"/>
      <c r="HJ866" s="48"/>
      <c r="HK866" s="48"/>
      <c r="HL866" s="48"/>
      <c r="HM866" s="48"/>
      <c r="HN866" s="48"/>
      <c r="HO866" s="48"/>
      <c r="HP866" s="48"/>
      <c r="HQ866" s="48"/>
      <c r="HR866" s="48"/>
      <c r="HS866" s="48"/>
      <c r="HT866" s="48"/>
      <c r="HU866" s="48"/>
      <c r="HV866" s="48"/>
      <c r="HW866" s="48"/>
      <c r="HX866" s="48"/>
      <c r="HY866" s="48"/>
      <c r="HZ866" s="48"/>
      <c r="IA866" s="48"/>
      <c r="IB866" s="48"/>
      <c r="IC866" s="48"/>
      <c r="ID866" s="48"/>
      <c r="IE866" s="48"/>
      <c r="IF866" s="48"/>
      <c r="IG866" s="48"/>
      <c r="IH866" s="48"/>
      <c r="II866" s="48"/>
      <c r="IJ866" s="48"/>
      <c r="IK866" s="48"/>
      <c r="IL866" s="48"/>
      <c r="IM866" s="48"/>
      <c r="IN866" s="48"/>
      <c r="IO866" s="48"/>
      <c r="IP866" s="48"/>
      <c r="IQ866" s="48"/>
      <c r="IR866" s="48"/>
      <c r="IS866" s="48"/>
      <c r="IT866" s="48"/>
      <c r="IU866" s="48"/>
      <c r="IV866" s="48"/>
    </row>
    <row r="867" spans="2:256" x14ac:dyDescent="0.25">
      <c r="B867" s="48"/>
      <c r="C867" s="48"/>
      <c r="D867" s="48"/>
      <c r="E867" s="48"/>
      <c r="F867" s="48"/>
      <c r="G867" s="48"/>
      <c r="H867" s="48"/>
      <c r="I867" s="48"/>
      <c r="J867" s="48"/>
      <c r="K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c r="GT867" s="48"/>
      <c r="GU867" s="48"/>
      <c r="GV867" s="48"/>
      <c r="GW867" s="48"/>
      <c r="GX867" s="48"/>
      <c r="GY867" s="48"/>
      <c r="GZ867" s="48"/>
      <c r="HA867" s="48"/>
      <c r="HB867" s="48"/>
      <c r="HC867" s="48"/>
      <c r="HD867" s="48"/>
      <c r="HE867" s="48"/>
      <c r="HF867" s="48"/>
      <c r="HG867" s="48"/>
      <c r="HH867" s="48"/>
      <c r="HI867" s="48"/>
      <c r="HJ867" s="48"/>
      <c r="HK867" s="48"/>
      <c r="HL867" s="48"/>
      <c r="HM867" s="48"/>
      <c r="HN867" s="48"/>
      <c r="HO867" s="48"/>
      <c r="HP867" s="48"/>
      <c r="HQ867" s="48"/>
      <c r="HR867" s="48"/>
      <c r="HS867" s="48"/>
      <c r="HT867" s="48"/>
      <c r="HU867" s="48"/>
      <c r="HV867" s="48"/>
      <c r="HW867" s="48"/>
      <c r="HX867" s="48"/>
      <c r="HY867" s="48"/>
      <c r="HZ867" s="48"/>
      <c r="IA867" s="48"/>
      <c r="IB867" s="48"/>
      <c r="IC867" s="48"/>
      <c r="ID867" s="48"/>
      <c r="IE867" s="48"/>
      <c r="IF867" s="48"/>
      <c r="IG867" s="48"/>
      <c r="IH867" s="48"/>
      <c r="II867" s="48"/>
      <c r="IJ867" s="48"/>
      <c r="IK867" s="48"/>
      <c r="IL867" s="48"/>
      <c r="IM867" s="48"/>
      <c r="IN867" s="48"/>
      <c r="IO867" s="48"/>
      <c r="IP867" s="48"/>
      <c r="IQ867" s="48"/>
      <c r="IR867" s="48"/>
      <c r="IS867" s="48"/>
      <c r="IT867" s="48"/>
      <c r="IU867" s="48"/>
      <c r="IV867" s="48"/>
    </row>
    <row r="868" spans="2:256" x14ac:dyDescent="0.25">
      <c r="B868" s="48"/>
      <c r="C868" s="48"/>
      <c r="D868" s="48"/>
      <c r="E868" s="48"/>
      <c r="F868" s="48"/>
      <c r="G868" s="48"/>
      <c r="H868" s="48"/>
      <c r="I868" s="48"/>
      <c r="J868" s="48"/>
      <c r="K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M868" s="48"/>
      <c r="EN868" s="48"/>
      <c r="EO868" s="48"/>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c r="GL868" s="48"/>
      <c r="GM868" s="48"/>
      <c r="GN868" s="48"/>
      <c r="GO868" s="48"/>
      <c r="GP868" s="48"/>
      <c r="GQ868" s="48"/>
      <c r="GR868" s="48"/>
      <c r="GS868" s="48"/>
      <c r="GT868" s="48"/>
      <c r="GU868" s="48"/>
      <c r="GV868" s="48"/>
      <c r="GW868" s="48"/>
      <c r="GX868" s="48"/>
      <c r="GY868" s="48"/>
      <c r="GZ868" s="48"/>
      <c r="HA868" s="48"/>
      <c r="HB868" s="48"/>
      <c r="HC868" s="48"/>
      <c r="HD868" s="48"/>
      <c r="HE868" s="48"/>
      <c r="HF868" s="48"/>
      <c r="HG868" s="48"/>
      <c r="HH868" s="48"/>
      <c r="HI868" s="48"/>
      <c r="HJ868" s="48"/>
      <c r="HK868" s="48"/>
      <c r="HL868" s="48"/>
      <c r="HM868" s="48"/>
      <c r="HN868" s="48"/>
      <c r="HO868" s="48"/>
      <c r="HP868" s="48"/>
      <c r="HQ868" s="48"/>
      <c r="HR868" s="48"/>
      <c r="HS868" s="48"/>
      <c r="HT868" s="48"/>
      <c r="HU868" s="48"/>
      <c r="HV868" s="48"/>
      <c r="HW868" s="48"/>
      <c r="HX868" s="48"/>
      <c r="HY868" s="48"/>
      <c r="HZ868" s="48"/>
      <c r="IA868" s="48"/>
      <c r="IB868" s="48"/>
      <c r="IC868" s="48"/>
      <c r="ID868" s="48"/>
      <c r="IE868" s="48"/>
      <c r="IF868" s="48"/>
      <c r="IG868" s="48"/>
      <c r="IH868" s="48"/>
      <c r="II868" s="48"/>
      <c r="IJ868" s="48"/>
      <c r="IK868" s="48"/>
      <c r="IL868" s="48"/>
      <c r="IM868" s="48"/>
      <c r="IN868" s="48"/>
      <c r="IO868" s="48"/>
      <c r="IP868" s="48"/>
      <c r="IQ868" s="48"/>
      <c r="IR868" s="48"/>
      <c r="IS868" s="48"/>
      <c r="IT868" s="48"/>
      <c r="IU868" s="48"/>
      <c r="IV868" s="48"/>
    </row>
    <row r="869" spans="2:256" x14ac:dyDescent="0.25">
      <c r="B869" s="48"/>
      <c r="C869" s="48"/>
      <c r="D869" s="48"/>
      <c r="E869" s="48"/>
      <c r="F869" s="48"/>
      <c r="G869" s="48"/>
      <c r="H869" s="48"/>
      <c r="I869" s="48"/>
      <c r="J869" s="48"/>
      <c r="K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c r="BQ869" s="48"/>
      <c r="BR869" s="48"/>
      <c r="BS869" s="48"/>
      <c r="BT869" s="48"/>
      <c r="BU869" s="48"/>
      <c r="BV869" s="48"/>
      <c r="BW869" s="48"/>
      <c r="BX869" s="48"/>
      <c r="BY869" s="48"/>
      <c r="BZ869" s="48"/>
      <c r="CA869" s="48"/>
      <c r="CB869" s="48"/>
      <c r="CC869" s="48"/>
      <c r="CD869" s="48"/>
      <c r="CE869" s="48"/>
      <c r="CF869" s="48"/>
      <c r="CG869" s="48"/>
      <c r="CH869" s="48"/>
      <c r="CI869" s="48"/>
      <c r="CJ869" s="48"/>
      <c r="CK869" s="48"/>
      <c r="CL869" s="48"/>
      <c r="CM869" s="48"/>
      <c r="CN869" s="48"/>
      <c r="CO869" s="48"/>
      <c r="CP869" s="48"/>
      <c r="CQ869" s="48"/>
      <c r="CR869" s="48"/>
      <c r="CS869" s="48"/>
      <c r="CT869" s="48"/>
      <c r="CU869" s="48"/>
      <c r="CV869" s="48"/>
      <c r="CW869" s="48"/>
      <c r="CX869" s="48"/>
      <c r="CY869" s="48"/>
      <c r="CZ869" s="48"/>
      <c r="DA869" s="48"/>
      <c r="DB869" s="48"/>
      <c r="DC869" s="48"/>
      <c r="DD869" s="48"/>
      <c r="DE869" s="48"/>
      <c r="DF869" s="48"/>
      <c r="DG869" s="48"/>
      <c r="DH869" s="48"/>
      <c r="DI869" s="48"/>
      <c r="DJ869" s="48"/>
      <c r="DK869" s="48"/>
      <c r="DL869" s="48"/>
      <c r="DM869" s="48"/>
      <c r="DN869" s="48"/>
      <c r="DO869" s="48"/>
      <c r="DP869" s="48"/>
      <c r="DQ869" s="48"/>
      <c r="DR869" s="48"/>
      <c r="DS869" s="48"/>
      <c r="DT869" s="48"/>
      <c r="DU869" s="48"/>
      <c r="DV869" s="48"/>
      <c r="DW869" s="48"/>
      <c r="DX869" s="48"/>
      <c r="DY869" s="48"/>
      <c r="DZ869" s="48"/>
      <c r="EA869" s="48"/>
      <c r="EB869" s="48"/>
      <c r="EC869" s="48"/>
      <c r="ED869" s="48"/>
      <c r="EE869" s="48"/>
      <c r="EF869" s="48"/>
      <c r="EG869" s="48"/>
      <c r="EH869" s="48"/>
      <c r="EI869" s="48"/>
      <c r="EJ869" s="48"/>
      <c r="EK869" s="48"/>
      <c r="EL869" s="48"/>
      <c r="EM869" s="48"/>
      <c r="EN869" s="48"/>
      <c r="EO869" s="48"/>
      <c r="EP869" s="48"/>
      <c r="EQ869" s="48"/>
      <c r="ER869" s="48"/>
      <c r="ES869" s="48"/>
      <c r="ET869" s="48"/>
      <c r="EU869" s="48"/>
      <c r="EV869" s="48"/>
      <c r="EW869" s="48"/>
      <c r="EX869" s="48"/>
      <c r="EY869" s="48"/>
      <c r="EZ869" s="48"/>
      <c r="FA869" s="48"/>
      <c r="FB869" s="48"/>
      <c r="FC869" s="48"/>
      <c r="FD869" s="48"/>
      <c r="FE869" s="48"/>
      <c r="FF869" s="48"/>
      <c r="FG869" s="48"/>
      <c r="FH869" s="48"/>
      <c r="FI869" s="48"/>
      <c r="FJ869" s="48"/>
      <c r="FK869" s="48"/>
      <c r="FL869" s="48"/>
      <c r="FM869" s="48"/>
      <c r="FN869" s="48"/>
      <c r="FO869" s="48"/>
      <c r="FP869" s="48"/>
      <c r="FQ869" s="48"/>
      <c r="FR869" s="48"/>
      <c r="FS869" s="48"/>
      <c r="FT869" s="48"/>
      <c r="FU869" s="48"/>
      <c r="FV869" s="48"/>
      <c r="FW869" s="48"/>
      <c r="FX869" s="48"/>
      <c r="FY869" s="48"/>
      <c r="FZ869" s="48"/>
      <c r="GA869" s="48"/>
      <c r="GB869" s="48"/>
      <c r="GC869" s="48"/>
      <c r="GD869" s="48"/>
      <c r="GE869" s="48"/>
      <c r="GF869" s="48"/>
      <c r="GG869" s="48"/>
      <c r="GH869" s="48"/>
      <c r="GI869" s="48"/>
      <c r="GJ869" s="48"/>
      <c r="GK869" s="48"/>
      <c r="GL869" s="48"/>
      <c r="GM869" s="48"/>
      <c r="GN869" s="48"/>
      <c r="GO869" s="48"/>
      <c r="GP869" s="48"/>
      <c r="GQ869" s="48"/>
      <c r="GR869" s="48"/>
      <c r="GS869" s="48"/>
      <c r="GT869" s="48"/>
      <c r="GU869" s="48"/>
      <c r="GV869" s="48"/>
      <c r="GW869" s="48"/>
      <c r="GX869" s="48"/>
      <c r="GY869" s="48"/>
      <c r="GZ869" s="48"/>
      <c r="HA869" s="48"/>
      <c r="HB869" s="48"/>
      <c r="HC869" s="48"/>
      <c r="HD869" s="48"/>
      <c r="HE869" s="48"/>
      <c r="HF869" s="48"/>
      <c r="HG869" s="48"/>
      <c r="HH869" s="48"/>
      <c r="HI869" s="48"/>
      <c r="HJ869" s="48"/>
      <c r="HK869" s="48"/>
      <c r="HL869" s="48"/>
      <c r="HM869" s="48"/>
      <c r="HN869" s="48"/>
      <c r="HO869" s="48"/>
      <c r="HP869" s="48"/>
      <c r="HQ869" s="48"/>
      <c r="HR869" s="48"/>
      <c r="HS869" s="48"/>
      <c r="HT869" s="48"/>
      <c r="HU869" s="48"/>
      <c r="HV869" s="48"/>
      <c r="HW869" s="48"/>
      <c r="HX869" s="48"/>
      <c r="HY869" s="48"/>
      <c r="HZ869" s="48"/>
      <c r="IA869" s="48"/>
      <c r="IB869" s="48"/>
      <c r="IC869" s="48"/>
      <c r="ID869" s="48"/>
      <c r="IE869" s="48"/>
      <c r="IF869" s="48"/>
      <c r="IG869" s="48"/>
      <c r="IH869" s="48"/>
      <c r="II869" s="48"/>
      <c r="IJ869" s="48"/>
      <c r="IK869" s="48"/>
      <c r="IL869" s="48"/>
      <c r="IM869" s="48"/>
      <c r="IN869" s="48"/>
      <c r="IO869" s="48"/>
      <c r="IP869" s="48"/>
      <c r="IQ869" s="48"/>
      <c r="IR869" s="48"/>
      <c r="IS869" s="48"/>
      <c r="IT869" s="48"/>
      <c r="IU869" s="48"/>
      <c r="IV869" s="48"/>
    </row>
    <row r="870" spans="2:256" x14ac:dyDescent="0.25">
      <c r="B870" s="48"/>
      <c r="C870" s="48"/>
      <c r="D870" s="48"/>
      <c r="E870" s="48"/>
      <c r="F870" s="48"/>
      <c r="G870" s="48"/>
      <c r="H870" s="48"/>
      <c r="I870" s="48"/>
      <c r="J870" s="48"/>
      <c r="K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c r="BT870" s="48"/>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c r="EF870" s="48"/>
      <c r="EG870" s="48"/>
      <c r="EH870" s="48"/>
      <c r="EI870" s="48"/>
      <c r="EJ870" s="48"/>
      <c r="EK870" s="48"/>
      <c r="EL870" s="48"/>
      <c r="EM870" s="48"/>
      <c r="EN870" s="48"/>
      <c r="EO870" s="48"/>
      <c r="EP870" s="48"/>
      <c r="EQ870" s="48"/>
      <c r="ER870" s="48"/>
      <c r="ES870" s="48"/>
      <c r="ET870" s="48"/>
      <c r="EU870" s="48"/>
      <c r="EV870" s="48"/>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c r="GL870" s="48"/>
      <c r="GM870" s="48"/>
      <c r="GN870" s="48"/>
      <c r="GO870" s="48"/>
      <c r="GP870" s="48"/>
      <c r="GQ870" s="48"/>
      <c r="GR870" s="48"/>
      <c r="GS870" s="48"/>
      <c r="GT870" s="48"/>
      <c r="GU870" s="48"/>
      <c r="GV870" s="48"/>
      <c r="GW870" s="48"/>
      <c r="GX870" s="48"/>
      <c r="GY870" s="48"/>
      <c r="GZ870" s="48"/>
      <c r="HA870" s="48"/>
      <c r="HB870" s="48"/>
      <c r="HC870" s="48"/>
      <c r="HD870" s="48"/>
      <c r="HE870" s="48"/>
      <c r="HF870" s="48"/>
      <c r="HG870" s="48"/>
      <c r="HH870" s="48"/>
      <c r="HI870" s="48"/>
      <c r="HJ870" s="48"/>
      <c r="HK870" s="48"/>
      <c r="HL870" s="48"/>
      <c r="HM870" s="48"/>
      <c r="HN870" s="48"/>
      <c r="HO870" s="48"/>
      <c r="HP870" s="48"/>
      <c r="HQ870" s="48"/>
      <c r="HR870" s="48"/>
      <c r="HS870" s="48"/>
      <c r="HT870" s="48"/>
      <c r="HU870" s="48"/>
      <c r="HV870" s="48"/>
      <c r="HW870" s="48"/>
      <c r="HX870" s="48"/>
      <c r="HY870" s="48"/>
      <c r="HZ870" s="48"/>
      <c r="IA870" s="48"/>
      <c r="IB870" s="48"/>
      <c r="IC870" s="48"/>
      <c r="ID870" s="48"/>
      <c r="IE870" s="48"/>
      <c r="IF870" s="48"/>
      <c r="IG870" s="48"/>
      <c r="IH870" s="48"/>
      <c r="II870" s="48"/>
      <c r="IJ870" s="48"/>
      <c r="IK870" s="48"/>
      <c r="IL870" s="48"/>
      <c r="IM870" s="48"/>
      <c r="IN870" s="48"/>
      <c r="IO870" s="48"/>
      <c r="IP870" s="48"/>
      <c r="IQ870" s="48"/>
      <c r="IR870" s="48"/>
      <c r="IS870" s="48"/>
      <c r="IT870" s="48"/>
      <c r="IU870" s="48"/>
      <c r="IV870" s="48"/>
    </row>
    <row r="871" spans="2:256" x14ac:dyDescent="0.25">
      <c r="B871" s="48"/>
      <c r="C871" s="48"/>
      <c r="D871" s="48"/>
      <c r="E871" s="48"/>
      <c r="F871" s="48"/>
      <c r="G871" s="48"/>
      <c r="H871" s="48"/>
      <c r="I871" s="48"/>
      <c r="J871" s="48"/>
      <c r="K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c r="GT871" s="48"/>
      <c r="GU871" s="48"/>
      <c r="GV871" s="48"/>
      <c r="GW871" s="48"/>
      <c r="GX871" s="48"/>
      <c r="GY871" s="48"/>
      <c r="GZ871" s="48"/>
      <c r="HA871" s="48"/>
      <c r="HB871" s="48"/>
      <c r="HC871" s="48"/>
      <c r="HD871" s="48"/>
      <c r="HE871" s="48"/>
      <c r="HF871" s="48"/>
      <c r="HG871" s="48"/>
      <c r="HH871" s="48"/>
      <c r="HI871" s="48"/>
      <c r="HJ871" s="48"/>
      <c r="HK871" s="48"/>
      <c r="HL871" s="48"/>
      <c r="HM871" s="48"/>
      <c r="HN871" s="48"/>
      <c r="HO871" s="48"/>
      <c r="HP871" s="48"/>
      <c r="HQ871" s="48"/>
      <c r="HR871" s="48"/>
      <c r="HS871" s="48"/>
      <c r="HT871" s="48"/>
      <c r="HU871" s="48"/>
      <c r="HV871" s="48"/>
      <c r="HW871" s="48"/>
      <c r="HX871" s="48"/>
      <c r="HY871" s="48"/>
      <c r="HZ871" s="48"/>
      <c r="IA871" s="48"/>
      <c r="IB871" s="48"/>
      <c r="IC871" s="48"/>
      <c r="ID871" s="48"/>
      <c r="IE871" s="48"/>
      <c r="IF871" s="48"/>
      <c r="IG871" s="48"/>
      <c r="IH871" s="48"/>
      <c r="II871" s="48"/>
      <c r="IJ871" s="48"/>
      <c r="IK871" s="48"/>
      <c r="IL871" s="48"/>
      <c r="IM871" s="48"/>
      <c r="IN871" s="48"/>
      <c r="IO871" s="48"/>
      <c r="IP871" s="48"/>
      <c r="IQ871" s="48"/>
      <c r="IR871" s="48"/>
      <c r="IS871" s="48"/>
      <c r="IT871" s="48"/>
      <c r="IU871" s="48"/>
      <c r="IV871" s="48"/>
    </row>
    <row r="872" spans="2:256" x14ac:dyDescent="0.25">
      <c r="B872" s="48"/>
      <c r="C872" s="48"/>
      <c r="D872" s="48"/>
      <c r="E872" s="48"/>
      <c r="F872" s="48"/>
      <c r="G872" s="48"/>
      <c r="H872" s="48"/>
      <c r="I872" s="48"/>
      <c r="J872" s="48"/>
      <c r="K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c r="GT872" s="48"/>
      <c r="GU872" s="48"/>
      <c r="GV872" s="48"/>
      <c r="GW872" s="48"/>
      <c r="GX872" s="48"/>
      <c r="GY872" s="48"/>
      <c r="GZ872" s="48"/>
      <c r="HA872" s="48"/>
      <c r="HB872" s="48"/>
      <c r="HC872" s="48"/>
      <c r="HD872" s="48"/>
      <c r="HE872" s="48"/>
      <c r="HF872" s="48"/>
      <c r="HG872" s="48"/>
      <c r="HH872" s="48"/>
      <c r="HI872" s="48"/>
      <c r="HJ872" s="48"/>
      <c r="HK872" s="48"/>
      <c r="HL872" s="48"/>
      <c r="HM872" s="48"/>
      <c r="HN872" s="48"/>
      <c r="HO872" s="48"/>
      <c r="HP872" s="48"/>
      <c r="HQ872" s="48"/>
      <c r="HR872" s="48"/>
      <c r="HS872" s="48"/>
      <c r="HT872" s="48"/>
      <c r="HU872" s="48"/>
      <c r="HV872" s="48"/>
      <c r="HW872" s="48"/>
      <c r="HX872" s="48"/>
      <c r="HY872" s="48"/>
      <c r="HZ872" s="48"/>
      <c r="IA872" s="48"/>
      <c r="IB872" s="48"/>
      <c r="IC872" s="48"/>
      <c r="ID872" s="48"/>
      <c r="IE872" s="48"/>
      <c r="IF872" s="48"/>
      <c r="IG872" s="48"/>
      <c r="IH872" s="48"/>
      <c r="II872" s="48"/>
      <c r="IJ872" s="48"/>
      <c r="IK872" s="48"/>
      <c r="IL872" s="48"/>
      <c r="IM872" s="48"/>
      <c r="IN872" s="48"/>
      <c r="IO872" s="48"/>
      <c r="IP872" s="48"/>
      <c r="IQ872" s="48"/>
      <c r="IR872" s="48"/>
      <c r="IS872" s="48"/>
      <c r="IT872" s="48"/>
      <c r="IU872" s="48"/>
      <c r="IV872" s="48"/>
    </row>
    <row r="873" spans="2:256" x14ac:dyDescent="0.25">
      <c r="B873" s="48"/>
      <c r="C873" s="48"/>
      <c r="D873" s="48"/>
      <c r="E873" s="48"/>
      <c r="F873" s="48"/>
      <c r="G873" s="48"/>
      <c r="H873" s="48"/>
      <c r="I873" s="48"/>
      <c r="J873" s="48"/>
      <c r="K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c r="GL873" s="48"/>
      <c r="GM873" s="48"/>
      <c r="GN873" s="48"/>
      <c r="GO873" s="48"/>
      <c r="GP873" s="48"/>
      <c r="GQ873" s="48"/>
      <c r="GR873" s="48"/>
      <c r="GS873" s="48"/>
      <c r="GT873" s="48"/>
      <c r="GU873" s="48"/>
      <c r="GV873" s="48"/>
      <c r="GW873" s="48"/>
      <c r="GX873" s="48"/>
      <c r="GY873" s="48"/>
      <c r="GZ873" s="48"/>
      <c r="HA873" s="48"/>
      <c r="HB873" s="48"/>
      <c r="HC873" s="48"/>
      <c r="HD873" s="48"/>
      <c r="HE873" s="48"/>
      <c r="HF873" s="48"/>
      <c r="HG873" s="48"/>
      <c r="HH873" s="48"/>
      <c r="HI873" s="48"/>
      <c r="HJ873" s="48"/>
      <c r="HK873" s="48"/>
      <c r="HL873" s="48"/>
      <c r="HM873" s="48"/>
      <c r="HN873" s="48"/>
      <c r="HO873" s="48"/>
      <c r="HP873" s="48"/>
      <c r="HQ873" s="48"/>
      <c r="HR873" s="48"/>
      <c r="HS873" s="48"/>
      <c r="HT873" s="48"/>
      <c r="HU873" s="48"/>
      <c r="HV873" s="48"/>
      <c r="HW873" s="48"/>
      <c r="HX873" s="48"/>
      <c r="HY873" s="48"/>
      <c r="HZ873" s="48"/>
      <c r="IA873" s="48"/>
      <c r="IB873" s="48"/>
      <c r="IC873" s="48"/>
      <c r="ID873" s="48"/>
      <c r="IE873" s="48"/>
      <c r="IF873" s="48"/>
      <c r="IG873" s="48"/>
      <c r="IH873" s="48"/>
      <c r="II873" s="48"/>
      <c r="IJ873" s="48"/>
      <c r="IK873" s="48"/>
      <c r="IL873" s="48"/>
      <c r="IM873" s="48"/>
      <c r="IN873" s="48"/>
      <c r="IO873" s="48"/>
      <c r="IP873" s="48"/>
      <c r="IQ873" s="48"/>
      <c r="IR873" s="48"/>
      <c r="IS873" s="48"/>
      <c r="IT873" s="48"/>
      <c r="IU873" s="48"/>
      <c r="IV873" s="48"/>
    </row>
    <row r="874" spans="2:256" x14ac:dyDescent="0.25">
      <c r="B874" s="48"/>
      <c r="C874" s="48"/>
      <c r="D874" s="48"/>
      <c r="E874" s="48"/>
      <c r="F874" s="48"/>
      <c r="G874" s="48"/>
      <c r="H874" s="48"/>
      <c r="I874" s="48"/>
      <c r="J874" s="48"/>
      <c r="K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c r="BT874" s="48"/>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48"/>
      <c r="DF874" s="48"/>
      <c r="DG874" s="48"/>
      <c r="DH874" s="48"/>
      <c r="DI874" s="48"/>
      <c r="DJ874" s="48"/>
      <c r="DK874" s="48"/>
      <c r="DL874" s="48"/>
      <c r="DM874" s="48"/>
      <c r="DN874" s="48"/>
      <c r="DO874" s="48"/>
      <c r="DP874" s="48"/>
      <c r="DQ874" s="48"/>
      <c r="DR874" s="48"/>
      <c r="DS874" s="48"/>
      <c r="DT874" s="48"/>
      <c r="DU874" s="48"/>
      <c r="DV874" s="48"/>
      <c r="DW874" s="48"/>
      <c r="DX874" s="48"/>
      <c r="DY874" s="48"/>
      <c r="DZ874" s="48"/>
      <c r="EA874" s="48"/>
      <c r="EB874" s="48"/>
      <c r="EC874" s="48"/>
      <c r="ED874" s="48"/>
      <c r="EE874" s="48"/>
      <c r="EF874" s="48"/>
      <c r="EG874" s="48"/>
      <c r="EH874" s="48"/>
      <c r="EI874" s="48"/>
      <c r="EJ874" s="48"/>
      <c r="EK874" s="48"/>
      <c r="EL874" s="48"/>
      <c r="EM874" s="48"/>
      <c r="EN874" s="48"/>
      <c r="EO874" s="48"/>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c r="GL874" s="48"/>
      <c r="GM874" s="48"/>
      <c r="GN874" s="48"/>
      <c r="GO874" s="48"/>
      <c r="GP874" s="48"/>
      <c r="GQ874" s="48"/>
      <c r="GR874" s="48"/>
      <c r="GS874" s="48"/>
      <c r="GT874" s="48"/>
      <c r="GU874" s="48"/>
      <c r="GV874" s="48"/>
      <c r="GW874" s="48"/>
      <c r="GX874" s="48"/>
      <c r="GY874" s="48"/>
      <c r="GZ874" s="48"/>
      <c r="HA874" s="48"/>
      <c r="HB874" s="48"/>
      <c r="HC874" s="48"/>
      <c r="HD874" s="48"/>
      <c r="HE874" s="48"/>
      <c r="HF874" s="48"/>
      <c r="HG874" s="48"/>
      <c r="HH874" s="48"/>
      <c r="HI874" s="48"/>
      <c r="HJ874" s="48"/>
      <c r="HK874" s="48"/>
      <c r="HL874" s="48"/>
      <c r="HM874" s="48"/>
      <c r="HN874" s="48"/>
      <c r="HO874" s="48"/>
      <c r="HP874" s="48"/>
      <c r="HQ874" s="48"/>
      <c r="HR874" s="48"/>
      <c r="HS874" s="48"/>
      <c r="HT874" s="48"/>
      <c r="HU874" s="48"/>
      <c r="HV874" s="48"/>
      <c r="HW874" s="48"/>
      <c r="HX874" s="48"/>
      <c r="HY874" s="48"/>
      <c r="HZ874" s="48"/>
      <c r="IA874" s="48"/>
      <c r="IB874" s="48"/>
      <c r="IC874" s="48"/>
      <c r="ID874" s="48"/>
      <c r="IE874" s="48"/>
      <c r="IF874" s="48"/>
      <c r="IG874" s="48"/>
      <c r="IH874" s="48"/>
      <c r="II874" s="48"/>
      <c r="IJ874" s="48"/>
      <c r="IK874" s="48"/>
      <c r="IL874" s="48"/>
      <c r="IM874" s="48"/>
      <c r="IN874" s="48"/>
      <c r="IO874" s="48"/>
      <c r="IP874" s="48"/>
      <c r="IQ874" s="48"/>
      <c r="IR874" s="48"/>
      <c r="IS874" s="48"/>
      <c r="IT874" s="48"/>
      <c r="IU874" s="48"/>
      <c r="IV874" s="48"/>
    </row>
    <row r="875" spans="2:256" x14ac:dyDescent="0.25">
      <c r="B875" s="48"/>
      <c r="C875" s="48"/>
      <c r="D875" s="48"/>
      <c r="E875" s="48"/>
      <c r="F875" s="48"/>
      <c r="G875" s="48"/>
      <c r="H875" s="48"/>
      <c r="I875" s="48"/>
      <c r="J875" s="48"/>
      <c r="K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c r="BS875" s="48"/>
      <c r="BT875" s="48"/>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48"/>
      <c r="DF875" s="48"/>
      <c r="DG875" s="48"/>
      <c r="DH875" s="48"/>
      <c r="DI875" s="48"/>
      <c r="DJ875" s="48"/>
      <c r="DK875" s="48"/>
      <c r="DL875" s="48"/>
      <c r="DM875" s="48"/>
      <c r="DN875" s="48"/>
      <c r="DO875" s="48"/>
      <c r="DP875" s="48"/>
      <c r="DQ875" s="48"/>
      <c r="DR875" s="48"/>
      <c r="DS875" s="48"/>
      <c r="DT875" s="48"/>
      <c r="DU875" s="48"/>
      <c r="DV875" s="48"/>
      <c r="DW875" s="48"/>
      <c r="DX875" s="48"/>
      <c r="DY875" s="48"/>
      <c r="DZ875" s="48"/>
      <c r="EA875" s="48"/>
      <c r="EB875" s="48"/>
      <c r="EC875" s="48"/>
      <c r="ED875" s="48"/>
      <c r="EE875" s="48"/>
      <c r="EF875" s="48"/>
      <c r="EG875" s="48"/>
      <c r="EH875" s="48"/>
      <c r="EI875" s="48"/>
      <c r="EJ875" s="48"/>
      <c r="EK875" s="48"/>
      <c r="EL875" s="48"/>
      <c r="EM875" s="48"/>
      <c r="EN875" s="48"/>
      <c r="EO875" s="48"/>
      <c r="EP875" s="48"/>
      <c r="EQ875" s="48"/>
      <c r="ER875" s="48"/>
      <c r="ES875" s="48"/>
      <c r="ET875" s="48"/>
      <c r="EU875" s="48"/>
      <c r="EV875" s="48"/>
      <c r="EW875" s="48"/>
      <c r="EX875" s="48"/>
      <c r="EY875" s="48"/>
      <c r="EZ875" s="48"/>
      <c r="FA875" s="48"/>
      <c r="FB875" s="48"/>
      <c r="FC875" s="48"/>
      <c r="FD875" s="48"/>
      <c r="FE875" s="48"/>
      <c r="FF875" s="48"/>
      <c r="FG875" s="48"/>
      <c r="FH875" s="48"/>
      <c r="FI875" s="48"/>
      <c r="FJ875" s="48"/>
      <c r="FK875" s="48"/>
      <c r="FL875" s="48"/>
      <c r="FM875" s="48"/>
      <c r="FN875" s="48"/>
      <c r="FO875" s="48"/>
      <c r="FP875" s="48"/>
      <c r="FQ875" s="48"/>
      <c r="FR875" s="48"/>
      <c r="FS875" s="48"/>
      <c r="FT875" s="48"/>
      <c r="FU875" s="48"/>
      <c r="FV875" s="48"/>
      <c r="FW875" s="48"/>
      <c r="FX875" s="48"/>
      <c r="FY875" s="48"/>
      <c r="FZ875" s="48"/>
      <c r="GA875" s="48"/>
      <c r="GB875" s="48"/>
      <c r="GC875" s="48"/>
      <c r="GD875" s="48"/>
      <c r="GE875" s="48"/>
      <c r="GF875" s="48"/>
      <c r="GG875" s="48"/>
      <c r="GH875" s="48"/>
      <c r="GI875" s="48"/>
      <c r="GJ875" s="48"/>
      <c r="GK875" s="48"/>
      <c r="GL875" s="48"/>
      <c r="GM875" s="48"/>
      <c r="GN875" s="48"/>
      <c r="GO875" s="48"/>
      <c r="GP875" s="48"/>
      <c r="GQ875" s="48"/>
      <c r="GR875" s="48"/>
      <c r="GS875" s="48"/>
      <c r="GT875" s="48"/>
      <c r="GU875" s="48"/>
      <c r="GV875" s="48"/>
      <c r="GW875" s="48"/>
      <c r="GX875" s="48"/>
      <c r="GY875" s="48"/>
      <c r="GZ875" s="48"/>
      <c r="HA875" s="48"/>
      <c r="HB875" s="48"/>
      <c r="HC875" s="48"/>
      <c r="HD875" s="48"/>
      <c r="HE875" s="48"/>
      <c r="HF875" s="48"/>
      <c r="HG875" s="48"/>
      <c r="HH875" s="48"/>
      <c r="HI875" s="48"/>
      <c r="HJ875" s="48"/>
      <c r="HK875" s="48"/>
      <c r="HL875" s="48"/>
      <c r="HM875" s="48"/>
      <c r="HN875" s="48"/>
      <c r="HO875" s="48"/>
      <c r="HP875" s="48"/>
      <c r="HQ875" s="48"/>
      <c r="HR875" s="48"/>
      <c r="HS875" s="48"/>
      <c r="HT875" s="48"/>
      <c r="HU875" s="48"/>
      <c r="HV875" s="48"/>
      <c r="HW875" s="48"/>
      <c r="HX875" s="48"/>
      <c r="HY875" s="48"/>
      <c r="HZ875" s="48"/>
      <c r="IA875" s="48"/>
      <c r="IB875" s="48"/>
      <c r="IC875" s="48"/>
      <c r="ID875" s="48"/>
      <c r="IE875" s="48"/>
      <c r="IF875" s="48"/>
      <c r="IG875" s="48"/>
      <c r="IH875" s="48"/>
      <c r="II875" s="48"/>
      <c r="IJ875" s="48"/>
      <c r="IK875" s="48"/>
      <c r="IL875" s="48"/>
      <c r="IM875" s="48"/>
      <c r="IN875" s="48"/>
      <c r="IO875" s="48"/>
      <c r="IP875" s="48"/>
      <c r="IQ875" s="48"/>
      <c r="IR875" s="48"/>
      <c r="IS875" s="48"/>
      <c r="IT875" s="48"/>
      <c r="IU875" s="48"/>
      <c r="IV875" s="48"/>
    </row>
    <row r="876" spans="2:256" x14ac:dyDescent="0.25">
      <c r="B876" s="48"/>
      <c r="C876" s="48"/>
      <c r="D876" s="48"/>
      <c r="E876" s="48"/>
      <c r="F876" s="48"/>
      <c r="G876" s="48"/>
      <c r="H876" s="48"/>
      <c r="I876" s="48"/>
      <c r="J876" s="48"/>
      <c r="K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c r="GT876" s="48"/>
      <c r="GU876" s="48"/>
      <c r="GV876" s="48"/>
      <c r="GW876" s="48"/>
      <c r="GX876" s="48"/>
      <c r="GY876" s="48"/>
      <c r="GZ876" s="48"/>
      <c r="HA876" s="48"/>
      <c r="HB876" s="48"/>
      <c r="HC876" s="48"/>
      <c r="HD876" s="48"/>
      <c r="HE876" s="48"/>
      <c r="HF876" s="48"/>
      <c r="HG876" s="48"/>
      <c r="HH876" s="48"/>
      <c r="HI876" s="48"/>
      <c r="HJ876" s="48"/>
      <c r="HK876" s="48"/>
      <c r="HL876" s="48"/>
      <c r="HM876" s="48"/>
      <c r="HN876" s="48"/>
      <c r="HO876" s="48"/>
      <c r="HP876" s="48"/>
      <c r="HQ876" s="48"/>
      <c r="HR876" s="48"/>
      <c r="HS876" s="48"/>
      <c r="HT876" s="48"/>
      <c r="HU876" s="48"/>
      <c r="HV876" s="48"/>
      <c r="HW876" s="48"/>
      <c r="HX876" s="48"/>
      <c r="HY876" s="48"/>
      <c r="HZ876" s="48"/>
      <c r="IA876" s="48"/>
      <c r="IB876" s="48"/>
      <c r="IC876" s="48"/>
      <c r="ID876" s="48"/>
      <c r="IE876" s="48"/>
      <c r="IF876" s="48"/>
      <c r="IG876" s="48"/>
      <c r="IH876" s="48"/>
      <c r="II876" s="48"/>
      <c r="IJ876" s="48"/>
      <c r="IK876" s="48"/>
      <c r="IL876" s="48"/>
      <c r="IM876" s="48"/>
      <c r="IN876" s="48"/>
      <c r="IO876" s="48"/>
      <c r="IP876" s="48"/>
      <c r="IQ876" s="48"/>
      <c r="IR876" s="48"/>
      <c r="IS876" s="48"/>
      <c r="IT876" s="48"/>
      <c r="IU876" s="48"/>
      <c r="IV876" s="48"/>
    </row>
    <row r="877" spans="2:256" x14ac:dyDescent="0.25">
      <c r="B877" s="48"/>
      <c r="C877" s="48"/>
      <c r="D877" s="48"/>
      <c r="E877" s="48"/>
      <c r="F877" s="48"/>
      <c r="G877" s="48"/>
      <c r="H877" s="48"/>
      <c r="I877" s="48"/>
      <c r="J877" s="48"/>
      <c r="K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c r="GT877" s="48"/>
      <c r="GU877" s="48"/>
      <c r="GV877" s="48"/>
      <c r="GW877" s="48"/>
      <c r="GX877" s="48"/>
      <c r="GY877" s="48"/>
      <c r="GZ877" s="48"/>
      <c r="HA877" s="48"/>
      <c r="HB877" s="48"/>
      <c r="HC877" s="48"/>
      <c r="HD877" s="48"/>
      <c r="HE877" s="48"/>
      <c r="HF877" s="48"/>
      <c r="HG877" s="48"/>
      <c r="HH877" s="48"/>
      <c r="HI877" s="48"/>
      <c r="HJ877" s="48"/>
      <c r="HK877" s="48"/>
      <c r="HL877" s="48"/>
      <c r="HM877" s="48"/>
      <c r="HN877" s="48"/>
      <c r="HO877" s="48"/>
      <c r="HP877" s="48"/>
      <c r="HQ877" s="48"/>
      <c r="HR877" s="48"/>
      <c r="HS877" s="48"/>
      <c r="HT877" s="48"/>
      <c r="HU877" s="48"/>
      <c r="HV877" s="48"/>
      <c r="HW877" s="48"/>
      <c r="HX877" s="48"/>
      <c r="HY877" s="48"/>
      <c r="HZ877" s="48"/>
      <c r="IA877" s="48"/>
      <c r="IB877" s="48"/>
      <c r="IC877" s="48"/>
      <c r="ID877" s="48"/>
      <c r="IE877" s="48"/>
      <c r="IF877" s="48"/>
      <c r="IG877" s="48"/>
      <c r="IH877" s="48"/>
      <c r="II877" s="48"/>
      <c r="IJ877" s="48"/>
      <c r="IK877" s="48"/>
      <c r="IL877" s="48"/>
      <c r="IM877" s="48"/>
      <c r="IN877" s="48"/>
      <c r="IO877" s="48"/>
      <c r="IP877" s="48"/>
      <c r="IQ877" s="48"/>
      <c r="IR877" s="48"/>
      <c r="IS877" s="48"/>
      <c r="IT877" s="48"/>
      <c r="IU877" s="48"/>
      <c r="IV877" s="48"/>
    </row>
    <row r="878" spans="2:256" x14ac:dyDescent="0.25">
      <c r="B878" s="48"/>
      <c r="C878" s="48"/>
      <c r="D878" s="48"/>
      <c r="E878" s="48"/>
      <c r="F878" s="48"/>
      <c r="G878" s="48"/>
      <c r="H878" s="48"/>
      <c r="I878" s="48"/>
      <c r="J878" s="48"/>
      <c r="K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48"/>
      <c r="DF878" s="48"/>
      <c r="DG878" s="48"/>
      <c r="DH878" s="48"/>
      <c r="DI878" s="48"/>
      <c r="DJ878" s="48"/>
      <c r="DK878" s="48"/>
      <c r="DL878" s="48"/>
      <c r="DM878" s="48"/>
      <c r="DN878" s="48"/>
      <c r="DO878" s="48"/>
      <c r="DP878" s="48"/>
      <c r="DQ878" s="48"/>
      <c r="DR878" s="48"/>
      <c r="DS878" s="48"/>
      <c r="DT878" s="48"/>
      <c r="DU878" s="48"/>
      <c r="DV878" s="48"/>
      <c r="DW878" s="48"/>
      <c r="DX878" s="48"/>
      <c r="DY878" s="48"/>
      <c r="DZ878" s="48"/>
      <c r="EA878" s="48"/>
      <c r="EB878" s="48"/>
      <c r="EC878" s="48"/>
      <c r="ED878" s="48"/>
      <c r="EE878" s="48"/>
      <c r="EF878" s="48"/>
      <c r="EG878" s="48"/>
      <c r="EH878" s="48"/>
      <c r="EI878" s="48"/>
      <c r="EJ878" s="48"/>
      <c r="EK878" s="48"/>
      <c r="EL878" s="48"/>
      <c r="EM878" s="48"/>
      <c r="EN878" s="48"/>
      <c r="EO878" s="48"/>
      <c r="EP878" s="48"/>
      <c r="EQ878" s="48"/>
      <c r="ER878" s="48"/>
      <c r="ES878" s="48"/>
      <c r="ET878" s="48"/>
      <c r="EU878" s="48"/>
      <c r="EV878" s="48"/>
      <c r="EW878" s="48"/>
      <c r="EX878" s="48"/>
      <c r="EY878" s="48"/>
      <c r="EZ878" s="48"/>
      <c r="FA878" s="48"/>
      <c r="FB878" s="48"/>
      <c r="FC878" s="48"/>
      <c r="FD878" s="48"/>
      <c r="FE878" s="48"/>
      <c r="FF878" s="48"/>
      <c r="FG878" s="48"/>
      <c r="FH878" s="48"/>
      <c r="FI878" s="48"/>
      <c r="FJ878" s="48"/>
      <c r="FK878" s="48"/>
      <c r="FL878" s="48"/>
      <c r="FM878" s="48"/>
      <c r="FN878" s="48"/>
      <c r="FO878" s="48"/>
      <c r="FP878" s="48"/>
      <c r="FQ878" s="48"/>
      <c r="FR878" s="48"/>
      <c r="FS878" s="48"/>
      <c r="FT878" s="48"/>
      <c r="FU878" s="48"/>
      <c r="FV878" s="48"/>
      <c r="FW878" s="48"/>
      <c r="FX878" s="48"/>
      <c r="FY878" s="48"/>
      <c r="FZ878" s="48"/>
      <c r="GA878" s="48"/>
      <c r="GB878" s="48"/>
      <c r="GC878" s="48"/>
      <c r="GD878" s="48"/>
      <c r="GE878" s="48"/>
      <c r="GF878" s="48"/>
      <c r="GG878" s="48"/>
      <c r="GH878" s="48"/>
      <c r="GI878" s="48"/>
      <c r="GJ878" s="48"/>
      <c r="GK878" s="48"/>
      <c r="GL878" s="48"/>
      <c r="GM878" s="48"/>
      <c r="GN878" s="48"/>
      <c r="GO878" s="48"/>
      <c r="GP878" s="48"/>
      <c r="GQ878" s="48"/>
      <c r="GR878" s="48"/>
      <c r="GS878" s="48"/>
      <c r="GT878" s="48"/>
      <c r="GU878" s="48"/>
      <c r="GV878" s="48"/>
      <c r="GW878" s="48"/>
      <c r="GX878" s="48"/>
      <c r="GY878" s="48"/>
      <c r="GZ878" s="48"/>
      <c r="HA878" s="48"/>
      <c r="HB878" s="48"/>
      <c r="HC878" s="48"/>
      <c r="HD878" s="48"/>
      <c r="HE878" s="48"/>
      <c r="HF878" s="48"/>
      <c r="HG878" s="48"/>
      <c r="HH878" s="48"/>
      <c r="HI878" s="48"/>
      <c r="HJ878" s="48"/>
      <c r="HK878" s="48"/>
      <c r="HL878" s="48"/>
      <c r="HM878" s="48"/>
      <c r="HN878" s="48"/>
      <c r="HO878" s="48"/>
      <c r="HP878" s="48"/>
      <c r="HQ878" s="48"/>
      <c r="HR878" s="48"/>
      <c r="HS878" s="48"/>
      <c r="HT878" s="48"/>
      <c r="HU878" s="48"/>
      <c r="HV878" s="48"/>
      <c r="HW878" s="48"/>
      <c r="HX878" s="48"/>
      <c r="HY878" s="48"/>
      <c r="HZ878" s="48"/>
      <c r="IA878" s="48"/>
      <c r="IB878" s="48"/>
      <c r="IC878" s="48"/>
      <c r="ID878" s="48"/>
      <c r="IE878" s="48"/>
      <c r="IF878" s="48"/>
      <c r="IG878" s="48"/>
      <c r="IH878" s="48"/>
      <c r="II878" s="48"/>
      <c r="IJ878" s="48"/>
      <c r="IK878" s="48"/>
      <c r="IL878" s="48"/>
      <c r="IM878" s="48"/>
      <c r="IN878" s="48"/>
      <c r="IO878" s="48"/>
      <c r="IP878" s="48"/>
      <c r="IQ878" s="48"/>
      <c r="IR878" s="48"/>
      <c r="IS878" s="48"/>
      <c r="IT878" s="48"/>
      <c r="IU878" s="48"/>
      <c r="IV878" s="48"/>
    </row>
    <row r="879" spans="2:256" x14ac:dyDescent="0.25">
      <c r="B879" s="48"/>
      <c r="C879" s="48"/>
      <c r="D879" s="48"/>
      <c r="E879" s="48"/>
      <c r="F879" s="48"/>
      <c r="G879" s="48"/>
      <c r="H879" s="48"/>
      <c r="I879" s="48"/>
      <c r="J879" s="48"/>
      <c r="K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c r="BQ879" s="48"/>
      <c r="BR879" s="48"/>
      <c r="BS879" s="48"/>
      <c r="BT879" s="48"/>
      <c r="BU879" s="48"/>
      <c r="BV879" s="48"/>
      <c r="BW879" s="48"/>
      <c r="BX879" s="48"/>
      <c r="BY879" s="48"/>
      <c r="BZ879" s="48"/>
      <c r="CA879" s="48"/>
      <c r="CB879" s="48"/>
      <c r="CC879" s="48"/>
      <c r="CD879" s="48"/>
      <c r="CE879" s="48"/>
      <c r="CF879" s="48"/>
      <c r="CG879" s="48"/>
      <c r="CH879" s="48"/>
      <c r="CI879" s="48"/>
      <c r="CJ879" s="48"/>
      <c r="CK879" s="48"/>
      <c r="CL879" s="48"/>
      <c r="CM879" s="48"/>
      <c r="CN879" s="48"/>
      <c r="CO879" s="48"/>
      <c r="CP879" s="48"/>
      <c r="CQ879" s="48"/>
      <c r="CR879" s="48"/>
      <c r="CS879" s="48"/>
      <c r="CT879" s="48"/>
      <c r="CU879" s="48"/>
      <c r="CV879" s="48"/>
      <c r="CW879" s="48"/>
      <c r="CX879" s="48"/>
      <c r="CY879" s="48"/>
      <c r="CZ879" s="48"/>
      <c r="DA879" s="48"/>
      <c r="DB879" s="48"/>
      <c r="DC879" s="48"/>
      <c r="DD879" s="48"/>
      <c r="DE879" s="48"/>
      <c r="DF879" s="48"/>
      <c r="DG879" s="48"/>
      <c r="DH879" s="48"/>
      <c r="DI879" s="48"/>
      <c r="DJ879" s="48"/>
      <c r="DK879" s="48"/>
      <c r="DL879" s="48"/>
      <c r="DM879" s="48"/>
      <c r="DN879" s="48"/>
      <c r="DO879" s="48"/>
      <c r="DP879" s="48"/>
      <c r="DQ879" s="48"/>
      <c r="DR879" s="48"/>
      <c r="DS879" s="48"/>
      <c r="DT879" s="48"/>
      <c r="DU879" s="48"/>
      <c r="DV879" s="48"/>
      <c r="DW879" s="48"/>
      <c r="DX879" s="48"/>
      <c r="DY879" s="48"/>
      <c r="DZ879" s="48"/>
      <c r="EA879" s="48"/>
      <c r="EB879" s="48"/>
      <c r="EC879" s="48"/>
      <c r="ED879" s="48"/>
      <c r="EE879" s="48"/>
      <c r="EF879" s="48"/>
      <c r="EG879" s="48"/>
      <c r="EH879" s="48"/>
      <c r="EI879" s="48"/>
      <c r="EJ879" s="48"/>
      <c r="EK879" s="48"/>
      <c r="EL879" s="48"/>
      <c r="EM879" s="48"/>
      <c r="EN879" s="48"/>
      <c r="EO879" s="48"/>
      <c r="EP879" s="48"/>
      <c r="EQ879" s="48"/>
      <c r="ER879" s="48"/>
      <c r="ES879" s="48"/>
      <c r="ET879" s="48"/>
      <c r="EU879" s="48"/>
      <c r="EV879" s="48"/>
      <c r="EW879" s="48"/>
      <c r="EX879" s="48"/>
      <c r="EY879" s="48"/>
      <c r="EZ879" s="48"/>
      <c r="FA879" s="48"/>
      <c r="FB879" s="48"/>
      <c r="FC879" s="48"/>
      <c r="FD879" s="48"/>
      <c r="FE879" s="48"/>
      <c r="FF879" s="48"/>
      <c r="FG879" s="48"/>
      <c r="FH879" s="48"/>
      <c r="FI879" s="48"/>
      <c r="FJ879" s="48"/>
      <c r="FK879" s="48"/>
      <c r="FL879" s="48"/>
      <c r="FM879" s="48"/>
      <c r="FN879" s="48"/>
      <c r="FO879" s="48"/>
      <c r="FP879" s="48"/>
      <c r="FQ879" s="48"/>
      <c r="FR879" s="48"/>
      <c r="FS879" s="48"/>
      <c r="FT879" s="48"/>
      <c r="FU879" s="48"/>
      <c r="FV879" s="48"/>
      <c r="FW879" s="48"/>
      <c r="FX879" s="48"/>
      <c r="FY879" s="48"/>
      <c r="FZ879" s="48"/>
      <c r="GA879" s="48"/>
      <c r="GB879" s="48"/>
      <c r="GC879" s="48"/>
      <c r="GD879" s="48"/>
      <c r="GE879" s="48"/>
      <c r="GF879" s="48"/>
      <c r="GG879" s="48"/>
      <c r="GH879" s="48"/>
      <c r="GI879" s="48"/>
      <c r="GJ879" s="48"/>
      <c r="GK879" s="48"/>
      <c r="GL879" s="48"/>
      <c r="GM879" s="48"/>
      <c r="GN879" s="48"/>
      <c r="GO879" s="48"/>
      <c r="GP879" s="48"/>
      <c r="GQ879" s="48"/>
      <c r="GR879" s="48"/>
      <c r="GS879" s="48"/>
      <c r="GT879" s="48"/>
      <c r="GU879" s="48"/>
      <c r="GV879" s="48"/>
      <c r="GW879" s="48"/>
      <c r="GX879" s="48"/>
      <c r="GY879" s="48"/>
      <c r="GZ879" s="48"/>
      <c r="HA879" s="48"/>
      <c r="HB879" s="48"/>
      <c r="HC879" s="48"/>
      <c r="HD879" s="48"/>
      <c r="HE879" s="48"/>
      <c r="HF879" s="48"/>
      <c r="HG879" s="48"/>
      <c r="HH879" s="48"/>
      <c r="HI879" s="48"/>
      <c r="HJ879" s="48"/>
      <c r="HK879" s="48"/>
      <c r="HL879" s="48"/>
      <c r="HM879" s="48"/>
      <c r="HN879" s="48"/>
      <c r="HO879" s="48"/>
      <c r="HP879" s="48"/>
      <c r="HQ879" s="48"/>
      <c r="HR879" s="48"/>
      <c r="HS879" s="48"/>
      <c r="HT879" s="48"/>
      <c r="HU879" s="48"/>
      <c r="HV879" s="48"/>
      <c r="HW879" s="48"/>
      <c r="HX879" s="48"/>
      <c r="HY879" s="48"/>
      <c r="HZ879" s="48"/>
      <c r="IA879" s="48"/>
      <c r="IB879" s="48"/>
      <c r="IC879" s="48"/>
      <c r="ID879" s="48"/>
      <c r="IE879" s="48"/>
      <c r="IF879" s="48"/>
      <c r="IG879" s="48"/>
      <c r="IH879" s="48"/>
      <c r="II879" s="48"/>
      <c r="IJ879" s="48"/>
      <c r="IK879" s="48"/>
      <c r="IL879" s="48"/>
      <c r="IM879" s="48"/>
      <c r="IN879" s="48"/>
      <c r="IO879" s="48"/>
      <c r="IP879" s="48"/>
      <c r="IQ879" s="48"/>
      <c r="IR879" s="48"/>
      <c r="IS879" s="48"/>
      <c r="IT879" s="48"/>
      <c r="IU879" s="48"/>
      <c r="IV879" s="48"/>
    </row>
    <row r="880" spans="2:256" x14ac:dyDescent="0.25">
      <c r="B880" s="48"/>
      <c r="C880" s="48"/>
      <c r="D880" s="48"/>
      <c r="E880" s="48"/>
      <c r="F880" s="48"/>
      <c r="G880" s="48"/>
      <c r="H880" s="48"/>
      <c r="I880" s="48"/>
      <c r="J880" s="48"/>
      <c r="K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c r="BS880" s="48"/>
      <c r="BT880" s="48"/>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48"/>
      <c r="DF880" s="48"/>
      <c r="DG880" s="48"/>
      <c r="DH880" s="48"/>
      <c r="DI880" s="48"/>
      <c r="DJ880" s="48"/>
      <c r="DK880" s="48"/>
      <c r="DL880" s="48"/>
      <c r="DM880" s="48"/>
      <c r="DN880" s="48"/>
      <c r="DO880" s="48"/>
      <c r="DP880" s="48"/>
      <c r="DQ880" s="48"/>
      <c r="DR880" s="48"/>
      <c r="DS880" s="48"/>
      <c r="DT880" s="48"/>
      <c r="DU880" s="48"/>
      <c r="DV880" s="48"/>
      <c r="DW880" s="48"/>
      <c r="DX880" s="48"/>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48"/>
      <c r="FH880" s="48"/>
      <c r="FI880" s="48"/>
      <c r="FJ880" s="48"/>
      <c r="FK880" s="48"/>
      <c r="FL880" s="48"/>
      <c r="FM880" s="48"/>
      <c r="FN880" s="48"/>
      <c r="FO880" s="48"/>
      <c r="FP880" s="48"/>
      <c r="FQ880" s="48"/>
      <c r="FR880" s="48"/>
      <c r="FS880" s="48"/>
      <c r="FT880" s="48"/>
      <c r="FU880" s="48"/>
      <c r="FV880" s="48"/>
      <c r="FW880" s="48"/>
      <c r="FX880" s="48"/>
      <c r="FY880" s="48"/>
      <c r="FZ880" s="48"/>
      <c r="GA880" s="48"/>
      <c r="GB880" s="48"/>
      <c r="GC880" s="48"/>
      <c r="GD880" s="48"/>
      <c r="GE880" s="48"/>
      <c r="GF880" s="48"/>
      <c r="GG880" s="48"/>
      <c r="GH880" s="48"/>
      <c r="GI880" s="48"/>
      <c r="GJ880" s="48"/>
      <c r="GK880" s="48"/>
      <c r="GL880" s="48"/>
      <c r="GM880" s="48"/>
      <c r="GN880" s="48"/>
      <c r="GO880" s="48"/>
      <c r="GP880" s="48"/>
      <c r="GQ880" s="48"/>
      <c r="GR880" s="48"/>
      <c r="GS880" s="48"/>
      <c r="GT880" s="48"/>
      <c r="GU880" s="48"/>
      <c r="GV880" s="48"/>
      <c r="GW880" s="48"/>
      <c r="GX880" s="48"/>
      <c r="GY880" s="48"/>
      <c r="GZ880" s="48"/>
      <c r="HA880" s="48"/>
      <c r="HB880" s="48"/>
      <c r="HC880" s="48"/>
      <c r="HD880" s="48"/>
      <c r="HE880" s="48"/>
      <c r="HF880" s="48"/>
      <c r="HG880" s="48"/>
      <c r="HH880" s="48"/>
      <c r="HI880" s="48"/>
      <c r="HJ880" s="48"/>
      <c r="HK880" s="48"/>
      <c r="HL880" s="48"/>
      <c r="HM880" s="48"/>
      <c r="HN880" s="48"/>
      <c r="HO880" s="48"/>
      <c r="HP880" s="48"/>
      <c r="HQ880" s="48"/>
      <c r="HR880" s="48"/>
      <c r="HS880" s="48"/>
      <c r="HT880" s="48"/>
      <c r="HU880" s="48"/>
      <c r="HV880" s="48"/>
      <c r="HW880" s="48"/>
      <c r="HX880" s="48"/>
      <c r="HY880" s="48"/>
      <c r="HZ880" s="48"/>
      <c r="IA880" s="48"/>
      <c r="IB880" s="48"/>
      <c r="IC880" s="48"/>
      <c r="ID880" s="48"/>
      <c r="IE880" s="48"/>
      <c r="IF880" s="48"/>
      <c r="IG880" s="48"/>
      <c r="IH880" s="48"/>
      <c r="II880" s="48"/>
      <c r="IJ880" s="48"/>
      <c r="IK880" s="48"/>
      <c r="IL880" s="48"/>
      <c r="IM880" s="48"/>
      <c r="IN880" s="48"/>
      <c r="IO880" s="48"/>
      <c r="IP880" s="48"/>
      <c r="IQ880" s="48"/>
      <c r="IR880" s="48"/>
      <c r="IS880" s="48"/>
      <c r="IT880" s="48"/>
      <c r="IU880" s="48"/>
      <c r="IV880" s="48"/>
    </row>
    <row r="881" spans="2:256" x14ac:dyDescent="0.25">
      <c r="B881" s="48"/>
      <c r="C881" s="48"/>
      <c r="D881" s="48"/>
      <c r="E881" s="48"/>
      <c r="F881" s="48"/>
      <c r="G881" s="48"/>
      <c r="H881" s="48"/>
      <c r="I881" s="48"/>
      <c r="J881" s="48"/>
      <c r="K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c r="GT881" s="48"/>
      <c r="GU881" s="48"/>
      <c r="GV881" s="48"/>
      <c r="GW881" s="48"/>
      <c r="GX881" s="48"/>
      <c r="GY881" s="48"/>
      <c r="GZ881" s="48"/>
      <c r="HA881" s="48"/>
      <c r="HB881" s="48"/>
      <c r="HC881" s="48"/>
      <c r="HD881" s="48"/>
      <c r="HE881" s="48"/>
      <c r="HF881" s="48"/>
      <c r="HG881" s="48"/>
      <c r="HH881" s="48"/>
      <c r="HI881" s="48"/>
      <c r="HJ881" s="48"/>
      <c r="HK881" s="48"/>
      <c r="HL881" s="48"/>
      <c r="HM881" s="48"/>
      <c r="HN881" s="48"/>
      <c r="HO881" s="48"/>
      <c r="HP881" s="48"/>
      <c r="HQ881" s="48"/>
      <c r="HR881" s="48"/>
      <c r="HS881" s="48"/>
      <c r="HT881" s="48"/>
      <c r="HU881" s="48"/>
      <c r="HV881" s="48"/>
      <c r="HW881" s="48"/>
      <c r="HX881" s="48"/>
      <c r="HY881" s="48"/>
      <c r="HZ881" s="48"/>
      <c r="IA881" s="48"/>
      <c r="IB881" s="48"/>
      <c r="IC881" s="48"/>
      <c r="ID881" s="48"/>
      <c r="IE881" s="48"/>
      <c r="IF881" s="48"/>
      <c r="IG881" s="48"/>
      <c r="IH881" s="48"/>
      <c r="II881" s="48"/>
      <c r="IJ881" s="48"/>
      <c r="IK881" s="48"/>
      <c r="IL881" s="48"/>
      <c r="IM881" s="48"/>
      <c r="IN881" s="48"/>
      <c r="IO881" s="48"/>
      <c r="IP881" s="48"/>
      <c r="IQ881" s="48"/>
      <c r="IR881" s="48"/>
      <c r="IS881" s="48"/>
      <c r="IT881" s="48"/>
      <c r="IU881" s="48"/>
      <c r="IV881" s="48"/>
    </row>
    <row r="882" spans="2:256" x14ac:dyDescent="0.25">
      <c r="B882" s="48"/>
      <c r="C882" s="48"/>
      <c r="D882" s="48"/>
      <c r="E882" s="48"/>
      <c r="F882" s="48"/>
      <c r="G882" s="48"/>
      <c r="H882" s="48"/>
      <c r="I882" s="48"/>
      <c r="J882" s="48"/>
      <c r="K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c r="GT882" s="48"/>
      <c r="GU882" s="48"/>
      <c r="GV882" s="48"/>
      <c r="GW882" s="48"/>
      <c r="GX882" s="48"/>
      <c r="GY882" s="48"/>
      <c r="GZ882" s="48"/>
      <c r="HA882" s="48"/>
      <c r="HB882" s="48"/>
      <c r="HC882" s="48"/>
      <c r="HD882" s="48"/>
      <c r="HE882" s="48"/>
      <c r="HF882" s="48"/>
      <c r="HG882" s="48"/>
      <c r="HH882" s="48"/>
      <c r="HI882" s="48"/>
      <c r="HJ882" s="48"/>
      <c r="HK882" s="48"/>
      <c r="HL882" s="48"/>
      <c r="HM882" s="48"/>
      <c r="HN882" s="48"/>
      <c r="HO882" s="48"/>
      <c r="HP882" s="48"/>
      <c r="HQ882" s="48"/>
      <c r="HR882" s="48"/>
      <c r="HS882" s="48"/>
      <c r="HT882" s="48"/>
      <c r="HU882" s="48"/>
      <c r="HV882" s="48"/>
      <c r="HW882" s="48"/>
      <c r="HX882" s="48"/>
      <c r="HY882" s="48"/>
      <c r="HZ882" s="48"/>
      <c r="IA882" s="48"/>
      <c r="IB882" s="48"/>
      <c r="IC882" s="48"/>
      <c r="ID882" s="48"/>
      <c r="IE882" s="48"/>
      <c r="IF882" s="48"/>
      <c r="IG882" s="48"/>
      <c r="IH882" s="48"/>
      <c r="II882" s="48"/>
      <c r="IJ882" s="48"/>
      <c r="IK882" s="48"/>
      <c r="IL882" s="48"/>
      <c r="IM882" s="48"/>
      <c r="IN882" s="48"/>
      <c r="IO882" s="48"/>
      <c r="IP882" s="48"/>
      <c r="IQ882" s="48"/>
      <c r="IR882" s="48"/>
      <c r="IS882" s="48"/>
      <c r="IT882" s="48"/>
      <c r="IU882" s="48"/>
      <c r="IV882" s="48"/>
    </row>
    <row r="883" spans="2:256" x14ac:dyDescent="0.25">
      <c r="B883" s="48"/>
      <c r="C883" s="48"/>
      <c r="D883" s="48"/>
      <c r="E883" s="48"/>
      <c r="F883" s="48"/>
      <c r="G883" s="48"/>
      <c r="H883" s="48"/>
      <c r="I883" s="48"/>
      <c r="J883" s="48"/>
      <c r="K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c r="GT883" s="48"/>
      <c r="GU883" s="48"/>
      <c r="GV883" s="48"/>
      <c r="GW883" s="48"/>
      <c r="GX883" s="48"/>
      <c r="GY883" s="48"/>
      <c r="GZ883" s="48"/>
      <c r="HA883" s="48"/>
      <c r="HB883" s="48"/>
      <c r="HC883" s="48"/>
      <c r="HD883" s="48"/>
      <c r="HE883" s="48"/>
      <c r="HF883" s="48"/>
      <c r="HG883" s="48"/>
      <c r="HH883" s="48"/>
      <c r="HI883" s="48"/>
      <c r="HJ883" s="48"/>
      <c r="HK883" s="48"/>
      <c r="HL883" s="48"/>
      <c r="HM883" s="48"/>
      <c r="HN883" s="48"/>
      <c r="HO883" s="48"/>
      <c r="HP883" s="48"/>
      <c r="HQ883" s="48"/>
      <c r="HR883" s="48"/>
      <c r="HS883" s="48"/>
      <c r="HT883" s="48"/>
      <c r="HU883" s="48"/>
      <c r="HV883" s="48"/>
      <c r="HW883" s="48"/>
      <c r="HX883" s="48"/>
      <c r="HY883" s="48"/>
      <c r="HZ883" s="48"/>
      <c r="IA883" s="48"/>
      <c r="IB883" s="48"/>
      <c r="IC883" s="48"/>
      <c r="ID883" s="48"/>
      <c r="IE883" s="48"/>
      <c r="IF883" s="48"/>
      <c r="IG883" s="48"/>
      <c r="IH883" s="48"/>
      <c r="II883" s="48"/>
      <c r="IJ883" s="48"/>
      <c r="IK883" s="48"/>
      <c r="IL883" s="48"/>
      <c r="IM883" s="48"/>
      <c r="IN883" s="48"/>
      <c r="IO883" s="48"/>
      <c r="IP883" s="48"/>
      <c r="IQ883" s="48"/>
      <c r="IR883" s="48"/>
      <c r="IS883" s="48"/>
      <c r="IT883" s="48"/>
      <c r="IU883" s="48"/>
      <c r="IV883" s="48"/>
    </row>
    <row r="884" spans="2:256" x14ac:dyDescent="0.25">
      <c r="B884" s="48"/>
      <c r="C884" s="48"/>
      <c r="D884" s="48"/>
      <c r="E884" s="48"/>
      <c r="F884" s="48"/>
      <c r="G884" s="48"/>
      <c r="H884" s="48"/>
      <c r="I884" s="48"/>
      <c r="J884" s="48"/>
      <c r="K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c r="GT884" s="48"/>
      <c r="GU884" s="48"/>
      <c r="GV884" s="48"/>
      <c r="GW884" s="48"/>
      <c r="GX884" s="48"/>
      <c r="GY884" s="48"/>
      <c r="GZ884" s="48"/>
      <c r="HA884" s="48"/>
      <c r="HB884" s="48"/>
      <c r="HC884" s="48"/>
      <c r="HD884" s="48"/>
      <c r="HE884" s="48"/>
      <c r="HF884" s="48"/>
      <c r="HG884" s="48"/>
      <c r="HH884" s="48"/>
      <c r="HI884" s="48"/>
      <c r="HJ884" s="48"/>
      <c r="HK884" s="48"/>
      <c r="HL884" s="48"/>
      <c r="HM884" s="48"/>
      <c r="HN884" s="48"/>
      <c r="HO884" s="48"/>
      <c r="HP884" s="48"/>
      <c r="HQ884" s="48"/>
      <c r="HR884" s="48"/>
      <c r="HS884" s="48"/>
      <c r="HT884" s="48"/>
      <c r="HU884" s="48"/>
      <c r="HV884" s="48"/>
      <c r="HW884" s="48"/>
      <c r="HX884" s="48"/>
      <c r="HY884" s="48"/>
      <c r="HZ884" s="48"/>
      <c r="IA884" s="48"/>
      <c r="IB884" s="48"/>
      <c r="IC884" s="48"/>
      <c r="ID884" s="48"/>
      <c r="IE884" s="48"/>
      <c r="IF884" s="48"/>
      <c r="IG884" s="48"/>
      <c r="IH884" s="48"/>
      <c r="II884" s="48"/>
      <c r="IJ884" s="48"/>
      <c r="IK884" s="48"/>
      <c r="IL884" s="48"/>
      <c r="IM884" s="48"/>
      <c r="IN884" s="48"/>
      <c r="IO884" s="48"/>
      <c r="IP884" s="48"/>
      <c r="IQ884" s="48"/>
      <c r="IR884" s="48"/>
      <c r="IS884" s="48"/>
      <c r="IT884" s="48"/>
      <c r="IU884" s="48"/>
      <c r="IV884" s="48"/>
    </row>
    <row r="885" spans="2:256" x14ac:dyDescent="0.25">
      <c r="B885" s="48"/>
      <c r="C885" s="48"/>
      <c r="D885" s="48"/>
      <c r="E885" s="48"/>
      <c r="F885" s="48"/>
      <c r="G885" s="48"/>
      <c r="H885" s="48"/>
      <c r="I885" s="48"/>
      <c r="J885" s="48"/>
      <c r="K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c r="GT885" s="48"/>
      <c r="GU885" s="48"/>
      <c r="GV885" s="48"/>
      <c r="GW885" s="48"/>
      <c r="GX885" s="48"/>
      <c r="GY885" s="48"/>
      <c r="GZ885" s="48"/>
      <c r="HA885" s="48"/>
      <c r="HB885" s="48"/>
      <c r="HC885" s="48"/>
      <c r="HD885" s="48"/>
      <c r="HE885" s="48"/>
      <c r="HF885" s="48"/>
      <c r="HG885" s="48"/>
      <c r="HH885" s="48"/>
      <c r="HI885" s="48"/>
      <c r="HJ885" s="48"/>
      <c r="HK885" s="48"/>
      <c r="HL885" s="48"/>
      <c r="HM885" s="48"/>
      <c r="HN885" s="48"/>
      <c r="HO885" s="48"/>
      <c r="HP885" s="48"/>
      <c r="HQ885" s="48"/>
      <c r="HR885" s="48"/>
      <c r="HS885" s="48"/>
      <c r="HT885" s="48"/>
      <c r="HU885" s="48"/>
      <c r="HV885" s="48"/>
      <c r="HW885" s="48"/>
      <c r="HX885" s="48"/>
      <c r="HY885" s="48"/>
      <c r="HZ885" s="48"/>
      <c r="IA885" s="48"/>
      <c r="IB885" s="48"/>
      <c r="IC885" s="48"/>
      <c r="ID885" s="48"/>
      <c r="IE885" s="48"/>
      <c r="IF885" s="48"/>
      <c r="IG885" s="48"/>
      <c r="IH885" s="48"/>
      <c r="II885" s="48"/>
      <c r="IJ885" s="48"/>
      <c r="IK885" s="48"/>
      <c r="IL885" s="48"/>
      <c r="IM885" s="48"/>
      <c r="IN885" s="48"/>
      <c r="IO885" s="48"/>
      <c r="IP885" s="48"/>
      <c r="IQ885" s="48"/>
      <c r="IR885" s="48"/>
      <c r="IS885" s="48"/>
      <c r="IT885" s="48"/>
      <c r="IU885" s="48"/>
      <c r="IV885" s="48"/>
    </row>
    <row r="886" spans="2:256" x14ac:dyDescent="0.25">
      <c r="B886" s="48"/>
      <c r="C886" s="48"/>
      <c r="D886" s="48"/>
      <c r="E886" s="48"/>
      <c r="F886" s="48"/>
      <c r="G886" s="48"/>
      <c r="H886" s="48"/>
      <c r="I886" s="48"/>
      <c r="J886" s="48"/>
      <c r="K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c r="GT886" s="48"/>
      <c r="GU886" s="48"/>
      <c r="GV886" s="48"/>
      <c r="GW886" s="48"/>
      <c r="GX886" s="48"/>
      <c r="GY886" s="48"/>
      <c r="GZ886" s="48"/>
      <c r="HA886" s="48"/>
      <c r="HB886" s="48"/>
      <c r="HC886" s="48"/>
      <c r="HD886" s="48"/>
      <c r="HE886" s="48"/>
      <c r="HF886" s="48"/>
      <c r="HG886" s="48"/>
      <c r="HH886" s="48"/>
      <c r="HI886" s="48"/>
      <c r="HJ886" s="48"/>
      <c r="HK886" s="48"/>
      <c r="HL886" s="48"/>
      <c r="HM886" s="48"/>
      <c r="HN886" s="48"/>
      <c r="HO886" s="48"/>
      <c r="HP886" s="48"/>
      <c r="HQ886" s="48"/>
      <c r="HR886" s="48"/>
      <c r="HS886" s="48"/>
      <c r="HT886" s="48"/>
      <c r="HU886" s="48"/>
      <c r="HV886" s="48"/>
      <c r="HW886" s="48"/>
      <c r="HX886" s="48"/>
      <c r="HY886" s="48"/>
      <c r="HZ886" s="48"/>
      <c r="IA886" s="48"/>
      <c r="IB886" s="48"/>
      <c r="IC886" s="48"/>
      <c r="ID886" s="48"/>
      <c r="IE886" s="48"/>
      <c r="IF886" s="48"/>
      <c r="IG886" s="48"/>
      <c r="IH886" s="48"/>
      <c r="II886" s="48"/>
      <c r="IJ886" s="48"/>
      <c r="IK886" s="48"/>
      <c r="IL886" s="48"/>
      <c r="IM886" s="48"/>
      <c r="IN886" s="48"/>
      <c r="IO886" s="48"/>
      <c r="IP886" s="48"/>
      <c r="IQ886" s="48"/>
      <c r="IR886" s="48"/>
      <c r="IS886" s="48"/>
      <c r="IT886" s="48"/>
      <c r="IU886" s="48"/>
      <c r="IV886" s="48"/>
    </row>
    <row r="887" spans="2:256" x14ac:dyDescent="0.25">
      <c r="B887" s="48"/>
      <c r="C887" s="48"/>
      <c r="D887" s="48"/>
      <c r="E887" s="48"/>
      <c r="F887" s="48"/>
      <c r="G887" s="48"/>
      <c r="H887" s="48"/>
      <c r="I887" s="48"/>
      <c r="J887" s="48"/>
      <c r="K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c r="GT887" s="48"/>
      <c r="GU887" s="48"/>
      <c r="GV887" s="48"/>
      <c r="GW887" s="48"/>
      <c r="GX887" s="48"/>
      <c r="GY887" s="48"/>
      <c r="GZ887" s="48"/>
      <c r="HA887" s="48"/>
      <c r="HB887" s="48"/>
      <c r="HC887" s="48"/>
      <c r="HD887" s="48"/>
      <c r="HE887" s="48"/>
      <c r="HF887" s="48"/>
      <c r="HG887" s="48"/>
      <c r="HH887" s="48"/>
      <c r="HI887" s="48"/>
      <c r="HJ887" s="48"/>
      <c r="HK887" s="48"/>
      <c r="HL887" s="48"/>
      <c r="HM887" s="48"/>
      <c r="HN887" s="48"/>
      <c r="HO887" s="48"/>
      <c r="HP887" s="48"/>
      <c r="HQ887" s="48"/>
      <c r="HR887" s="48"/>
      <c r="HS887" s="48"/>
      <c r="HT887" s="48"/>
      <c r="HU887" s="48"/>
      <c r="HV887" s="48"/>
      <c r="HW887" s="48"/>
      <c r="HX887" s="48"/>
      <c r="HY887" s="48"/>
      <c r="HZ887" s="48"/>
      <c r="IA887" s="48"/>
      <c r="IB887" s="48"/>
      <c r="IC887" s="48"/>
      <c r="ID887" s="48"/>
      <c r="IE887" s="48"/>
      <c r="IF887" s="48"/>
      <c r="IG887" s="48"/>
      <c r="IH887" s="48"/>
      <c r="II887" s="48"/>
      <c r="IJ887" s="48"/>
      <c r="IK887" s="48"/>
      <c r="IL887" s="48"/>
      <c r="IM887" s="48"/>
      <c r="IN887" s="48"/>
      <c r="IO887" s="48"/>
      <c r="IP887" s="48"/>
      <c r="IQ887" s="48"/>
      <c r="IR887" s="48"/>
      <c r="IS887" s="48"/>
      <c r="IT887" s="48"/>
      <c r="IU887" s="48"/>
      <c r="IV887" s="48"/>
    </row>
    <row r="888" spans="2:256" x14ac:dyDescent="0.25">
      <c r="B888" s="48"/>
      <c r="C888" s="48"/>
      <c r="D888" s="48"/>
      <c r="E888" s="48"/>
      <c r="F888" s="48"/>
      <c r="G888" s="48"/>
      <c r="H888" s="48"/>
      <c r="I888" s="48"/>
      <c r="J888" s="48"/>
      <c r="K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c r="GT888" s="48"/>
      <c r="GU888" s="48"/>
      <c r="GV888" s="48"/>
      <c r="GW888" s="48"/>
      <c r="GX888" s="48"/>
      <c r="GY888" s="48"/>
      <c r="GZ888" s="48"/>
      <c r="HA888" s="48"/>
      <c r="HB888" s="48"/>
      <c r="HC888" s="48"/>
      <c r="HD888" s="48"/>
      <c r="HE888" s="48"/>
      <c r="HF888" s="48"/>
      <c r="HG888" s="48"/>
      <c r="HH888" s="48"/>
      <c r="HI888" s="48"/>
      <c r="HJ888" s="48"/>
      <c r="HK888" s="48"/>
      <c r="HL888" s="48"/>
      <c r="HM888" s="48"/>
      <c r="HN888" s="48"/>
      <c r="HO888" s="48"/>
      <c r="HP888" s="48"/>
      <c r="HQ888" s="48"/>
      <c r="HR888" s="48"/>
      <c r="HS888" s="48"/>
      <c r="HT888" s="48"/>
      <c r="HU888" s="48"/>
      <c r="HV888" s="48"/>
      <c r="HW888" s="48"/>
      <c r="HX888" s="48"/>
      <c r="HY888" s="48"/>
      <c r="HZ888" s="48"/>
      <c r="IA888" s="48"/>
      <c r="IB888" s="48"/>
      <c r="IC888" s="48"/>
      <c r="ID888" s="48"/>
      <c r="IE888" s="48"/>
      <c r="IF888" s="48"/>
      <c r="IG888" s="48"/>
      <c r="IH888" s="48"/>
      <c r="II888" s="48"/>
      <c r="IJ888" s="48"/>
      <c r="IK888" s="48"/>
      <c r="IL888" s="48"/>
      <c r="IM888" s="48"/>
      <c r="IN888" s="48"/>
      <c r="IO888" s="48"/>
      <c r="IP888" s="48"/>
      <c r="IQ888" s="48"/>
      <c r="IR888" s="48"/>
      <c r="IS888" s="48"/>
      <c r="IT888" s="48"/>
      <c r="IU888" s="48"/>
      <c r="IV888" s="48"/>
    </row>
    <row r="889" spans="2:256" x14ac:dyDescent="0.25">
      <c r="B889" s="48"/>
      <c r="C889" s="48"/>
      <c r="D889" s="48"/>
      <c r="E889" s="48"/>
      <c r="F889" s="48"/>
      <c r="G889" s="48"/>
      <c r="H889" s="48"/>
      <c r="I889" s="48"/>
      <c r="J889" s="48"/>
      <c r="K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c r="GT889" s="48"/>
      <c r="GU889" s="48"/>
      <c r="GV889" s="48"/>
      <c r="GW889" s="48"/>
      <c r="GX889" s="48"/>
      <c r="GY889" s="48"/>
      <c r="GZ889" s="48"/>
      <c r="HA889" s="48"/>
      <c r="HB889" s="48"/>
      <c r="HC889" s="48"/>
      <c r="HD889" s="48"/>
      <c r="HE889" s="48"/>
      <c r="HF889" s="48"/>
      <c r="HG889" s="48"/>
      <c r="HH889" s="48"/>
      <c r="HI889" s="48"/>
      <c r="HJ889" s="48"/>
      <c r="HK889" s="48"/>
      <c r="HL889" s="48"/>
      <c r="HM889" s="48"/>
      <c r="HN889" s="48"/>
      <c r="HO889" s="48"/>
      <c r="HP889" s="48"/>
      <c r="HQ889" s="48"/>
      <c r="HR889" s="48"/>
      <c r="HS889" s="48"/>
      <c r="HT889" s="48"/>
      <c r="HU889" s="48"/>
      <c r="HV889" s="48"/>
      <c r="HW889" s="48"/>
      <c r="HX889" s="48"/>
      <c r="HY889" s="48"/>
      <c r="HZ889" s="48"/>
      <c r="IA889" s="48"/>
      <c r="IB889" s="48"/>
      <c r="IC889" s="48"/>
      <c r="ID889" s="48"/>
      <c r="IE889" s="48"/>
      <c r="IF889" s="48"/>
      <c r="IG889" s="48"/>
      <c r="IH889" s="48"/>
      <c r="II889" s="48"/>
      <c r="IJ889" s="48"/>
      <c r="IK889" s="48"/>
      <c r="IL889" s="48"/>
      <c r="IM889" s="48"/>
      <c r="IN889" s="48"/>
      <c r="IO889" s="48"/>
      <c r="IP889" s="48"/>
      <c r="IQ889" s="48"/>
      <c r="IR889" s="48"/>
      <c r="IS889" s="48"/>
      <c r="IT889" s="48"/>
      <c r="IU889" s="48"/>
      <c r="IV889" s="48"/>
    </row>
    <row r="890" spans="2:256" x14ac:dyDescent="0.25">
      <c r="B890" s="48"/>
      <c r="C890" s="48"/>
      <c r="D890" s="48"/>
      <c r="E890" s="48"/>
      <c r="F890" s="48"/>
      <c r="G890" s="48"/>
      <c r="H890" s="48"/>
      <c r="I890" s="48"/>
      <c r="J890" s="48"/>
      <c r="K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c r="CQ890" s="48"/>
      <c r="CR890" s="48"/>
      <c r="CS890" s="48"/>
      <c r="CT890" s="48"/>
      <c r="CU890" s="48"/>
      <c r="CV890" s="48"/>
      <c r="CW890" s="48"/>
      <c r="CX890" s="48"/>
      <c r="CY890" s="48"/>
      <c r="CZ890" s="48"/>
      <c r="DA890" s="48"/>
      <c r="DB890" s="48"/>
      <c r="DC890" s="48"/>
      <c r="DD890" s="48"/>
      <c r="DE890" s="48"/>
      <c r="DF890" s="48"/>
      <c r="DG890" s="48"/>
      <c r="DH890" s="48"/>
      <c r="DI890" s="48"/>
      <c r="DJ890" s="48"/>
      <c r="DK890" s="48"/>
      <c r="DL890" s="48"/>
      <c r="DM890" s="48"/>
      <c r="DN890" s="48"/>
      <c r="DO890" s="48"/>
      <c r="DP890" s="48"/>
      <c r="DQ890" s="48"/>
      <c r="DR890" s="48"/>
      <c r="DS890" s="48"/>
      <c r="DT890" s="48"/>
      <c r="DU890" s="48"/>
      <c r="DV890" s="48"/>
      <c r="DW890" s="48"/>
      <c r="DX890" s="48"/>
      <c r="DY890" s="48"/>
      <c r="DZ890" s="48"/>
      <c r="EA890" s="48"/>
      <c r="EB890" s="48"/>
      <c r="EC890" s="48"/>
      <c r="ED890" s="48"/>
      <c r="EE890" s="48"/>
      <c r="EF890" s="48"/>
      <c r="EG890" s="48"/>
      <c r="EH890" s="48"/>
      <c r="EI890" s="48"/>
      <c r="EJ890" s="48"/>
      <c r="EK890" s="48"/>
      <c r="EL890" s="48"/>
      <c r="EM890" s="48"/>
      <c r="EN890" s="48"/>
      <c r="EO890" s="48"/>
      <c r="EP890" s="48"/>
      <c r="EQ890" s="48"/>
      <c r="ER890" s="48"/>
      <c r="ES890" s="48"/>
      <c r="ET890" s="48"/>
      <c r="EU890" s="48"/>
      <c r="EV890" s="48"/>
      <c r="EW890" s="48"/>
      <c r="EX890" s="48"/>
      <c r="EY890" s="48"/>
      <c r="EZ890" s="48"/>
      <c r="FA890" s="48"/>
      <c r="FB890" s="48"/>
      <c r="FC890" s="48"/>
      <c r="FD890" s="48"/>
      <c r="FE890" s="48"/>
      <c r="FF890" s="48"/>
      <c r="FG890" s="48"/>
      <c r="FH890" s="48"/>
      <c r="FI890" s="48"/>
      <c r="FJ890" s="48"/>
      <c r="FK890" s="48"/>
      <c r="FL890" s="48"/>
      <c r="FM890" s="48"/>
      <c r="FN890" s="48"/>
      <c r="FO890" s="48"/>
      <c r="FP890" s="48"/>
      <c r="FQ890" s="48"/>
      <c r="FR890" s="48"/>
      <c r="FS890" s="48"/>
      <c r="FT890" s="48"/>
      <c r="FU890" s="48"/>
      <c r="FV890" s="48"/>
      <c r="FW890" s="48"/>
      <c r="FX890" s="48"/>
      <c r="FY890" s="48"/>
      <c r="FZ890" s="48"/>
      <c r="GA890" s="48"/>
      <c r="GB890" s="48"/>
      <c r="GC890" s="48"/>
      <c r="GD890" s="48"/>
      <c r="GE890" s="48"/>
      <c r="GF890" s="48"/>
      <c r="GG890" s="48"/>
      <c r="GH890" s="48"/>
      <c r="GI890" s="48"/>
      <c r="GJ890" s="48"/>
      <c r="GK890" s="48"/>
      <c r="GL890" s="48"/>
      <c r="GM890" s="48"/>
      <c r="GN890" s="48"/>
      <c r="GO890" s="48"/>
      <c r="GP890" s="48"/>
      <c r="GQ890" s="48"/>
      <c r="GR890" s="48"/>
      <c r="GS890" s="48"/>
      <c r="GT890" s="48"/>
      <c r="GU890" s="48"/>
      <c r="GV890" s="48"/>
      <c r="GW890" s="48"/>
      <c r="GX890" s="48"/>
      <c r="GY890" s="48"/>
      <c r="GZ890" s="48"/>
      <c r="HA890" s="48"/>
      <c r="HB890" s="48"/>
      <c r="HC890" s="48"/>
      <c r="HD890" s="48"/>
      <c r="HE890" s="48"/>
      <c r="HF890" s="48"/>
      <c r="HG890" s="48"/>
      <c r="HH890" s="48"/>
      <c r="HI890" s="48"/>
      <c r="HJ890" s="48"/>
      <c r="HK890" s="48"/>
      <c r="HL890" s="48"/>
      <c r="HM890" s="48"/>
      <c r="HN890" s="48"/>
      <c r="HO890" s="48"/>
      <c r="HP890" s="48"/>
      <c r="HQ890" s="48"/>
      <c r="HR890" s="48"/>
      <c r="HS890" s="48"/>
      <c r="HT890" s="48"/>
      <c r="HU890" s="48"/>
      <c r="HV890" s="48"/>
      <c r="HW890" s="48"/>
      <c r="HX890" s="48"/>
      <c r="HY890" s="48"/>
      <c r="HZ890" s="48"/>
      <c r="IA890" s="48"/>
      <c r="IB890" s="48"/>
      <c r="IC890" s="48"/>
      <c r="ID890" s="48"/>
      <c r="IE890" s="48"/>
      <c r="IF890" s="48"/>
      <c r="IG890" s="48"/>
      <c r="IH890" s="48"/>
      <c r="II890" s="48"/>
      <c r="IJ890" s="48"/>
      <c r="IK890" s="48"/>
      <c r="IL890" s="48"/>
      <c r="IM890" s="48"/>
      <c r="IN890" s="48"/>
      <c r="IO890" s="48"/>
      <c r="IP890" s="48"/>
      <c r="IQ890" s="48"/>
      <c r="IR890" s="48"/>
      <c r="IS890" s="48"/>
      <c r="IT890" s="48"/>
      <c r="IU890" s="48"/>
      <c r="IV890" s="48"/>
    </row>
    <row r="891" spans="2:256" x14ac:dyDescent="0.25">
      <c r="B891" s="48"/>
      <c r="C891" s="48"/>
      <c r="D891" s="48"/>
      <c r="E891" s="48"/>
      <c r="F891" s="48"/>
      <c r="G891" s="48"/>
      <c r="H891" s="48"/>
      <c r="I891" s="48"/>
      <c r="J891" s="48"/>
      <c r="K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c r="GT891" s="48"/>
      <c r="GU891" s="48"/>
      <c r="GV891" s="48"/>
      <c r="GW891" s="48"/>
      <c r="GX891" s="48"/>
      <c r="GY891" s="48"/>
      <c r="GZ891" s="48"/>
      <c r="HA891" s="48"/>
      <c r="HB891" s="48"/>
      <c r="HC891" s="48"/>
      <c r="HD891" s="48"/>
      <c r="HE891" s="48"/>
      <c r="HF891" s="48"/>
      <c r="HG891" s="48"/>
      <c r="HH891" s="48"/>
      <c r="HI891" s="48"/>
      <c r="HJ891" s="48"/>
      <c r="HK891" s="48"/>
      <c r="HL891" s="48"/>
      <c r="HM891" s="48"/>
      <c r="HN891" s="48"/>
      <c r="HO891" s="48"/>
      <c r="HP891" s="48"/>
      <c r="HQ891" s="48"/>
      <c r="HR891" s="48"/>
      <c r="HS891" s="48"/>
      <c r="HT891" s="48"/>
      <c r="HU891" s="48"/>
      <c r="HV891" s="48"/>
      <c r="HW891" s="48"/>
      <c r="HX891" s="48"/>
      <c r="HY891" s="48"/>
      <c r="HZ891" s="48"/>
      <c r="IA891" s="48"/>
      <c r="IB891" s="48"/>
      <c r="IC891" s="48"/>
      <c r="ID891" s="48"/>
      <c r="IE891" s="48"/>
      <c r="IF891" s="48"/>
      <c r="IG891" s="48"/>
      <c r="IH891" s="48"/>
      <c r="II891" s="48"/>
      <c r="IJ891" s="48"/>
      <c r="IK891" s="48"/>
      <c r="IL891" s="48"/>
      <c r="IM891" s="48"/>
      <c r="IN891" s="48"/>
      <c r="IO891" s="48"/>
      <c r="IP891" s="48"/>
      <c r="IQ891" s="48"/>
      <c r="IR891" s="48"/>
      <c r="IS891" s="48"/>
      <c r="IT891" s="48"/>
      <c r="IU891" s="48"/>
      <c r="IV891" s="48"/>
    </row>
    <row r="892" spans="2:256" x14ac:dyDescent="0.25">
      <c r="B892" s="48"/>
      <c r="C892" s="48"/>
      <c r="D892" s="48"/>
      <c r="E892" s="48"/>
      <c r="F892" s="48"/>
      <c r="G892" s="48"/>
      <c r="H892" s="48"/>
      <c r="I892" s="48"/>
      <c r="J892" s="48"/>
      <c r="K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48"/>
      <c r="DF892" s="48"/>
      <c r="DG892" s="48"/>
      <c r="DH892" s="48"/>
      <c r="DI892" s="48"/>
      <c r="DJ892" s="48"/>
      <c r="DK892" s="48"/>
      <c r="DL892" s="48"/>
      <c r="DM892" s="48"/>
      <c r="DN892" s="48"/>
      <c r="DO892" s="48"/>
      <c r="DP892" s="48"/>
      <c r="DQ892" s="48"/>
      <c r="DR892" s="48"/>
      <c r="DS892" s="48"/>
      <c r="DT892" s="48"/>
      <c r="DU892" s="48"/>
      <c r="DV892" s="48"/>
      <c r="DW892" s="48"/>
      <c r="DX892" s="48"/>
      <c r="DY892" s="48"/>
      <c r="DZ892" s="48"/>
      <c r="EA892" s="48"/>
      <c r="EB892" s="48"/>
      <c r="EC892" s="48"/>
      <c r="ED892" s="48"/>
      <c r="EE892" s="48"/>
      <c r="EF892" s="48"/>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G892" s="48"/>
      <c r="FH892" s="48"/>
      <c r="FI892" s="48"/>
      <c r="FJ892" s="48"/>
      <c r="FK892" s="48"/>
      <c r="FL892" s="48"/>
      <c r="FM892" s="48"/>
      <c r="FN892" s="48"/>
      <c r="FO892" s="48"/>
      <c r="FP892" s="48"/>
      <c r="FQ892" s="48"/>
      <c r="FR892" s="48"/>
      <c r="FS892" s="48"/>
      <c r="FT892" s="48"/>
      <c r="FU892" s="48"/>
      <c r="FV892" s="48"/>
      <c r="FW892" s="48"/>
      <c r="FX892" s="48"/>
      <c r="FY892" s="48"/>
      <c r="FZ892" s="48"/>
      <c r="GA892" s="48"/>
      <c r="GB892" s="48"/>
      <c r="GC892" s="48"/>
      <c r="GD892" s="48"/>
      <c r="GE892" s="48"/>
      <c r="GF892" s="48"/>
      <c r="GG892" s="48"/>
      <c r="GH892" s="48"/>
      <c r="GI892" s="48"/>
      <c r="GJ892" s="48"/>
      <c r="GK892" s="48"/>
      <c r="GL892" s="48"/>
      <c r="GM892" s="48"/>
      <c r="GN892" s="48"/>
      <c r="GO892" s="48"/>
      <c r="GP892" s="48"/>
      <c r="GQ892" s="48"/>
      <c r="GR892" s="48"/>
      <c r="GS892" s="48"/>
      <c r="GT892" s="48"/>
      <c r="GU892" s="48"/>
      <c r="GV892" s="48"/>
      <c r="GW892" s="48"/>
      <c r="GX892" s="48"/>
      <c r="GY892" s="48"/>
      <c r="GZ892" s="48"/>
      <c r="HA892" s="48"/>
      <c r="HB892" s="48"/>
      <c r="HC892" s="48"/>
      <c r="HD892" s="48"/>
      <c r="HE892" s="48"/>
      <c r="HF892" s="48"/>
      <c r="HG892" s="48"/>
      <c r="HH892" s="48"/>
      <c r="HI892" s="48"/>
      <c r="HJ892" s="48"/>
      <c r="HK892" s="48"/>
      <c r="HL892" s="48"/>
      <c r="HM892" s="48"/>
      <c r="HN892" s="48"/>
      <c r="HO892" s="48"/>
      <c r="HP892" s="48"/>
      <c r="HQ892" s="48"/>
      <c r="HR892" s="48"/>
      <c r="HS892" s="48"/>
      <c r="HT892" s="48"/>
      <c r="HU892" s="48"/>
      <c r="HV892" s="48"/>
      <c r="HW892" s="48"/>
      <c r="HX892" s="48"/>
      <c r="HY892" s="48"/>
      <c r="HZ892" s="48"/>
      <c r="IA892" s="48"/>
      <c r="IB892" s="48"/>
      <c r="IC892" s="48"/>
      <c r="ID892" s="48"/>
      <c r="IE892" s="48"/>
      <c r="IF892" s="48"/>
      <c r="IG892" s="48"/>
      <c r="IH892" s="48"/>
      <c r="II892" s="48"/>
      <c r="IJ892" s="48"/>
      <c r="IK892" s="48"/>
      <c r="IL892" s="48"/>
      <c r="IM892" s="48"/>
      <c r="IN892" s="48"/>
      <c r="IO892" s="48"/>
      <c r="IP892" s="48"/>
      <c r="IQ892" s="48"/>
      <c r="IR892" s="48"/>
      <c r="IS892" s="48"/>
      <c r="IT892" s="48"/>
      <c r="IU892" s="48"/>
      <c r="IV892" s="48"/>
    </row>
    <row r="893" spans="2:256" x14ac:dyDescent="0.25">
      <c r="B893" s="48"/>
      <c r="C893" s="48"/>
      <c r="D893" s="48"/>
      <c r="E893" s="48"/>
      <c r="F893" s="48"/>
      <c r="G893" s="48"/>
      <c r="H893" s="48"/>
      <c r="I893" s="48"/>
      <c r="J893" s="48"/>
      <c r="K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G893" s="48"/>
      <c r="FH893" s="48"/>
      <c r="FI893" s="48"/>
      <c r="FJ893" s="48"/>
      <c r="FK893" s="48"/>
      <c r="FL893" s="48"/>
      <c r="FM893" s="48"/>
      <c r="FN893" s="48"/>
      <c r="FO893" s="48"/>
      <c r="FP893" s="48"/>
      <c r="FQ893" s="48"/>
      <c r="FR893" s="48"/>
      <c r="FS893" s="48"/>
      <c r="FT893" s="48"/>
      <c r="FU893" s="48"/>
      <c r="FV893" s="48"/>
      <c r="FW893" s="48"/>
      <c r="FX893" s="48"/>
      <c r="FY893" s="48"/>
      <c r="FZ893" s="48"/>
      <c r="GA893" s="48"/>
      <c r="GB893" s="48"/>
      <c r="GC893" s="48"/>
      <c r="GD893" s="48"/>
      <c r="GE893" s="48"/>
      <c r="GF893" s="48"/>
      <c r="GG893" s="48"/>
      <c r="GH893" s="48"/>
      <c r="GI893" s="48"/>
      <c r="GJ893" s="48"/>
      <c r="GK893" s="48"/>
      <c r="GL893" s="48"/>
      <c r="GM893" s="48"/>
      <c r="GN893" s="48"/>
      <c r="GO893" s="48"/>
      <c r="GP893" s="48"/>
      <c r="GQ893" s="48"/>
      <c r="GR893" s="48"/>
      <c r="GS893" s="48"/>
      <c r="GT893" s="48"/>
      <c r="GU893" s="48"/>
      <c r="GV893" s="48"/>
      <c r="GW893" s="48"/>
      <c r="GX893" s="48"/>
      <c r="GY893" s="48"/>
      <c r="GZ893" s="48"/>
      <c r="HA893" s="48"/>
      <c r="HB893" s="48"/>
      <c r="HC893" s="48"/>
      <c r="HD893" s="48"/>
      <c r="HE893" s="48"/>
      <c r="HF893" s="48"/>
      <c r="HG893" s="48"/>
      <c r="HH893" s="48"/>
      <c r="HI893" s="48"/>
      <c r="HJ893" s="48"/>
      <c r="HK893" s="48"/>
      <c r="HL893" s="48"/>
      <c r="HM893" s="48"/>
      <c r="HN893" s="48"/>
      <c r="HO893" s="48"/>
      <c r="HP893" s="48"/>
      <c r="HQ893" s="48"/>
      <c r="HR893" s="48"/>
      <c r="HS893" s="48"/>
      <c r="HT893" s="48"/>
      <c r="HU893" s="48"/>
      <c r="HV893" s="48"/>
      <c r="HW893" s="48"/>
      <c r="HX893" s="48"/>
      <c r="HY893" s="48"/>
      <c r="HZ893" s="48"/>
      <c r="IA893" s="48"/>
      <c r="IB893" s="48"/>
      <c r="IC893" s="48"/>
      <c r="ID893" s="48"/>
      <c r="IE893" s="48"/>
      <c r="IF893" s="48"/>
      <c r="IG893" s="48"/>
      <c r="IH893" s="48"/>
      <c r="II893" s="48"/>
      <c r="IJ893" s="48"/>
      <c r="IK893" s="48"/>
      <c r="IL893" s="48"/>
      <c r="IM893" s="48"/>
      <c r="IN893" s="48"/>
      <c r="IO893" s="48"/>
      <c r="IP893" s="48"/>
      <c r="IQ893" s="48"/>
      <c r="IR893" s="48"/>
      <c r="IS893" s="48"/>
      <c r="IT893" s="48"/>
      <c r="IU893" s="48"/>
      <c r="IV893" s="48"/>
    </row>
    <row r="894" spans="2:256" x14ac:dyDescent="0.25">
      <c r="B894" s="48"/>
      <c r="C894" s="48"/>
      <c r="D894" s="48"/>
      <c r="E894" s="48"/>
      <c r="F894" s="48"/>
      <c r="G894" s="48"/>
      <c r="H894" s="48"/>
      <c r="I894" s="48"/>
      <c r="J894" s="48"/>
      <c r="K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c r="GT894" s="48"/>
      <c r="GU894" s="48"/>
      <c r="GV894" s="48"/>
      <c r="GW894" s="48"/>
      <c r="GX894" s="48"/>
      <c r="GY894" s="48"/>
      <c r="GZ894" s="48"/>
      <c r="HA894" s="48"/>
      <c r="HB894" s="48"/>
      <c r="HC894" s="48"/>
      <c r="HD894" s="48"/>
      <c r="HE894" s="48"/>
      <c r="HF894" s="48"/>
      <c r="HG894" s="48"/>
      <c r="HH894" s="48"/>
      <c r="HI894" s="48"/>
      <c r="HJ894" s="48"/>
      <c r="HK894" s="48"/>
      <c r="HL894" s="48"/>
      <c r="HM894" s="48"/>
      <c r="HN894" s="48"/>
      <c r="HO894" s="48"/>
      <c r="HP894" s="48"/>
      <c r="HQ894" s="48"/>
      <c r="HR894" s="48"/>
      <c r="HS894" s="48"/>
      <c r="HT894" s="48"/>
      <c r="HU894" s="48"/>
      <c r="HV894" s="48"/>
      <c r="HW894" s="48"/>
      <c r="HX894" s="48"/>
      <c r="HY894" s="48"/>
      <c r="HZ894" s="48"/>
      <c r="IA894" s="48"/>
      <c r="IB894" s="48"/>
      <c r="IC894" s="48"/>
      <c r="ID894" s="48"/>
      <c r="IE894" s="48"/>
      <c r="IF894" s="48"/>
      <c r="IG894" s="48"/>
      <c r="IH894" s="48"/>
      <c r="II894" s="48"/>
      <c r="IJ894" s="48"/>
      <c r="IK894" s="48"/>
      <c r="IL894" s="48"/>
      <c r="IM894" s="48"/>
      <c r="IN894" s="48"/>
      <c r="IO894" s="48"/>
      <c r="IP894" s="48"/>
      <c r="IQ894" s="48"/>
      <c r="IR894" s="48"/>
      <c r="IS894" s="48"/>
      <c r="IT894" s="48"/>
      <c r="IU894" s="48"/>
      <c r="IV894" s="48"/>
    </row>
    <row r="895" spans="2:256" x14ac:dyDescent="0.25">
      <c r="B895" s="48"/>
      <c r="C895" s="48"/>
      <c r="D895" s="48"/>
      <c r="E895" s="48"/>
      <c r="F895" s="48"/>
      <c r="G895" s="48"/>
      <c r="H895" s="48"/>
      <c r="I895" s="48"/>
      <c r="J895" s="48"/>
      <c r="K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c r="GT895" s="48"/>
      <c r="GU895" s="48"/>
      <c r="GV895" s="48"/>
      <c r="GW895" s="48"/>
      <c r="GX895" s="48"/>
      <c r="GY895" s="48"/>
      <c r="GZ895" s="48"/>
      <c r="HA895" s="48"/>
      <c r="HB895" s="48"/>
      <c r="HC895" s="48"/>
      <c r="HD895" s="48"/>
      <c r="HE895" s="48"/>
      <c r="HF895" s="48"/>
      <c r="HG895" s="48"/>
      <c r="HH895" s="48"/>
      <c r="HI895" s="48"/>
      <c r="HJ895" s="48"/>
      <c r="HK895" s="48"/>
      <c r="HL895" s="48"/>
      <c r="HM895" s="48"/>
      <c r="HN895" s="48"/>
      <c r="HO895" s="48"/>
      <c r="HP895" s="48"/>
      <c r="HQ895" s="48"/>
      <c r="HR895" s="48"/>
      <c r="HS895" s="48"/>
      <c r="HT895" s="48"/>
      <c r="HU895" s="48"/>
      <c r="HV895" s="48"/>
      <c r="HW895" s="48"/>
      <c r="HX895" s="48"/>
      <c r="HY895" s="48"/>
      <c r="HZ895" s="48"/>
      <c r="IA895" s="48"/>
      <c r="IB895" s="48"/>
      <c r="IC895" s="48"/>
      <c r="ID895" s="48"/>
      <c r="IE895" s="48"/>
      <c r="IF895" s="48"/>
      <c r="IG895" s="48"/>
      <c r="IH895" s="48"/>
      <c r="II895" s="48"/>
      <c r="IJ895" s="48"/>
      <c r="IK895" s="48"/>
      <c r="IL895" s="48"/>
      <c r="IM895" s="48"/>
      <c r="IN895" s="48"/>
      <c r="IO895" s="48"/>
      <c r="IP895" s="48"/>
      <c r="IQ895" s="48"/>
      <c r="IR895" s="48"/>
      <c r="IS895" s="48"/>
      <c r="IT895" s="48"/>
      <c r="IU895" s="48"/>
      <c r="IV895" s="48"/>
    </row>
    <row r="896" spans="2:256" x14ac:dyDescent="0.25">
      <c r="B896" s="48"/>
      <c r="C896" s="48"/>
      <c r="D896" s="48"/>
      <c r="E896" s="48"/>
      <c r="F896" s="48"/>
      <c r="G896" s="48"/>
      <c r="H896" s="48"/>
      <c r="I896" s="48"/>
      <c r="J896" s="48"/>
      <c r="K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M896" s="48"/>
      <c r="EN896" s="48"/>
      <c r="EO896" s="48"/>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c r="GL896" s="48"/>
      <c r="GM896" s="48"/>
      <c r="GN896" s="48"/>
      <c r="GO896" s="48"/>
      <c r="GP896" s="48"/>
      <c r="GQ896" s="48"/>
      <c r="GR896" s="48"/>
      <c r="GS896" s="48"/>
      <c r="GT896" s="48"/>
      <c r="GU896" s="48"/>
      <c r="GV896" s="48"/>
      <c r="GW896" s="48"/>
      <c r="GX896" s="48"/>
      <c r="GY896" s="48"/>
      <c r="GZ896" s="48"/>
      <c r="HA896" s="48"/>
      <c r="HB896" s="48"/>
      <c r="HC896" s="48"/>
      <c r="HD896" s="48"/>
      <c r="HE896" s="48"/>
      <c r="HF896" s="48"/>
      <c r="HG896" s="48"/>
      <c r="HH896" s="48"/>
      <c r="HI896" s="48"/>
      <c r="HJ896" s="48"/>
      <c r="HK896" s="48"/>
      <c r="HL896" s="48"/>
      <c r="HM896" s="48"/>
      <c r="HN896" s="48"/>
      <c r="HO896" s="48"/>
      <c r="HP896" s="48"/>
      <c r="HQ896" s="48"/>
      <c r="HR896" s="48"/>
      <c r="HS896" s="48"/>
      <c r="HT896" s="48"/>
      <c r="HU896" s="48"/>
      <c r="HV896" s="48"/>
      <c r="HW896" s="48"/>
      <c r="HX896" s="48"/>
      <c r="HY896" s="48"/>
      <c r="HZ896" s="48"/>
      <c r="IA896" s="48"/>
      <c r="IB896" s="48"/>
      <c r="IC896" s="48"/>
      <c r="ID896" s="48"/>
      <c r="IE896" s="48"/>
      <c r="IF896" s="48"/>
      <c r="IG896" s="48"/>
      <c r="IH896" s="48"/>
      <c r="II896" s="48"/>
      <c r="IJ896" s="48"/>
      <c r="IK896" s="48"/>
      <c r="IL896" s="48"/>
      <c r="IM896" s="48"/>
      <c r="IN896" s="48"/>
      <c r="IO896" s="48"/>
      <c r="IP896" s="48"/>
      <c r="IQ896" s="48"/>
      <c r="IR896" s="48"/>
      <c r="IS896" s="48"/>
      <c r="IT896" s="48"/>
      <c r="IU896" s="48"/>
      <c r="IV896" s="48"/>
    </row>
    <row r="897" spans="2:256" x14ac:dyDescent="0.25">
      <c r="B897" s="48"/>
      <c r="C897" s="48"/>
      <c r="D897" s="48"/>
      <c r="E897" s="48"/>
      <c r="F897" s="48"/>
      <c r="G897" s="48"/>
      <c r="H897" s="48"/>
      <c r="I897" s="48"/>
      <c r="J897" s="48"/>
      <c r="K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48"/>
      <c r="DF897" s="48"/>
      <c r="DG897" s="48"/>
      <c r="DH897" s="48"/>
      <c r="DI897" s="48"/>
      <c r="DJ897" s="48"/>
      <c r="DK897" s="48"/>
      <c r="DL897" s="48"/>
      <c r="DM897" s="48"/>
      <c r="DN897" s="48"/>
      <c r="DO897" s="48"/>
      <c r="DP897" s="48"/>
      <c r="DQ897" s="48"/>
      <c r="DR897" s="48"/>
      <c r="DS897" s="48"/>
      <c r="DT897" s="48"/>
      <c r="DU897" s="48"/>
      <c r="DV897" s="48"/>
      <c r="DW897" s="48"/>
      <c r="DX897" s="48"/>
      <c r="DY897" s="48"/>
      <c r="DZ897" s="48"/>
      <c r="EA897" s="48"/>
      <c r="EB897" s="48"/>
      <c r="EC897" s="48"/>
      <c r="ED897" s="48"/>
      <c r="EE897" s="48"/>
      <c r="EF897" s="48"/>
      <c r="EG897" s="48"/>
      <c r="EH897" s="48"/>
      <c r="EI897" s="48"/>
      <c r="EJ897" s="48"/>
      <c r="EK897" s="48"/>
      <c r="EL897" s="48"/>
      <c r="EM897" s="48"/>
      <c r="EN897" s="48"/>
      <c r="EO897" s="48"/>
      <c r="EP897" s="48"/>
      <c r="EQ897" s="48"/>
      <c r="ER897" s="48"/>
      <c r="ES897" s="48"/>
      <c r="ET897" s="48"/>
      <c r="EU897" s="48"/>
      <c r="EV897" s="48"/>
      <c r="EW897" s="48"/>
      <c r="EX897" s="48"/>
      <c r="EY897" s="48"/>
      <c r="EZ897" s="48"/>
      <c r="FA897" s="48"/>
      <c r="FB897" s="48"/>
      <c r="FC897" s="48"/>
      <c r="FD897" s="48"/>
      <c r="FE897" s="48"/>
      <c r="FF897" s="48"/>
      <c r="FG897" s="48"/>
      <c r="FH897" s="48"/>
      <c r="FI897" s="48"/>
      <c r="FJ897" s="48"/>
      <c r="FK897" s="48"/>
      <c r="FL897" s="48"/>
      <c r="FM897" s="48"/>
      <c r="FN897" s="48"/>
      <c r="FO897" s="48"/>
      <c r="FP897" s="48"/>
      <c r="FQ897" s="48"/>
      <c r="FR897" s="48"/>
      <c r="FS897" s="48"/>
      <c r="FT897" s="48"/>
      <c r="FU897" s="48"/>
      <c r="FV897" s="48"/>
      <c r="FW897" s="48"/>
      <c r="FX897" s="48"/>
      <c r="FY897" s="48"/>
      <c r="FZ897" s="48"/>
      <c r="GA897" s="48"/>
      <c r="GB897" s="48"/>
      <c r="GC897" s="48"/>
      <c r="GD897" s="48"/>
      <c r="GE897" s="48"/>
      <c r="GF897" s="48"/>
      <c r="GG897" s="48"/>
      <c r="GH897" s="48"/>
      <c r="GI897" s="48"/>
      <c r="GJ897" s="48"/>
      <c r="GK897" s="48"/>
      <c r="GL897" s="48"/>
      <c r="GM897" s="48"/>
      <c r="GN897" s="48"/>
      <c r="GO897" s="48"/>
      <c r="GP897" s="48"/>
      <c r="GQ897" s="48"/>
      <c r="GR897" s="48"/>
      <c r="GS897" s="48"/>
      <c r="GT897" s="48"/>
      <c r="GU897" s="48"/>
      <c r="GV897" s="48"/>
      <c r="GW897" s="48"/>
      <c r="GX897" s="48"/>
      <c r="GY897" s="48"/>
      <c r="GZ897" s="48"/>
      <c r="HA897" s="48"/>
      <c r="HB897" s="48"/>
      <c r="HC897" s="48"/>
      <c r="HD897" s="48"/>
      <c r="HE897" s="48"/>
      <c r="HF897" s="48"/>
      <c r="HG897" s="48"/>
      <c r="HH897" s="48"/>
      <c r="HI897" s="48"/>
      <c r="HJ897" s="48"/>
      <c r="HK897" s="48"/>
      <c r="HL897" s="48"/>
      <c r="HM897" s="48"/>
      <c r="HN897" s="48"/>
      <c r="HO897" s="48"/>
      <c r="HP897" s="48"/>
      <c r="HQ897" s="48"/>
      <c r="HR897" s="48"/>
      <c r="HS897" s="48"/>
      <c r="HT897" s="48"/>
      <c r="HU897" s="48"/>
      <c r="HV897" s="48"/>
      <c r="HW897" s="48"/>
      <c r="HX897" s="48"/>
      <c r="HY897" s="48"/>
      <c r="HZ897" s="48"/>
      <c r="IA897" s="48"/>
      <c r="IB897" s="48"/>
      <c r="IC897" s="48"/>
      <c r="ID897" s="48"/>
      <c r="IE897" s="48"/>
      <c r="IF897" s="48"/>
      <c r="IG897" s="48"/>
      <c r="IH897" s="48"/>
      <c r="II897" s="48"/>
      <c r="IJ897" s="48"/>
      <c r="IK897" s="48"/>
      <c r="IL897" s="48"/>
      <c r="IM897" s="48"/>
      <c r="IN897" s="48"/>
      <c r="IO897" s="48"/>
      <c r="IP897" s="48"/>
      <c r="IQ897" s="48"/>
      <c r="IR897" s="48"/>
      <c r="IS897" s="48"/>
      <c r="IT897" s="48"/>
      <c r="IU897" s="48"/>
      <c r="IV897" s="48"/>
    </row>
    <row r="898" spans="2:256" x14ac:dyDescent="0.25">
      <c r="B898" s="48"/>
      <c r="C898" s="48"/>
      <c r="D898" s="48"/>
      <c r="E898" s="48"/>
      <c r="F898" s="48"/>
      <c r="G898" s="48"/>
      <c r="H898" s="48"/>
      <c r="I898" s="48"/>
      <c r="J898" s="48"/>
      <c r="K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c r="GT898" s="48"/>
      <c r="GU898" s="48"/>
      <c r="GV898" s="48"/>
      <c r="GW898" s="48"/>
      <c r="GX898" s="48"/>
      <c r="GY898" s="48"/>
      <c r="GZ898" s="48"/>
      <c r="HA898" s="48"/>
      <c r="HB898" s="48"/>
      <c r="HC898" s="48"/>
      <c r="HD898" s="48"/>
      <c r="HE898" s="48"/>
      <c r="HF898" s="48"/>
      <c r="HG898" s="48"/>
      <c r="HH898" s="48"/>
      <c r="HI898" s="48"/>
      <c r="HJ898" s="48"/>
      <c r="HK898" s="48"/>
      <c r="HL898" s="48"/>
      <c r="HM898" s="48"/>
      <c r="HN898" s="48"/>
      <c r="HO898" s="48"/>
      <c r="HP898" s="48"/>
      <c r="HQ898" s="48"/>
      <c r="HR898" s="48"/>
      <c r="HS898" s="48"/>
      <c r="HT898" s="48"/>
      <c r="HU898" s="48"/>
      <c r="HV898" s="48"/>
      <c r="HW898" s="48"/>
      <c r="HX898" s="48"/>
      <c r="HY898" s="48"/>
      <c r="HZ898" s="48"/>
      <c r="IA898" s="48"/>
      <c r="IB898" s="48"/>
      <c r="IC898" s="48"/>
      <c r="ID898" s="48"/>
      <c r="IE898" s="48"/>
      <c r="IF898" s="48"/>
      <c r="IG898" s="48"/>
      <c r="IH898" s="48"/>
      <c r="II898" s="48"/>
      <c r="IJ898" s="48"/>
      <c r="IK898" s="48"/>
      <c r="IL898" s="48"/>
      <c r="IM898" s="48"/>
      <c r="IN898" s="48"/>
      <c r="IO898" s="48"/>
      <c r="IP898" s="48"/>
      <c r="IQ898" s="48"/>
      <c r="IR898" s="48"/>
      <c r="IS898" s="48"/>
      <c r="IT898" s="48"/>
      <c r="IU898" s="48"/>
      <c r="IV898" s="48"/>
    </row>
    <row r="899" spans="2:256" x14ac:dyDescent="0.25">
      <c r="B899" s="48"/>
      <c r="C899" s="48"/>
      <c r="D899" s="48"/>
      <c r="E899" s="48"/>
      <c r="F899" s="48"/>
      <c r="G899" s="48"/>
      <c r="H899" s="48"/>
      <c r="I899" s="48"/>
      <c r="J899" s="48"/>
      <c r="K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c r="GT899" s="48"/>
      <c r="GU899" s="48"/>
      <c r="GV899" s="48"/>
      <c r="GW899" s="48"/>
      <c r="GX899" s="48"/>
      <c r="GY899" s="48"/>
      <c r="GZ899" s="48"/>
      <c r="HA899" s="48"/>
      <c r="HB899" s="48"/>
      <c r="HC899" s="48"/>
      <c r="HD899" s="48"/>
      <c r="HE899" s="48"/>
      <c r="HF899" s="48"/>
      <c r="HG899" s="48"/>
      <c r="HH899" s="48"/>
      <c r="HI899" s="48"/>
      <c r="HJ899" s="48"/>
      <c r="HK899" s="48"/>
      <c r="HL899" s="48"/>
      <c r="HM899" s="48"/>
      <c r="HN899" s="48"/>
      <c r="HO899" s="48"/>
      <c r="HP899" s="48"/>
      <c r="HQ899" s="48"/>
      <c r="HR899" s="48"/>
      <c r="HS899" s="48"/>
      <c r="HT899" s="48"/>
      <c r="HU899" s="48"/>
      <c r="HV899" s="48"/>
      <c r="HW899" s="48"/>
      <c r="HX899" s="48"/>
      <c r="HY899" s="48"/>
      <c r="HZ899" s="48"/>
      <c r="IA899" s="48"/>
      <c r="IB899" s="48"/>
      <c r="IC899" s="48"/>
      <c r="ID899" s="48"/>
      <c r="IE899" s="48"/>
      <c r="IF899" s="48"/>
      <c r="IG899" s="48"/>
      <c r="IH899" s="48"/>
      <c r="II899" s="48"/>
      <c r="IJ899" s="48"/>
      <c r="IK899" s="48"/>
      <c r="IL899" s="48"/>
      <c r="IM899" s="48"/>
      <c r="IN899" s="48"/>
      <c r="IO899" s="48"/>
      <c r="IP899" s="48"/>
      <c r="IQ899" s="48"/>
      <c r="IR899" s="48"/>
      <c r="IS899" s="48"/>
      <c r="IT899" s="48"/>
      <c r="IU899" s="48"/>
      <c r="IV899" s="48"/>
    </row>
    <row r="900" spans="2:256" x14ac:dyDescent="0.25">
      <c r="B900" s="48"/>
      <c r="C900" s="48"/>
      <c r="D900" s="48"/>
      <c r="E900" s="48"/>
      <c r="F900" s="48"/>
      <c r="G900" s="48"/>
      <c r="H900" s="48"/>
      <c r="I900" s="48"/>
      <c r="J900" s="48"/>
      <c r="K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c r="GT900" s="48"/>
      <c r="GU900" s="48"/>
      <c r="GV900" s="48"/>
      <c r="GW900" s="48"/>
      <c r="GX900" s="48"/>
      <c r="GY900" s="48"/>
      <c r="GZ900" s="48"/>
      <c r="HA900" s="48"/>
      <c r="HB900" s="48"/>
      <c r="HC900" s="48"/>
      <c r="HD900" s="48"/>
      <c r="HE900" s="48"/>
      <c r="HF900" s="48"/>
      <c r="HG900" s="48"/>
      <c r="HH900" s="48"/>
      <c r="HI900" s="48"/>
      <c r="HJ900" s="48"/>
      <c r="HK900" s="48"/>
      <c r="HL900" s="48"/>
      <c r="HM900" s="48"/>
      <c r="HN900" s="48"/>
      <c r="HO900" s="48"/>
      <c r="HP900" s="48"/>
      <c r="HQ900" s="48"/>
      <c r="HR900" s="48"/>
      <c r="HS900" s="48"/>
      <c r="HT900" s="48"/>
      <c r="HU900" s="48"/>
      <c r="HV900" s="48"/>
      <c r="HW900" s="48"/>
      <c r="HX900" s="48"/>
      <c r="HY900" s="48"/>
      <c r="HZ900" s="48"/>
      <c r="IA900" s="48"/>
      <c r="IB900" s="48"/>
      <c r="IC900" s="48"/>
      <c r="ID900" s="48"/>
      <c r="IE900" s="48"/>
      <c r="IF900" s="48"/>
      <c r="IG900" s="48"/>
      <c r="IH900" s="48"/>
      <c r="II900" s="48"/>
      <c r="IJ900" s="48"/>
      <c r="IK900" s="48"/>
      <c r="IL900" s="48"/>
      <c r="IM900" s="48"/>
      <c r="IN900" s="48"/>
      <c r="IO900" s="48"/>
      <c r="IP900" s="48"/>
      <c r="IQ900" s="48"/>
      <c r="IR900" s="48"/>
      <c r="IS900" s="48"/>
      <c r="IT900" s="48"/>
      <c r="IU900" s="48"/>
      <c r="IV900" s="48"/>
    </row>
    <row r="901" spans="2:256" x14ac:dyDescent="0.25">
      <c r="B901" s="48"/>
      <c r="C901" s="48"/>
      <c r="D901" s="48"/>
      <c r="E901" s="48"/>
      <c r="F901" s="48"/>
      <c r="G901" s="48"/>
      <c r="H901" s="48"/>
      <c r="I901" s="48"/>
      <c r="J901" s="48"/>
      <c r="K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c r="GT901" s="48"/>
      <c r="GU901" s="48"/>
      <c r="GV901" s="48"/>
      <c r="GW901" s="48"/>
      <c r="GX901" s="48"/>
      <c r="GY901" s="48"/>
      <c r="GZ901" s="48"/>
      <c r="HA901" s="48"/>
      <c r="HB901" s="48"/>
      <c r="HC901" s="48"/>
      <c r="HD901" s="48"/>
      <c r="HE901" s="48"/>
      <c r="HF901" s="48"/>
      <c r="HG901" s="48"/>
      <c r="HH901" s="48"/>
      <c r="HI901" s="48"/>
      <c r="HJ901" s="48"/>
      <c r="HK901" s="48"/>
      <c r="HL901" s="48"/>
      <c r="HM901" s="48"/>
      <c r="HN901" s="48"/>
      <c r="HO901" s="48"/>
      <c r="HP901" s="48"/>
      <c r="HQ901" s="48"/>
      <c r="HR901" s="48"/>
      <c r="HS901" s="48"/>
      <c r="HT901" s="48"/>
      <c r="HU901" s="48"/>
      <c r="HV901" s="48"/>
      <c r="HW901" s="48"/>
      <c r="HX901" s="48"/>
      <c r="HY901" s="48"/>
      <c r="HZ901" s="48"/>
      <c r="IA901" s="48"/>
      <c r="IB901" s="48"/>
      <c r="IC901" s="48"/>
      <c r="ID901" s="48"/>
      <c r="IE901" s="48"/>
      <c r="IF901" s="48"/>
      <c r="IG901" s="48"/>
      <c r="IH901" s="48"/>
      <c r="II901" s="48"/>
      <c r="IJ901" s="48"/>
      <c r="IK901" s="48"/>
      <c r="IL901" s="48"/>
      <c r="IM901" s="48"/>
      <c r="IN901" s="48"/>
      <c r="IO901" s="48"/>
      <c r="IP901" s="48"/>
      <c r="IQ901" s="48"/>
      <c r="IR901" s="48"/>
      <c r="IS901" s="48"/>
      <c r="IT901" s="48"/>
      <c r="IU901" s="48"/>
      <c r="IV901" s="48"/>
    </row>
    <row r="902" spans="2:256" x14ac:dyDescent="0.25">
      <c r="B902" s="48"/>
      <c r="C902" s="48"/>
      <c r="D902" s="48"/>
      <c r="E902" s="48"/>
      <c r="F902" s="48"/>
      <c r="G902" s="48"/>
      <c r="H902" s="48"/>
      <c r="I902" s="48"/>
      <c r="J902" s="48"/>
      <c r="K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c r="GT902" s="48"/>
      <c r="GU902" s="48"/>
      <c r="GV902" s="48"/>
      <c r="GW902" s="48"/>
      <c r="GX902" s="48"/>
      <c r="GY902" s="48"/>
      <c r="GZ902" s="48"/>
      <c r="HA902" s="48"/>
      <c r="HB902" s="48"/>
      <c r="HC902" s="48"/>
      <c r="HD902" s="48"/>
      <c r="HE902" s="48"/>
      <c r="HF902" s="48"/>
      <c r="HG902" s="48"/>
      <c r="HH902" s="48"/>
      <c r="HI902" s="48"/>
      <c r="HJ902" s="48"/>
      <c r="HK902" s="48"/>
      <c r="HL902" s="48"/>
      <c r="HM902" s="48"/>
      <c r="HN902" s="48"/>
      <c r="HO902" s="48"/>
      <c r="HP902" s="48"/>
      <c r="HQ902" s="48"/>
      <c r="HR902" s="48"/>
      <c r="HS902" s="48"/>
      <c r="HT902" s="48"/>
      <c r="HU902" s="48"/>
      <c r="HV902" s="48"/>
      <c r="HW902" s="48"/>
      <c r="HX902" s="48"/>
      <c r="HY902" s="48"/>
      <c r="HZ902" s="48"/>
      <c r="IA902" s="48"/>
      <c r="IB902" s="48"/>
      <c r="IC902" s="48"/>
      <c r="ID902" s="48"/>
      <c r="IE902" s="48"/>
      <c r="IF902" s="48"/>
      <c r="IG902" s="48"/>
      <c r="IH902" s="48"/>
      <c r="II902" s="48"/>
      <c r="IJ902" s="48"/>
      <c r="IK902" s="48"/>
      <c r="IL902" s="48"/>
      <c r="IM902" s="48"/>
      <c r="IN902" s="48"/>
      <c r="IO902" s="48"/>
      <c r="IP902" s="48"/>
      <c r="IQ902" s="48"/>
      <c r="IR902" s="48"/>
      <c r="IS902" s="48"/>
      <c r="IT902" s="48"/>
      <c r="IU902" s="48"/>
      <c r="IV902" s="48"/>
    </row>
    <row r="903" spans="2:256" x14ac:dyDescent="0.25">
      <c r="B903" s="48"/>
      <c r="C903" s="48"/>
      <c r="D903" s="48"/>
      <c r="E903" s="48"/>
      <c r="F903" s="48"/>
      <c r="G903" s="48"/>
      <c r="H903" s="48"/>
      <c r="I903" s="48"/>
      <c r="J903" s="48"/>
      <c r="K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c r="GT903" s="48"/>
      <c r="GU903" s="48"/>
      <c r="GV903" s="48"/>
      <c r="GW903" s="48"/>
      <c r="GX903" s="48"/>
      <c r="GY903" s="48"/>
      <c r="GZ903" s="48"/>
      <c r="HA903" s="48"/>
      <c r="HB903" s="48"/>
      <c r="HC903" s="48"/>
      <c r="HD903" s="48"/>
      <c r="HE903" s="48"/>
      <c r="HF903" s="48"/>
      <c r="HG903" s="48"/>
      <c r="HH903" s="48"/>
      <c r="HI903" s="48"/>
      <c r="HJ903" s="48"/>
      <c r="HK903" s="48"/>
      <c r="HL903" s="48"/>
      <c r="HM903" s="48"/>
      <c r="HN903" s="48"/>
      <c r="HO903" s="48"/>
      <c r="HP903" s="48"/>
      <c r="HQ903" s="48"/>
      <c r="HR903" s="48"/>
      <c r="HS903" s="48"/>
      <c r="HT903" s="48"/>
      <c r="HU903" s="48"/>
      <c r="HV903" s="48"/>
      <c r="HW903" s="48"/>
      <c r="HX903" s="48"/>
      <c r="HY903" s="48"/>
      <c r="HZ903" s="48"/>
      <c r="IA903" s="48"/>
      <c r="IB903" s="48"/>
      <c r="IC903" s="48"/>
      <c r="ID903" s="48"/>
      <c r="IE903" s="48"/>
      <c r="IF903" s="48"/>
      <c r="IG903" s="48"/>
      <c r="IH903" s="48"/>
      <c r="II903" s="48"/>
      <c r="IJ903" s="48"/>
      <c r="IK903" s="48"/>
      <c r="IL903" s="48"/>
      <c r="IM903" s="48"/>
      <c r="IN903" s="48"/>
      <c r="IO903" s="48"/>
      <c r="IP903" s="48"/>
      <c r="IQ903" s="48"/>
      <c r="IR903" s="48"/>
      <c r="IS903" s="48"/>
      <c r="IT903" s="48"/>
      <c r="IU903" s="48"/>
      <c r="IV903" s="48"/>
    </row>
    <row r="904" spans="2:256" x14ac:dyDescent="0.25">
      <c r="B904" s="48"/>
      <c r="C904" s="48"/>
      <c r="D904" s="48"/>
      <c r="E904" s="48"/>
      <c r="F904" s="48"/>
      <c r="G904" s="48"/>
      <c r="H904" s="48"/>
      <c r="I904" s="48"/>
      <c r="J904" s="48"/>
      <c r="K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48"/>
      <c r="GT904" s="48"/>
      <c r="GU904" s="48"/>
      <c r="GV904" s="48"/>
      <c r="GW904" s="48"/>
      <c r="GX904" s="48"/>
      <c r="GY904" s="48"/>
      <c r="GZ904" s="48"/>
      <c r="HA904" s="48"/>
      <c r="HB904" s="48"/>
      <c r="HC904" s="48"/>
      <c r="HD904" s="48"/>
      <c r="HE904" s="48"/>
      <c r="HF904" s="48"/>
      <c r="HG904" s="48"/>
      <c r="HH904" s="48"/>
      <c r="HI904" s="48"/>
      <c r="HJ904" s="48"/>
      <c r="HK904" s="48"/>
      <c r="HL904" s="48"/>
      <c r="HM904" s="48"/>
      <c r="HN904" s="48"/>
      <c r="HO904" s="48"/>
      <c r="HP904" s="48"/>
      <c r="HQ904" s="48"/>
      <c r="HR904" s="48"/>
      <c r="HS904" s="48"/>
      <c r="HT904" s="48"/>
      <c r="HU904" s="48"/>
      <c r="HV904" s="48"/>
      <c r="HW904" s="48"/>
      <c r="HX904" s="48"/>
      <c r="HY904" s="48"/>
      <c r="HZ904" s="48"/>
      <c r="IA904" s="48"/>
      <c r="IB904" s="48"/>
      <c r="IC904" s="48"/>
      <c r="ID904" s="48"/>
      <c r="IE904" s="48"/>
      <c r="IF904" s="48"/>
      <c r="IG904" s="48"/>
      <c r="IH904" s="48"/>
      <c r="II904" s="48"/>
      <c r="IJ904" s="48"/>
      <c r="IK904" s="48"/>
      <c r="IL904" s="48"/>
      <c r="IM904" s="48"/>
      <c r="IN904" s="48"/>
      <c r="IO904" s="48"/>
      <c r="IP904" s="48"/>
      <c r="IQ904" s="48"/>
      <c r="IR904" s="48"/>
      <c r="IS904" s="48"/>
      <c r="IT904" s="48"/>
      <c r="IU904" s="48"/>
      <c r="IV904" s="48"/>
    </row>
    <row r="905" spans="2:256" x14ac:dyDescent="0.25">
      <c r="B905" s="48"/>
      <c r="C905" s="48"/>
      <c r="D905" s="48"/>
      <c r="E905" s="48"/>
      <c r="F905" s="48"/>
      <c r="G905" s="48"/>
      <c r="H905" s="48"/>
      <c r="I905" s="48"/>
      <c r="J905" s="48"/>
      <c r="K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48"/>
      <c r="GT905" s="48"/>
      <c r="GU905" s="48"/>
      <c r="GV905" s="48"/>
      <c r="GW905" s="48"/>
      <c r="GX905" s="48"/>
      <c r="GY905" s="48"/>
      <c r="GZ905" s="48"/>
      <c r="HA905" s="48"/>
      <c r="HB905" s="48"/>
      <c r="HC905" s="48"/>
      <c r="HD905" s="48"/>
      <c r="HE905" s="48"/>
      <c r="HF905" s="48"/>
      <c r="HG905" s="48"/>
      <c r="HH905" s="48"/>
      <c r="HI905" s="48"/>
      <c r="HJ905" s="48"/>
      <c r="HK905" s="48"/>
      <c r="HL905" s="48"/>
      <c r="HM905" s="48"/>
      <c r="HN905" s="48"/>
      <c r="HO905" s="48"/>
      <c r="HP905" s="48"/>
      <c r="HQ905" s="48"/>
      <c r="HR905" s="48"/>
      <c r="HS905" s="48"/>
      <c r="HT905" s="48"/>
      <c r="HU905" s="48"/>
      <c r="HV905" s="48"/>
      <c r="HW905" s="48"/>
      <c r="HX905" s="48"/>
      <c r="HY905" s="48"/>
      <c r="HZ905" s="48"/>
      <c r="IA905" s="48"/>
      <c r="IB905" s="48"/>
      <c r="IC905" s="48"/>
      <c r="ID905" s="48"/>
      <c r="IE905" s="48"/>
      <c r="IF905" s="48"/>
      <c r="IG905" s="48"/>
      <c r="IH905" s="48"/>
      <c r="II905" s="48"/>
      <c r="IJ905" s="48"/>
      <c r="IK905" s="48"/>
      <c r="IL905" s="48"/>
      <c r="IM905" s="48"/>
      <c r="IN905" s="48"/>
      <c r="IO905" s="48"/>
      <c r="IP905" s="48"/>
      <c r="IQ905" s="48"/>
      <c r="IR905" s="48"/>
      <c r="IS905" s="48"/>
      <c r="IT905" s="48"/>
      <c r="IU905" s="48"/>
      <c r="IV905" s="48"/>
    </row>
    <row r="906" spans="2:256" x14ac:dyDescent="0.25">
      <c r="B906" s="48"/>
      <c r="C906" s="48"/>
      <c r="D906" s="48"/>
      <c r="E906" s="48"/>
      <c r="F906" s="48"/>
      <c r="G906" s="48"/>
      <c r="H906" s="48"/>
      <c r="I906" s="48"/>
      <c r="J906" s="48"/>
      <c r="K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c r="BQ906" s="48"/>
      <c r="BR906" s="48"/>
      <c r="BS906" s="48"/>
      <c r="BT906" s="48"/>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48"/>
      <c r="DF906" s="48"/>
      <c r="DG906" s="48"/>
      <c r="DH906" s="48"/>
      <c r="DI906" s="48"/>
      <c r="DJ906" s="48"/>
      <c r="DK906" s="48"/>
      <c r="DL906" s="48"/>
      <c r="DM906" s="48"/>
      <c r="DN906" s="48"/>
      <c r="DO906" s="48"/>
      <c r="DP906" s="48"/>
      <c r="DQ906" s="48"/>
      <c r="DR906" s="48"/>
      <c r="DS906" s="48"/>
      <c r="DT906" s="48"/>
      <c r="DU906" s="48"/>
      <c r="DV906" s="48"/>
      <c r="DW906" s="48"/>
      <c r="DX906" s="48"/>
      <c r="DY906" s="48"/>
      <c r="DZ906" s="48"/>
      <c r="EA906" s="48"/>
      <c r="EB906" s="48"/>
      <c r="EC906" s="48"/>
      <c r="ED906" s="48"/>
      <c r="EE906" s="48"/>
      <c r="EF906" s="48"/>
      <c r="EG906" s="48"/>
      <c r="EH906" s="48"/>
      <c r="EI906" s="48"/>
      <c r="EJ906" s="48"/>
      <c r="EK906" s="48"/>
      <c r="EL906" s="48"/>
      <c r="EM906" s="48"/>
      <c r="EN906" s="48"/>
      <c r="EO906" s="48"/>
      <c r="EP906" s="48"/>
      <c r="EQ906" s="48"/>
      <c r="ER906" s="48"/>
      <c r="ES906" s="48"/>
      <c r="ET906" s="48"/>
      <c r="EU906" s="48"/>
      <c r="EV906" s="48"/>
      <c r="EW906" s="48"/>
      <c r="EX906" s="48"/>
      <c r="EY906" s="48"/>
      <c r="EZ906" s="48"/>
      <c r="FA906" s="48"/>
      <c r="FB906" s="48"/>
      <c r="FC906" s="48"/>
      <c r="FD906" s="48"/>
      <c r="FE906" s="48"/>
      <c r="FF906" s="48"/>
      <c r="FG906" s="48"/>
      <c r="FH906" s="48"/>
      <c r="FI906" s="48"/>
      <c r="FJ906" s="48"/>
      <c r="FK906" s="48"/>
      <c r="FL906" s="48"/>
      <c r="FM906" s="48"/>
      <c r="FN906" s="48"/>
      <c r="FO906" s="48"/>
      <c r="FP906" s="48"/>
      <c r="FQ906" s="48"/>
      <c r="FR906" s="48"/>
      <c r="FS906" s="48"/>
      <c r="FT906" s="48"/>
      <c r="FU906" s="48"/>
      <c r="FV906" s="48"/>
      <c r="FW906" s="48"/>
      <c r="FX906" s="48"/>
      <c r="FY906" s="48"/>
      <c r="FZ906" s="48"/>
      <c r="GA906" s="48"/>
      <c r="GB906" s="48"/>
      <c r="GC906" s="48"/>
      <c r="GD906" s="48"/>
      <c r="GE906" s="48"/>
      <c r="GF906" s="48"/>
      <c r="GG906" s="48"/>
      <c r="GH906" s="48"/>
      <c r="GI906" s="48"/>
      <c r="GJ906" s="48"/>
      <c r="GK906" s="48"/>
      <c r="GL906" s="48"/>
      <c r="GM906" s="48"/>
      <c r="GN906" s="48"/>
      <c r="GO906" s="48"/>
      <c r="GP906" s="48"/>
      <c r="GQ906" s="48"/>
      <c r="GR906" s="48"/>
      <c r="GS906" s="48"/>
      <c r="GT906" s="48"/>
      <c r="GU906" s="48"/>
      <c r="GV906" s="48"/>
      <c r="GW906" s="48"/>
      <c r="GX906" s="48"/>
      <c r="GY906" s="48"/>
      <c r="GZ906" s="48"/>
      <c r="HA906" s="48"/>
      <c r="HB906" s="48"/>
      <c r="HC906" s="48"/>
      <c r="HD906" s="48"/>
      <c r="HE906" s="48"/>
      <c r="HF906" s="48"/>
      <c r="HG906" s="48"/>
      <c r="HH906" s="48"/>
      <c r="HI906" s="48"/>
      <c r="HJ906" s="48"/>
      <c r="HK906" s="48"/>
      <c r="HL906" s="48"/>
      <c r="HM906" s="48"/>
      <c r="HN906" s="48"/>
      <c r="HO906" s="48"/>
      <c r="HP906" s="48"/>
      <c r="HQ906" s="48"/>
      <c r="HR906" s="48"/>
      <c r="HS906" s="48"/>
      <c r="HT906" s="48"/>
      <c r="HU906" s="48"/>
      <c r="HV906" s="48"/>
      <c r="HW906" s="48"/>
      <c r="HX906" s="48"/>
      <c r="HY906" s="48"/>
      <c r="HZ906" s="48"/>
      <c r="IA906" s="48"/>
      <c r="IB906" s="48"/>
      <c r="IC906" s="48"/>
      <c r="ID906" s="48"/>
      <c r="IE906" s="48"/>
      <c r="IF906" s="48"/>
      <c r="IG906" s="48"/>
      <c r="IH906" s="48"/>
      <c r="II906" s="48"/>
      <c r="IJ906" s="48"/>
      <c r="IK906" s="48"/>
      <c r="IL906" s="48"/>
      <c r="IM906" s="48"/>
      <c r="IN906" s="48"/>
      <c r="IO906" s="48"/>
      <c r="IP906" s="48"/>
      <c r="IQ906" s="48"/>
      <c r="IR906" s="48"/>
      <c r="IS906" s="48"/>
      <c r="IT906" s="48"/>
      <c r="IU906" s="48"/>
      <c r="IV906" s="48"/>
    </row>
    <row r="907" spans="2:256" x14ac:dyDescent="0.25">
      <c r="B907" s="48"/>
      <c r="C907" s="48"/>
      <c r="D907" s="48"/>
      <c r="E907" s="48"/>
      <c r="F907" s="48"/>
      <c r="G907" s="48"/>
      <c r="H907" s="48"/>
      <c r="I907" s="48"/>
      <c r="J907" s="48"/>
      <c r="K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c r="BS907" s="48"/>
      <c r="BT907" s="48"/>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48"/>
      <c r="DF907" s="48"/>
      <c r="DG907" s="48"/>
      <c r="DH907" s="48"/>
      <c r="DI907" s="48"/>
      <c r="DJ907" s="48"/>
      <c r="DK907" s="48"/>
      <c r="DL907" s="48"/>
      <c r="DM907" s="48"/>
      <c r="DN907" s="48"/>
      <c r="DO907" s="48"/>
      <c r="DP907" s="48"/>
      <c r="DQ907" s="48"/>
      <c r="DR907" s="48"/>
      <c r="DS907" s="48"/>
      <c r="DT907" s="48"/>
      <c r="DU907" s="48"/>
      <c r="DV907" s="48"/>
      <c r="DW907" s="48"/>
      <c r="DX907" s="48"/>
      <c r="DY907" s="48"/>
      <c r="DZ907" s="48"/>
      <c r="EA907" s="48"/>
      <c r="EB907" s="48"/>
      <c r="EC907" s="48"/>
      <c r="ED907" s="48"/>
      <c r="EE907" s="48"/>
      <c r="EF907" s="48"/>
      <c r="EG907" s="48"/>
      <c r="EH907" s="48"/>
      <c r="EI907" s="48"/>
      <c r="EJ907" s="48"/>
      <c r="EK907" s="48"/>
      <c r="EL907" s="48"/>
      <c r="EM907" s="48"/>
      <c r="EN907" s="48"/>
      <c r="EO907" s="48"/>
      <c r="EP907" s="48"/>
      <c r="EQ907" s="48"/>
      <c r="ER907" s="48"/>
      <c r="ES907" s="48"/>
      <c r="ET907" s="48"/>
      <c r="EU907" s="48"/>
      <c r="EV907" s="48"/>
      <c r="EW907" s="48"/>
      <c r="EX907" s="48"/>
      <c r="EY907" s="48"/>
      <c r="EZ907" s="48"/>
      <c r="FA907" s="48"/>
      <c r="FB907" s="48"/>
      <c r="FC907" s="48"/>
      <c r="FD907" s="48"/>
      <c r="FE907" s="48"/>
      <c r="FF907" s="48"/>
      <c r="FG907" s="48"/>
      <c r="FH907" s="48"/>
      <c r="FI907" s="48"/>
      <c r="FJ907" s="48"/>
      <c r="FK907" s="48"/>
      <c r="FL907" s="48"/>
      <c r="FM907" s="48"/>
      <c r="FN907" s="48"/>
      <c r="FO907" s="48"/>
      <c r="FP907" s="48"/>
      <c r="FQ907" s="48"/>
      <c r="FR907" s="48"/>
      <c r="FS907" s="48"/>
      <c r="FT907" s="48"/>
      <c r="FU907" s="48"/>
      <c r="FV907" s="48"/>
      <c r="FW907" s="48"/>
      <c r="FX907" s="48"/>
      <c r="FY907" s="48"/>
      <c r="FZ907" s="48"/>
      <c r="GA907" s="48"/>
      <c r="GB907" s="48"/>
      <c r="GC907" s="48"/>
      <c r="GD907" s="48"/>
      <c r="GE907" s="48"/>
      <c r="GF907" s="48"/>
      <c r="GG907" s="48"/>
      <c r="GH907" s="48"/>
      <c r="GI907" s="48"/>
      <c r="GJ907" s="48"/>
      <c r="GK907" s="48"/>
      <c r="GL907" s="48"/>
      <c r="GM907" s="48"/>
      <c r="GN907" s="48"/>
      <c r="GO907" s="48"/>
      <c r="GP907" s="48"/>
      <c r="GQ907" s="48"/>
      <c r="GR907" s="48"/>
      <c r="GS907" s="48"/>
      <c r="GT907" s="48"/>
      <c r="GU907" s="48"/>
      <c r="GV907" s="48"/>
      <c r="GW907" s="48"/>
      <c r="GX907" s="48"/>
      <c r="GY907" s="48"/>
      <c r="GZ907" s="48"/>
      <c r="HA907" s="48"/>
      <c r="HB907" s="48"/>
      <c r="HC907" s="48"/>
      <c r="HD907" s="48"/>
      <c r="HE907" s="48"/>
      <c r="HF907" s="48"/>
      <c r="HG907" s="48"/>
      <c r="HH907" s="48"/>
      <c r="HI907" s="48"/>
      <c r="HJ907" s="48"/>
      <c r="HK907" s="48"/>
      <c r="HL907" s="48"/>
      <c r="HM907" s="48"/>
      <c r="HN907" s="48"/>
      <c r="HO907" s="48"/>
      <c r="HP907" s="48"/>
      <c r="HQ907" s="48"/>
      <c r="HR907" s="48"/>
      <c r="HS907" s="48"/>
      <c r="HT907" s="48"/>
      <c r="HU907" s="48"/>
      <c r="HV907" s="48"/>
      <c r="HW907" s="48"/>
      <c r="HX907" s="48"/>
      <c r="HY907" s="48"/>
      <c r="HZ907" s="48"/>
      <c r="IA907" s="48"/>
      <c r="IB907" s="48"/>
      <c r="IC907" s="48"/>
      <c r="ID907" s="48"/>
      <c r="IE907" s="48"/>
      <c r="IF907" s="48"/>
      <c r="IG907" s="48"/>
      <c r="IH907" s="48"/>
      <c r="II907" s="48"/>
      <c r="IJ907" s="48"/>
      <c r="IK907" s="48"/>
      <c r="IL907" s="48"/>
      <c r="IM907" s="48"/>
      <c r="IN907" s="48"/>
      <c r="IO907" s="48"/>
      <c r="IP907" s="48"/>
      <c r="IQ907" s="48"/>
      <c r="IR907" s="48"/>
      <c r="IS907" s="48"/>
      <c r="IT907" s="48"/>
      <c r="IU907" s="48"/>
      <c r="IV907" s="48"/>
    </row>
    <row r="908" spans="2:256" x14ac:dyDescent="0.25">
      <c r="B908" s="48"/>
      <c r="C908" s="48"/>
      <c r="D908" s="48"/>
      <c r="E908" s="48"/>
      <c r="F908" s="48"/>
      <c r="G908" s="48"/>
      <c r="H908" s="48"/>
      <c r="I908" s="48"/>
      <c r="J908" s="48"/>
      <c r="K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c r="BS908" s="48"/>
      <c r="BT908" s="48"/>
      <c r="BU908" s="48"/>
      <c r="BV908" s="48"/>
      <c r="BW908" s="48"/>
      <c r="BX908" s="48"/>
      <c r="BY908" s="48"/>
      <c r="BZ908" s="4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DW908" s="48"/>
      <c r="DX908" s="48"/>
      <c r="DY908" s="48"/>
      <c r="DZ908" s="48"/>
      <c r="EA908" s="48"/>
      <c r="EB908" s="48"/>
      <c r="EC908" s="48"/>
      <c r="ED908" s="48"/>
      <c r="EE908" s="48"/>
      <c r="EF908" s="48"/>
      <c r="EG908" s="48"/>
      <c r="EH908" s="48"/>
      <c r="EI908" s="48"/>
      <c r="EJ908" s="48"/>
      <c r="EK908" s="48"/>
      <c r="EL908" s="48"/>
      <c r="EM908" s="48"/>
      <c r="EN908" s="48"/>
      <c r="EO908" s="48"/>
      <c r="EP908" s="48"/>
      <c r="EQ908" s="48"/>
      <c r="ER908" s="48"/>
      <c r="ES908" s="48"/>
      <c r="ET908" s="48"/>
      <c r="EU908" s="48"/>
      <c r="EV908" s="48"/>
      <c r="EW908" s="48"/>
      <c r="EX908" s="48"/>
      <c r="EY908" s="48"/>
      <c r="EZ908" s="48"/>
      <c r="FA908" s="48"/>
      <c r="FB908" s="48"/>
      <c r="FC908" s="48"/>
      <c r="FD908" s="48"/>
      <c r="FE908" s="48"/>
      <c r="FF908" s="48"/>
      <c r="FG908" s="48"/>
      <c r="FH908" s="48"/>
      <c r="FI908" s="48"/>
      <c r="FJ908" s="48"/>
      <c r="FK908" s="48"/>
      <c r="FL908" s="48"/>
      <c r="FM908" s="48"/>
      <c r="FN908" s="48"/>
      <c r="FO908" s="48"/>
      <c r="FP908" s="48"/>
      <c r="FQ908" s="48"/>
      <c r="FR908" s="48"/>
      <c r="FS908" s="48"/>
      <c r="FT908" s="48"/>
      <c r="FU908" s="48"/>
      <c r="FV908" s="48"/>
      <c r="FW908" s="48"/>
      <c r="FX908" s="48"/>
      <c r="FY908" s="48"/>
      <c r="FZ908" s="48"/>
      <c r="GA908" s="48"/>
      <c r="GB908" s="48"/>
      <c r="GC908" s="48"/>
      <c r="GD908" s="48"/>
      <c r="GE908" s="48"/>
      <c r="GF908" s="48"/>
      <c r="GG908" s="48"/>
      <c r="GH908" s="48"/>
      <c r="GI908" s="48"/>
      <c r="GJ908" s="48"/>
      <c r="GK908" s="48"/>
      <c r="GL908" s="48"/>
      <c r="GM908" s="48"/>
      <c r="GN908" s="48"/>
      <c r="GO908" s="48"/>
      <c r="GP908" s="48"/>
      <c r="GQ908" s="48"/>
      <c r="GR908" s="48"/>
      <c r="GS908" s="48"/>
      <c r="GT908" s="48"/>
      <c r="GU908" s="48"/>
      <c r="GV908" s="48"/>
      <c r="GW908" s="48"/>
      <c r="GX908" s="48"/>
      <c r="GY908" s="48"/>
      <c r="GZ908" s="48"/>
      <c r="HA908" s="48"/>
      <c r="HB908" s="48"/>
      <c r="HC908" s="48"/>
      <c r="HD908" s="48"/>
      <c r="HE908" s="48"/>
      <c r="HF908" s="48"/>
      <c r="HG908" s="48"/>
      <c r="HH908" s="48"/>
      <c r="HI908" s="48"/>
      <c r="HJ908" s="48"/>
      <c r="HK908" s="48"/>
      <c r="HL908" s="48"/>
      <c r="HM908" s="48"/>
      <c r="HN908" s="48"/>
      <c r="HO908" s="48"/>
      <c r="HP908" s="48"/>
      <c r="HQ908" s="48"/>
      <c r="HR908" s="48"/>
      <c r="HS908" s="48"/>
      <c r="HT908" s="48"/>
      <c r="HU908" s="48"/>
      <c r="HV908" s="48"/>
      <c r="HW908" s="48"/>
      <c r="HX908" s="48"/>
      <c r="HY908" s="48"/>
      <c r="HZ908" s="48"/>
      <c r="IA908" s="48"/>
      <c r="IB908" s="48"/>
      <c r="IC908" s="48"/>
      <c r="ID908" s="48"/>
      <c r="IE908" s="48"/>
      <c r="IF908" s="48"/>
      <c r="IG908" s="48"/>
      <c r="IH908" s="48"/>
      <c r="II908" s="48"/>
      <c r="IJ908" s="48"/>
      <c r="IK908" s="48"/>
      <c r="IL908" s="48"/>
      <c r="IM908" s="48"/>
      <c r="IN908" s="48"/>
      <c r="IO908" s="48"/>
      <c r="IP908" s="48"/>
      <c r="IQ908" s="48"/>
      <c r="IR908" s="48"/>
      <c r="IS908" s="48"/>
      <c r="IT908" s="48"/>
      <c r="IU908" s="48"/>
      <c r="IV908" s="48"/>
    </row>
    <row r="909" spans="2:256" x14ac:dyDescent="0.25">
      <c r="B909" s="48"/>
      <c r="C909" s="48"/>
      <c r="D909" s="48"/>
      <c r="E909" s="48"/>
      <c r="F909" s="48"/>
      <c r="G909" s="48"/>
      <c r="H909" s="48"/>
      <c r="I909" s="48"/>
      <c r="J909" s="48"/>
      <c r="K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c r="GT909" s="48"/>
      <c r="GU909" s="48"/>
      <c r="GV909" s="48"/>
      <c r="GW909" s="48"/>
      <c r="GX909" s="48"/>
      <c r="GY909" s="48"/>
      <c r="GZ909" s="48"/>
      <c r="HA909" s="48"/>
      <c r="HB909" s="48"/>
      <c r="HC909" s="48"/>
      <c r="HD909" s="48"/>
      <c r="HE909" s="48"/>
      <c r="HF909" s="48"/>
      <c r="HG909" s="48"/>
      <c r="HH909" s="48"/>
      <c r="HI909" s="48"/>
      <c r="HJ909" s="48"/>
      <c r="HK909" s="48"/>
      <c r="HL909" s="48"/>
      <c r="HM909" s="48"/>
      <c r="HN909" s="48"/>
      <c r="HO909" s="48"/>
      <c r="HP909" s="48"/>
      <c r="HQ909" s="48"/>
      <c r="HR909" s="48"/>
      <c r="HS909" s="48"/>
      <c r="HT909" s="48"/>
      <c r="HU909" s="48"/>
      <c r="HV909" s="48"/>
      <c r="HW909" s="48"/>
      <c r="HX909" s="48"/>
      <c r="HY909" s="48"/>
      <c r="HZ909" s="48"/>
      <c r="IA909" s="48"/>
      <c r="IB909" s="48"/>
      <c r="IC909" s="48"/>
      <c r="ID909" s="48"/>
      <c r="IE909" s="48"/>
      <c r="IF909" s="48"/>
      <c r="IG909" s="48"/>
      <c r="IH909" s="48"/>
      <c r="II909" s="48"/>
      <c r="IJ909" s="48"/>
      <c r="IK909" s="48"/>
      <c r="IL909" s="48"/>
      <c r="IM909" s="48"/>
      <c r="IN909" s="48"/>
      <c r="IO909" s="48"/>
      <c r="IP909" s="48"/>
      <c r="IQ909" s="48"/>
      <c r="IR909" s="48"/>
      <c r="IS909" s="48"/>
      <c r="IT909" s="48"/>
      <c r="IU909" s="48"/>
      <c r="IV909" s="48"/>
    </row>
    <row r="910" spans="2:256" x14ac:dyDescent="0.25">
      <c r="B910" s="48"/>
      <c r="C910" s="48"/>
      <c r="D910" s="48"/>
      <c r="E910" s="48"/>
      <c r="F910" s="48"/>
      <c r="G910" s="48"/>
      <c r="H910" s="48"/>
      <c r="I910" s="48"/>
      <c r="J910" s="48"/>
      <c r="K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c r="GT910" s="48"/>
      <c r="GU910" s="48"/>
      <c r="GV910" s="48"/>
      <c r="GW910" s="48"/>
      <c r="GX910" s="48"/>
      <c r="GY910" s="48"/>
      <c r="GZ910" s="48"/>
      <c r="HA910" s="48"/>
      <c r="HB910" s="48"/>
      <c r="HC910" s="48"/>
      <c r="HD910" s="48"/>
      <c r="HE910" s="48"/>
      <c r="HF910" s="48"/>
      <c r="HG910" s="48"/>
      <c r="HH910" s="48"/>
      <c r="HI910" s="48"/>
      <c r="HJ910" s="48"/>
      <c r="HK910" s="48"/>
      <c r="HL910" s="48"/>
      <c r="HM910" s="48"/>
      <c r="HN910" s="48"/>
      <c r="HO910" s="48"/>
      <c r="HP910" s="48"/>
      <c r="HQ910" s="48"/>
      <c r="HR910" s="48"/>
      <c r="HS910" s="48"/>
      <c r="HT910" s="48"/>
      <c r="HU910" s="48"/>
      <c r="HV910" s="48"/>
      <c r="HW910" s="48"/>
      <c r="HX910" s="48"/>
      <c r="HY910" s="48"/>
      <c r="HZ910" s="48"/>
      <c r="IA910" s="48"/>
      <c r="IB910" s="48"/>
      <c r="IC910" s="48"/>
      <c r="ID910" s="48"/>
      <c r="IE910" s="48"/>
      <c r="IF910" s="48"/>
      <c r="IG910" s="48"/>
      <c r="IH910" s="48"/>
      <c r="II910" s="48"/>
      <c r="IJ910" s="48"/>
      <c r="IK910" s="48"/>
      <c r="IL910" s="48"/>
      <c r="IM910" s="48"/>
      <c r="IN910" s="48"/>
      <c r="IO910" s="48"/>
      <c r="IP910" s="48"/>
      <c r="IQ910" s="48"/>
      <c r="IR910" s="48"/>
      <c r="IS910" s="48"/>
      <c r="IT910" s="48"/>
      <c r="IU910" s="48"/>
      <c r="IV910" s="48"/>
    </row>
    <row r="911" spans="2:256" x14ac:dyDescent="0.25">
      <c r="B911" s="48"/>
      <c r="C911" s="48"/>
      <c r="D911" s="48"/>
      <c r="E911" s="48"/>
      <c r="F911" s="48"/>
      <c r="G911" s="48"/>
      <c r="H911" s="48"/>
      <c r="I911" s="48"/>
      <c r="J911" s="48"/>
      <c r="K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c r="GT911" s="48"/>
      <c r="GU911" s="48"/>
      <c r="GV911" s="48"/>
      <c r="GW911" s="48"/>
      <c r="GX911" s="48"/>
      <c r="GY911" s="48"/>
      <c r="GZ911" s="48"/>
      <c r="HA911" s="48"/>
      <c r="HB911" s="48"/>
      <c r="HC911" s="48"/>
      <c r="HD911" s="48"/>
      <c r="HE911" s="48"/>
      <c r="HF911" s="48"/>
      <c r="HG911" s="48"/>
      <c r="HH911" s="48"/>
      <c r="HI911" s="48"/>
      <c r="HJ911" s="48"/>
      <c r="HK911" s="48"/>
      <c r="HL911" s="48"/>
      <c r="HM911" s="48"/>
      <c r="HN911" s="48"/>
      <c r="HO911" s="48"/>
      <c r="HP911" s="48"/>
      <c r="HQ911" s="48"/>
      <c r="HR911" s="48"/>
      <c r="HS911" s="48"/>
      <c r="HT911" s="48"/>
      <c r="HU911" s="48"/>
      <c r="HV911" s="48"/>
      <c r="HW911" s="48"/>
      <c r="HX911" s="48"/>
      <c r="HY911" s="48"/>
      <c r="HZ911" s="48"/>
      <c r="IA911" s="48"/>
      <c r="IB911" s="48"/>
      <c r="IC911" s="48"/>
      <c r="ID911" s="48"/>
      <c r="IE911" s="48"/>
      <c r="IF911" s="48"/>
      <c r="IG911" s="48"/>
      <c r="IH911" s="48"/>
      <c r="II911" s="48"/>
      <c r="IJ911" s="48"/>
      <c r="IK911" s="48"/>
      <c r="IL911" s="48"/>
      <c r="IM911" s="48"/>
      <c r="IN911" s="48"/>
      <c r="IO911" s="48"/>
      <c r="IP911" s="48"/>
      <c r="IQ911" s="48"/>
      <c r="IR911" s="48"/>
      <c r="IS911" s="48"/>
      <c r="IT911" s="48"/>
      <c r="IU911" s="48"/>
      <c r="IV911" s="48"/>
    </row>
    <row r="912" spans="2:256" x14ac:dyDescent="0.25">
      <c r="B912" s="48"/>
      <c r="C912" s="48"/>
      <c r="D912" s="48"/>
      <c r="E912" s="48"/>
      <c r="F912" s="48"/>
      <c r="G912" s="48"/>
      <c r="H912" s="48"/>
      <c r="I912" s="48"/>
      <c r="J912" s="48"/>
      <c r="K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48"/>
      <c r="DF912" s="48"/>
      <c r="DG912" s="48"/>
      <c r="DH912" s="48"/>
      <c r="DI912" s="48"/>
      <c r="DJ912" s="48"/>
      <c r="DK912" s="48"/>
      <c r="DL912" s="48"/>
      <c r="DM912" s="48"/>
      <c r="DN912" s="48"/>
      <c r="DO912" s="48"/>
      <c r="DP912" s="48"/>
      <c r="DQ912" s="48"/>
      <c r="DR912" s="48"/>
      <c r="DS912" s="48"/>
      <c r="DT912" s="48"/>
      <c r="DU912" s="48"/>
      <c r="DV912" s="48"/>
      <c r="DW912" s="48"/>
      <c r="DX912" s="48"/>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c r="FA912" s="48"/>
      <c r="FB912" s="48"/>
      <c r="FC912" s="48"/>
      <c r="FD912" s="48"/>
      <c r="FE912" s="48"/>
      <c r="FF912" s="48"/>
      <c r="FG912" s="48"/>
      <c r="FH912" s="48"/>
      <c r="FI912" s="48"/>
      <c r="FJ912" s="48"/>
      <c r="FK912" s="48"/>
      <c r="FL912" s="48"/>
      <c r="FM912" s="48"/>
      <c r="FN912" s="48"/>
      <c r="FO912" s="48"/>
      <c r="FP912" s="48"/>
      <c r="FQ912" s="48"/>
      <c r="FR912" s="48"/>
      <c r="FS912" s="48"/>
      <c r="FT912" s="48"/>
      <c r="FU912" s="48"/>
      <c r="FV912" s="48"/>
      <c r="FW912" s="48"/>
      <c r="FX912" s="48"/>
      <c r="FY912" s="48"/>
      <c r="FZ912" s="48"/>
      <c r="GA912" s="48"/>
      <c r="GB912" s="48"/>
      <c r="GC912" s="48"/>
      <c r="GD912" s="48"/>
      <c r="GE912" s="48"/>
      <c r="GF912" s="48"/>
      <c r="GG912" s="48"/>
      <c r="GH912" s="48"/>
      <c r="GI912" s="48"/>
      <c r="GJ912" s="48"/>
      <c r="GK912" s="48"/>
      <c r="GL912" s="48"/>
      <c r="GM912" s="48"/>
      <c r="GN912" s="48"/>
      <c r="GO912" s="48"/>
      <c r="GP912" s="48"/>
      <c r="GQ912" s="48"/>
      <c r="GR912" s="48"/>
      <c r="GS912" s="48"/>
      <c r="GT912" s="48"/>
      <c r="GU912" s="48"/>
      <c r="GV912" s="48"/>
      <c r="GW912" s="48"/>
      <c r="GX912" s="48"/>
      <c r="GY912" s="48"/>
      <c r="GZ912" s="48"/>
      <c r="HA912" s="48"/>
      <c r="HB912" s="48"/>
      <c r="HC912" s="48"/>
      <c r="HD912" s="48"/>
      <c r="HE912" s="48"/>
      <c r="HF912" s="48"/>
      <c r="HG912" s="48"/>
      <c r="HH912" s="48"/>
      <c r="HI912" s="48"/>
      <c r="HJ912" s="48"/>
      <c r="HK912" s="48"/>
      <c r="HL912" s="48"/>
      <c r="HM912" s="48"/>
      <c r="HN912" s="48"/>
      <c r="HO912" s="48"/>
      <c r="HP912" s="48"/>
      <c r="HQ912" s="48"/>
      <c r="HR912" s="48"/>
      <c r="HS912" s="48"/>
      <c r="HT912" s="48"/>
      <c r="HU912" s="48"/>
      <c r="HV912" s="48"/>
      <c r="HW912" s="48"/>
      <c r="HX912" s="48"/>
      <c r="HY912" s="48"/>
      <c r="HZ912" s="48"/>
      <c r="IA912" s="48"/>
      <c r="IB912" s="48"/>
      <c r="IC912" s="48"/>
      <c r="ID912" s="48"/>
      <c r="IE912" s="48"/>
      <c r="IF912" s="48"/>
      <c r="IG912" s="48"/>
      <c r="IH912" s="48"/>
      <c r="II912" s="48"/>
      <c r="IJ912" s="48"/>
      <c r="IK912" s="48"/>
      <c r="IL912" s="48"/>
      <c r="IM912" s="48"/>
      <c r="IN912" s="48"/>
      <c r="IO912" s="48"/>
      <c r="IP912" s="48"/>
      <c r="IQ912" s="48"/>
      <c r="IR912" s="48"/>
      <c r="IS912" s="48"/>
      <c r="IT912" s="48"/>
      <c r="IU912" s="48"/>
      <c r="IV912" s="48"/>
    </row>
    <row r="913" spans="2:256" x14ac:dyDescent="0.25">
      <c r="B913" s="48"/>
      <c r="C913" s="48"/>
      <c r="D913" s="48"/>
      <c r="E913" s="48"/>
      <c r="F913" s="48"/>
      <c r="G913" s="48"/>
      <c r="H913" s="48"/>
      <c r="I913" s="48"/>
      <c r="J913" s="48"/>
      <c r="K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48"/>
      <c r="DF913" s="48"/>
      <c r="DG913" s="48"/>
      <c r="DH913" s="48"/>
      <c r="DI913" s="48"/>
      <c r="DJ913" s="48"/>
      <c r="DK913" s="48"/>
      <c r="DL913" s="48"/>
      <c r="DM913" s="48"/>
      <c r="DN913" s="48"/>
      <c r="DO913" s="48"/>
      <c r="DP913" s="48"/>
      <c r="DQ913" s="48"/>
      <c r="DR913" s="48"/>
      <c r="DS913" s="48"/>
      <c r="DT913" s="48"/>
      <c r="DU913" s="48"/>
      <c r="DV913" s="48"/>
      <c r="DW913" s="48"/>
      <c r="DX913" s="48"/>
      <c r="DY913" s="48"/>
      <c r="DZ913" s="48"/>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48"/>
      <c r="FI913" s="48"/>
      <c r="FJ913" s="48"/>
      <c r="FK913" s="48"/>
      <c r="FL913" s="48"/>
      <c r="FM913" s="48"/>
      <c r="FN913" s="48"/>
      <c r="FO913" s="48"/>
      <c r="FP913" s="48"/>
      <c r="FQ913" s="48"/>
      <c r="FR913" s="48"/>
      <c r="FS913" s="48"/>
      <c r="FT913" s="48"/>
      <c r="FU913" s="48"/>
      <c r="FV913" s="48"/>
      <c r="FW913" s="48"/>
      <c r="FX913" s="48"/>
      <c r="FY913" s="48"/>
      <c r="FZ913" s="48"/>
      <c r="GA913" s="48"/>
      <c r="GB913" s="48"/>
      <c r="GC913" s="48"/>
      <c r="GD913" s="48"/>
      <c r="GE913" s="48"/>
      <c r="GF913" s="48"/>
      <c r="GG913" s="48"/>
      <c r="GH913" s="48"/>
      <c r="GI913" s="48"/>
      <c r="GJ913" s="48"/>
      <c r="GK913" s="48"/>
      <c r="GL913" s="48"/>
      <c r="GM913" s="48"/>
      <c r="GN913" s="48"/>
      <c r="GO913" s="48"/>
      <c r="GP913" s="48"/>
      <c r="GQ913" s="48"/>
      <c r="GR913" s="48"/>
      <c r="GS913" s="48"/>
      <c r="GT913" s="48"/>
      <c r="GU913" s="48"/>
      <c r="GV913" s="48"/>
      <c r="GW913" s="48"/>
      <c r="GX913" s="48"/>
      <c r="GY913" s="48"/>
      <c r="GZ913" s="48"/>
      <c r="HA913" s="48"/>
      <c r="HB913" s="48"/>
      <c r="HC913" s="48"/>
      <c r="HD913" s="48"/>
      <c r="HE913" s="48"/>
      <c r="HF913" s="48"/>
      <c r="HG913" s="48"/>
      <c r="HH913" s="48"/>
      <c r="HI913" s="48"/>
      <c r="HJ913" s="48"/>
      <c r="HK913" s="48"/>
      <c r="HL913" s="48"/>
      <c r="HM913" s="48"/>
      <c r="HN913" s="48"/>
      <c r="HO913" s="48"/>
      <c r="HP913" s="48"/>
      <c r="HQ913" s="48"/>
      <c r="HR913" s="48"/>
      <c r="HS913" s="48"/>
      <c r="HT913" s="48"/>
      <c r="HU913" s="48"/>
      <c r="HV913" s="48"/>
      <c r="HW913" s="48"/>
      <c r="HX913" s="48"/>
      <c r="HY913" s="48"/>
      <c r="HZ913" s="48"/>
      <c r="IA913" s="48"/>
      <c r="IB913" s="48"/>
      <c r="IC913" s="48"/>
      <c r="ID913" s="48"/>
      <c r="IE913" s="48"/>
      <c r="IF913" s="48"/>
      <c r="IG913" s="48"/>
      <c r="IH913" s="48"/>
      <c r="II913" s="48"/>
      <c r="IJ913" s="48"/>
      <c r="IK913" s="48"/>
      <c r="IL913" s="48"/>
      <c r="IM913" s="48"/>
      <c r="IN913" s="48"/>
      <c r="IO913" s="48"/>
      <c r="IP913" s="48"/>
      <c r="IQ913" s="48"/>
      <c r="IR913" s="48"/>
      <c r="IS913" s="48"/>
      <c r="IT913" s="48"/>
      <c r="IU913" s="48"/>
      <c r="IV913" s="48"/>
    </row>
    <row r="914" spans="2:256" x14ac:dyDescent="0.25">
      <c r="B914" s="48"/>
      <c r="C914" s="48"/>
      <c r="D914" s="48"/>
      <c r="E914" s="48"/>
      <c r="F914" s="48"/>
      <c r="G914" s="48"/>
      <c r="H914" s="48"/>
      <c r="I914" s="48"/>
      <c r="J914" s="48"/>
      <c r="K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c r="GL914" s="48"/>
      <c r="GM914" s="48"/>
      <c r="GN914" s="48"/>
      <c r="GO914" s="48"/>
      <c r="GP914" s="48"/>
      <c r="GQ914" s="48"/>
      <c r="GR914" s="48"/>
      <c r="GS914" s="48"/>
      <c r="GT914" s="48"/>
      <c r="GU914" s="48"/>
      <c r="GV914" s="48"/>
      <c r="GW914" s="48"/>
      <c r="GX914" s="48"/>
      <c r="GY914" s="48"/>
      <c r="GZ914" s="48"/>
      <c r="HA914" s="48"/>
      <c r="HB914" s="48"/>
      <c r="HC914" s="48"/>
      <c r="HD914" s="48"/>
      <c r="HE914" s="48"/>
      <c r="HF914" s="48"/>
      <c r="HG914" s="48"/>
      <c r="HH914" s="48"/>
      <c r="HI914" s="48"/>
      <c r="HJ914" s="48"/>
      <c r="HK914" s="48"/>
      <c r="HL914" s="48"/>
      <c r="HM914" s="48"/>
      <c r="HN914" s="48"/>
      <c r="HO914" s="48"/>
      <c r="HP914" s="48"/>
      <c r="HQ914" s="48"/>
      <c r="HR914" s="48"/>
      <c r="HS914" s="48"/>
      <c r="HT914" s="48"/>
      <c r="HU914" s="48"/>
      <c r="HV914" s="48"/>
      <c r="HW914" s="48"/>
      <c r="HX914" s="48"/>
      <c r="HY914" s="48"/>
      <c r="HZ914" s="48"/>
      <c r="IA914" s="48"/>
      <c r="IB914" s="48"/>
      <c r="IC914" s="48"/>
      <c r="ID914" s="48"/>
      <c r="IE914" s="48"/>
      <c r="IF914" s="48"/>
      <c r="IG914" s="48"/>
      <c r="IH914" s="48"/>
      <c r="II914" s="48"/>
      <c r="IJ914" s="48"/>
      <c r="IK914" s="48"/>
      <c r="IL914" s="48"/>
      <c r="IM914" s="48"/>
      <c r="IN914" s="48"/>
      <c r="IO914" s="48"/>
      <c r="IP914" s="48"/>
      <c r="IQ914" s="48"/>
      <c r="IR914" s="48"/>
      <c r="IS914" s="48"/>
      <c r="IT914" s="48"/>
      <c r="IU914" s="48"/>
      <c r="IV914" s="48"/>
    </row>
    <row r="915" spans="2:256" x14ac:dyDescent="0.25">
      <c r="B915" s="48"/>
      <c r="C915" s="48"/>
      <c r="D915" s="48"/>
      <c r="E915" s="48"/>
      <c r="F915" s="48"/>
      <c r="G915" s="48"/>
      <c r="H915" s="48"/>
      <c r="I915" s="48"/>
      <c r="J915" s="48"/>
      <c r="K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48"/>
      <c r="DF915" s="48"/>
      <c r="DG915" s="48"/>
      <c r="DH915" s="48"/>
      <c r="DI915" s="48"/>
      <c r="DJ915" s="48"/>
      <c r="DK915" s="48"/>
      <c r="DL915" s="48"/>
      <c r="DM915" s="48"/>
      <c r="DN915" s="48"/>
      <c r="DO915" s="48"/>
      <c r="DP915" s="48"/>
      <c r="DQ915" s="48"/>
      <c r="DR915" s="48"/>
      <c r="DS915" s="48"/>
      <c r="DT915" s="48"/>
      <c r="DU915" s="48"/>
      <c r="DV915" s="48"/>
      <c r="DW915" s="48"/>
      <c r="DX915" s="48"/>
      <c r="DY915" s="48"/>
      <c r="DZ915" s="48"/>
      <c r="EA915" s="48"/>
      <c r="EB915" s="48"/>
      <c r="EC915" s="48"/>
      <c r="ED915" s="48"/>
      <c r="EE915" s="48"/>
      <c r="EF915" s="48"/>
      <c r="EG915" s="48"/>
      <c r="EH915" s="48"/>
      <c r="EI915" s="48"/>
      <c r="EJ915" s="48"/>
      <c r="EK915" s="48"/>
      <c r="EL915" s="48"/>
      <c r="EM915" s="48"/>
      <c r="EN915" s="48"/>
      <c r="EO915" s="48"/>
      <c r="EP915" s="48"/>
      <c r="EQ915" s="48"/>
      <c r="ER915" s="48"/>
      <c r="ES915" s="48"/>
      <c r="ET915" s="48"/>
      <c r="EU915" s="48"/>
      <c r="EV915" s="48"/>
      <c r="EW915" s="48"/>
      <c r="EX915" s="48"/>
      <c r="EY915" s="48"/>
      <c r="EZ915" s="48"/>
      <c r="FA915" s="48"/>
      <c r="FB915" s="48"/>
      <c r="FC915" s="48"/>
      <c r="FD915" s="48"/>
      <c r="FE915" s="48"/>
      <c r="FF915" s="48"/>
      <c r="FG915" s="48"/>
      <c r="FH915" s="48"/>
      <c r="FI915" s="48"/>
      <c r="FJ915" s="48"/>
      <c r="FK915" s="48"/>
      <c r="FL915" s="48"/>
      <c r="FM915" s="48"/>
      <c r="FN915" s="48"/>
      <c r="FO915" s="48"/>
      <c r="FP915" s="48"/>
      <c r="FQ915" s="48"/>
      <c r="FR915" s="48"/>
      <c r="FS915" s="48"/>
      <c r="FT915" s="48"/>
      <c r="FU915" s="48"/>
      <c r="FV915" s="48"/>
      <c r="FW915" s="48"/>
      <c r="FX915" s="48"/>
      <c r="FY915" s="48"/>
      <c r="FZ915" s="48"/>
      <c r="GA915" s="48"/>
      <c r="GB915" s="48"/>
      <c r="GC915" s="48"/>
      <c r="GD915" s="48"/>
      <c r="GE915" s="48"/>
      <c r="GF915" s="48"/>
      <c r="GG915" s="48"/>
      <c r="GH915" s="48"/>
      <c r="GI915" s="48"/>
      <c r="GJ915" s="48"/>
      <c r="GK915" s="48"/>
      <c r="GL915" s="48"/>
      <c r="GM915" s="48"/>
      <c r="GN915" s="48"/>
      <c r="GO915" s="48"/>
      <c r="GP915" s="48"/>
      <c r="GQ915" s="48"/>
      <c r="GR915" s="48"/>
      <c r="GS915" s="48"/>
      <c r="GT915" s="48"/>
      <c r="GU915" s="48"/>
      <c r="GV915" s="48"/>
      <c r="GW915" s="48"/>
      <c r="GX915" s="48"/>
      <c r="GY915" s="48"/>
      <c r="GZ915" s="48"/>
      <c r="HA915" s="48"/>
      <c r="HB915" s="48"/>
      <c r="HC915" s="48"/>
      <c r="HD915" s="48"/>
      <c r="HE915" s="48"/>
      <c r="HF915" s="48"/>
      <c r="HG915" s="48"/>
      <c r="HH915" s="48"/>
      <c r="HI915" s="48"/>
      <c r="HJ915" s="48"/>
      <c r="HK915" s="48"/>
      <c r="HL915" s="48"/>
      <c r="HM915" s="48"/>
      <c r="HN915" s="48"/>
      <c r="HO915" s="48"/>
      <c r="HP915" s="48"/>
      <c r="HQ915" s="48"/>
      <c r="HR915" s="48"/>
      <c r="HS915" s="48"/>
      <c r="HT915" s="48"/>
      <c r="HU915" s="48"/>
      <c r="HV915" s="48"/>
      <c r="HW915" s="48"/>
      <c r="HX915" s="48"/>
      <c r="HY915" s="48"/>
      <c r="HZ915" s="48"/>
      <c r="IA915" s="48"/>
      <c r="IB915" s="48"/>
      <c r="IC915" s="48"/>
      <c r="ID915" s="48"/>
      <c r="IE915" s="48"/>
      <c r="IF915" s="48"/>
      <c r="IG915" s="48"/>
      <c r="IH915" s="48"/>
      <c r="II915" s="48"/>
      <c r="IJ915" s="48"/>
      <c r="IK915" s="48"/>
      <c r="IL915" s="48"/>
      <c r="IM915" s="48"/>
      <c r="IN915" s="48"/>
      <c r="IO915" s="48"/>
      <c r="IP915" s="48"/>
      <c r="IQ915" s="48"/>
      <c r="IR915" s="48"/>
      <c r="IS915" s="48"/>
      <c r="IT915" s="48"/>
      <c r="IU915" s="48"/>
      <c r="IV915" s="48"/>
    </row>
    <row r="916" spans="2:256" x14ac:dyDescent="0.25">
      <c r="B916" s="48"/>
      <c r="C916" s="48"/>
      <c r="D916" s="48"/>
      <c r="E916" s="48"/>
      <c r="F916" s="48"/>
      <c r="G916" s="48"/>
      <c r="H916" s="48"/>
      <c r="I916" s="48"/>
      <c r="J916" s="48"/>
      <c r="K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48"/>
      <c r="DF916" s="48"/>
      <c r="DG916" s="48"/>
      <c r="DH916" s="48"/>
      <c r="DI916" s="48"/>
      <c r="DJ916" s="48"/>
      <c r="DK916" s="48"/>
      <c r="DL916" s="48"/>
      <c r="DM916" s="48"/>
      <c r="DN916" s="48"/>
      <c r="DO916" s="48"/>
      <c r="DP916" s="48"/>
      <c r="DQ916" s="48"/>
      <c r="DR916" s="48"/>
      <c r="DS916" s="48"/>
      <c r="DT916" s="48"/>
      <c r="DU916" s="48"/>
      <c r="DV916" s="48"/>
      <c r="DW916" s="48"/>
      <c r="DX916" s="48"/>
      <c r="DY916" s="48"/>
      <c r="DZ916" s="48"/>
      <c r="EA916" s="48"/>
      <c r="EB916" s="48"/>
      <c r="EC916" s="48"/>
      <c r="ED916" s="48"/>
      <c r="EE916" s="48"/>
      <c r="EF916" s="48"/>
      <c r="EG916" s="48"/>
      <c r="EH916" s="48"/>
      <c r="EI916" s="48"/>
      <c r="EJ916" s="48"/>
      <c r="EK916" s="48"/>
      <c r="EL916" s="48"/>
      <c r="EM916" s="48"/>
      <c r="EN916" s="48"/>
      <c r="EO916" s="48"/>
      <c r="EP916" s="48"/>
      <c r="EQ916" s="48"/>
      <c r="ER916" s="48"/>
      <c r="ES916" s="48"/>
      <c r="ET916" s="48"/>
      <c r="EU916" s="48"/>
      <c r="EV916" s="48"/>
      <c r="EW916" s="48"/>
      <c r="EX916" s="48"/>
      <c r="EY916" s="48"/>
      <c r="EZ916" s="48"/>
      <c r="FA916" s="48"/>
      <c r="FB916" s="48"/>
      <c r="FC916" s="48"/>
      <c r="FD916" s="48"/>
      <c r="FE916" s="48"/>
      <c r="FF916" s="48"/>
      <c r="FG916" s="48"/>
      <c r="FH916" s="48"/>
      <c r="FI916" s="48"/>
      <c r="FJ916" s="48"/>
      <c r="FK916" s="48"/>
      <c r="FL916" s="48"/>
      <c r="FM916" s="48"/>
      <c r="FN916" s="48"/>
      <c r="FO916" s="48"/>
      <c r="FP916" s="48"/>
      <c r="FQ916" s="48"/>
      <c r="FR916" s="48"/>
      <c r="FS916" s="48"/>
      <c r="FT916" s="48"/>
      <c r="FU916" s="48"/>
      <c r="FV916" s="48"/>
      <c r="FW916" s="48"/>
      <c r="FX916" s="48"/>
      <c r="FY916" s="48"/>
      <c r="FZ916" s="48"/>
      <c r="GA916" s="48"/>
      <c r="GB916" s="48"/>
      <c r="GC916" s="48"/>
      <c r="GD916" s="48"/>
      <c r="GE916" s="48"/>
      <c r="GF916" s="48"/>
      <c r="GG916" s="48"/>
      <c r="GH916" s="48"/>
      <c r="GI916" s="48"/>
      <c r="GJ916" s="48"/>
      <c r="GK916" s="48"/>
      <c r="GL916" s="48"/>
      <c r="GM916" s="48"/>
      <c r="GN916" s="48"/>
      <c r="GO916" s="48"/>
      <c r="GP916" s="48"/>
      <c r="GQ916" s="48"/>
      <c r="GR916" s="48"/>
      <c r="GS916" s="48"/>
      <c r="GT916" s="48"/>
      <c r="GU916" s="48"/>
      <c r="GV916" s="48"/>
      <c r="GW916" s="48"/>
      <c r="GX916" s="48"/>
      <c r="GY916" s="48"/>
      <c r="GZ916" s="48"/>
      <c r="HA916" s="48"/>
      <c r="HB916" s="48"/>
      <c r="HC916" s="48"/>
      <c r="HD916" s="48"/>
      <c r="HE916" s="48"/>
      <c r="HF916" s="48"/>
      <c r="HG916" s="48"/>
      <c r="HH916" s="48"/>
      <c r="HI916" s="48"/>
      <c r="HJ916" s="48"/>
      <c r="HK916" s="48"/>
      <c r="HL916" s="48"/>
      <c r="HM916" s="48"/>
      <c r="HN916" s="48"/>
      <c r="HO916" s="48"/>
      <c r="HP916" s="48"/>
      <c r="HQ916" s="48"/>
      <c r="HR916" s="48"/>
      <c r="HS916" s="48"/>
      <c r="HT916" s="48"/>
      <c r="HU916" s="48"/>
      <c r="HV916" s="48"/>
      <c r="HW916" s="48"/>
      <c r="HX916" s="48"/>
      <c r="HY916" s="48"/>
      <c r="HZ916" s="48"/>
      <c r="IA916" s="48"/>
      <c r="IB916" s="48"/>
      <c r="IC916" s="48"/>
      <c r="ID916" s="48"/>
      <c r="IE916" s="48"/>
      <c r="IF916" s="48"/>
      <c r="IG916" s="48"/>
      <c r="IH916" s="48"/>
      <c r="II916" s="48"/>
      <c r="IJ916" s="48"/>
      <c r="IK916" s="48"/>
      <c r="IL916" s="48"/>
      <c r="IM916" s="48"/>
      <c r="IN916" s="48"/>
      <c r="IO916" s="48"/>
      <c r="IP916" s="48"/>
      <c r="IQ916" s="48"/>
      <c r="IR916" s="48"/>
      <c r="IS916" s="48"/>
      <c r="IT916" s="48"/>
      <c r="IU916" s="48"/>
      <c r="IV916" s="48"/>
    </row>
    <row r="917" spans="2:256" x14ac:dyDescent="0.25">
      <c r="B917" s="48"/>
      <c r="C917" s="48"/>
      <c r="D917" s="48"/>
      <c r="E917" s="48"/>
      <c r="F917" s="48"/>
      <c r="G917" s="48"/>
      <c r="H917" s="48"/>
      <c r="I917" s="48"/>
      <c r="J917" s="48"/>
      <c r="K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48"/>
      <c r="DF917" s="48"/>
      <c r="DG917" s="48"/>
      <c r="DH917" s="48"/>
      <c r="DI917" s="48"/>
      <c r="DJ917" s="48"/>
      <c r="DK917" s="48"/>
      <c r="DL917" s="48"/>
      <c r="DM917" s="48"/>
      <c r="DN917" s="48"/>
      <c r="DO917" s="48"/>
      <c r="DP917" s="48"/>
      <c r="DQ917" s="48"/>
      <c r="DR917" s="48"/>
      <c r="DS917" s="48"/>
      <c r="DT917" s="48"/>
      <c r="DU917" s="48"/>
      <c r="DV917" s="48"/>
      <c r="DW917" s="48"/>
      <c r="DX917" s="48"/>
      <c r="DY917" s="48"/>
      <c r="DZ917" s="48"/>
      <c r="EA917" s="48"/>
      <c r="EB917" s="48"/>
      <c r="EC917" s="48"/>
      <c r="ED917" s="48"/>
      <c r="EE917" s="48"/>
      <c r="EF917" s="48"/>
      <c r="EG917" s="48"/>
      <c r="EH917" s="48"/>
      <c r="EI917" s="48"/>
      <c r="EJ917" s="48"/>
      <c r="EK917" s="48"/>
      <c r="EL917" s="48"/>
      <c r="EM917" s="48"/>
      <c r="EN917" s="48"/>
      <c r="EO917" s="48"/>
      <c r="EP917" s="48"/>
      <c r="EQ917" s="48"/>
      <c r="ER917" s="48"/>
      <c r="ES917" s="48"/>
      <c r="ET917" s="48"/>
      <c r="EU917" s="48"/>
      <c r="EV917" s="48"/>
      <c r="EW917" s="48"/>
      <c r="EX917" s="48"/>
      <c r="EY917" s="48"/>
      <c r="EZ917" s="48"/>
      <c r="FA917" s="48"/>
      <c r="FB917" s="48"/>
      <c r="FC917" s="48"/>
      <c r="FD917" s="48"/>
      <c r="FE917" s="48"/>
      <c r="FF917" s="48"/>
      <c r="FG917" s="48"/>
      <c r="FH917" s="48"/>
      <c r="FI917" s="48"/>
      <c r="FJ917" s="48"/>
      <c r="FK917" s="48"/>
      <c r="FL917" s="48"/>
      <c r="FM917" s="48"/>
      <c r="FN917" s="48"/>
      <c r="FO917" s="48"/>
      <c r="FP917" s="48"/>
      <c r="FQ917" s="48"/>
      <c r="FR917" s="48"/>
      <c r="FS917" s="48"/>
      <c r="FT917" s="48"/>
      <c r="FU917" s="48"/>
      <c r="FV917" s="48"/>
      <c r="FW917" s="48"/>
      <c r="FX917" s="48"/>
      <c r="FY917" s="48"/>
      <c r="FZ917" s="48"/>
      <c r="GA917" s="48"/>
      <c r="GB917" s="48"/>
      <c r="GC917" s="48"/>
      <c r="GD917" s="48"/>
      <c r="GE917" s="48"/>
      <c r="GF917" s="48"/>
      <c r="GG917" s="48"/>
      <c r="GH917" s="48"/>
      <c r="GI917" s="48"/>
      <c r="GJ917" s="48"/>
      <c r="GK917" s="48"/>
      <c r="GL917" s="48"/>
      <c r="GM917" s="48"/>
      <c r="GN917" s="48"/>
      <c r="GO917" s="48"/>
      <c r="GP917" s="48"/>
      <c r="GQ917" s="48"/>
      <c r="GR917" s="48"/>
      <c r="GS917" s="48"/>
      <c r="GT917" s="48"/>
      <c r="GU917" s="48"/>
      <c r="GV917" s="48"/>
      <c r="GW917" s="48"/>
      <c r="GX917" s="48"/>
      <c r="GY917" s="48"/>
      <c r="GZ917" s="48"/>
      <c r="HA917" s="48"/>
      <c r="HB917" s="48"/>
      <c r="HC917" s="48"/>
      <c r="HD917" s="48"/>
      <c r="HE917" s="48"/>
      <c r="HF917" s="48"/>
      <c r="HG917" s="48"/>
      <c r="HH917" s="48"/>
      <c r="HI917" s="48"/>
      <c r="HJ917" s="48"/>
      <c r="HK917" s="48"/>
      <c r="HL917" s="48"/>
      <c r="HM917" s="48"/>
      <c r="HN917" s="48"/>
      <c r="HO917" s="48"/>
      <c r="HP917" s="48"/>
      <c r="HQ917" s="48"/>
      <c r="HR917" s="48"/>
      <c r="HS917" s="48"/>
      <c r="HT917" s="48"/>
      <c r="HU917" s="48"/>
      <c r="HV917" s="48"/>
      <c r="HW917" s="48"/>
      <c r="HX917" s="48"/>
      <c r="HY917" s="48"/>
      <c r="HZ917" s="48"/>
      <c r="IA917" s="48"/>
      <c r="IB917" s="48"/>
      <c r="IC917" s="48"/>
      <c r="ID917" s="48"/>
      <c r="IE917" s="48"/>
      <c r="IF917" s="48"/>
      <c r="IG917" s="48"/>
      <c r="IH917" s="48"/>
      <c r="II917" s="48"/>
      <c r="IJ917" s="48"/>
      <c r="IK917" s="48"/>
      <c r="IL917" s="48"/>
      <c r="IM917" s="48"/>
      <c r="IN917" s="48"/>
      <c r="IO917" s="48"/>
      <c r="IP917" s="48"/>
      <c r="IQ917" s="48"/>
      <c r="IR917" s="48"/>
      <c r="IS917" s="48"/>
      <c r="IT917" s="48"/>
      <c r="IU917" s="48"/>
      <c r="IV917" s="48"/>
    </row>
    <row r="918" spans="2:256" x14ac:dyDescent="0.25">
      <c r="B918" s="48"/>
      <c r="C918" s="48"/>
      <c r="D918" s="48"/>
      <c r="E918" s="48"/>
      <c r="F918" s="48"/>
      <c r="G918" s="48"/>
      <c r="H918" s="48"/>
      <c r="I918" s="48"/>
      <c r="J918" s="48"/>
      <c r="K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48"/>
      <c r="DF918" s="48"/>
      <c r="DG918" s="48"/>
      <c r="DH918" s="48"/>
      <c r="DI918" s="48"/>
      <c r="DJ918" s="48"/>
      <c r="DK918" s="48"/>
      <c r="DL918" s="48"/>
      <c r="DM918" s="48"/>
      <c r="DN918" s="48"/>
      <c r="DO918" s="48"/>
      <c r="DP918" s="48"/>
      <c r="DQ918" s="48"/>
      <c r="DR918" s="48"/>
      <c r="DS918" s="48"/>
      <c r="DT918" s="48"/>
      <c r="DU918" s="48"/>
      <c r="DV918" s="48"/>
      <c r="DW918" s="48"/>
      <c r="DX918" s="48"/>
      <c r="DY918" s="48"/>
      <c r="DZ918" s="48"/>
      <c r="EA918" s="48"/>
      <c r="EB918" s="48"/>
      <c r="EC918" s="48"/>
      <c r="ED918" s="48"/>
      <c r="EE918" s="48"/>
      <c r="EF918" s="48"/>
      <c r="EG918" s="48"/>
      <c r="EH918" s="48"/>
      <c r="EI918" s="48"/>
      <c r="EJ918" s="48"/>
      <c r="EK918" s="48"/>
      <c r="EL918" s="48"/>
      <c r="EM918" s="48"/>
      <c r="EN918" s="48"/>
      <c r="EO918" s="48"/>
      <c r="EP918" s="48"/>
      <c r="EQ918" s="48"/>
      <c r="ER918" s="48"/>
      <c r="ES918" s="48"/>
      <c r="ET918" s="48"/>
      <c r="EU918" s="48"/>
      <c r="EV918" s="48"/>
      <c r="EW918" s="48"/>
      <c r="EX918" s="48"/>
      <c r="EY918" s="48"/>
      <c r="EZ918" s="48"/>
      <c r="FA918" s="48"/>
      <c r="FB918" s="48"/>
      <c r="FC918" s="48"/>
      <c r="FD918" s="48"/>
      <c r="FE918" s="48"/>
      <c r="FF918" s="48"/>
      <c r="FG918" s="48"/>
      <c r="FH918" s="48"/>
      <c r="FI918" s="48"/>
      <c r="FJ918" s="48"/>
      <c r="FK918" s="48"/>
      <c r="FL918" s="48"/>
      <c r="FM918" s="48"/>
      <c r="FN918" s="48"/>
      <c r="FO918" s="48"/>
      <c r="FP918" s="48"/>
      <c r="FQ918" s="48"/>
      <c r="FR918" s="48"/>
      <c r="FS918" s="48"/>
      <c r="FT918" s="48"/>
      <c r="FU918" s="48"/>
      <c r="FV918" s="48"/>
      <c r="FW918" s="48"/>
      <c r="FX918" s="48"/>
      <c r="FY918" s="48"/>
      <c r="FZ918" s="48"/>
      <c r="GA918" s="48"/>
      <c r="GB918" s="48"/>
      <c r="GC918" s="48"/>
      <c r="GD918" s="48"/>
      <c r="GE918" s="48"/>
      <c r="GF918" s="48"/>
      <c r="GG918" s="48"/>
      <c r="GH918" s="48"/>
      <c r="GI918" s="48"/>
      <c r="GJ918" s="48"/>
      <c r="GK918" s="48"/>
      <c r="GL918" s="48"/>
      <c r="GM918" s="48"/>
      <c r="GN918" s="48"/>
      <c r="GO918" s="48"/>
      <c r="GP918" s="48"/>
      <c r="GQ918" s="48"/>
      <c r="GR918" s="48"/>
      <c r="GS918" s="48"/>
      <c r="GT918" s="48"/>
      <c r="GU918" s="48"/>
      <c r="GV918" s="48"/>
      <c r="GW918" s="48"/>
      <c r="GX918" s="48"/>
      <c r="GY918" s="48"/>
      <c r="GZ918" s="48"/>
      <c r="HA918" s="48"/>
      <c r="HB918" s="48"/>
      <c r="HC918" s="48"/>
      <c r="HD918" s="48"/>
      <c r="HE918" s="48"/>
      <c r="HF918" s="48"/>
      <c r="HG918" s="48"/>
      <c r="HH918" s="48"/>
      <c r="HI918" s="48"/>
      <c r="HJ918" s="48"/>
      <c r="HK918" s="48"/>
      <c r="HL918" s="48"/>
      <c r="HM918" s="48"/>
      <c r="HN918" s="48"/>
      <c r="HO918" s="48"/>
      <c r="HP918" s="48"/>
      <c r="HQ918" s="48"/>
      <c r="HR918" s="48"/>
      <c r="HS918" s="48"/>
      <c r="HT918" s="48"/>
      <c r="HU918" s="48"/>
      <c r="HV918" s="48"/>
      <c r="HW918" s="48"/>
      <c r="HX918" s="48"/>
      <c r="HY918" s="48"/>
      <c r="HZ918" s="48"/>
      <c r="IA918" s="48"/>
      <c r="IB918" s="48"/>
      <c r="IC918" s="48"/>
      <c r="ID918" s="48"/>
      <c r="IE918" s="48"/>
      <c r="IF918" s="48"/>
      <c r="IG918" s="48"/>
      <c r="IH918" s="48"/>
      <c r="II918" s="48"/>
      <c r="IJ918" s="48"/>
      <c r="IK918" s="48"/>
      <c r="IL918" s="48"/>
      <c r="IM918" s="48"/>
      <c r="IN918" s="48"/>
      <c r="IO918" s="48"/>
      <c r="IP918" s="48"/>
      <c r="IQ918" s="48"/>
      <c r="IR918" s="48"/>
      <c r="IS918" s="48"/>
      <c r="IT918" s="48"/>
      <c r="IU918" s="48"/>
      <c r="IV918" s="48"/>
    </row>
    <row r="919" spans="2:256" x14ac:dyDescent="0.25">
      <c r="B919" s="48"/>
      <c r="C919" s="48"/>
      <c r="D919" s="48"/>
      <c r="E919" s="48"/>
      <c r="F919" s="48"/>
      <c r="G919" s="48"/>
      <c r="H919" s="48"/>
      <c r="I919" s="48"/>
      <c r="J919" s="48"/>
      <c r="K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c r="GL919" s="48"/>
      <c r="GM919" s="48"/>
      <c r="GN919" s="48"/>
      <c r="GO919" s="48"/>
      <c r="GP919" s="48"/>
      <c r="GQ919" s="48"/>
      <c r="GR919" s="48"/>
      <c r="GS919" s="48"/>
      <c r="GT919" s="48"/>
      <c r="GU919" s="48"/>
      <c r="GV919" s="48"/>
      <c r="GW919" s="48"/>
      <c r="GX919" s="48"/>
      <c r="GY919" s="48"/>
      <c r="GZ919" s="48"/>
      <c r="HA919" s="48"/>
      <c r="HB919" s="48"/>
      <c r="HC919" s="48"/>
      <c r="HD919" s="48"/>
      <c r="HE919" s="48"/>
      <c r="HF919" s="48"/>
      <c r="HG919" s="48"/>
      <c r="HH919" s="48"/>
      <c r="HI919" s="48"/>
      <c r="HJ919" s="48"/>
      <c r="HK919" s="48"/>
      <c r="HL919" s="48"/>
      <c r="HM919" s="48"/>
      <c r="HN919" s="48"/>
      <c r="HO919" s="48"/>
      <c r="HP919" s="48"/>
      <c r="HQ919" s="48"/>
      <c r="HR919" s="48"/>
      <c r="HS919" s="48"/>
      <c r="HT919" s="48"/>
      <c r="HU919" s="48"/>
      <c r="HV919" s="48"/>
      <c r="HW919" s="48"/>
      <c r="HX919" s="48"/>
      <c r="HY919" s="48"/>
      <c r="HZ919" s="48"/>
      <c r="IA919" s="48"/>
      <c r="IB919" s="48"/>
      <c r="IC919" s="48"/>
      <c r="ID919" s="48"/>
      <c r="IE919" s="48"/>
      <c r="IF919" s="48"/>
      <c r="IG919" s="48"/>
      <c r="IH919" s="48"/>
      <c r="II919" s="48"/>
      <c r="IJ919" s="48"/>
      <c r="IK919" s="48"/>
      <c r="IL919" s="48"/>
      <c r="IM919" s="48"/>
      <c r="IN919" s="48"/>
      <c r="IO919" s="48"/>
      <c r="IP919" s="48"/>
      <c r="IQ919" s="48"/>
      <c r="IR919" s="48"/>
      <c r="IS919" s="48"/>
      <c r="IT919" s="48"/>
      <c r="IU919" s="48"/>
      <c r="IV919" s="48"/>
    </row>
    <row r="920" spans="2:256" x14ac:dyDescent="0.25">
      <c r="B920" s="48"/>
      <c r="C920" s="48"/>
      <c r="D920" s="48"/>
      <c r="E920" s="48"/>
      <c r="F920" s="48"/>
      <c r="G920" s="48"/>
      <c r="H920" s="48"/>
      <c r="I920" s="48"/>
      <c r="J920" s="48"/>
      <c r="K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c r="GL920" s="48"/>
      <c r="GM920" s="48"/>
      <c r="GN920" s="48"/>
      <c r="GO920" s="48"/>
      <c r="GP920" s="48"/>
      <c r="GQ920" s="48"/>
      <c r="GR920" s="48"/>
      <c r="GS920" s="48"/>
      <c r="GT920" s="48"/>
      <c r="GU920" s="48"/>
      <c r="GV920" s="48"/>
      <c r="GW920" s="48"/>
      <c r="GX920" s="48"/>
      <c r="GY920" s="48"/>
      <c r="GZ920" s="48"/>
      <c r="HA920" s="48"/>
      <c r="HB920" s="48"/>
      <c r="HC920" s="48"/>
      <c r="HD920" s="48"/>
      <c r="HE920" s="48"/>
      <c r="HF920" s="48"/>
      <c r="HG920" s="48"/>
      <c r="HH920" s="48"/>
      <c r="HI920" s="48"/>
      <c r="HJ920" s="48"/>
      <c r="HK920" s="48"/>
      <c r="HL920" s="48"/>
      <c r="HM920" s="48"/>
      <c r="HN920" s="48"/>
      <c r="HO920" s="48"/>
      <c r="HP920" s="48"/>
      <c r="HQ920" s="48"/>
      <c r="HR920" s="48"/>
      <c r="HS920" s="48"/>
      <c r="HT920" s="48"/>
      <c r="HU920" s="48"/>
      <c r="HV920" s="48"/>
      <c r="HW920" s="48"/>
      <c r="HX920" s="48"/>
      <c r="HY920" s="48"/>
      <c r="HZ920" s="48"/>
      <c r="IA920" s="48"/>
      <c r="IB920" s="48"/>
      <c r="IC920" s="48"/>
      <c r="ID920" s="48"/>
      <c r="IE920" s="48"/>
      <c r="IF920" s="48"/>
      <c r="IG920" s="48"/>
      <c r="IH920" s="48"/>
      <c r="II920" s="48"/>
      <c r="IJ920" s="48"/>
      <c r="IK920" s="48"/>
      <c r="IL920" s="48"/>
      <c r="IM920" s="48"/>
      <c r="IN920" s="48"/>
      <c r="IO920" s="48"/>
      <c r="IP920" s="48"/>
      <c r="IQ920" s="48"/>
      <c r="IR920" s="48"/>
      <c r="IS920" s="48"/>
      <c r="IT920" s="48"/>
      <c r="IU920" s="48"/>
      <c r="IV920" s="48"/>
    </row>
    <row r="921" spans="2:256" x14ac:dyDescent="0.25">
      <c r="B921" s="48"/>
      <c r="C921" s="48"/>
      <c r="D921" s="48"/>
      <c r="E921" s="48"/>
      <c r="F921" s="48"/>
      <c r="G921" s="48"/>
      <c r="H921" s="48"/>
      <c r="I921" s="48"/>
      <c r="J921" s="48"/>
      <c r="K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c r="GT921" s="48"/>
      <c r="GU921" s="48"/>
      <c r="GV921" s="48"/>
      <c r="GW921" s="48"/>
      <c r="GX921" s="48"/>
      <c r="GY921" s="48"/>
      <c r="GZ921" s="48"/>
      <c r="HA921" s="48"/>
      <c r="HB921" s="48"/>
      <c r="HC921" s="48"/>
      <c r="HD921" s="48"/>
      <c r="HE921" s="48"/>
      <c r="HF921" s="48"/>
      <c r="HG921" s="48"/>
      <c r="HH921" s="48"/>
      <c r="HI921" s="48"/>
      <c r="HJ921" s="48"/>
      <c r="HK921" s="48"/>
      <c r="HL921" s="48"/>
      <c r="HM921" s="48"/>
      <c r="HN921" s="48"/>
      <c r="HO921" s="48"/>
      <c r="HP921" s="48"/>
      <c r="HQ921" s="48"/>
      <c r="HR921" s="48"/>
      <c r="HS921" s="48"/>
      <c r="HT921" s="48"/>
      <c r="HU921" s="48"/>
      <c r="HV921" s="48"/>
      <c r="HW921" s="48"/>
      <c r="HX921" s="48"/>
      <c r="HY921" s="48"/>
      <c r="HZ921" s="48"/>
      <c r="IA921" s="48"/>
      <c r="IB921" s="48"/>
      <c r="IC921" s="48"/>
      <c r="ID921" s="48"/>
      <c r="IE921" s="48"/>
      <c r="IF921" s="48"/>
      <c r="IG921" s="48"/>
      <c r="IH921" s="48"/>
      <c r="II921" s="48"/>
      <c r="IJ921" s="48"/>
      <c r="IK921" s="48"/>
      <c r="IL921" s="48"/>
      <c r="IM921" s="48"/>
      <c r="IN921" s="48"/>
      <c r="IO921" s="48"/>
      <c r="IP921" s="48"/>
      <c r="IQ921" s="48"/>
      <c r="IR921" s="48"/>
      <c r="IS921" s="48"/>
      <c r="IT921" s="48"/>
      <c r="IU921" s="48"/>
      <c r="IV921" s="48"/>
    </row>
    <row r="922" spans="2:256" x14ac:dyDescent="0.25">
      <c r="B922" s="48"/>
      <c r="C922" s="48"/>
      <c r="D922" s="48"/>
      <c r="E922" s="48"/>
      <c r="F922" s="48"/>
      <c r="G922" s="48"/>
      <c r="H922" s="48"/>
      <c r="I922" s="48"/>
      <c r="J922" s="48"/>
      <c r="K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c r="GT922" s="48"/>
      <c r="GU922" s="48"/>
      <c r="GV922" s="48"/>
      <c r="GW922" s="48"/>
      <c r="GX922" s="48"/>
      <c r="GY922" s="48"/>
      <c r="GZ922" s="48"/>
      <c r="HA922" s="48"/>
      <c r="HB922" s="48"/>
      <c r="HC922" s="48"/>
      <c r="HD922" s="48"/>
      <c r="HE922" s="48"/>
      <c r="HF922" s="48"/>
      <c r="HG922" s="48"/>
      <c r="HH922" s="48"/>
      <c r="HI922" s="48"/>
      <c r="HJ922" s="48"/>
      <c r="HK922" s="48"/>
      <c r="HL922" s="48"/>
      <c r="HM922" s="48"/>
      <c r="HN922" s="48"/>
      <c r="HO922" s="48"/>
      <c r="HP922" s="48"/>
      <c r="HQ922" s="48"/>
      <c r="HR922" s="48"/>
      <c r="HS922" s="48"/>
      <c r="HT922" s="48"/>
      <c r="HU922" s="48"/>
      <c r="HV922" s="48"/>
      <c r="HW922" s="48"/>
      <c r="HX922" s="48"/>
      <c r="HY922" s="48"/>
      <c r="HZ922" s="48"/>
      <c r="IA922" s="48"/>
      <c r="IB922" s="48"/>
      <c r="IC922" s="48"/>
      <c r="ID922" s="48"/>
      <c r="IE922" s="48"/>
      <c r="IF922" s="48"/>
      <c r="IG922" s="48"/>
      <c r="IH922" s="48"/>
      <c r="II922" s="48"/>
      <c r="IJ922" s="48"/>
      <c r="IK922" s="48"/>
      <c r="IL922" s="48"/>
      <c r="IM922" s="48"/>
      <c r="IN922" s="48"/>
      <c r="IO922" s="48"/>
      <c r="IP922" s="48"/>
      <c r="IQ922" s="48"/>
      <c r="IR922" s="48"/>
      <c r="IS922" s="48"/>
      <c r="IT922" s="48"/>
      <c r="IU922" s="48"/>
      <c r="IV922" s="48"/>
    </row>
    <row r="923" spans="2:256" x14ac:dyDescent="0.25">
      <c r="B923" s="48"/>
      <c r="C923" s="48"/>
      <c r="D923" s="48"/>
      <c r="E923" s="48"/>
      <c r="F923" s="48"/>
      <c r="G923" s="48"/>
      <c r="H923" s="48"/>
      <c r="I923" s="48"/>
      <c r="J923" s="48"/>
      <c r="K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c r="GT923" s="48"/>
      <c r="GU923" s="48"/>
      <c r="GV923" s="48"/>
      <c r="GW923" s="48"/>
      <c r="GX923" s="48"/>
      <c r="GY923" s="48"/>
      <c r="GZ923" s="48"/>
      <c r="HA923" s="48"/>
      <c r="HB923" s="48"/>
      <c r="HC923" s="48"/>
      <c r="HD923" s="48"/>
      <c r="HE923" s="48"/>
      <c r="HF923" s="48"/>
      <c r="HG923" s="48"/>
      <c r="HH923" s="48"/>
      <c r="HI923" s="48"/>
      <c r="HJ923" s="48"/>
      <c r="HK923" s="48"/>
      <c r="HL923" s="48"/>
      <c r="HM923" s="48"/>
      <c r="HN923" s="48"/>
      <c r="HO923" s="48"/>
      <c r="HP923" s="48"/>
      <c r="HQ923" s="48"/>
      <c r="HR923" s="48"/>
      <c r="HS923" s="48"/>
      <c r="HT923" s="48"/>
      <c r="HU923" s="48"/>
      <c r="HV923" s="48"/>
      <c r="HW923" s="48"/>
      <c r="HX923" s="48"/>
      <c r="HY923" s="48"/>
      <c r="HZ923" s="48"/>
      <c r="IA923" s="48"/>
      <c r="IB923" s="48"/>
      <c r="IC923" s="48"/>
      <c r="ID923" s="48"/>
      <c r="IE923" s="48"/>
      <c r="IF923" s="48"/>
      <c r="IG923" s="48"/>
      <c r="IH923" s="48"/>
      <c r="II923" s="48"/>
      <c r="IJ923" s="48"/>
      <c r="IK923" s="48"/>
      <c r="IL923" s="48"/>
      <c r="IM923" s="48"/>
      <c r="IN923" s="48"/>
      <c r="IO923" s="48"/>
      <c r="IP923" s="48"/>
      <c r="IQ923" s="48"/>
      <c r="IR923" s="48"/>
      <c r="IS923" s="48"/>
      <c r="IT923" s="48"/>
      <c r="IU923" s="48"/>
      <c r="IV923" s="48"/>
    </row>
    <row r="924" spans="2:256" x14ac:dyDescent="0.25">
      <c r="B924" s="48"/>
      <c r="C924" s="48"/>
      <c r="D924" s="48"/>
      <c r="E924" s="48"/>
      <c r="F924" s="48"/>
      <c r="G924" s="48"/>
      <c r="H924" s="48"/>
      <c r="I924" s="48"/>
      <c r="J924" s="48"/>
      <c r="K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c r="GT924" s="48"/>
      <c r="GU924" s="48"/>
      <c r="GV924" s="48"/>
      <c r="GW924" s="48"/>
      <c r="GX924" s="48"/>
      <c r="GY924" s="48"/>
      <c r="GZ924" s="48"/>
      <c r="HA924" s="48"/>
      <c r="HB924" s="48"/>
      <c r="HC924" s="48"/>
      <c r="HD924" s="48"/>
      <c r="HE924" s="48"/>
      <c r="HF924" s="48"/>
      <c r="HG924" s="48"/>
      <c r="HH924" s="48"/>
      <c r="HI924" s="48"/>
      <c r="HJ924" s="48"/>
      <c r="HK924" s="48"/>
      <c r="HL924" s="48"/>
      <c r="HM924" s="48"/>
      <c r="HN924" s="48"/>
      <c r="HO924" s="48"/>
      <c r="HP924" s="48"/>
      <c r="HQ924" s="48"/>
      <c r="HR924" s="48"/>
      <c r="HS924" s="48"/>
      <c r="HT924" s="48"/>
      <c r="HU924" s="48"/>
      <c r="HV924" s="48"/>
      <c r="HW924" s="48"/>
      <c r="HX924" s="48"/>
      <c r="HY924" s="48"/>
      <c r="HZ924" s="48"/>
      <c r="IA924" s="48"/>
      <c r="IB924" s="48"/>
      <c r="IC924" s="48"/>
      <c r="ID924" s="48"/>
      <c r="IE924" s="48"/>
      <c r="IF924" s="48"/>
      <c r="IG924" s="48"/>
      <c r="IH924" s="48"/>
      <c r="II924" s="48"/>
      <c r="IJ924" s="48"/>
      <c r="IK924" s="48"/>
      <c r="IL924" s="48"/>
      <c r="IM924" s="48"/>
      <c r="IN924" s="48"/>
      <c r="IO924" s="48"/>
      <c r="IP924" s="48"/>
      <c r="IQ924" s="48"/>
      <c r="IR924" s="48"/>
      <c r="IS924" s="48"/>
      <c r="IT924" s="48"/>
      <c r="IU924" s="48"/>
      <c r="IV924" s="48"/>
    </row>
    <row r="925" spans="2:256" x14ac:dyDescent="0.25">
      <c r="B925" s="48"/>
      <c r="C925" s="48"/>
      <c r="D925" s="48"/>
      <c r="E925" s="48"/>
      <c r="F925" s="48"/>
      <c r="G925" s="48"/>
      <c r="H925" s="48"/>
      <c r="I925" s="48"/>
      <c r="J925" s="48"/>
      <c r="K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M925" s="48"/>
      <c r="EN925" s="48"/>
      <c r="EO925" s="48"/>
      <c r="EP925" s="48"/>
      <c r="EQ925" s="48"/>
      <c r="ER925" s="48"/>
      <c r="ES925" s="48"/>
      <c r="ET925" s="48"/>
      <c r="EU925" s="48"/>
      <c r="EV925" s="48"/>
      <c r="EW925" s="48"/>
      <c r="EX925" s="48"/>
      <c r="EY925" s="48"/>
      <c r="EZ925" s="48"/>
      <c r="FA925" s="48"/>
      <c r="FB925" s="48"/>
      <c r="FC925" s="48"/>
      <c r="FD925" s="48"/>
      <c r="FE925" s="48"/>
      <c r="FF925" s="48"/>
      <c r="FG925" s="48"/>
      <c r="FH925" s="48"/>
      <c r="FI925" s="48"/>
      <c r="FJ925" s="48"/>
      <c r="FK925" s="48"/>
      <c r="FL925" s="48"/>
      <c r="FM925" s="48"/>
      <c r="FN925" s="48"/>
      <c r="FO925" s="48"/>
      <c r="FP925" s="48"/>
      <c r="FQ925" s="48"/>
      <c r="FR925" s="48"/>
      <c r="FS925" s="48"/>
      <c r="FT925" s="48"/>
      <c r="FU925" s="48"/>
      <c r="FV925" s="48"/>
      <c r="FW925" s="48"/>
      <c r="FX925" s="48"/>
      <c r="FY925" s="48"/>
      <c r="FZ925" s="48"/>
      <c r="GA925" s="48"/>
      <c r="GB925" s="48"/>
      <c r="GC925" s="48"/>
      <c r="GD925" s="48"/>
      <c r="GE925" s="48"/>
      <c r="GF925" s="48"/>
      <c r="GG925" s="48"/>
      <c r="GH925" s="48"/>
      <c r="GI925" s="48"/>
      <c r="GJ925" s="48"/>
      <c r="GK925" s="48"/>
      <c r="GL925" s="48"/>
      <c r="GM925" s="48"/>
      <c r="GN925" s="48"/>
      <c r="GO925" s="48"/>
      <c r="GP925" s="48"/>
      <c r="GQ925" s="48"/>
      <c r="GR925" s="48"/>
      <c r="GS925" s="48"/>
      <c r="GT925" s="48"/>
      <c r="GU925" s="48"/>
      <c r="GV925" s="48"/>
      <c r="GW925" s="48"/>
      <c r="GX925" s="48"/>
      <c r="GY925" s="48"/>
      <c r="GZ925" s="48"/>
      <c r="HA925" s="48"/>
      <c r="HB925" s="48"/>
      <c r="HC925" s="48"/>
      <c r="HD925" s="48"/>
      <c r="HE925" s="48"/>
      <c r="HF925" s="48"/>
      <c r="HG925" s="48"/>
      <c r="HH925" s="48"/>
      <c r="HI925" s="48"/>
      <c r="HJ925" s="48"/>
      <c r="HK925" s="48"/>
      <c r="HL925" s="48"/>
      <c r="HM925" s="48"/>
      <c r="HN925" s="48"/>
      <c r="HO925" s="48"/>
      <c r="HP925" s="48"/>
      <c r="HQ925" s="48"/>
      <c r="HR925" s="48"/>
      <c r="HS925" s="48"/>
      <c r="HT925" s="48"/>
      <c r="HU925" s="48"/>
      <c r="HV925" s="48"/>
      <c r="HW925" s="48"/>
      <c r="HX925" s="48"/>
      <c r="HY925" s="48"/>
      <c r="HZ925" s="48"/>
      <c r="IA925" s="48"/>
      <c r="IB925" s="48"/>
      <c r="IC925" s="48"/>
      <c r="ID925" s="48"/>
      <c r="IE925" s="48"/>
      <c r="IF925" s="48"/>
      <c r="IG925" s="48"/>
      <c r="IH925" s="48"/>
      <c r="II925" s="48"/>
      <c r="IJ925" s="48"/>
      <c r="IK925" s="48"/>
      <c r="IL925" s="48"/>
      <c r="IM925" s="48"/>
      <c r="IN925" s="48"/>
      <c r="IO925" s="48"/>
      <c r="IP925" s="48"/>
      <c r="IQ925" s="48"/>
      <c r="IR925" s="48"/>
      <c r="IS925" s="48"/>
      <c r="IT925" s="48"/>
      <c r="IU925" s="48"/>
      <c r="IV925" s="48"/>
    </row>
    <row r="926" spans="2:256" x14ac:dyDescent="0.25">
      <c r="B926" s="48"/>
      <c r="C926" s="48"/>
      <c r="D926" s="48"/>
      <c r="E926" s="48"/>
      <c r="F926" s="48"/>
      <c r="G926" s="48"/>
      <c r="H926" s="48"/>
      <c r="I926" s="48"/>
      <c r="J926" s="48"/>
      <c r="K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c r="GT926" s="48"/>
      <c r="GU926" s="48"/>
      <c r="GV926" s="48"/>
      <c r="GW926" s="48"/>
      <c r="GX926" s="48"/>
      <c r="GY926" s="48"/>
      <c r="GZ926" s="48"/>
      <c r="HA926" s="48"/>
      <c r="HB926" s="48"/>
      <c r="HC926" s="48"/>
      <c r="HD926" s="48"/>
      <c r="HE926" s="48"/>
      <c r="HF926" s="48"/>
      <c r="HG926" s="48"/>
      <c r="HH926" s="48"/>
      <c r="HI926" s="48"/>
      <c r="HJ926" s="48"/>
      <c r="HK926" s="48"/>
      <c r="HL926" s="48"/>
      <c r="HM926" s="48"/>
      <c r="HN926" s="48"/>
      <c r="HO926" s="48"/>
      <c r="HP926" s="48"/>
      <c r="HQ926" s="48"/>
      <c r="HR926" s="48"/>
      <c r="HS926" s="48"/>
      <c r="HT926" s="48"/>
      <c r="HU926" s="48"/>
      <c r="HV926" s="48"/>
      <c r="HW926" s="48"/>
      <c r="HX926" s="48"/>
      <c r="HY926" s="48"/>
      <c r="HZ926" s="48"/>
      <c r="IA926" s="48"/>
      <c r="IB926" s="48"/>
      <c r="IC926" s="48"/>
      <c r="ID926" s="48"/>
      <c r="IE926" s="48"/>
      <c r="IF926" s="48"/>
      <c r="IG926" s="48"/>
      <c r="IH926" s="48"/>
      <c r="II926" s="48"/>
      <c r="IJ926" s="48"/>
      <c r="IK926" s="48"/>
      <c r="IL926" s="48"/>
      <c r="IM926" s="48"/>
      <c r="IN926" s="48"/>
      <c r="IO926" s="48"/>
      <c r="IP926" s="48"/>
      <c r="IQ926" s="48"/>
      <c r="IR926" s="48"/>
      <c r="IS926" s="48"/>
      <c r="IT926" s="48"/>
      <c r="IU926" s="48"/>
      <c r="IV926" s="48"/>
    </row>
    <row r="927" spans="2:256" x14ac:dyDescent="0.25">
      <c r="B927" s="48"/>
      <c r="C927" s="48"/>
      <c r="D927" s="48"/>
      <c r="E927" s="48"/>
      <c r="F927" s="48"/>
      <c r="G927" s="48"/>
      <c r="H927" s="48"/>
      <c r="I927" s="48"/>
      <c r="J927" s="48"/>
      <c r="K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M927" s="48"/>
      <c r="EN927" s="48"/>
      <c r="EO927" s="48"/>
      <c r="EP927" s="48"/>
      <c r="EQ927" s="48"/>
      <c r="ER927" s="48"/>
      <c r="ES927" s="48"/>
      <c r="ET927" s="48"/>
      <c r="EU927" s="48"/>
      <c r="EV927" s="48"/>
      <c r="EW927" s="48"/>
      <c r="EX927" s="48"/>
      <c r="EY927" s="48"/>
      <c r="EZ927" s="48"/>
      <c r="FA927" s="48"/>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c r="GT927" s="48"/>
      <c r="GU927" s="48"/>
      <c r="GV927" s="48"/>
      <c r="GW927" s="48"/>
      <c r="GX927" s="48"/>
      <c r="GY927" s="48"/>
      <c r="GZ927" s="48"/>
      <c r="HA927" s="48"/>
      <c r="HB927" s="48"/>
      <c r="HC927" s="48"/>
      <c r="HD927" s="48"/>
      <c r="HE927" s="48"/>
      <c r="HF927" s="48"/>
      <c r="HG927" s="48"/>
      <c r="HH927" s="48"/>
      <c r="HI927" s="48"/>
      <c r="HJ927" s="48"/>
      <c r="HK927" s="48"/>
      <c r="HL927" s="48"/>
      <c r="HM927" s="48"/>
      <c r="HN927" s="48"/>
      <c r="HO927" s="48"/>
      <c r="HP927" s="48"/>
      <c r="HQ927" s="48"/>
      <c r="HR927" s="48"/>
      <c r="HS927" s="48"/>
      <c r="HT927" s="48"/>
      <c r="HU927" s="48"/>
      <c r="HV927" s="48"/>
      <c r="HW927" s="48"/>
      <c r="HX927" s="48"/>
      <c r="HY927" s="48"/>
      <c r="HZ927" s="48"/>
      <c r="IA927" s="48"/>
      <c r="IB927" s="48"/>
      <c r="IC927" s="48"/>
      <c r="ID927" s="48"/>
      <c r="IE927" s="48"/>
      <c r="IF927" s="48"/>
      <c r="IG927" s="48"/>
      <c r="IH927" s="48"/>
      <c r="II927" s="48"/>
      <c r="IJ927" s="48"/>
      <c r="IK927" s="48"/>
      <c r="IL927" s="48"/>
      <c r="IM927" s="48"/>
      <c r="IN927" s="48"/>
      <c r="IO927" s="48"/>
      <c r="IP927" s="48"/>
      <c r="IQ927" s="48"/>
      <c r="IR927" s="48"/>
      <c r="IS927" s="48"/>
      <c r="IT927" s="48"/>
      <c r="IU927" s="48"/>
      <c r="IV927" s="48"/>
    </row>
    <row r="928" spans="2:256" x14ac:dyDescent="0.25">
      <c r="B928" s="48"/>
      <c r="C928" s="48"/>
      <c r="D928" s="48"/>
      <c r="E928" s="48"/>
      <c r="F928" s="48"/>
      <c r="G928" s="48"/>
      <c r="H928" s="48"/>
      <c r="I928" s="48"/>
      <c r="J928" s="48"/>
      <c r="K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c r="GT928" s="48"/>
      <c r="GU928" s="48"/>
      <c r="GV928" s="48"/>
      <c r="GW928" s="48"/>
      <c r="GX928" s="48"/>
      <c r="GY928" s="48"/>
      <c r="GZ928" s="48"/>
      <c r="HA928" s="48"/>
      <c r="HB928" s="48"/>
      <c r="HC928" s="48"/>
      <c r="HD928" s="48"/>
      <c r="HE928" s="48"/>
      <c r="HF928" s="48"/>
      <c r="HG928" s="48"/>
      <c r="HH928" s="48"/>
      <c r="HI928" s="48"/>
      <c r="HJ928" s="48"/>
      <c r="HK928" s="48"/>
      <c r="HL928" s="48"/>
      <c r="HM928" s="48"/>
      <c r="HN928" s="48"/>
      <c r="HO928" s="48"/>
      <c r="HP928" s="48"/>
      <c r="HQ928" s="48"/>
      <c r="HR928" s="48"/>
      <c r="HS928" s="48"/>
      <c r="HT928" s="48"/>
      <c r="HU928" s="48"/>
      <c r="HV928" s="48"/>
      <c r="HW928" s="48"/>
      <c r="HX928" s="48"/>
      <c r="HY928" s="48"/>
      <c r="HZ928" s="48"/>
      <c r="IA928" s="48"/>
      <c r="IB928" s="48"/>
      <c r="IC928" s="48"/>
      <c r="ID928" s="48"/>
      <c r="IE928" s="48"/>
      <c r="IF928" s="48"/>
      <c r="IG928" s="48"/>
      <c r="IH928" s="48"/>
      <c r="II928" s="48"/>
      <c r="IJ928" s="48"/>
      <c r="IK928" s="48"/>
      <c r="IL928" s="48"/>
      <c r="IM928" s="48"/>
      <c r="IN928" s="48"/>
      <c r="IO928" s="48"/>
      <c r="IP928" s="48"/>
      <c r="IQ928" s="48"/>
      <c r="IR928" s="48"/>
      <c r="IS928" s="48"/>
      <c r="IT928" s="48"/>
      <c r="IU928" s="48"/>
      <c r="IV928" s="48"/>
    </row>
    <row r="929" spans="2:256" x14ac:dyDescent="0.25">
      <c r="B929" s="48"/>
      <c r="C929" s="48"/>
      <c r="D929" s="48"/>
      <c r="E929" s="48"/>
      <c r="F929" s="48"/>
      <c r="G929" s="48"/>
      <c r="H929" s="48"/>
      <c r="I929" s="48"/>
      <c r="J929" s="48"/>
      <c r="K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c r="GT929" s="48"/>
      <c r="GU929" s="48"/>
      <c r="GV929" s="48"/>
      <c r="GW929" s="48"/>
      <c r="GX929" s="48"/>
      <c r="GY929" s="48"/>
      <c r="GZ929" s="48"/>
      <c r="HA929" s="48"/>
      <c r="HB929" s="48"/>
      <c r="HC929" s="48"/>
      <c r="HD929" s="48"/>
      <c r="HE929" s="48"/>
      <c r="HF929" s="48"/>
      <c r="HG929" s="48"/>
      <c r="HH929" s="48"/>
      <c r="HI929" s="48"/>
      <c r="HJ929" s="48"/>
      <c r="HK929" s="48"/>
      <c r="HL929" s="48"/>
      <c r="HM929" s="48"/>
      <c r="HN929" s="48"/>
      <c r="HO929" s="48"/>
      <c r="HP929" s="48"/>
      <c r="HQ929" s="48"/>
      <c r="HR929" s="48"/>
      <c r="HS929" s="48"/>
      <c r="HT929" s="48"/>
      <c r="HU929" s="48"/>
      <c r="HV929" s="48"/>
      <c r="HW929" s="48"/>
      <c r="HX929" s="48"/>
      <c r="HY929" s="48"/>
      <c r="HZ929" s="48"/>
      <c r="IA929" s="48"/>
      <c r="IB929" s="48"/>
      <c r="IC929" s="48"/>
      <c r="ID929" s="48"/>
      <c r="IE929" s="48"/>
      <c r="IF929" s="48"/>
      <c r="IG929" s="48"/>
      <c r="IH929" s="48"/>
      <c r="II929" s="48"/>
      <c r="IJ929" s="48"/>
      <c r="IK929" s="48"/>
      <c r="IL929" s="48"/>
      <c r="IM929" s="48"/>
      <c r="IN929" s="48"/>
      <c r="IO929" s="48"/>
      <c r="IP929" s="48"/>
      <c r="IQ929" s="48"/>
      <c r="IR929" s="48"/>
      <c r="IS929" s="48"/>
      <c r="IT929" s="48"/>
      <c r="IU929" s="48"/>
      <c r="IV929" s="48"/>
    </row>
    <row r="930" spans="2:256" x14ac:dyDescent="0.25">
      <c r="B930" s="48"/>
      <c r="C930" s="48"/>
      <c r="D930" s="48"/>
      <c r="E930" s="48"/>
      <c r="F930" s="48"/>
      <c r="G930" s="48"/>
      <c r="H930" s="48"/>
      <c r="I930" s="48"/>
      <c r="J930" s="48"/>
      <c r="K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c r="GT930" s="48"/>
      <c r="GU930" s="48"/>
      <c r="GV930" s="48"/>
      <c r="GW930" s="48"/>
      <c r="GX930" s="48"/>
      <c r="GY930" s="48"/>
      <c r="GZ930" s="48"/>
      <c r="HA930" s="48"/>
      <c r="HB930" s="48"/>
      <c r="HC930" s="48"/>
      <c r="HD930" s="48"/>
      <c r="HE930" s="48"/>
      <c r="HF930" s="48"/>
      <c r="HG930" s="48"/>
      <c r="HH930" s="48"/>
      <c r="HI930" s="48"/>
      <c r="HJ930" s="48"/>
      <c r="HK930" s="48"/>
      <c r="HL930" s="48"/>
      <c r="HM930" s="48"/>
      <c r="HN930" s="48"/>
      <c r="HO930" s="48"/>
      <c r="HP930" s="48"/>
      <c r="HQ930" s="48"/>
      <c r="HR930" s="48"/>
      <c r="HS930" s="48"/>
      <c r="HT930" s="48"/>
      <c r="HU930" s="48"/>
      <c r="HV930" s="48"/>
      <c r="HW930" s="48"/>
      <c r="HX930" s="48"/>
      <c r="HY930" s="48"/>
      <c r="HZ930" s="48"/>
      <c r="IA930" s="48"/>
      <c r="IB930" s="48"/>
      <c r="IC930" s="48"/>
      <c r="ID930" s="48"/>
      <c r="IE930" s="48"/>
      <c r="IF930" s="48"/>
      <c r="IG930" s="48"/>
      <c r="IH930" s="48"/>
      <c r="II930" s="48"/>
      <c r="IJ930" s="48"/>
      <c r="IK930" s="48"/>
      <c r="IL930" s="48"/>
      <c r="IM930" s="48"/>
      <c r="IN930" s="48"/>
      <c r="IO930" s="48"/>
      <c r="IP930" s="48"/>
      <c r="IQ930" s="48"/>
      <c r="IR930" s="48"/>
      <c r="IS930" s="48"/>
      <c r="IT930" s="48"/>
      <c r="IU930" s="48"/>
      <c r="IV930" s="48"/>
    </row>
    <row r="931" spans="2:256" x14ac:dyDescent="0.25">
      <c r="B931" s="48"/>
      <c r="C931" s="48"/>
      <c r="D931" s="48"/>
      <c r="E931" s="48"/>
      <c r="F931" s="48"/>
      <c r="G931" s="48"/>
      <c r="H931" s="48"/>
      <c r="I931" s="48"/>
      <c r="J931" s="48"/>
      <c r="K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M931" s="48"/>
      <c r="EN931" s="48"/>
      <c r="EO931" s="48"/>
      <c r="EP931" s="48"/>
      <c r="EQ931" s="48"/>
      <c r="ER931" s="48"/>
      <c r="ES931" s="48"/>
      <c r="ET931" s="48"/>
      <c r="EU931" s="48"/>
      <c r="EV931" s="48"/>
      <c r="EW931" s="48"/>
      <c r="EX931" s="48"/>
      <c r="EY931" s="48"/>
      <c r="EZ931" s="48"/>
      <c r="FA931" s="48"/>
      <c r="FB931" s="48"/>
      <c r="FC931" s="48"/>
      <c r="FD931" s="48"/>
      <c r="FE931" s="48"/>
      <c r="FF931" s="48"/>
      <c r="FG931" s="48"/>
      <c r="FH931" s="48"/>
      <c r="FI931" s="48"/>
      <c r="FJ931" s="48"/>
      <c r="FK931" s="48"/>
      <c r="FL931" s="48"/>
      <c r="FM931" s="48"/>
      <c r="FN931" s="48"/>
      <c r="FO931" s="48"/>
      <c r="FP931" s="48"/>
      <c r="FQ931" s="48"/>
      <c r="FR931" s="48"/>
      <c r="FS931" s="48"/>
      <c r="FT931" s="48"/>
      <c r="FU931" s="48"/>
      <c r="FV931" s="48"/>
      <c r="FW931" s="48"/>
      <c r="FX931" s="48"/>
      <c r="FY931" s="48"/>
      <c r="FZ931" s="48"/>
      <c r="GA931" s="48"/>
      <c r="GB931" s="48"/>
      <c r="GC931" s="48"/>
      <c r="GD931" s="48"/>
      <c r="GE931" s="48"/>
      <c r="GF931" s="48"/>
      <c r="GG931" s="48"/>
      <c r="GH931" s="48"/>
      <c r="GI931" s="48"/>
      <c r="GJ931" s="48"/>
      <c r="GK931" s="48"/>
      <c r="GL931" s="48"/>
      <c r="GM931" s="48"/>
      <c r="GN931" s="48"/>
      <c r="GO931" s="48"/>
      <c r="GP931" s="48"/>
      <c r="GQ931" s="48"/>
      <c r="GR931" s="48"/>
      <c r="GS931" s="48"/>
      <c r="GT931" s="48"/>
      <c r="GU931" s="48"/>
      <c r="GV931" s="48"/>
      <c r="GW931" s="48"/>
      <c r="GX931" s="48"/>
      <c r="GY931" s="48"/>
      <c r="GZ931" s="48"/>
      <c r="HA931" s="48"/>
      <c r="HB931" s="48"/>
      <c r="HC931" s="48"/>
      <c r="HD931" s="48"/>
      <c r="HE931" s="48"/>
      <c r="HF931" s="48"/>
      <c r="HG931" s="48"/>
      <c r="HH931" s="48"/>
      <c r="HI931" s="48"/>
      <c r="HJ931" s="48"/>
      <c r="HK931" s="48"/>
      <c r="HL931" s="48"/>
      <c r="HM931" s="48"/>
      <c r="HN931" s="48"/>
      <c r="HO931" s="48"/>
      <c r="HP931" s="48"/>
      <c r="HQ931" s="48"/>
      <c r="HR931" s="48"/>
      <c r="HS931" s="48"/>
      <c r="HT931" s="48"/>
      <c r="HU931" s="48"/>
      <c r="HV931" s="48"/>
      <c r="HW931" s="48"/>
      <c r="HX931" s="48"/>
      <c r="HY931" s="48"/>
      <c r="HZ931" s="48"/>
      <c r="IA931" s="48"/>
      <c r="IB931" s="48"/>
      <c r="IC931" s="48"/>
      <c r="ID931" s="48"/>
      <c r="IE931" s="48"/>
      <c r="IF931" s="48"/>
      <c r="IG931" s="48"/>
      <c r="IH931" s="48"/>
      <c r="II931" s="48"/>
      <c r="IJ931" s="48"/>
      <c r="IK931" s="48"/>
      <c r="IL931" s="48"/>
      <c r="IM931" s="48"/>
      <c r="IN931" s="48"/>
      <c r="IO931" s="48"/>
      <c r="IP931" s="48"/>
      <c r="IQ931" s="48"/>
      <c r="IR931" s="48"/>
      <c r="IS931" s="48"/>
      <c r="IT931" s="48"/>
      <c r="IU931" s="48"/>
      <c r="IV931" s="48"/>
    </row>
    <row r="932" spans="2:256" x14ac:dyDescent="0.25">
      <c r="B932" s="48"/>
      <c r="C932" s="48"/>
      <c r="D932" s="48"/>
      <c r="E932" s="48"/>
      <c r="F932" s="48"/>
      <c r="G932" s="48"/>
      <c r="H932" s="48"/>
      <c r="I932" s="48"/>
      <c r="J932" s="48"/>
      <c r="K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M932" s="48"/>
      <c r="EN932" s="48"/>
      <c r="EO932" s="48"/>
      <c r="EP932" s="48"/>
      <c r="EQ932" s="48"/>
      <c r="ER932" s="48"/>
      <c r="ES932" s="48"/>
      <c r="ET932" s="48"/>
      <c r="EU932" s="48"/>
      <c r="EV932" s="48"/>
      <c r="EW932" s="48"/>
      <c r="EX932" s="48"/>
      <c r="EY932" s="48"/>
      <c r="EZ932" s="48"/>
      <c r="FA932" s="48"/>
      <c r="FB932" s="48"/>
      <c r="FC932" s="48"/>
      <c r="FD932" s="48"/>
      <c r="FE932" s="48"/>
      <c r="FF932" s="48"/>
      <c r="FG932" s="48"/>
      <c r="FH932" s="48"/>
      <c r="FI932" s="48"/>
      <c r="FJ932" s="48"/>
      <c r="FK932" s="48"/>
      <c r="FL932" s="48"/>
      <c r="FM932" s="48"/>
      <c r="FN932" s="48"/>
      <c r="FO932" s="48"/>
      <c r="FP932" s="48"/>
      <c r="FQ932" s="48"/>
      <c r="FR932" s="48"/>
      <c r="FS932" s="48"/>
      <c r="FT932" s="48"/>
      <c r="FU932" s="48"/>
      <c r="FV932" s="48"/>
      <c r="FW932" s="48"/>
      <c r="FX932" s="48"/>
      <c r="FY932" s="48"/>
      <c r="FZ932" s="48"/>
      <c r="GA932" s="48"/>
      <c r="GB932" s="48"/>
      <c r="GC932" s="48"/>
      <c r="GD932" s="48"/>
      <c r="GE932" s="48"/>
      <c r="GF932" s="48"/>
      <c r="GG932" s="48"/>
      <c r="GH932" s="48"/>
      <c r="GI932" s="48"/>
      <c r="GJ932" s="48"/>
      <c r="GK932" s="48"/>
      <c r="GL932" s="48"/>
      <c r="GM932" s="48"/>
      <c r="GN932" s="48"/>
      <c r="GO932" s="48"/>
      <c r="GP932" s="48"/>
      <c r="GQ932" s="48"/>
      <c r="GR932" s="48"/>
      <c r="GS932" s="48"/>
      <c r="GT932" s="48"/>
      <c r="GU932" s="48"/>
      <c r="GV932" s="48"/>
      <c r="GW932" s="48"/>
      <c r="GX932" s="48"/>
      <c r="GY932" s="48"/>
      <c r="GZ932" s="48"/>
      <c r="HA932" s="48"/>
      <c r="HB932" s="48"/>
      <c r="HC932" s="48"/>
      <c r="HD932" s="48"/>
      <c r="HE932" s="48"/>
      <c r="HF932" s="48"/>
      <c r="HG932" s="48"/>
      <c r="HH932" s="48"/>
      <c r="HI932" s="48"/>
      <c r="HJ932" s="48"/>
      <c r="HK932" s="48"/>
      <c r="HL932" s="48"/>
      <c r="HM932" s="48"/>
      <c r="HN932" s="48"/>
      <c r="HO932" s="48"/>
      <c r="HP932" s="48"/>
      <c r="HQ932" s="48"/>
      <c r="HR932" s="48"/>
      <c r="HS932" s="48"/>
      <c r="HT932" s="48"/>
      <c r="HU932" s="48"/>
      <c r="HV932" s="48"/>
      <c r="HW932" s="48"/>
      <c r="HX932" s="48"/>
      <c r="HY932" s="48"/>
      <c r="HZ932" s="48"/>
      <c r="IA932" s="48"/>
      <c r="IB932" s="48"/>
      <c r="IC932" s="48"/>
      <c r="ID932" s="48"/>
      <c r="IE932" s="48"/>
      <c r="IF932" s="48"/>
      <c r="IG932" s="48"/>
      <c r="IH932" s="48"/>
      <c r="II932" s="48"/>
      <c r="IJ932" s="48"/>
      <c r="IK932" s="48"/>
      <c r="IL932" s="48"/>
      <c r="IM932" s="48"/>
      <c r="IN932" s="48"/>
      <c r="IO932" s="48"/>
      <c r="IP932" s="48"/>
      <c r="IQ932" s="48"/>
      <c r="IR932" s="48"/>
      <c r="IS932" s="48"/>
      <c r="IT932" s="48"/>
      <c r="IU932" s="48"/>
      <c r="IV932" s="48"/>
    </row>
    <row r="933" spans="2:256" x14ac:dyDescent="0.25">
      <c r="B933" s="48"/>
      <c r="C933" s="48"/>
      <c r="D933" s="48"/>
      <c r="E933" s="48"/>
      <c r="F933" s="48"/>
      <c r="G933" s="48"/>
      <c r="H933" s="48"/>
      <c r="I933" s="48"/>
      <c r="J933" s="48"/>
      <c r="K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c r="GT933" s="48"/>
      <c r="GU933" s="48"/>
      <c r="GV933" s="48"/>
      <c r="GW933" s="48"/>
      <c r="GX933" s="48"/>
      <c r="GY933" s="48"/>
      <c r="GZ933" s="48"/>
      <c r="HA933" s="48"/>
      <c r="HB933" s="48"/>
      <c r="HC933" s="48"/>
      <c r="HD933" s="48"/>
      <c r="HE933" s="48"/>
      <c r="HF933" s="48"/>
      <c r="HG933" s="48"/>
      <c r="HH933" s="48"/>
      <c r="HI933" s="48"/>
      <c r="HJ933" s="48"/>
      <c r="HK933" s="48"/>
      <c r="HL933" s="48"/>
      <c r="HM933" s="48"/>
      <c r="HN933" s="48"/>
      <c r="HO933" s="48"/>
      <c r="HP933" s="48"/>
      <c r="HQ933" s="48"/>
      <c r="HR933" s="48"/>
      <c r="HS933" s="48"/>
      <c r="HT933" s="48"/>
      <c r="HU933" s="48"/>
      <c r="HV933" s="48"/>
      <c r="HW933" s="48"/>
      <c r="HX933" s="48"/>
      <c r="HY933" s="48"/>
      <c r="HZ933" s="48"/>
      <c r="IA933" s="48"/>
      <c r="IB933" s="48"/>
      <c r="IC933" s="48"/>
      <c r="ID933" s="48"/>
      <c r="IE933" s="48"/>
      <c r="IF933" s="48"/>
      <c r="IG933" s="48"/>
      <c r="IH933" s="48"/>
      <c r="II933" s="48"/>
      <c r="IJ933" s="48"/>
      <c r="IK933" s="48"/>
      <c r="IL933" s="48"/>
      <c r="IM933" s="48"/>
      <c r="IN933" s="48"/>
      <c r="IO933" s="48"/>
      <c r="IP933" s="48"/>
      <c r="IQ933" s="48"/>
      <c r="IR933" s="48"/>
      <c r="IS933" s="48"/>
      <c r="IT933" s="48"/>
      <c r="IU933" s="48"/>
      <c r="IV933" s="48"/>
    </row>
    <row r="934" spans="2:256" x14ac:dyDescent="0.25">
      <c r="B934" s="48"/>
      <c r="C934" s="48"/>
      <c r="D934" s="48"/>
      <c r="E934" s="48"/>
      <c r="F934" s="48"/>
      <c r="G934" s="48"/>
      <c r="H934" s="48"/>
      <c r="I934" s="48"/>
      <c r="J934" s="48"/>
      <c r="K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c r="BS934" s="48"/>
      <c r="BT934" s="48"/>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48"/>
      <c r="DF934" s="48"/>
      <c r="DG934" s="48"/>
      <c r="DH934" s="48"/>
      <c r="DI934" s="48"/>
      <c r="DJ934" s="48"/>
      <c r="DK934" s="48"/>
      <c r="DL934" s="48"/>
      <c r="DM934" s="48"/>
      <c r="DN934" s="48"/>
      <c r="DO934" s="48"/>
      <c r="DP934" s="48"/>
      <c r="DQ934" s="48"/>
      <c r="DR934" s="48"/>
      <c r="DS934" s="48"/>
      <c r="DT934" s="48"/>
      <c r="DU934" s="48"/>
      <c r="DV934" s="48"/>
      <c r="DW934" s="48"/>
      <c r="DX934" s="48"/>
      <c r="DY934" s="48"/>
      <c r="DZ934" s="48"/>
      <c r="EA934" s="48"/>
      <c r="EB934" s="48"/>
      <c r="EC934" s="48"/>
      <c r="ED934" s="48"/>
      <c r="EE934" s="48"/>
      <c r="EF934" s="48"/>
      <c r="EG934" s="48"/>
      <c r="EH934" s="48"/>
      <c r="EI934" s="48"/>
      <c r="EJ934" s="48"/>
      <c r="EK934" s="48"/>
      <c r="EL934" s="48"/>
      <c r="EM934" s="48"/>
      <c r="EN934" s="48"/>
      <c r="EO934" s="48"/>
      <c r="EP934" s="48"/>
      <c r="EQ934" s="48"/>
      <c r="ER934" s="48"/>
      <c r="ES934" s="48"/>
      <c r="ET934" s="48"/>
      <c r="EU934" s="48"/>
      <c r="EV934" s="48"/>
      <c r="EW934" s="48"/>
      <c r="EX934" s="48"/>
      <c r="EY934" s="48"/>
      <c r="EZ934" s="48"/>
      <c r="FA934" s="48"/>
      <c r="FB934" s="48"/>
      <c r="FC934" s="48"/>
      <c r="FD934" s="48"/>
      <c r="FE934" s="48"/>
      <c r="FF934" s="48"/>
      <c r="FG934" s="48"/>
      <c r="FH934" s="48"/>
      <c r="FI934" s="48"/>
      <c r="FJ934" s="48"/>
      <c r="FK934" s="48"/>
      <c r="FL934" s="48"/>
      <c r="FM934" s="48"/>
      <c r="FN934" s="48"/>
      <c r="FO934" s="48"/>
      <c r="FP934" s="48"/>
      <c r="FQ934" s="48"/>
      <c r="FR934" s="48"/>
      <c r="FS934" s="48"/>
      <c r="FT934" s="48"/>
      <c r="FU934" s="48"/>
      <c r="FV934" s="48"/>
      <c r="FW934" s="48"/>
      <c r="FX934" s="48"/>
      <c r="FY934" s="48"/>
      <c r="FZ934" s="48"/>
      <c r="GA934" s="48"/>
      <c r="GB934" s="48"/>
      <c r="GC934" s="48"/>
      <c r="GD934" s="48"/>
      <c r="GE934" s="48"/>
      <c r="GF934" s="48"/>
      <c r="GG934" s="48"/>
      <c r="GH934" s="48"/>
      <c r="GI934" s="48"/>
      <c r="GJ934" s="48"/>
      <c r="GK934" s="48"/>
      <c r="GL934" s="48"/>
      <c r="GM934" s="48"/>
      <c r="GN934" s="48"/>
      <c r="GO934" s="48"/>
      <c r="GP934" s="48"/>
      <c r="GQ934" s="48"/>
      <c r="GR934" s="48"/>
      <c r="GS934" s="48"/>
      <c r="GT934" s="48"/>
      <c r="GU934" s="48"/>
      <c r="GV934" s="48"/>
      <c r="GW934" s="48"/>
      <c r="GX934" s="48"/>
      <c r="GY934" s="48"/>
      <c r="GZ934" s="48"/>
      <c r="HA934" s="48"/>
      <c r="HB934" s="48"/>
      <c r="HC934" s="48"/>
      <c r="HD934" s="48"/>
      <c r="HE934" s="48"/>
      <c r="HF934" s="48"/>
      <c r="HG934" s="48"/>
      <c r="HH934" s="48"/>
      <c r="HI934" s="48"/>
      <c r="HJ934" s="48"/>
      <c r="HK934" s="48"/>
      <c r="HL934" s="48"/>
      <c r="HM934" s="48"/>
      <c r="HN934" s="48"/>
      <c r="HO934" s="48"/>
      <c r="HP934" s="48"/>
      <c r="HQ934" s="48"/>
      <c r="HR934" s="48"/>
      <c r="HS934" s="48"/>
      <c r="HT934" s="48"/>
      <c r="HU934" s="48"/>
      <c r="HV934" s="48"/>
      <c r="HW934" s="48"/>
      <c r="HX934" s="48"/>
      <c r="HY934" s="48"/>
      <c r="HZ934" s="48"/>
      <c r="IA934" s="48"/>
      <c r="IB934" s="48"/>
      <c r="IC934" s="48"/>
      <c r="ID934" s="48"/>
      <c r="IE934" s="48"/>
      <c r="IF934" s="48"/>
      <c r="IG934" s="48"/>
      <c r="IH934" s="48"/>
      <c r="II934" s="48"/>
      <c r="IJ934" s="48"/>
      <c r="IK934" s="48"/>
      <c r="IL934" s="48"/>
      <c r="IM934" s="48"/>
      <c r="IN934" s="48"/>
      <c r="IO934" s="48"/>
      <c r="IP934" s="48"/>
      <c r="IQ934" s="48"/>
      <c r="IR934" s="48"/>
      <c r="IS934" s="48"/>
      <c r="IT934" s="48"/>
      <c r="IU934" s="48"/>
      <c r="IV934" s="48"/>
    </row>
    <row r="935" spans="2:256" x14ac:dyDescent="0.25">
      <c r="B935" s="48"/>
      <c r="C935" s="48"/>
      <c r="D935" s="48"/>
      <c r="E935" s="48"/>
      <c r="F935" s="48"/>
      <c r="G935" s="48"/>
      <c r="H935" s="48"/>
      <c r="I935" s="48"/>
      <c r="J935" s="48"/>
      <c r="K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c r="BS935" s="48"/>
      <c r="BT935" s="48"/>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48"/>
      <c r="DF935" s="48"/>
      <c r="DG935" s="48"/>
      <c r="DH935" s="48"/>
      <c r="DI935" s="48"/>
      <c r="DJ935" s="48"/>
      <c r="DK935" s="48"/>
      <c r="DL935" s="48"/>
      <c r="DM935" s="48"/>
      <c r="DN935" s="48"/>
      <c r="DO935" s="48"/>
      <c r="DP935" s="48"/>
      <c r="DQ935" s="48"/>
      <c r="DR935" s="48"/>
      <c r="DS935" s="48"/>
      <c r="DT935" s="48"/>
      <c r="DU935" s="48"/>
      <c r="DV935" s="48"/>
      <c r="DW935" s="48"/>
      <c r="DX935" s="48"/>
      <c r="DY935" s="48"/>
      <c r="DZ935" s="48"/>
      <c r="EA935" s="48"/>
      <c r="EB935" s="48"/>
      <c r="EC935" s="48"/>
      <c r="ED935" s="48"/>
      <c r="EE935" s="48"/>
      <c r="EF935" s="48"/>
      <c r="EG935" s="48"/>
      <c r="EH935" s="48"/>
      <c r="EI935" s="48"/>
      <c r="EJ935" s="48"/>
      <c r="EK935" s="48"/>
      <c r="EL935" s="48"/>
      <c r="EM935" s="48"/>
      <c r="EN935" s="48"/>
      <c r="EO935" s="48"/>
      <c r="EP935" s="48"/>
      <c r="EQ935" s="48"/>
      <c r="ER935" s="48"/>
      <c r="ES935" s="48"/>
      <c r="ET935" s="48"/>
      <c r="EU935" s="48"/>
      <c r="EV935" s="48"/>
      <c r="EW935" s="48"/>
      <c r="EX935" s="48"/>
      <c r="EY935" s="48"/>
      <c r="EZ935" s="48"/>
      <c r="FA935" s="48"/>
      <c r="FB935" s="48"/>
      <c r="FC935" s="48"/>
      <c r="FD935" s="48"/>
      <c r="FE935" s="48"/>
      <c r="FF935" s="48"/>
      <c r="FG935" s="48"/>
      <c r="FH935" s="48"/>
      <c r="FI935" s="48"/>
      <c r="FJ935" s="48"/>
      <c r="FK935" s="48"/>
      <c r="FL935" s="48"/>
      <c r="FM935" s="48"/>
      <c r="FN935" s="48"/>
      <c r="FO935" s="48"/>
      <c r="FP935" s="48"/>
      <c r="FQ935" s="48"/>
      <c r="FR935" s="48"/>
      <c r="FS935" s="48"/>
      <c r="FT935" s="48"/>
      <c r="FU935" s="48"/>
      <c r="FV935" s="48"/>
      <c r="FW935" s="48"/>
      <c r="FX935" s="48"/>
      <c r="FY935" s="48"/>
      <c r="FZ935" s="48"/>
      <c r="GA935" s="48"/>
      <c r="GB935" s="48"/>
      <c r="GC935" s="48"/>
      <c r="GD935" s="48"/>
      <c r="GE935" s="48"/>
      <c r="GF935" s="48"/>
      <c r="GG935" s="48"/>
      <c r="GH935" s="48"/>
      <c r="GI935" s="48"/>
      <c r="GJ935" s="48"/>
      <c r="GK935" s="48"/>
      <c r="GL935" s="48"/>
      <c r="GM935" s="48"/>
      <c r="GN935" s="48"/>
      <c r="GO935" s="48"/>
      <c r="GP935" s="48"/>
      <c r="GQ935" s="48"/>
      <c r="GR935" s="48"/>
      <c r="GS935" s="48"/>
      <c r="GT935" s="48"/>
      <c r="GU935" s="48"/>
      <c r="GV935" s="48"/>
      <c r="GW935" s="48"/>
      <c r="GX935" s="48"/>
      <c r="GY935" s="48"/>
      <c r="GZ935" s="48"/>
      <c r="HA935" s="48"/>
      <c r="HB935" s="48"/>
      <c r="HC935" s="48"/>
      <c r="HD935" s="48"/>
      <c r="HE935" s="48"/>
      <c r="HF935" s="48"/>
      <c r="HG935" s="48"/>
      <c r="HH935" s="48"/>
      <c r="HI935" s="48"/>
      <c r="HJ935" s="48"/>
      <c r="HK935" s="48"/>
      <c r="HL935" s="48"/>
      <c r="HM935" s="48"/>
      <c r="HN935" s="48"/>
      <c r="HO935" s="48"/>
      <c r="HP935" s="48"/>
      <c r="HQ935" s="48"/>
      <c r="HR935" s="48"/>
      <c r="HS935" s="48"/>
      <c r="HT935" s="48"/>
      <c r="HU935" s="48"/>
      <c r="HV935" s="48"/>
      <c r="HW935" s="48"/>
      <c r="HX935" s="48"/>
      <c r="HY935" s="48"/>
      <c r="HZ935" s="48"/>
      <c r="IA935" s="48"/>
      <c r="IB935" s="48"/>
      <c r="IC935" s="48"/>
      <c r="ID935" s="48"/>
      <c r="IE935" s="48"/>
      <c r="IF935" s="48"/>
      <c r="IG935" s="48"/>
      <c r="IH935" s="48"/>
      <c r="II935" s="48"/>
      <c r="IJ935" s="48"/>
      <c r="IK935" s="48"/>
      <c r="IL935" s="48"/>
      <c r="IM935" s="48"/>
      <c r="IN935" s="48"/>
      <c r="IO935" s="48"/>
      <c r="IP935" s="48"/>
      <c r="IQ935" s="48"/>
      <c r="IR935" s="48"/>
      <c r="IS935" s="48"/>
      <c r="IT935" s="48"/>
      <c r="IU935" s="48"/>
      <c r="IV935" s="48"/>
    </row>
    <row r="936" spans="2:256" x14ac:dyDescent="0.25">
      <c r="B936" s="48"/>
      <c r="C936" s="48"/>
      <c r="D936" s="48"/>
      <c r="E936" s="48"/>
      <c r="F936" s="48"/>
      <c r="G936" s="48"/>
      <c r="H936" s="48"/>
      <c r="I936" s="48"/>
      <c r="J936" s="48"/>
      <c r="K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M936" s="48"/>
      <c r="EN936" s="48"/>
      <c r="EO936" s="48"/>
      <c r="EP936" s="48"/>
      <c r="EQ936" s="48"/>
      <c r="ER936" s="48"/>
      <c r="ES936" s="48"/>
      <c r="ET936" s="48"/>
      <c r="EU936" s="48"/>
      <c r="EV936" s="48"/>
      <c r="EW936" s="48"/>
      <c r="EX936" s="48"/>
      <c r="EY936" s="48"/>
      <c r="EZ936" s="48"/>
      <c r="FA936" s="48"/>
      <c r="FB936" s="48"/>
      <c r="FC936" s="48"/>
      <c r="FD936" s="48"/>
      <c r="FE936" s="48"/>
      <c r="FF936" s="48"/>
      <c r="FG936" s="48"/>
      <c r="FH936" s="48"/>
      <c r="FI936" s="48"/>
      <c r="FJ936" s="48"/>
      <c r="FK936" s="48"/>
      <c r="FL936" s="48"/>
      <c r="FM936" s="48"/>
      <c r="FN936" s="48"/>
      <c r="FO936" s="48"/>
      <c r="FP936" s="48"/>
      <c r="FQ936" s="48"/>
      <c r="FR936" s="48"/>
      <c r="FS936" s="48"/>
      <c r="FT936" s="48"/>
      <c r="FU936" s="48"/>
      <c r="FV936" s="48"/>
      <c r="FW936" s="48"/>
      <c r="FX936" s="48"/>
      <c r="FY936" s="48"/>
      <c r="FZ936" s="48"/>
      <c r="GA936" s="48"/>
      <c r="GB936" s="48"/>
      <c r="GC936" s="48"/>
      <c r="GD936" s="48"/>
      <c r="GE936" s="48"/>
      <c r="GF936" s="48"/>
      <c r="GG936" s="48"/>
      <c r="GH936" s="48"/>
      <c r="GI936" s="48"/>
      <c r="GJ936" s="48"/>
      <c r="GK936" s="48"/>
      <c r="GL936" s="48"/>
      <c r="GM936" s="48"/>
      <c r="GN936" s="48"/>
      <c r="GO936" s="48"/>
      <c r="GP936" s="48"/>
      <c r="GQ936" s="48"/>
      <c r="GR936" s="48"/>
      <c r="GS936" s="48"/>
      <c r="GT936" s="48"/>
      <c r="GU936" s="48"/>
      <c r="GV936" s="48"/>
      <c r="GW936" s="48"/>
      <c r="GX936" s="48"/>
      <c r="GY936" s="48"/>
      <c r="GZ936" s="48"/>
      <c r="HA936" s="48"/>
      <c r="HB936" s="48"/>
      <c r="HC936" s="48"/>
      <c r="HD936" s="48"/>
      <c r="HE936" s="48"/>
      <c r="HF936" s="48"/>
      <c r="HG936" s="48"/>
      <c r="HH936" s="48"/>
      <c r="HI936" s="48"/>
      <c r="HJ936" s="48"/>
      <c r="HK936" s="48"/>
      <c r="HL936" s="48"/>
      <c r="HM936" s="48"/>
      <c r="HN936" s="48"/>
      <c r="HO936" s="48"/>
      <c r="HP936" s="48"/>
      <c r="HQ936" s="48"/>
      <c r="HR936" s="48"/>
      <c r="HS936" s="48"/>
      <c r="HT936" s="48"/>
      <c r="HU936" s="48"/>
      <c r="HV936" s="48"/>
      <c r="HW936" s="48"/>
      <c r="HX936" s="48"/>
      <c r="HY936" s="48"/>
      <c r="HZ936" s="48"/>
      <c r="IA936" s="48"/>
      <c r="IB936" s="48"/>
      <c r="IC936" s="48"/>
      <c r="ID936" s="48"/>
      <c r="IE936" s="48"/>
      <c r="IF936" s="48"/>
      <c r="IG936" s="48"/>
      <c r="IH936" s="48"/>
      <c r="II936" s="48"/>
      <c r="IJ936" s="48"/>
      <c r="IK936" s="48"/>
      <c r="IL936" s="48"/>
      <c r="IM936" s="48"/>
      <c r="IN936" s="48"/>
      <c r="IO936" s="48"/>
      <c r="IP936" s="48"/>
      <c r="IQ936" s="48"/>
      <c r="IR936" s="48"/>
      <c r="IS936" s="48"/>
      <c r="IT936" s="48"/>
      <c r="IU936" s="48"/>
      <c r="IV936" s="48"/>
    </row>
    <row r="937" spans="2:256" x14ac:dyDescent="0.25">
      <c r="B937" s="48"/>
      <c r="C937" s="48"/>
      <c r="D937" s="48"/>
      <c r="E937" s="48"/>
      <c r="F937" s="48"/>
      <c r="G937" s="48"/>
      <c r="H937" s="48"/>
      <c r="I937" s="48"/>
      <c r="J937" s="48"/>
      <c r="K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c r="GT937" s="48"/>
      <c r="GU937" s="48"/>
      <c r="GV937" s="48"/>
      <c r="GW937" s="48"/>
      <c r="GX937" s="48"/>
      <c r="GY937" s="48"/>
      <c r="GZ937" s="48"/>
      <c r="HA937" s="48"/>
      <c r="HB937" s="48"/>
      <c r="HC937" s="48"/>
      <c r="HD937" s="48"/>
      <c r="HE937" s="48"/>
      <c r="HF937" s="48"/>
      <c r="HG937" s="48"/>
      <c r="HH937" s="48"/>
      <c r="HI937" s="48"/>
      <c r="HJ937" s="48"/>
      <c r="HK937" s="48"/>
      <c r="HL937" s="48"/>
      <c r="HM937" s="48"/>
      <c r="HN937" s="48"/>
      <c r="HO937" s="48"/>
      <c r="HP937" s="48"/>
      <c r="HQ937" s="48"/>
      <c r="HR937" s="48"/>
      <c r="HS937" s="48"/>
      <c r="HT937" s="48"/>
      <c r="HU937" s="48"/>
      <c r="HV937" s="48"/>
      <c r="HW937" s="48"/>
      <c r="HX937" s="48"/>
      <c r="HY937" s="48"/>
      <c r="HZ937" s="48"/>
      <c r="IA937" s="48"/>
      <c r="IB937" s="48"/>
      <c r="IC937" s="48"/>
      <c r="ID937" s="48"/>
      <c r="IE937" s="48"/>
      <c r="IF937" s="48"/>
      <c r="IG937" s="48"/>
      <c r="IH937" s="48"/>
      <c r="II937" s="48"/>
      <c r="IJ937" s="48"/>
      <c r="IK937" s="48"/>
      <c r="IL937" s="48"/>
      <c r="IM937" s="48"/>
      <c r="IN937" s="48"/>
      <c r="IO937" s="48"/>
      <c r="IP937" s="48"/>
      <c r="IQ937" s="48"/>
      <c r="IR937" s="48"/>
      <c r="IS937" s="48"/>
      <c r="IT937" s="48"/>
      <c r="IU937" s="48"/>
      <c r="IV937" s="48"/>
    </row>
    <row r="938" spans="2:256" x14ac:dyDescent="0.25">
      <c r="B938" s="48"/>
      <c r="C938" s="48"/>
      <c r="D938" s="48"/>
      <c r="E938" s="48"/>
      <c r="F938" s="48"/>
      <c r="G938" s="48"/>
      <c r="H938" s="48"/>
      <c r="I938" s="48"/>
      <c r="J938" s="48"/>
      <c r="K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c r="GT938" s="48"/>
      <c r="GU938" s="48"/>
      <c r="GV938" s="48"/>
      <c r="GW938" s="48"/>
      <c r="GX938" s="48"/>
      <c r="GY938" s="48"/>
      <c r="GZ938" s="48"/>
      <c r="HA938" s="48"/>
      <c r="HB938" s="48"/>
      <c r="HC938" s="48"/>
      <c r="HD938" s="48"/>
      <c r="HE938" s="48"/>
      <c r="HF938" s="48"/>
      <c r="HG938" s="48"/>
      <c r="HH938" s="48"/>
      <c r="HI938" s="48"/>
      <c r="HJ938" s="48"/>
      <c r="HK938" s="48"/>
      <c r="HL938" s="48"/>
      <c r="HM938" s="48"/>
      <c r="HN938" s="48"/>
      <c r="HO938" s="48"/>
      <c r="HP938" s="48"/>
      <c r="HQ938" s="48"/>
      <c r="HR938" s="48"/>
      <c r="HS938" s="48"/>
      <c r="HT938" s="48"/>
      <c r="HU938" s="48"/>
      <c r="HV938" s="48"/>
      <c r="HW938" s="48"/>
      <c r="HX938" s="48"/>
      <c r="HY938" s="48"/>
      <c r="HZ938" s="48"/>
      <c r="IA938" s="48"/>
      <c r="IB938" s="48"/>
      <c r="IC938" s="48"/>
      <c r="ID938" s="48"/>
      <c r="IE938" s="48"/>
      <c r="IF938" s="48"/>
      <c r="IG938" s="48"/>
      <c r="IH938" s="48"/>
      <c r="II938" s="48"/>
      <c r="IJ938" s="48"/>
      <c r="IK938" s="48"/>
      <c r="IL938" s="48"/>
      <c r="IM938" s="48"/>
      <c r="IN938" s="48"/>
      <c r="IO938" s="48"/>
      <c r="IP938" s="48"/>
      <c r="IQ938" s="48"/>
      <c r="IR938" s="48"/>
      <c r="IS938" s="48"/>
      <c r="IT938" s="48"/>
      <c r="IU938" s="48"/>
      <c r="IV938" s="48"/>
    </row>
    <row r="939" spans="2:256" x14ac:dyDescent="0.25">
      <c r="B939" s="48"/>
      <c r="C939" s="48"/>
      <c r="D939" s="48"/>
      <c r="E939" s="48"/>
      <c r="F939" s="48"/>
      <c r="G939" s="48"/>
      <c r="H939" s="48"/>
      <c r="I939" s="48"/>
      <c r="J939" s="48"/>
      <c r="K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c r="GT939" s="48"/>
      <c r="GU939" s="48"/>
      <c r="GV939" s="48"/>
      <c r="GW939" s="48"/>
      <c r="GX939" s="48"/>
      <c r="GY939" s="48"/>
      <c r="GZ939" s="48"/>
      <c r="HA939" s="48"/>
      <c r="HB939" s="48"/>
      <c r="HC939" s="48"/>
      <c r="HD939" s="48"/>
      <c r="HE939" s="48"/>
      <c r="HF939" s="48"/>
      <c r="HG939" s="48"/>
      <c r="HH939" s="48"/>
      <c r="HI939" s="48"/>
      <c r="HJ939" s="48"/>
      <c r="HK939" s="48"/>
      <c r="HL939" s="48"/>
      <c r="HM939" s="48"/>
      <c r="HN939" s="48"/>
      <c r="HO939" s="48"/>
      <c r="HP939" s="48"/>
      <c r="HQ939" s="48"/>
      <c r="HR939" s="48"/>
      <c r="HS939" s="48"/>
      <c r="HT939" s="48"/>
      <c r="HU939" s="48"/>
      <c r="HV939" s="48"/>
      <c r="HW939" s="48"/>
      <c r="HX939" s="48"/>
      <c r="HY939" s="48"/>
      <c r="HZ939" s="48"/>
      <c r="IA939" s="48"/>
      <c r="IB939" s="48"/>
      <c r="IC939" s="48"/>
      <c r="ID939" s="48"/>
      <c r="IE939" s="48"/>
      <c r="IF939" s="48"/>
      <c r="IG939" s="48"/>
      <c r="IH939" s="48"/>
      <c r="II939" s="48"/>
      <c r="IJ939" s="48"/>
      <c r="IK939" s="48"/>
      <c r="IL939" s="48"/>
      <c r="IM939" s="48"/>
      <c r="IN939" s="48"/>
      <c r="IO939" s="48"/>
      <c r="IP939" s="48"/>
      <c r="IQ939" s="48"/>
      <c r="IR939" s="48"/>
      <c r="IS939" s="48"/>
      <c r="IT939" s="48"/>
      <c r="IU939" s="48"/>
      <c r="IV939" s="48"/>
    </row>
    <row r="940" spans="2:256" x14ac:dyDescent="0.25">
      <c r="B940" s="48"/>
      <c r="C940" s="48"/>
      <c r="D940" s="48"/>
      <c r="E940" s="48"/>
      <c r="F940" s="48"/>
      <c r="G940" s="48"/>
      <c r="H940" s="48"/>
      <c r="I940" s="48"/>
      <c r="J940" s="48"/>
      <c r="K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48"/>
      <c r="GT940" s="48"/>
      <c r="GU940" s="48"/>
      <c r="GV940" s="48"/>
      <c r="GW940" s="48"/>
      <c r="GX940" s="48"/>
      <c r="GY940" s="48"/>
      <c r="GZ940" s="48"/>
      <c r="HA940" s="48"/>
      <c r="HB940" s="48"/>
      <c r="HC940" s="48"/>
      <c r="HD940" s="48"/>
      <c r="HE940" s="48"/>
      <c r="HF940" s="48"/>
      <c r="HG940" s="48"/>
      <c r="HH940" s="48"/>
      <c r="HI940" s="48"/>
      <c r="HJ940" s="48"/>
      <c r="HK940" s="48"/>
      <c r="HL940" s="48"/>
      <c r="HM940" s="48"/>
      <c r="HN940" s="48"/>
      <c r="HO940" s="48"/>
      <c r="HP940" s="48"/>
      <c r="HQ940" s="48"/>
      <c r="HR940" s="48"/>
      <c r="HS940" s="48"/>
      <c r="HT940" s="48"/>
      <c r="HU940" s="48"/>
      <c r="HV940" s="48"/>
      <c r="HW940" s="48"/>
      <c r="HX940" s="48"/>
      <c r="HY940" s="48"/>
      <c r="HZ940" s="48"/>
      <c r="IA940" s="48"/>
      <c r="IB940" s="48"/>
      <c r="IC940" s="48"/>
      <c r="ID940" s="48"/>
      <c r="IE940" s="48"/>
      <c r="IF940" s="48"/>
      <c r="IG940" s="48"/>
      <c r="IH940" s="48"/>
      <c r="II940" s="48"/>
      <c r="IJ940" s="48"/>
      <c r="IK940" s="48"/>
      <c r="IL940" s="48"/>
      <c r="IM940" s="48"/>
      <c r="IN940" s="48"/>
      <c r="IO940" s="48"/>
      <c r="IP940" s="48"/>
      <c r="IQ940" s="48"/>
      <c r="IR940" s="48"/>
      <c r="IS940" s="48"/>
      <c r="IT940" s="48"/>
      <c r="IU940" s="48"/>
      <c r="IV940" s="48"/>
    </row>
    <row r="941" spans="2:256" x14ac:dyDescent="0.25">
      <c r="B941" s="48"/>
      <c r="C941" s="48"/>
      <c r="D941" s="48"/>
      <c r="E941" s="48"/>
      <c r="F941" s="48"/>
      <c r="G941" s="48"/>
      <c r="H941" s="48"/>
      <c r="I941" s="48"/>
      <c r="J941" s="48"/>
      <c r="K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c r="GT941" s="48"/>
      <c r="GU941" s="48"/>
      <c r="GV941" s="48"/>
      <c r="GW941" s="48"/>
      <c r="GX941" s="48"/>
      <c r="GY941" s="48"/>
      <c r="GZ941" s="48"/>
      <c r="HA941" s="48"/>
      <c r="HB941" s="48"/>
      <c r="HC941" s="48"/>
      <c r="HD941" s="48"/>
      <c r="HE941" s="48"/>
      <c r="HF941" s="48"/>
      <c r="HG941" s="48"/>
      <c r="HH941" s="48"/>
      <c r="HI941" s="48"/>
      <c r="HJ941" s="48"/>
      <c r="HK941" s="48"/>
      <c r="HL941" s="48"/>
      <c r="HM941" s="48"/>
      <c r="HN941" s="48"/>
      <c r="HO941" s="48"/>
      <c r="HP941" s="48"/>
      <c r="HQ941" s="48"/>
      <c r="HR941" s="48"/>
      <c r="HS941" s="48"/>
      <c r="HT941" s="48"/>
      <c r="HU941" s="48"/>
      <c r="HV941" s="48"/>
      <c r="HW941" s="48"/>
      <c r="HX941" s="48"/>
      <c r="HY941" s="48"/>
      <c r="HZ941" s="48"/>
      <c r="IA941" s="48"/>
      <c r="IB941" s="48"/>
      <c r="IC941" s="48"/>
      <c r="ID941" s="48"/>
      <c r="IE941" s="48"/>
      <c r="IF941" s="48"/>
      <c r="IG941" s="48"/>
      <c r="IH941" s="48"/>
      <c r="II941" s="48"/>
      <c r="IJ941" s="48"/>
      <c r="IK941" s="48"/>
      <c r="IL941" s="48"/>
      <c r="IM941" s="48"/>
      <c r="IN941" s="48"/>
      <c r="IO941" s="48"/>
      <c r="IP941" s="48"/>
      <c r="IQ941" s="48"/>
      <c r="IR941" s="48"/>
      <c r="IS941" s="48"/>
      <c r="IT941" s="48"/>
      <c r="IU941" s="48"/>
      <c r="IV941" s="48"/>
    </row>
    <row r="942" spans="2:256" x14ac:dyDescent="0.25">
      <c r="B942" s="48"/>
      <c r="C942" s="48"/>
      <c r="D942" s="48"/>
      <c r="E942" s="48"/>
      <c r="F942" s="48"/>
      <c r="G942" s="48"/>
      <c r="H942" s="48"/>
      <c r="I942" s="48"/>
      <c r="J942" s="48"/>
      <c r="K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c r="GT942" s="48"/>
      <c r="GU942" s="48"/>
      <c r="GV942" s="48"/>
      <c r="GW942" s="48"/>
      <c r="GX942" s="48"/>
      <c r="GY942" s="48"/>
      <c r="GZ942" s="48"/>
      <c r="HA942" s="48"/>
      <c r="HB942" s="48"/>
      <c r="HC942" s="48"/>
      <c r="HD942" s="48"/>
      <c r="HE942" s="48"/>
      <c r="HF942" s="48"/>
      <c r="HG942" s="48"/>
      <c r="HH942" s="48"/>
      <c r="HI942" s="48"/>
      <c r="HJ942" s="48"/>
      <c r="HK942" s="48"/>
      <c r="HL942" s="48"/>
      <c r="HM942" s="48"/>
      <c r="HN942" s="48"/>
      <c r="HO942" s="48"/>
      <c r="HP942" s="48"/>
      <c r="HQ942" s="48"/>
      <c r="HR942" s="48"/>
      <c r="HS942" s="48"/>
      <c r="HT942" s="48"/>
      <c r="HU942" s="48"/>
      <c r="HV942" s="48"/>
      <c r="HW942" s="48"/>
      <c r="HX942" s="48"/>
      <c r="HY942" s="48"/>
      <c r="HZ942" s="48"/>
      <c r="IA942" s="48"/>
      <c r="IB942" s="48"/>
      <c r="IC942" s="48"/>
      <c r="ID942" s="48"/>
      <c r="IE942" s="48"/>
      <c r="IF942" s="48"/>
      <c r="IG942" s="48"/>
      <c r="IH942" s="48"/>
      <c r="II942" s="48"/>
      <c r="IJ942" s="48"/>
      <c r="IK942" s="48"/>
      <c r="IL942" s="48"/>
      <c r="IM942" s="48"/>
      <c r="IN942" s="48"/>
      <c r="IO942" s="48"/>
      <c r="IP942" s="48"/>
      <c r="IQ942" s="48"/>
      <c r="IR942" s="48"/>
      <c r="IS942" s="48"/>
      <c r="IT942" s="48"/>
      <c r="IU942" s="48"/>
      <c r="IV942" s="48"/>
    </row>
    <row r="943" spans="2:256" x14ac:dyDescent="0.25">
      <c r="B943" s="48"/>
      <c r="C943" s="48"/>
      <c r="D943" s="48"/>
      <c r="E943" s="48"/>
      <c r="F943" s="48"/>
      <c r="G943" s="48"/>
      <c r="H943" s="48"/>
      <c r="I943" s="48"/>
      <c r="J943" s="48"/>
      <c r="K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c r="GT943" s="48"/>
      <c r="GU943" s="48"/>
      <c r="GV943" s="48"/>
      <c r="GW943" s="48"/>
      <c r="GX943" s="48"/>
      <c r="GY943" s="48"/>
      <c r="GZ943" s="48"/>
      <c r="HA943" s="48"/>
      <c r="HB943" s="48"/>
      <c r="HC943" s="48"/>
      <c r="HD943" s="48"/>
      <c r="HE943" s="48"/>
      <c r="HF943" s="48"/>
      <c r="HG943" s="48"/>
      <c r="HH943" s="48"/>
      <c r="HI943" s="48"/>
      <c r="HJ943" s="48"/>
      <c r="HK943" s="48"/>
      <c r="HL943" s="48"/>
      <c r="HM943" s="48"/>
      <c r="HN943" s="48"/>
      <c r="HO943" s="48"/>
      <c r="HP943" s="48"/>
      <c r="HQ943" s="48"/>
      <c r="HR943" s="48"/>
      <c r="HS943" s="48"/>
      <c r="HT943" s="48"/>
      <c r="HU943" s="48"/>
      <c r="HV943" s="48"/>
      <c r="HW943" s="48"/>
      <c r="HX943" s="48"/>
      <c r="HY943" s="48"/>
      <c r="HZ943" s="48"/>
      <c r="IA943" s="48"/>
      <c r="IB943" s="48"/>
      <c r="IC943" s="48"/>
      <c r="ID943" s="48"/>
      <c r="IE943" s="48"/>
      <c r="IF943" s="48"/>
      <c r="IG943" s="48"/>
      <c r="IH943" s="48"/>
      <c r="II943" s="48"/>
      <c r="IJ943" s="48"/>
      <c r="IK943" s="48"/>
      <c r="IL943" s="48"/>
      <c r="IM943" s="48"/>
      <c r="IN943" s="48"/>
      <c r="IO943" s="48"/>
      <c r="IP943" s="48"/>
      <c r="IQ943" s="48"/>
      <c r="IR943" s="48"/>
      <c r="IS943" s="48"/>
      <c r="IT943" s="48"/>
      <c r="IU943" s="48"/>
      <c r="IV943" s="48"/>
    </row>
    <row r="944" spans="2:256" x14ac:dyDescent="0.25">
      <c r="B944" s="48"/>
      <c r="C944" s="48"/>
      <c r="D944" s="48"/>
      <c r="E944" s="48"/>
      <c r="F944" s="48"/>
      <c r="G944" s="48"/>
      <c r="H944" s="48"/>
      <c r="I944" s="48"/>
      <c r="J944" s="48"/>
      <c r="K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c r="GT944" s="48"/>
      <c r="GU944" s="48"/>
      <c r="GV944" s="48"/>
      <c r="GW944" s="48"/>
      <c r="GX944" s="48"/>
      <c r="GY944" s="48"/>
      <c r="GZ944" s="48"/>
      <c r="HA944" s="48"/>
      <c r="HB944" s="48"/>
      <c r="HC944" s="48"/>
      <c r="HD944" s="48"/>
      <c r="HE944" s="48"/>
      <c r="HF944" s="48"/>
      <c r="HG944" s="48"/>
      <c r="HH944" s="48"/>
      <c r="HI944" s="48"/>
      <c r="HJ944" s="48"/>
      <c r="HK944" s="48"/>
      <c r="HL944" s="48"/>
      <c r="HM944" s="48"/>
      <c r="HN944" s="48"/>
      <c r="HO944" s="48"/>
      <c r="HP944" s="48"/>
      <c r="HQ944" s="48"/>
      <c r="HR944" s="48"/>
      <c r="HS944" s="48"/>
      <c r="HT944" s="48"/>
      <c r="HU944" s="48"/>
      <c r="HV944" s="48"/>
      <c r="HW944" s="48"/>
      <c r="HX944" s="48"/>
      <c r="HY944" s="48"/>
      <c r="HZ944" s="48"/>
      <c r="IA944" s="48"/>
      <c r="IB944" s="48"/>
      <c r="IC944" s="48"/>
      <c r="ID944" s="48"/>
      <c r="IE944" s="48"/>
      <c r="IF944" s="48"/>
      <c r="IG944" s="48"/>
      <c r="IH944" s="48"/>
      <c r="II944" s="48"/>
      <c r="IJ944" s="48"/>
      <c r="IK944" s="48"/>
      <c r="IL944" s="48"/>
      <c r="IM944" s="48"/>
      <c r="IN944" s="48"/>
      <c r="IO944" s="48"/>
      <c r="IP944" s="48"/>
      <c r="IQ944" s="48"/>
      <c r="IR944" s="48"/>
      <c r="IS944" s="48"/>
      <c r="IT944" s="48"/>
      <c r="IU944" s="48"/>
      <c r="IV944" s="48"/>
    </row>
    <row r="945" spans="2:256" x14ac:dyDescent="0.25">
      <c r="B945" s="48"/>
      <c r="C945" s="48"/>
      <c r="D945" s="48"/>
      <c r="E945" s="48"/>
      <c r="F945" s="48"/>
      <c r="G945" s="48"/>
      <c r="H945" s="48"/>
      <c r="I945" s="48"/>
      <c r="J945" s="48"/>
      <c r="K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c r="GT945" s="48"/>
      <c r="GU945" s="48"/>
      <c r="GV945" s="48"/>
      <c r="GW945" s="48"/>
      <c r="GX945" s="48"/>
      <c r="GY945" s="48"/>
      <c r="GZ945" s="48"/>
      <c r="HA945" s="48"/>
      <c r="HB945" s="48"/>
      <c r="HC945" s="48"/>
      <c r="HD945" s="48"/>
      <c r="HE945" s="48"/>
      <c r="HF945" s="48"/>
      <c r="HG945" s="48"/>
      <c r="HH945" s="48"/>
      <c r="HI945" s="48"/>
      <c r="HJ945" s="48"/>
      <c r="HK945" s="48"/>
      <c r="HL945" s="48"/>
      <c r="HM945" s="48"/>
      <c r="HN945" s="48"/>
      <c r="HO945" s="48"/>
      <c r="HP945" s="48"/>
      <c r="HQ945" s="48"/>
      <c r="HR945" s="48"/>
      <c r="HS945" s="48"/>
      <c r="HT945" s="48"/>
      <c r="HU945" s="48"/>
      <c r="HV945" s="48"/>
      <c r="HW945" s="48"/>
      <c r="HX945" s="48"/>
      <c r="HY945" s="48"/>
      <c r="HZ945" s="48"/>
      <c r="IA945" s="48"/>
      <c r="IB945" s="48"/>
      <c r="IC945" s="48"/>
      <c r="ID945" s="48"/>
      <c r="IE945" s="48"/>
      <c r="IF945" s="48"/>
      <c r="IG945" s="48"/>
      <c r="IH945" s="48"/>
      <c r="II945" s="48"/>
      <c r="IJ945" s="48"/>
      <c r="IK945" s="48"/>
      <c r="IL945" s="48"/>
      <c r="IM945" s="48"/>
      <c r="IN945" s="48"/>
      <c r="IO945" s="48"/>
      <c r="IP945" s="48"/>
      <c r="IQ945" s="48"/>
      <c r="IR945" s="48"/>
      <c r="IS945" s="48"/>
      <c r="IT945" s="48"/>
      <c r="IU945" s="48"/>
      <c r="IV945" s="48"/>
    </row>
    <row r="946" spans="2:256" x14ac:dyDescent="0.25">
      <c r="B946" s="48"/>
      <c r="C946" s="48"/>
      <c r="D946" s="48"/>
      <c r="E946" s="48"/>
      <c r="F946" s="48"/>
      <c r="G946" s="48"/>
      <c r="H946" s="48"/>
      <c r="I946" s="48"/>
      <c r="J946" s="48"/>
      <c r="K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c r="GT946" s="48"/>
      <c r="GU946" s="48"/>
      <c r="GV946" s="48"/>
      <c r="GW946" s="48"/>
      <c r="GX946" s="48"/>
      <c r="GY946" s="48"/>
      <c r="GZ946" s="48"/>
      <c r="HA946" s="48"/>
      <c r="HB946" s="48"/>
      <c r="HC946" s="48"/>
      <c r="HD946" s="48"/>
      <c r="HE946" s="48"/>
      <c r="HF946" s="48"/>
      <c r="HG946" s="48"/>
      <c r="HH946" s="48"/>
      <c r="HI946" s="48"/>
      <c r="HJ946" s="48"/>
      <c r="HK946" s="48"/>
      <c r="HL946" s="48"/>
      <c r="HM946" s="48"/>
      <c r="HN946" s="48"/>
      <c r="HO946" s="48"/>
      <c r="HP946" s="48"/>
      <c r="HQ946" s="48"/>
      <c r="HR946" s="48"/>
      <c r="HS946" s="48"/>
      <c r="HT946" s="48"/>
      <c r="HU946" s="48"/>
      <c r="HV946" s="48"/>
      <c r="HW946" s="48"/>
      <c r="HX946" s="48"/>
      <c r="HY946" s="48"/>
      <c r="HZ946" s="48"/>
      <c r="IA946" s="48"/>
      <c r="IB946" s="48"/>
      <c r="IC946" s="48"/>
      <c r="ID946" s="48"/>
      <c r="IE946" s="48"/>
      <c r="IF946" s="48"/>
      <c r="IG946" s="48"/>
      <c r="IH946" s="48"/>
      <c r="II946" s="48"/>
      <c r="IJ946" s="48"/>
      <c r="IK946" s="48"/>
      <c r="IL946" s="48"/>
      <c r="IM946" s="48"/>
      <c r="IN946" s="48"/>
      <c r="IO946" s="48"/>
      <c r="IP946" s="48"/>
      <c r="IQ946" s="48"/>
      <c r="IR946" s="48"/>
      <c r="IS946" s="48"/>
      <c r="IT946" s="48"/>
      <c r="IU946" s="48"/>
      <c r="IV946" s="48"/>
    </row>
    <row r="947" spans="2:256" x14ac:dyDescent="0.25">
      <c r="B947" s="48"/>
      <c r="C947" s="48"/>
      <c r="D947" s="48"/>
      <c r="E947" s="48"/>
      <c r="F947" s="48"/>
      <c r="G947" s="48"/>
      <c r="H947" s="48"/>
      <c r="I947" s="48"/>
      <c r="J947" s="48"/>
      <c r="K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c r="GT947" s="48"/>
      <c r="GU947" s="48"/>
      <c r="GV947" s="48"/>
      <c r="GW947" s="48"/>
      <c r="GX947" s="48"/>
      <c r="GY947" s="48"/>
      <c r="GZ947" s="48"/>
      <c r="HA947" s="48"/>
      <c r="HB947" s="48"/>
      <c r="HC947" s="48"/>
      <c r="HD947" s="48"/>
      <c r="HE947" s="48"/>
      <c r="HF947" s="48"/>
      <c r="HG947" s="48"/>
      <c r="HH947" s="48"/>
      <c r="HI947" s="48"/>
      <c r="HJ947" s="48"/>
      <c r="HK947" s="48"/>
      <c r="HL947" s="48"/>
      <c r="HM947" s="48"/>
      <c r="HN947" s="48"/>
      <c r="HO947" s="48"/>
      <c r="HP947" s="48"/>
      <c r="HQ947" s="48"/>
      <c r="HR947" s="48"/>
      <c r="HS947" s="48"/>
      <c r="HT947" s="48"/>
      <c r="HU947" s="48"/>
      <c r="HV947" s="48"/>
      <c r="HW947" s="48"/>
      <c r="HX947" s="48"/>
      <c r="HY947" s="48"/>
      <c r="HZ947" s="48"/>
      <c r="IA947" s="48"/>
      <c r="IB947" s="48"/>
      <c r="IC947" s="48"/>
      <c r="ID947" s="48"/>
      <c r="IE947" s="48"/>
      <c r="IF947" s="48"/>
      <c r="IG947" s="48"/>
      <c r="IH947" s="48"/>
      <c r="II947" s="48"/>
      <c r="IJ947" s="48"/>
      <c r="IK947" s="48"/>
      <c r="IL947" s="48"/>
      <c r="IM947" s="48"/>
      <c r="IN947" s="48"/>
      <c r="IO947" s="48"/>
      <c r="IP947" s="48"/>
      <c r="IQ947" s="48"/>
      <c r="IR947" s="48"/>
      <c r="IS947" s="48"/>
      <c r="IT947" s="48"/>
      <c r="IU947" s="48"/>
      <c r="IV947" s="48"/>
    </row>
    <row r="948" spans="2:256" x14ac:dyDescent="0.25">
      <c r="B948" s="48"/>
      <c r="C948" s="48"/>
      <c r="D948" s="48"/>
      <c r="E948" s="48"/>
      <c r="F948" s="48"/>
      <c r="G948" s="48"/>
      <c r="H948" s="48"/>
      <c r="I948" s="48"/>
      <c r="J948" s="48"/>
      <c r="K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c r="GT948" s="48"/>
      <c r="GU948" s="48"/>
      <c r="GV948" s="48"/>
      <c r="GW948" s="48"/>
      <c r="GX948" s="48"/>
      <c r="GY948" s="48"/>
      <c r="GZ948" s="48"/>
      <c r="HA948" s="48"/>
      <c r="HB948" s="48"/>
      <c r="HC948" s="48"/>
      <c r="HD948" s="48"/>
      <c r="HE948" s="48"/>
      <c r="HF948" s="48"/>
      <c r="HG948" s="48"/>
      <c r="HH948" s="48"/>
      <c r="HI948" s="48"/>
      <c r="HJ948" s="48"/>
      <c r="HK948" s="48"/>
      <c r="HL948" s="48"/>
      <c r="HM948" s="48"/>
      <c r="HN948" s="48"/>
      <c r="HO948" s="48"/>
      <c r="HP948" s="48"/>
      <c r="HQ948" s="48"/>
      <c r="HR948" s="48"/>
      <c r="HS948" s="48"/>
      <c r="HT948" s="48"/>
      <c r="HU948" s="48"/>
      <c r="HV948" s="48"/>
      <c r="HW948" s="48"/>
      <c r="HX948" s="48"/>
      <c r="HY948" s="48"/>
      <c r="HZ948" s="48"/>
      <c r="IA948" s="48"/>
      <c r="IB948" s="48"/>
      <c r="IC948" s="48"/>
      <c r="ID948" s="48"/>
      <c r="IE948" s="48"/>
      <c r="IF948" s="48"/>
      <c r="IG948" s="48"/>
      <c r="IH948" s="48"/>
      <c r="II948" s="48"/>
      <c r="IJ948" s="48"/>
      <c r="IK948" s="48"/>
      <c r="IL948" s="48"/>
      <c r="IM948" s="48"/>
      <c r="IN948" s="48"/>
      <c r="IO948" s="48"/>
      <c r="IP948" s="48"/>
      <c r="IQ948" s="48"/>
      <c r="IR948" s="48"/>
      <c r="IS948" s="48"/>
      <c r="IT948" s="48"/>
      <c r="IU948" s="48"/>
      <c r="IV948" s="48"/>
    </row>
    <row r="949" spans="2:256" x14ac:dyDescent="0.25">
      <c r="B949" s="48"/>
      <c r="C949" s="48"/>
      <c r="D949" s="48"/>
      <c r="E949" s="48"/>
      <c r="F949" s="48"/>
      <c r="G949" s="48"/>
      <c r="H949" s="48"/>
      <c r="I949" s="48"/>
      <c r="J949" s="48"/>
      <c r="K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c r="BS949" s="48"/>
      <c r="BT949" s="48"/>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48"/>
      <c r="DF949" s="48"/>
      <c r="DG949" s="48"/>
      <c r="DH949" s="48"/>
      <c r="DI949" s="48"/>
      <c r="DJ949" s="48"/>
      <c r="DK949" s="48"/>
      <c r="DL949" s="48"/>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M949" s="48"/>
      <c r="EN949" s="48"/>
      <c r="EO949" s="48"/>
      <c r="EP949" s="48"/>
      <c r="EQ949" s="48"/>
      <c r="ER949" s="48"/>
      <c r="ES949" s="48"/>
      <c r="ET949" s="48"/>
      <c r="EU949" s="48"/>
      <c r="EV949" s="48"/>
      <c r="EW949" s="48"/>
      <c r="EX949" s="48"/>
      <c r="EY949" s="48"/>
      <c r="EZ949" s="48"/>
      <c r="FA949" s="48"/>
      <c r="FB949" s="48"/>
      <c r="FC949" s="48"/>
      <c r="FD949" s="48"/>
      <c r="FE949" s="48"/>
      <c r="FF949" s="48"/>
      <c r="FG949" s="48"/>
      <c r="FH949" s="48"/>
      <c r="FI949" s="48"/>
      <c r="FJ949" s="48"/>
      <c r="FK949" s="48"/>
      <c r="FL949" s="48"/>
      <c r="FM949" s="48"/>
      <c r="FN949" s="48"/>
      <c r="FO949" s="48"/>
      <c r="FP949" s="48"/>
      <c r="FQ949" s="48"/>
      <c r="FR949" s="48"/>
      <c r="FS949" s="48"/>
      <c r="FT949" s="48"/>
      <c r="FU949" s="48"/>
      <c r="FV949" s="48"/>
      <c r="FW949" s="48"/>
      <c r="FX949" s="48"/>
      <c r="FY949" s="48"/>
      <c r="FZ949" s="48"/>
      <c r="GA949" s="48"/>
      <c r="GB949" s="48"/>
      <c r="GC949" s="48"/>
      <c r="GD949" s="48"/>
      <c r="GE949" s="48"/>
      <c r="GF949" s="48"/>
      <c r="GG949" s="48"/>
      <c r="GH949" s="48"/>
      <c r="GI949" s="48"/>
      <c r="GJ949" s="48"/>
      <c r="GK949" s="48"/>
      <c r="GL949" s="48"/>
      <c r="GM949" s="48"/>
      <c r="GN949" s="48"/>
      <c r="GO949" s="48"/>
      <c r="GP949" s="48"/>
      <c r="GQ949" s="48"/>
      <c r="GR949" s="48"/>
      <c r="GS949" s="48"/>
      <c r="GT949" s="48"/>
      <c r="GU949" s="48"/>
      <c r="GV949" s="48"/>
      <c r="GW949" s="48"/>
      <c r="GX949" s="48"/>
      <c r="GY949" s="48"/>
      <c r="GZ949" s="48"/>
      <c r="HA949" s="48"/>
      <c r="HB949" s="48"/>
      <c r="HC949" s="48"/>
      <c r="HD949" s="48"/>
      <c r="HE949" s="48"/>
      <c r="HF949" s="48"/>
      <c r="HG949" s="48"/>
      <c r="HH949" s="48"/>
      <c r="HI949" s="48"/>
      <c r="HJ949" s="48"/>
      <c r="HK949" s="48"/>
      <c r="HL949" s="48"/>
      <c r="HM949" s="48"/>
      <c r="HN949" s="48"/>
      <c r="HO949" s="48"/>
      <c r="HP949" s="48"/>
      <c r="HQ949" s="48"/>
      <c r="HR949" s="48"/>
      <c r="HS949" s="48"/>
      <c r="HT949" s="48"/>
      <c r="HU949" s="48"/>
      <c r="HV949" s="48"/>
      <c r="HW949" s="48"/>
      <c r="HX949" s="48"/>
      <c r="HY949" s="48"/>
      <c r="HZ949" s="48"/>
      <c r="IA949" s="48"/>
      <c r="IB949" s="48"/>
      <c r="IC949" s="48"/>
      <c r="ID949" s="48"/>
      <c r="IE949" s="48"/>
      <c r="IF949" s="48"/>
      <c r="IG949" s="48"/>
      <c r="IH949" s="48"/>
      <c r="II949" s="48"/>
      <c r="IJ949" s="48"/>
      <c r="IK949" s="48"/>
      <c r="IL949" s="48"/>
      <c r="IM949" s="48"/>
      <c r="IN949" s="48"/>
      <c r="IO949" s="48"/>
      <c r="IP949" s="48"/>
      <c r="IQ949" s="48"/>
      <c r="IR949" s="48"/>
      <c r="IS949" s="48"/>
      <c r="IT949" s="48"/>
      <c r="IU949" s="48"/>
      <c r="IV949" s="48"/>
    </row>
    <row r="950" spans="2:256" x14ac:dyDescent="0.25">
      <c r="B950" s="48"/>
      <c r="C950" s="48"/>
      <c r="D950" s="48"/>
      <c r="E950" s="48"/>
      <c r="F950" s="48"/>
      <c r="G950" s="48"/>
      <c r="H950" s="48"/>
      <c r="I950" s="48"/>
      <c r="J950" s="48"/>
      <c r="K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c r="GT950" s="48"/>
      <c r="GU950" s="48"/>
      <c r="GV950" s="48"/>
      <c r="GW950" s="48"/>
      <c r="GX950" s="48"/>
      <c r="GY950" s="48"/>
      <c r="GZ950" s="48"/>
      <c r="HA950" s="48"/>
      <c r="HB950" s="48"/>
      <c r="HC950" s="48"/>
      <c r="HD950" s="48"/>
      <c r="HE950" s="48"/>
      <c r="HF950" s="48"/>
      <c r="HG950" s="48"/>
      <c r="HH950" s="48"/>
      <c r="HI950" s="48"/>
      <c r="HJ950" s="48"/>
      <c r="HK950" s="48"/>
      <c r="HL950" s="48"/>
      <c r="HM950" s="48"/>
      <c r="HN950" s="48"/>
      <c r="HO950" s="48"/>
      <c r="HP950" s="48"/>
      <c r="HQ950" s="48"/>
      <c r="HR950" s="48"/>
      <c r="HS950" s="48"/>
      <c r="HT950" s="48"/>
      <c r="HU950" s="48"/>
      <c r="HV950" s="48"/>
      <c r="HW950" s="48"/>
      <c r="HX950" s="48"/>
      <c r="HY950" s="48"/>
      <c r="HZ950" s="48"/>
      <c r="IA950" s="48"/>
      <c r="IB950" s="48"/>
      <c r="IC950" s="48"/>
      <c r="ID950" s="48"/>
      <c r="IE950" s="48"/>
      <c r="IF950" s="48"/>
      <c r="IG950" s="48"/>
      <c r="IH950" s="48"/>
      <c r="II950" s="48"/>
      <c r="IJ950" s="48"/>
      <c r="IK950" s="48"/>
      <c r="IL950" s="48"/>
      <c r="IM950" s="48"/>
      <c r="IN950" s="48"/>
      <c r="IO950" s="48"/>
      <c r="IP950" s="48"/>
      <c r="IQ950" s="48"/>
      <c r="IR950" s="48"/>
      <c r="IS950" s="48"/>
      <c r="IT950" s="48"/>
      <c r="IU950" s="48"/>
      <c r="IV950" s="48"/>
    </row>
    <row r="951" spans="2:256" x14ac:dyDescent="0.25">
      <c r="B951" s="48"/>
      <c r="C951" s="48"/>
      <c r="D951" s="48"/>
      <c r="E951" s="48"/>
      <c r="F951" s="48"/>
      <c r="G951" s="48"/>
      <c r="H951" s="48"/>
      <c r="I951" s="48"/>
      <c r="J951" s="48"/>
      <c r="K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c r="GT951" s="48"/>
      <c r="GU951" s="48"/>
      <c r="GV951" s="48"/>
      <c r="GW951" s="48"/>
      <c r="GX951" s="48"/>
      <c r="GY951" s="48"/>
      <c r="GZ951" s="48"/>
      <c r="HA951" s="48"/>
      <c r="HB951" s="48"/>
      <c r="HC951" s="48"/>
      <c r="HD951" s="48"/>
      <c r="HE951" s="48"/>
      <c r="HF951" s="48"/>
      <c r="HG951" s="48"/>
      <c r="HH951" s="48"/>
      <c r="HI951" s="48"/>
      <c r="HJ951" s="48"/>
      <c r="HK951" s="48"/>
      <c r="HL951" s="48"/>
      <c r="HM951" s="48"/>
      <c r="HN951" s="48"/>
      <c r="HO951" s="48"/>
      <c r="HP951" s="48"/>
      <c r="HQ951" s="48"/>
      <c r="HR951" s="48"/>
      <c r="HS951" s="48"/>
      <c r="HT951" s="48"/>
      <c r="HU951" s="48"/>
      <c r="HV951" s="48"/>
      <c r="HW951" s="48"/>
      <c r="HX951" s="48"/>
      <c r="HY951" s="48"/>
      <c r="HZ951" s="48"/>
      <c r="IA951" s="48"/>
      <c r="IB951" s="48"/>
      <c r="IC951" s="48"/>
      <c r="ID951" s="48"/>
      <c r="IE951" s="48"/>
      <c r="IF951" s="48"/>
      <c r="IG951" s="48"/>
      <c r="IH951" s="48"/>
      <c r="II951" s="48"/>
      <c r="IJ951" s="48"/>
      <c r="IK951" s="48"/>
      <c r="IL951" s="48"/>
      <c r="IM951" s="48"/>
      <c r="IN951" s="48"/>
      <c r="IO951" s="48"/>
      <c r="IP951" s="48"/>
      <c r="IQ951" s="48"/>
      <c r="IR951" s="48"/>
      <c r="IS951" s="48"/>
      <c r="IT951" s="48"/>
      <c r="IU951" s="48"/>
      <c r="IV951" s="48"/>
    </row>
    <row r="952" spans="2:256" x14ac:dyDescent="0.25">
      <c r="B952" s="48"/>
      <c r="C952" s="48"/>
      <c r="D952" s="48"/>
      <c r="E952" s="48"/>
      <c r="F952" s="48"/>
      <c r="G952" s="48"/>
      <c r="H952" s="48"/>
      <c r="I952" s="48"/>
      <c r="J952" s="48"/>
      <c r="K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c r="GT952" s="48"/>
      <c r="GU952" s="48"/>
      <c r="GV952" s="48"/>
      <c r="GW952" s="48"/>
      <c r="GX952" s="48"/>
      <c r="GY952" s="48"/>
      <c r="GZ952" s="48"/>
      <c r="HA952" s="48"/>
      <c r="HB952" s="48"/>
      <c r="HC952" s="48"/>
      <c r="HD952" s="48"/>
      <c r="HE952" s="48"/>
      <c r="HF952" s="48"/>
      <c r="HG952" s="48"/>
      <c r="HH952" s="48"/>
      <c r="HI952" s="48"/>
      <c r="HJ952" s="48"/>
      <c r="HK952" s="48"/>
      <c r="HL952" s="48"/>
      <c r="HM952" s="48"/>
      <c r="HN952" s="48"/>
      <c r="HO952" s="48"/>
      <c r="HP952" s="48"/>
      <c r="HQ952" s="48"/>
      <c r="HR952" s="48"/>
      <c r="HS952" s="48"/>
      <c r="HT952" s="48"/>
      <c r="HU952" s="48"/>
      <c r="HV952" s="48"/>
      <c r="HW952" s="48"/>
      <c r="HX952" s="48"/>
      <c r="HY952" s="48"/>
      <c r="HZ952" s="48"/>
      <c r="IA952" s="48"/>
      <c r="IB952" s="48"/>
      <c r="IC952" s="48"/>
      <c r="ID952" s="48"/>
      <c r="IE952" s="48"/>
      <c r="IF952" s="48"/>
      <c r="IG952" s="48"/>
      <c r="IH952" s="48"/>
      <c r="II952" s="48"/>
      <c r="IJ952" s="48"/>
      <c r="IK952" s="48"/>
      <c r="IL952" s="48"/>
      <c r="IM952" s="48"/>
      <c r="IN952" s="48"/>
      <c r="IO952" s="48"/>
      <c r="IP952" s="48"/>
      <c r="IQ952" s="48"/>
      <c r="IR952" s="48"/>
      <c r="IS952" s="48"/>
      <c r="IT952" s="48"/>
      <c r="IU952" s="48"/>
      <c r="IV952" s="48"/>
    </row>
    <row r="953" spans="2:256" x14ac:dyDescent="0.25">
      <c r="B953" s="48"/>
      <c r="C953" s="48"/>
      <c r="D953" s="48"/>
      <c r="E953" s="48"/>
      <c r="F953" s="48"/>
      <c r="G953" s="48"/>
      <c r="H953" s="48"/>
      <c r="I953" s="48"/>
      <c r="J953" s="48"/>
      <c r="K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c r="GT953" s="48"/>
      <c r="GU953" s="48"/>
      <c r="GV953" s="48"/>
      <c r="GW953" s="48"/>
      <c r="GX953" s="48"/>
      <c r="GY953" s="48"/>
      <c r="GZ953" s="48"/>
      <c r="HA953" s="48"/>
      <c r="HB953" s="48"/>
      <c r="HC953" s="48"/>
      <c r="HD953" s="48"/>
      <c r="HE953" s="48"/>
      <c r="HF953" s="48"/>
      <c r="HG953" s="48"/>
      <c r="HH953" s="48"/>
      <c r="HI953" s="48"/>
      <c r="HJ953" s="48"/>
      <c r="HK953" s="48"/>
      <c r="HL953" s="48"/>
      <c r="HM953" s="48"/>
      <c r="HN953" s="48"/>
      <c r="HO953" s="48"/>
      <c r="HP953" s="48"/>
      <c r="HQ953" s="48"/>
      <c r="HR953" s="48"/>
      <c r="HS953" s="48"/>
      <c r="HT953" s="48"/>
      <c r="HU953" s="48"/>
      <c r="HV953" s="48"/>
      <c r="HW953" s="48"/>
      <c r="HX953" s="48"/>
      <c r="HY953" s="48"/>
      <c r="HZ953" s="48"/>
      <c r="IA953" s="48"/>
      <c r="IB953" s="48"/>
      <c r="IC953" s="48"/>
      <c r="ID953" s="48"/>
      <c r="IE953" s="48"/>
      <c r="IF953" s="48"/>
      <c r="IG953" s="48"/>
      <c r="IH953" s="48"/>
      <c r="II953" s="48"/>
      <c r="IJ953" s="48"/>
      <c r="IK953" s="48"/>
      <c r="IL953" s="48"/>
      <c r="IM953" s="48"/>
      <c r="IN953" s="48"/>
      <c r="IO953" s="48"/>
      <c r="IP953" s="48"/>
      <c r="IQ953" s="48"/>
      <c r="IR953" s="48"/>
      <c r="IS953" s="48"/>
      <c r="IT953" s="48"/>
      <c r="IU953" s="48"/>
      <c r="IV953" s="48"/>
    </row>
    <row r="954" spans="2:256" x14ac:dyDescent="0.25">
      <c r="B954" s="48"/>
      <c r="C954" s="48"/>
      <c r="D954" s="48"/>
      <c r="E954" s="48"/>
      <c r="F954" s="48"/>
      <c r="G954" s="48"/>
      <c r="H954" s="48"/>
      <c r="I954" s="48"/>
      <c r="J954" s="48"/>
      <c r="K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M954" s="48"/>
      <c r="EN954" s="48"/>
      <c r="EO954" s="48"/>
      <c r="EP954" s="48"/>
      <c r="EQ954" s="48"/>
      <c r="ER954" s="48"/>
      <c r="ES954" s="48"/>
      <c r="ET954" s="48"/>
      <c r="EU954" s="48"/>
      <c r="EV954" s="48"/>
      <c r="EW954" s="48"/>
      <c r="EX954" s="48"/>
      <c r="EY954" s="48"/>
      <c r="EZ954" s="48"/>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48"/>
      <c r="GT954" s="48"/>
      <c r="GU954" s="48"/>
      <c r="GV954" s="48"/>
      <c r="GW954" s="48"/>
      <c r="GX954" s="48"/>
      <c r="GY954" s="48"/>
      <c r="GZ954" s="48"/>
      <c r="HA954" s="48"/>
      <c r="HB954" s="48"/>
      <c r="HC954" s="48"/>
      <c r="HD954" s="48"/>
      <c r="HE954" s="48"/>
      <c r="HF954" s="48"/>
      <c r="HG954" s="48"/>
      <c r="HH954" s="48"/>
      <c r="HI954" s="48"/>
      <c r="HJ954" s="48"/>
      <c r="HK954" s="48"/>
      <c r="HL954" s="48"/>
      <c r="HM954" s="48"/>
      <c r="HN954" s="48"/>
      <c r="HO954" s="48"/>
      <c r="HP954" s="48"/>
      <c r="HQ954" s="48"/>
      <c r="HR954" s="48"/>
      <c r="HS954" s="48"/>
      <c r="HT954" s="48"/>
      <c r="HU954" s="48"/>
      <c r="HV954" s="48"/>
      <c r="HW954" s="48"/>
      <c r="HX954" s="48"/>
      <c r="HY954" s="48"/>
      <c r="HZ954" s="48"/>
      <c r="IA954" s="48"/>
      <c r="IB954" s="48"/>
      <c r="IC954" s="48"/>
      <c r="ID954" s="48"/>
      <c r="IE954" s="48"/>
      <c r="IF954" s="48"/>
      <c r="IG954" s="48"/>
      <c r="IH954" s="48"/>
      <c r="II954" s="48"/>
      <c r="IJ954" s="48"/>
      <c r="IK954" s="48"/>
      <c r="IL954" s="48"/>
      <c r="IM954" s="48"/>
      <c r="IN954" s="48"/>
      <c r="IO954" s="48"/>
      <c r="IP954" s="48"/>
      <c r="IQ954" s="48"/>
      <c r="IR954" s="48"/>
      <c r="IS954" s="48"/>
      <c r="IT954" s="48"/>
      <c r="IU954" s="48"/>
      <c r="IV954" s="48"/>
    </row>
    <row r="955" spans="2:256" x14ac:dyDescent="0.25">
      <c r="B955" s="48"/>
      <c r="C955" s="48"/>
      <c r="D955" s="48"/>
      <c r="E955" s="48"/>
      <c r="F955" s="48"/>
      <c r="G955" s="48"/>
      <c r="H955" s="48"/>
      <c r="I955" s="48"/>
      <c r="J955" s="48"/>
      <c r="K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c r="BS955" s="48"/>
      <c r="BT955" s="48"/>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48"/>
      <c r="DF955" s="48"/>
      <c r="DG955" s="48"/>
      <c r="DH955" s="48"/>
      <c r="DI955" s="48"/>
      <c r="DJ955" s="48"/>
      <c r="DK955" s="48"/>
      <c r="DL955" s="48"/>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M955" s="48"/>
      <c r="EN955" s="48"/>
      <c r="EO955" s="48"/>
      <c r="EP955" s="48"/>
      <c r="EQ955" s="48"/>
      <c r="ER955" s="48"/>
      <c r="ES955" s="48"/>
      <c r="ET955" s="48"/>
      <c r="EU955" s="48"/>
      <c r="EV955" s="48"/>
      <c r="EW955" s="48"/>
      <c r="EX955" s="48"/>
      <c r="EY955" s="48"/>
      <c r="EZ955" s="48"/>
      <c r="FA955" s="48"/>
      <c r="FB955" s="48"/>
      <c r="FC955" s="48"/>
      <c r="FD955" s="48"/>
      <c r="FE955" s="48"/>
      <c r="FF955" s="48"/>
      <c r="FG955" s="48"/>
      <c r="FH955" s="48"/>
      <c r="FI955" s="48"/>
      <c r="FJ955" s="48"/>
      <c r="FK955" s="48"/>
      <c r="FL955" s="48"/>
      <c r="FM955" s="48"/>
      <c r="FN955" s="48"/>
      <c r="FO955" s="48"/>
      <c r="FP955" s="48"/>
      <c r="FQ955" s="48"/>
      <c r="FR955" s="48"/>
      <c r="FS955" s="48"/>
      <c r="FT955" s="48"/>
      <c r="FU955" s="48"/>
      <c r="FV955" s="48"/>
      <c r="FW955" s="48"/>
      <c r="FX955" s="48"/>
      <c r="FY955" s="48"/>
      <c r="FZ955" s="48"/>
      <c r="GA955" s="48"/>
      <c r="GB955" s="48"/>
      <c r="GC955" s="48"/>
      <c r="GD955" s="48"/>
      <c r="GE955" s="48"/>
      <c r="GF955" s="48"/>
      <c r="GG955" s="48"/>
      <c r="GH955" s="48"/>
      <c r="GI955" s="48"/>
      <c r="GJ955" s="48"/>
      <c r="GK955" s="48"/>
      <c r="GL955" s="48"/>
      <c r="GM955" s="48"/>
      <c r="GN955" s="48"/>
      <c r="GO955" s="48"/>
      <c r="GP955" s="48"/>
      <c r="GQ955" s="48"/>
      <c r="GR955" s="48"/>
      <c r="GS955" s="48"/>
      <c r="GT955" s="48"/>
      <c r="GU955" s="48"/>
      <c r="GV955" s="48"/>
      <c r="GW955" s="48"/>
      <c r="GX955" s="48"/>
      <c r="GY955" s="48"/>
      <c r="GZ955" s="48"/>
      <c r="HA955" s="48"/>
      <c r="HB955" s="48"/>
      <c r="HC955" s="48"/>
      <c r="HD955" s="48"/>
      <c r="HE955" s="48"/>
      <c r="HF955" s="48"/>
      <c r="HG955" s="48"/>
      <c r="HH955" s="48"/>
      <c r="HI955" s="48"/>
      <c r="HJ955" s="48"/>
      <c r="HK955" s="48"/>
      <c r="HL955" s="48"/>
      <c r="HM955" s="48"/>
      <c r="HN955" s="48"/>
      <c r="HO955" s="48"/>
      <c r="HP955" s="48"/>
      <c r="HQ955" s="48"/>
      <c r="HR955" s="48"/>
      <c r="HS955" s="48"/>
      <c r="HT955" s="48"/>
      <c r="HU955" s="48"/>
      <c r="HV955" s="48"/>
      <c r="HW955" s="48"/>
      <c r="HX955" s="48"/>
      <c r="HY955" s="48"/>
      <c r="HZ955" s="48"/>
      <c r="IA955" s="48"/>
      <c r="IB955" s="48"/>
      <c r="IC955" s="48"/>
      <c r="ID955" s="48"/>
      <c r="IE955" s="48"/>
      <c r="IF955" s="48"/>
      <c r="IG955" s="48"/>
      <c r="IH955" s="48"/>
      <c r="II955" s="48"/>
      <c r="IJ955" s="48"/>
      <c r="IK955" s="48"/>
      <c r="IL955" s="48"/>
      <c r="IM955" s="48"/>
      <c r="IN955" s="48"/>
      <c r="IO955" s="48"/>
      <c r="IP955" s="48"/>
      <c r="IQ955" s="48"/>
      <c r="IR955" s="48"/>
      <c r="IS955" s="48"/>
      <c r="IT955" s="48"/>
      <c r="IU955" s="48"/>
      <c r="IV955" s="48"/>
    </row>
    <row r="956" spans="2:256" x14ac:dyDescent="0.25">
      <c r="B956" s="48"/>
      <c r="C956" s="48"/>
      <c r="D956" s="48"/>
      <c r="E956" s="48"/>
      <c r="F956" s="48"/>
      <c r="G956" s="48"/>
      <c r="H956" s="48"/>
      <c r="I956" s="48"/>
      <c r="J956" s="48"/>
      <c r="K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48"/>
      <c r="GT956" s="48"/>
      <c r="GU956" s="48"/>
      <c r="GV956" s="48"/>
      <c r="GW956" s="48"/>
      <c r="GX956" s="48"/>
      <c r="GY956" s="48"/>
      <c r="GZ956" s="48"/>
      <c r="HA956" s="48"/>
      <c r="HB956" s="48"/>
      <c r="HC956" s="48"/>
      <c r="HD956" s="48"/>
      <c r="HE956" s="48"/>
      <c r="HF956" s="48"/>
      <c r="HG956" s="48"/>
      <c r="HH956" s="48"/>
      <c r="HI956" s="48"/>
      <c r="HJ956" s="48"/>
      <c r="HK956" s="48"/>
      <c r="HL956" s="48"/>
      <c r="HM956" s="48"/>
      <c r="HN956" s="48"/>
      <c r="HO956" s="48"/>
      <c r="HP956" s="48"/>
      <c r="HQ956" s="48"/>
      <c r="HR956" s="48"/>
      <c r="HS956" s="48"/>
      <c r="HT956" s="48"/>
      <c r="HU956" s="48"/>
      <c r="HV956" s="48"/>
      <c r="HW956" s="48"/>
      <c r="HX956" s="48"/>
      <c r="HY956" s="48"/>
      <c r="HZ956" s="48"/>
      <c r="IA956" s="48"/>
      <c r="IB956" s="48"/>
      <c r="IC956" s="48"/>
      <c r="ID956" s="48"/>
      <c r="IE956" s="48"/>
      <c r="IF956" s="48"/>
      <c r="IG956" s="48"/>
      <c r="IH956" s="48"/>
      <c r="II956" s="48"/>
      <c r="IJ956" s="48"/>
      <c r="IK956" s="48"/>
      <c r="IL956" s="48"/>
      <c r="IM956" s="48"/>
      <c r="IN956" s="48"/>
      <c r="IO956" s="48"/>
      <c r="IP956" s="48"/>
      <c r="IQ956" s="48"/>
      <c r="IR956" s="48"/>
      <c r="IS956" s="48"/>
      <c r="IT956" s="48"/>
      <c r="IU956" s="48"/>
      <c r="IV956" s="48"/>
    </row>
    <row r="957" spans="2:256" x14ac:dyDescent="0.25">
      <c r="B957" s="48"/>
      <c r="C957" s="48"/>
      <c r="D957" s="48"/>
      <c r="E957" s="48"/>
      <c r="F957" s="48"/>
      <c r="G957" s="48"/>
      <c r="H957" s="48"/>
      <c r="I957" s="48"/>
      <c r="J957" s="48"/>
      <c r="K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c r="GT957" s="48"/>
      <c r="GU957" s="48"/>
      <c r="GV957" s="48"/>
      <c r="GW957" s="48"/>
      <c r="GX957" s="48"/>
      <c r="GY957" s="48"/>
      <c r="GZ957" s="48"/>
      <c r="HA957" s="48"/>
      <c r="HB957" s="48"/>
      <c r="HC957" s="48"/>
      <c r="HD957" s="48"/>
      <c r="HE957" s="48"/>
      <c r="HF957" s="48"/>
      <c r="HG957" s="48"/>
      <c r="HH957" s="48"/>
      <c r="HI957" s="48"/>
      <c r="HJ957" s="48"/>
      <c r="HK957" s="48"/>
      <c r="HL957" s="48"/>
      <c r="HM957" s="48"/>
      <c r="HN957" s="48"/>
      <c r="HO957" s="48"/>
      <c r="HP957" s="48"/>
      <c r="HQ957" s="48"/>
      <c r="HR957" s="48"/>
      <c r="HS957" s="48"/>
      <c r="HT957" s="48"/>
      <c r="HU957" s="48"/>
      <c r="HV957" s="48"/>
      <c r="HW957" s="48"/>
      <c r="HX957" s="48"/>
      <c r="HY957" s="48"/>
      <c r="HZ957" s="48"/>
      <c r="IA957" s="48"/>
      <c r="IB957" s="48"/>
      <c r="IC957" s="48"/>
      <c r="ID957" s="48"/>
      <c r="IE957" s="48"/>
      <c r="IF957" s="48"/>
      <c r="IG957" s="48"/>
      <c r="IH957" s="48"/>
      <c r="II957" s="48"/>
      <c r="IJ957" s="48"/>
      <c r="IK957" s="48"/>
      <c r="IL957" s="48"/>
      <c r="IM957" s="48"/>
      <c r="IN957" s="48"/>
      <c r="IO957" s="48"/>
      <c r="IP957" s="48"/>
      <c r="IQ957" s="48"/>
      <c r="IR957" s="48"/>
      <c r="IS957" s="48"/>
      <c r="IT957" s="48"/>
      <c r="IU957" s="48"/>
      <c r="IV957" s="48"/>
    </row>
    <row r="958" spans="2:256" x14ac:dyDescent="0.25">
      <c r="B958" s="48"/>
      <c r="C958" s="48"/>
      <c r="D958" s="48"/>
      <c r="E958" s="48"/>
      <c r="F958" s="48"/>
      <c r="G958" s="48"/>
      <c r="H958" s="48"/>
      <c r="I958" s="48"/>
      <c r="J958" s="48"/>
      <c r="K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c r="GT958" s="48"/>
      <c r="GU958" s="48"/>
      <c r="GV958" s="48"/>
      <c r="GW958" s="48"/>
      <c r="GX958" s="48"/>
      <c r="GY958" s="48"/>
      <c r="GZ958" s="48"/>
      <c r="HA958" s="48"/>
      <c r="HB958" s="48"/>
      <c r="HC958" s="48"/>
      <c r="HD958" s="48"/>
      <c r="HE958" s="48"/>
      <c r="HF958" s="48"/>
      <c r="HG958" s="48"/>
      <c r="HH958" s="48"/>
      <c r="HI958" s="48"/>
      <c r="HJ958" s="48"/>
      <c r="HK958" s="48"/>
      <c r="HL958" s="48"/>
      <c r="HM958" s="48"/>
      <c r="HN958" s="48"/>
      <c r="HO958" s="48"/>
      <c r="HP958" s="48"/>
      <c r="HQ958" s="48"/>
      <c r="HR958" s="48"/>
      <c r="HS958" s="48"/>
      <c r="HT958" s="48"/>
      <c r="HU958" s="48"/>
      <c r="HV958" s="48"/>
      <c r="HW958" s="48"/>
      <c r="HX958" s="48"/>
      <c r="HY958" s="48"/>
      <c r="HZ958" s="48"/>
      <c r="IA958" s="48"/>
      <c r="IB958" s="48"/>
      <c r="IC958" s="48"/>
      <c r="ID958" s="48"/>
      <c r="IE958" s="48"/>
      <c r="IF958" s="48"/>
      <c r="IG958" s="48"/>
      <c r="IH958" s="48"/>
      <c r="II958" s="48"/>
      <c r="IJ958" s="48"/>
      <c r="IK958" s="48"/>
      <c r="IL958" s="48"/>
      <c r="IM958" s="48"/>
      <c r="IN958" s="48"/>
      <c r="IO958" s="48"/>
      <c r="IP958" s="48"/>
      <c r="IQ958" s="48"/>
      <c r="IR958" s="48"/>
      <c r="IS958" s="48"/>
      <c r="IT958" s="48"/>
      <c r="IU958" s="48"/>
      <c r="IV958" s="48"/>
    </row>
    <row r="959" spans="2:256" x14ac:dyDescent="0.25">
      <c r="B959" s="48"/>
      <c r="C959" s="48"/>
      <c r="D959" s="48"/>
      <c r="E959" s="48"/>
      <c r="F959" s="48"/>
      <c r="G959" s="48"/>
      <c r="H959" s="48"/>
      <c r="I959" s="48"/>
      <c r="J959" s="48"/>
      <c r="K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M959" s="48"/>
      <c r="EN959" s="48"/>
      <c r="EO959" s="48"/>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c r="GT959" s="48"/>
      <c r="GU959" s="48"/>
      <c r="GV959" s="48"/>
      <c r="GW959" s="48"/>
      <c r="GX959" s="48"/>
      <c r="GY959" s="48"/>
      <c r="GZ959" s="48"/>
      <c r="HA959" s="48"/>
      <c r="HB959" s="48"/>
      <c r="HC959" s="48"/>
      <c r="HD959" s="48"/>
      <c r="HE959" s="48"/>
      <c r="HF959" s="48"/>
      <c r="HG959" s="48"/>
      <c r="HH959" s="48"/>
      <c r="HI959" s="48"/>
      <c r="HJ959" s="48"/>
      <c r="HK959" s="48"/>
      <c r="HL959" s="48"/>
      <c r="HM959" s="48"/>
      <c r="HN959" s="48"/>
      <c r="HO959" s="48"/>
      <c r="HP959" s="48"/>
      <c r="HQ959" s="48"/>
      <c r="HR959" s="48"/>
      <c r="HS959" s="48"/>
      <c r="HT959" s="48"/>
      <c r="HU959" s="48"/>
      <c r="HV959" s="48"/>
      <c r="HW959" s="48"/>
      <c r="HX959" s="48"/>
      <c r="HY959" s="48"/>
      <c r="HZ959" s="48"/>
      <c r="IA959" s="48"/>
      <c r="IB959" s="48"/>
      <c r="IC959" s="48"/>
      <c r="ID959" s="48"/>
      <c r="IE959" s="48"/>
      <c r="IF959" s="48"/>
      <c r="IG959" s="48"/>
      <c r="IH959" s="48"/>
      <c r="II959" s="48"/>
      <c r="IJ959" s="48"/>
      <c r="IK959" s="48"/>
      <c r="IL959" s="48"/>
      <c r="IM959" s="48"/>
      <c r="IN959" s="48"/>
      <c r="IO959" s="48"/>
      <c r="IP959" s="48"/>
      <c r="IQ959" s="48"/>
      <c r="IR959" s="48"/>
      <c r="IS959" s="48"/>
      <c r="IT959" s="48"/>
      <c r="IU959" s="48"/>
      <c r="IV959" s="48"/>
    </row>
    <row r="960" spans="2:256" x14ac:dyDescent="0.25">
      <c r="B960" s="48"/>
      <c r="C960" s="48"/>
      <c r="D960" s="48"/>
      <c r="E960" s="48"/>
      <c r="F960" s="48"/>
      <c r="G960" s="48"/>
      <c r="H960" s="48"/>
      <c r="I960" s="48"/>
      <c r="J960" s="48"/>
      <c r="K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c r="BS960" s="48"/>
      <c r="BT960" s="48"/>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48"/>
      <c r="DF960" s="48"/>
      <c r="DG960" s="48"/>
      <c r="DH960" s="48"/>
      <c r="DI960" s="48"/>
      <c r="DJ960" s="48"/>
      <c r="DK960" s="48"/>
      <c r="DL960" s="48"/>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M960" s="48"/>
      <c r="EN960" s="48"/>
      <c r="EO960" s="48"/>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c r="GL960" s="48"/>
      <c r="GM960" s="48"/>
      <c r="GN960" s="48"/>
      <c r="GO960" s="48"/>
      <c r="GP960" s="48"/>
      <c r="GQ960" s="48"/>
      <c r="GR960" s="48"/>
      <c r="GS960" s="48"/>
      <c r="GT960" s="48"/>
      <c r="GU960" s="48"/>
      <c r="GV960" s="48"/>
      <c r="GW960" s="48"/>
      <c r="GX960" s="48"/>
      <c r="GY960" s="48"/>
      <c r="GZ960" s="48"/>
      <c r="HA960" s="48"/>
      <c r="HB960" s="48"/>
      <c r="HC960" s="48"/>
      <c r="HD960" s="48"/>
      <c r="HE960" s="48"/>
      <c r="HF960" s="48"/>
      <c r="HG960" s="48"/>
      <c r="HH960" s="48"/>
      <c r="HI960" s="48"/>
      <c r="HJ960" s="48"/>
      <c r="HK960" s="48"/>
      <c r="HL960" s="48"/>
      <c r="HM960" s="48"/>
      <c r="HN960" s="48"/>
      <c r="HO960" s="48"/>
      <c r="HP960" s="48"/>
      <c r="HQ960" s="48"/>
      <c r="HR960" s="48"/>
      <c r="HS960" s="48"/>
      <c r="HT960" s="48"/>
      <c r="HU960" s="48"/>
      <c r="HV960" s="48"/>
      <c r="HW960" s="48"/>
      <c r="HX960" s="48"/>
      <c r="HY960" s="48"/>
      <c r="HZ960" s="48"/>
      <c r="IA960" s="48"/>
      <c r="IB960" s="48"/>
      <c r="IC960" s="48"/>
      <c r="ID960" s="48"/>
      <c r="IE960" s="48"/>
      <c r="IF960" s="48"/>
      <c r="IG960" s="48"/>
      <c r="IH960" s="48"/>
      <c r="II960" s="48"/>
      <c r="IJ960" s="48"/>
      <c r="IK960" s="48"/>
      <c r="IL960" s="48"/>
      <c r="IM960" s="48"/>
      <c r="IN960" s="48"/>
      <c r="IO960" s="48"/>
      <c r="IP960" s="48"/>
      <c r="IQ960" s="48"/>
      <c r="IR960" s="48"/>
      <c r="IS960" s="48"/>
      <c r="IT960" s="48"/>
      <c r="IU960" s="48"/>
      <c r="IV960" s="48"/>
    </row>
    <row r="961" spans="2:256" x14ac:dyDescent="0.25">
      <c r="B961" s="48"/>
      <c r="C961" s="48"/>
      <c r="D961" s="48"/>
      <c r="E961" s="48"/>
      <c r="F961" s="48"/>
      <c r="G961" s="48"/>
      <c r="H961" s="48"/>
      <c r="I961" s="48"/>
      <c r="J961" s="48"/>
      <c r="K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M961" s="48"/>
      <c r="EN961" s="48"/>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c r="GT961" s="48"/>
      <c r="GU961" s="48"/>
      <c r="GV961" s="48"/>
      <c r="GW961" s="48"/>
      <c r="GX961" s="48"/>
      <c r="GY961" s="48"/>
      <c r="GZ961" s="48"/>
      <c r="HA961" s="48"/>
      <c r="HB961" s="48"/>
      <c r="HC961" s="48"/>
      <c r="HD961" s="48"/>
      <c r="HE961" s="48"/>
      <c r="HF961" s="48"/>
      <c r="HG961" s="48"/>
      <c r="HH961" s="48"/>
      <c r="HI961" s="48"/>
      <c r="HJ961" s="48"/>
      <c r="HK961" s="48"/>
      <c r="HL961" s="48"/>
      <c r="HM961" s="48"/>
      <c r="HN961" s="48"/>
      <c r="HO961" s="48"/>
      <c r="HP961" s="48"/>
      <c r="HQ961" s="48"/>
      <c r="HR961" s="48"/>
      <c r="HS961" s="48"/>
      <c r="HT961" s="48"/>
      <c r="HU961" s="48"/>
      <c r="HV961" s="48"/>
      <c r="HW961" s="48"/>
      <c r="HX961" s="48"/>
      <c r="HY961" s="48"/>
      <c r="HZ961" s="48"/>
      <c r="IA961" s="48"/>
      <c r="IB961" s="48"/>
      <c r="IC961" s="48"/>
      <c r="ID961" s="48"/>
      <c r="IE961" s="48"/>
      <c r="IF961" s="48"/>
      <c r="IG961" s="48"/>
      <c r="IH961" s="48"/>
      <c r="II961" s="48"/>
      <c r="IJ961" s="48"/>
      <c r="IK961" s="48"/>
      <c r="IL961" s="48"/>
      <c r="IM961" s="48"/>
      <c r="IN961" s="48"/>
      <c r="IO961" s="48"/>
      <c r="IP961" s="48"/>
      <c r="IQ961" s="48"/>
      <c r="IR961" s="48"/>
      <c r="IS961" s="48"/>
      <c r="IT961" s="48"/>
      <c r="IU961" s="48"/>
      <c r="IV961" s="48"/>
    </row>
    <row r="962" spans="2:256" x14ac:dyDescent="0.25">
      <c r="B962" s="48"/>
      <c r="C962" s="48"/>
      <c r="D962" s="48"/>
      <c r="E962" s="48"/>
      <c r="F962" s="48"/>
      <c r="G962" s="48"/>
      <c r="H962" s="48"/>
      <c r="I962" s="48"/>
      <c r="J962" s="48"/>
      <c r="K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c r="GT962" s="48"/>
      <c r="GU962" s="48"/>
      <c r="GV962" s="48"/>
      <c r="GW962" s="48"/>
      <c r="GX962" s="48"/>
      <c r="GY962" s="48"/>
      <c r="GZ962" s="48"/>
      <c r="HA962" s="48"/>
      <c r="HB962" s="48"/>
      <c r="HC962" s="48"/>
      <c r="HD962" s="48"/>
      <c r="HE962" s="48"/>
      <c r="HF962" s="48"/>
      <c r="HG962" s="48"/>
      <c r="HH962" s="48"/>
      <c r="HI962" s="48"/>
      <c r="HJ962" s="48"/>
      <c r="HK962" s="48"/>
      <c r="HL962" s="48"/>
      <c r="HM962" s="48"/>
      <c r="HN962" s="48"/>
      <c r="HO962" s="48"/>
      <c r="HP962" s="48"/>
      <c r="HQ962" s="48"/>
      <c r="HR962" s="48"/>
      <c r="HS962" s="48"/>
      <c r="HT962" s="48"/>
      <c r="HU962" s="48"/>
      <c r="HV962" s="48"/>
      <c r="HW962" s="48"/>
      <c r="HX962" s="48"/>
      <c r="HY962" s="48"/>
      <c r="HZ962" s="48"/>
      <c r="IA962" s="48"/>
      <c r="IB962" s="48"/>
      <c r="IC962" s="48"/>
      <c r="ID962" s="48"/>
      <c r="IE962" s="48"/>
      <c r="IF962" s="48"/>
      <c r="IG962" s="48"/>
      <c r="IH962" s="48"/>
      <c r="II962" s="48"/>
      <c r="IJ962" s="48"/>
      <c r="IK962" s="48"/>
      <c r="IL962" s="48"/>
      <c r="IM962" s="48"/>
      <c r="IN962" s="48"/>
      <c r="IO962" s="48"/>
      <c r="IP962" s="48"/>
      <c r="IQ962" s="48"/>
      <c r="IR962" s="48"/>
      <c r="IS962" s="48"/>
      <c r="IT962" s="48"/>
      <c r="IU962" s="48"/>
      <c r="IV962" s="48"/>
    </row>
    <row r="963" spans="2:256" x14ac:dyDescent="0.25">
      <c r="B963" s="48"/>
      <c r="C963" s="48"/>
      <c r="D963" s="48"/>
      <c r="E963" s="48"/>
      <c r="F963" s="48"/>
      <c r="G963" s="48"/>
      <c r="H963" s="48"/>
      <c r="I963" s="48"/>
      <c r="J963" s="48"/>
      <c r="K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c r="GT963" s="48"/>
      <c r="GU963" s="48"/>
      <c r="GV963" s="48"/>
      <c r="GW963" s="48"/>
      <c r="GX963" s="48"/>
      <c r="GY963" s="48"/>
      <c r="GZ963" s="48"/>
      <c r="HA963" s="48"/>
      <c r="HB963" s="48"/>
      <c r="HC963" s="48"/>
      <c r="HD963" s="48"/>
      <c r="HE963" s="48"/>
      <c r="HF963" s="48"/>
      <c r="HG963" s="48"/>
      <c r="HH963" s="48"/>
      <c r="HI963" s="48"/>
      <c r="HJ963" s="48"/>
      <c r="HK963" s="48"/>
      <c r="HL963" s="48"/>
      <c r="HM963" s="48"/>
      <c r="HN963" s="48"/>
      <c r="HO963" s="48"/>
      <c r="HP963" s="48"/>
      <c r="HQ963" s="48"/>
      <c r="HR963" s="48"/>
      <c r="HS963" s="48"/>
      <c r="HT963" s="48"/>
      <c r="HU963" s="48"/>
      <c r="HV963" s="48"/>
      <c r="HW963" s="48"/>
      <c r="HX963" s="48"/>
      <c r="HY963" s="48"/>
      <c r="HZ963" s="48"/>
      <c r="IA963" s="48"/>
      <c r="IB963" s="48"/>
      <c r="IC963" s="48"/>
      <c r="ID963" s="48"/>
      <c r="IE963" s="48"/>
      <c r="IF963" s="48"/>
      <c r="IG963" s="48"/>
      <c r="IH963" s="48"/>
      <c r="II963" s="48"/>
      <c r="IJ963" s="48"/>
      <c r="IK963" s="48"/>
      <c r="IL963" s="48"/>
      <c r="IM963" s="48"/>
      <c r="IN963" s="48"/>
      <c r="IO963" s="48"/>
      <c r="IP963" s="48"/>
      <c r="IQ963" s="48"/>
      <c r="IR963" s="48"/>
      <c r="IS963" s="48"/>
      <c r="IT963" s="48"/>
      <c r="IU963" s="48"/>
      <c r="IV963" s="48"/>
    </row>
    <row r="964" spans="2:256" x14ac:dyDescent="0.25">
      <c r="B964" s="48"/>
      <c r="C964" s="48"/>
      <c r="D964" s="48"/>
      <c r="E964" s="48"/>
      <c r="F964" s="48"/>
      <c r="G964" s="48"/>
      <c r="H964" s="48"/>
      <c r="I964" s="48"/>
      <c r="J964" s="48"/>
      <c r="K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c r="BS964" s="48"/>
      <c r="BT964" s="48"/>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48"/>
      <c r="DF964" s="48"/>
      <c r="DG964" s="48"/>
      <c r="DH964" s="48"/>
      <c r="DI964" s="48"/>
      <c r="DJ964" s="48"/>
      <c r="DK964" s="48"/>
      <c r="DL964" s="48"/>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M964" s="48"/>
      <c r="EN964" s="48"/>
      <c r="EO964" s="48"/>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c r="GL964" s="48"/>
      <c r="GM964" s="48"/>
      <c r="GN964" s="48"/>
      <c r="GO964" s="48"/>
      <c r="GP964" s="48"/>
      <c r="GQ964" s="48"/>
      <c r="GR964" s="48"/>
      <c r="GS964" s="48"/>
      <c r="GT964" s="48"/>
      <c r="GU964" s="48"/>
      <c r="GV964" s="48"/>
      <c r="GW964" s="48"/>
      <c r="GX964" s="48"/>
      <c r="GY964" s="48"/>
      <c r="GZ964" s="48"/>
      <c r="HA964" s="48"/>
      <c r="HB964" s="48"/>
      <c r="HC964" s="48"/>
      <c r="HD964" s="48"/>
      <c r="HE964" s="48"/>
      <c r="HF964" s="48"/>
      <c r="HG964" s="48"/>
      <c r="HH964" s="48"/>
      <c r="HI964" s="48"/>
      <c r="HJ964" s="48"/>
      <c r="HK964" s="48"/>
      <c r="HL964" s="48"/>
      <c r="HM964" s="48"/>
      <c r="HN964" s="48"/>
      <c r="HO964" s="48"/>
      <c r="HP964" s="48"/>
      <c r="HQ964" s="48"/>
      <c r="HR964" s="48"/>
      <c r="HS964" s="48"/>
      <c r="HT964" s="48"/>
      <c r="HU964" s="48"/>
      <c r="HV964" s="48"/>
      <c r="HW964" s="48"/>
      <c r="HX964" s="48"/>
      <c r="HY964" s="48"/>
      <c r="HZ964" s="48"/>
      <c r="IA964" s="48"/>
      <c r="IB964" s="48"/>
      <c r="IC964" s="48"/>
      <c r="ID964" s="48"/>
      <c r="IE964" s="48"/>
      <c r="IF964" s="48"/>
      <c r="IG964" s="48"/>
      <c r="IH964" s="48"/>
      <c r="II964" s="48"/>
      <c r="IJ964" s="48"/>
      <c r="IK964" s="48"/>
      <c r="IL964" s="48"/>
      <c r="IM964" s="48"/>
      <c r="IN964" s="48"/>
      <c r="IO964" s="48"/>
      <c r="IP964" s="48"/>
      <c r="IQ964" s="48"/>
      <c r="IR964" s="48"/>
      <c r="IS964" s="48"/>
      <c r="IT964" s="48"/>
      <c r="IU964" s="48"/>
      <c r="IV964" s="48"/>
    </row>
    <row r="965" spans="2:256" x14ac:dyDescent="0.25">
      <c r="B965" s="48"/>
      <c r="C965" s="48"/>
      <c r="D965" s="48"/>
      <c r="E965" s="48"/>
      <c r="F965" s="48"/>
      <c r="G965" s="48"/>
      <c r="H965" s="48"/>
      <c r="I965" s="48"/>
      <c r="J965" s="48"/>
      <c r="K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c r="GT965" s="48"/>
      <c r="GU965" s="48"/>
      <c r="GV965" s="48"/>
      <c r="GW965" s="48"/>
      <c r="GX965" s="48"/>
      <c r="GY965" s="48"/>
      <c r="GZ965" s="48"/>
      <c r="HA965" s="48"/>
      <c r="HB965" s="48"/>
      <c r="HC965" s="48"/>
      <c r="HD965" s="48"/>
      <c r="HE965" s="48"/>
      <c r="HF965" s="48"/>
      <c r="HG965" s="48"/>
      <c r="HH965" s="48"/>
      <c r="HI965" s="48"/>
      <c r="HJ965" s="48"/>
      <c r="HK965" s="48"/>
      <c r="HL965" s="48"/>
      <c r="HM965" s="48"/>
      <c r="HN965" s="48"/>
      <c r="HO965" s="48"/>
      <c r="HP965" s="48"/>
      <c r="HQ965" s="48"/>
      <c r="HR965" s="48"/>
      <c r="HS965" s="48"/>
      <c r="HT965" s="48"/>
      <c r="HU965" s="48"/>
      <c r="HV965" s="48"/>
      <c r="HW965" s="48"/>
      <c r="HX965" s="48"/>
      <c r="HY965" s="48"/>
      <c r="HZ965" s="48"/>
      <c r="IA965" s="48"/>
      <c r="IB965" s="48"/>
      <c r="IC965" s="48"/>
      <c r="ID965" s="48"/>
      <c r="IE965" s="48"/>
      <c r="IF965" s="48"/>
      <c r="IG965" s="48"/>
      <c r="IH965" s="48"/>
      <c r="II965" s="48"/>
      <c r="IJ965" s="48"/>
      <c r="IK965" s="48"/>
      <c r="IL965" s="48"/>
      <c r="IM965" s="48"/>
      <c r="IN965" s="48"/>
      <c r="IO965" s="48"/>
      <c r="IP965" s="48"/>
      <c r="IQ965" s="48"/>
      <c r="IR965" s="48"/>
      <c r="IS965" s="48"/>
      <c r="IT965" s="48"/>
      <c r="IU965" s="48"/>
      <c r="IV965" s="48"/>
    </row>
    <row r="966" spans="2:256" x14ac:dyDescent="0.25">
      <c r="B966" s="48"/>
      <c r="C966" s="48"/>
      <c r="D966" s="48"/>
      <c r="E966" s="48"/>
      <c r="F966" s="48"/>
      <c r="G966" s="48"/>
      <c r="H966" s="48"/>
      <c r="I966" s="48"/>
      <c r="J966" s="48"/>
      <c r="K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c r="BS966" s="48"/>
      <c r="BT966" s="48"/>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c r="GT966" s="48"/>
      <c r="GU966" s="48"/>
      <c r="GV966" s="48"/>
      <c r="GW966" s="48"/>
      <c r="GX966" s="48"/>
      <c r="GY966" s="48"/>
      <c r="GZ966" s="48"/>
      <c r="HA966" s="48"/>
      <c r="HB966" s="48"/>
      <c r="HC966" s="48"/>
      <c r="HD966" s="48"/>
      <c r="HE966" s="48"/>
      <c r="HF966" s="48"/>
      <c r="HG966" s="48"/>
      <c r="HH966" s="48"/>
      <c r="HI966" s="48"/>
      <c r="HJ966" s="48"/>
      <c r="HK966" s="48"/>
      <c r="HL966" s="48"/>
      <c r="HM966" s="48"/>
      <c r="HN966" s="48"/>
      <c r="HO966" s="48"/>
      <c r="HP966" s="48"/>
      <c r="HQ966" s="48"/>
      <c r="HR966" s="48"/>
      <c r="HS966" s="48"/>
      <c r="HT966" s="48"/>
      <c r="HU966" s="48"/>
      <c r="HV966" s="48"/>
      <c r="HW966" s="48"/>
      <c r="HX966" s="48"/>
      <c r="HY966" s="48"/>
      <c r="HZ966" s="48"/>
      <c r="IA966" s="48"/>
      <c r="IB966" s="48"/>
      <c r="IC966" s="48"/>
      <c r="ID966" s="48"/>
      <c r="IE966" s="48"/>
      <c r="IF966" s="48"/>
      <c r="IG966" s="48"/>
      <c r="IH966" s="48"/>
      <c r="II966" s="48"/>
      <c r="IJ966" s="48"/>
      <c r="IK966" s="48"/>
      <c r="IL966" s="48"/>
      <c r="IM966" s="48"/>
      <c r="IN966" s="48"/>
      <c r="IO966" s="48"/>
      <c r="IP966" s="48"/>
      <c r="IQ966" s="48"/>
      <c r="IR966" s="48"/>
      <c r="IS966" s="48"/>
      <c r="IT966" s="48"/>
      <c r="IU966" s="48"/>
      <c r="IV966" s="48"/>
    </row>
    <row r="967" spans="2:256" x14ac:dyDescent="0.25">
      <c r="B967" s="48"/>
      <c r="C967" s="48"/>
      <c r="D967" s="48"/>
      <c r="E967" s="48"/>
      <c r="F967" s="48"/>
      <c r="G967" s="48"/>
      <c r="H967" s="48"/>
      <c r="I967" s="48"/>
      <c r="J967" s="48"/>
      <c r="K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c r="GT967" s="48"/>
      <c r="GU967" s="48"/>
      <c r="GV967" s="48"/>
      <c r="GW967" s="48"/>
      <c r="GX967" s="48"/>
      <c r="GY967" s="48"/>
      <c r="GZ967" s="48"/>
      <c r="HA967" s="48"/>
      <c r="HB967" s="48"/>
      <c r="HC967" s="48"/>
      <c r="HD967" s="48"/>
      <c r="HE967" s="48"/>
      <c r="HF967" s="48"/>
      <c r="HG967" s="48"/>
      <c r="HH967" s="48"/>
      <c r="HI967" s="48"/>
      <c r="HJ967" s="48"/>
      <c r="HK967" s="48"/>
      <c r="HL967" s="48"/>
      <c r="HM967" s="48"/>
      <c r="HN967" s="48"/>
      <c r="HO967" s="48"/>
      <c r="HP967" s="48"/>
      <c r="HQ967" s="48"/>
      <c r="HR967" s="48"/>
      <c r="HS967" s="48"/>
      <c r="HT967" s="48"/>
      <c r="HU967" s="48"/>
      <c r="HV967" s="48"/>
      <c r="HW967" s="48"/>
      <c r="HX967" s="48"/>
      <c r="HY967" s="48"/>
      <c r="HZ967" s="48"/>
      <c r="IA967" s="48"/>
      <c r="IB967" s="48"/>
      <c r="IC967" s="48"/>
      <c r="ID967" s="48"/>
      <c r="IE967" s="48"/>
      <c r="IF967" s="48"/>
      <c r="IG967" s="48"/>
      <c r="IH967" s="48"/>
      <c r="II967" s="48"/>
      <c r="IJ967" s="48"/>
      <c r="IK967" s="48"/>
      <c r="IL967" s="48"/>
      <c r="IM967" s="48"/>
      <c r="IN967" s="48"/>
      <c r="IO967" s="48"/>
      <c r="IP967" s="48"/>
      <c r="IQ967" s="48"/>
      <c r="IR967" s="48"/>
      <c r="IS967" s="48"/>
      <c r="IT967" s="48"/>
      <c r="IU967" s="48"/>
      <c r="IV967" s="48"/>
    </row>
    <row r="968" spans="2:256" x14ac:dyDescent="0.25">
      <c r="B968" s="48"/>
      <c r="C968" s="48"/>
      <c r="D968" s="48"/>
      <c r="E968" s="48"/>
      <c r="F968" s="48"/>
      <c r="G968" s="48"/>
      <c r="H968" s="48"/>
      <c r="I968" s="48"/>
      <c r="J968" s="48"/>
      <c r="K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c r="BS968" s="48"/>
      <c r="BT968" s="48"/>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48"/>
      <c r="DF968" s="48"/>
      <c r="DG968" s="48"/>
      <c r="DH968" s="48"/>
      <c r="DI968" s="48"/>
      <c r="DJ968" s="48"/>
      <c r="DK968" s="48"/>
      <c r="DL968" s="48"/>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M968" s="48"/>
      <c r="EN968" s="48"/>
      <c r="EO968" s="48"/>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c r="GL968" s="48"/>
      <c r="GM968" s="48"/>
      <c r="GN968" s="48"/>
      <c r="GO968" s="48"/>
      <c r="GP968" s="48"/>
      <c r="GQ968" s="48"/>
      <c r="GR968" s="48"/>
      <c r="GS968" s="48"/>
      <c r="GT968" s="48"/>
      <c r="GU968" s="48"/>
      <c r="GV968" s="48"/>
      <c r="GW968" s="48"/>
      <c r="GX968" s="48"/>
      <c r="GY968" s="48"/>
      <c r="GZ968" s="48"/>
      <c r="HA968" s="48"/>
      <c r="HB968" s="48"/>
      <c r="HC968" s="48"/>
      <c r="HD968" s="48"/>
      <c r="HE968" s="48"/>
      <c r="HF968" s="48"/>
      <c r="HG968" s="48"/>
      <c r="HH968" s="48"/>
      <c r="HI968" s="48"/>
      <c r="HJ968" s="48"/>
      <c r="HK968" s="48"/>
      <c r="HL968" s="48"/>
      <c r="HM968" s="48"/>
      <c r="HN968" s="48"/>
      <c r="HO968" s="48"/>
      <c r="HP968" s="48"/>
      <c r="HQ968" s="48"/>
      <c r="HR968" s="48"/>
      <c r="HS968" s="48"/>
      <c r="HT968" s="48"/>
      <c r="HU968" s="48"/>
      <c r="HV968" s="48"/>
      <c r="HW968" s="48"/>
      <c r="HX968" s="48"/>
      <c r="HY968" s="48"/>
      <c r="HZ968" s="48"/>
      <c r="IA968" s="48"/>
      <c r="IB968" s="48"/>
      <c r="IC968" s="48"/>
      <c r="ID968" s="48"/>
      <c r="IE968" s="48"/>
      <c r="IF968" s="48"/>
      <c r="IG968" s="48"/>
      <c r="IH968" s="48"/>
      <c r="II968" s="48"/>
      <c r="IJ968" s="48"/>
      <c r="IK968" s="48"/>
      <c r="IL968" s="48"/>
      <c r="IM968" s="48"/>
      <c r="IN968" s="48"/>
      <c r="IO968" s="48"/>
      <c r="IP968" s="48"/>
      <c r="IQ968" s="48"/>
      <c r="IR968" s="48"/>
      <c r="IS968" s="48"/>
      <c r="IT968" s="48"/>
      <c r="IU968" s="48"/>
      <c r="IV968" s="48"/>
    </row>
    <row r="969" spans="2:256" x14ac:dyDescent="0.25">
      <c r="B969" s="48"/>
      <c r="C969" s="48"/>
      <c r="D969" s="48"/>
      <c r="E969" s="48"/>
      <c r="F969" s="48"/>
      <c r="G969" s="48"/>
      <c r="H969" s="48"/>
      <c r="I969" s="48"/>
      <c r="J969" s="48"/>
      <c r="K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c r="GT969" s="48"/>
      <c r="GU969" s="48"/>
      <c r="GV969" s="48"/>
      <c r="GW969" s="48"/>
      <c r="GX969" s="48"/>
      <c r="GY969" s="48"/>
      <c r="GZ969" s="48"/>
      <c r="HA969" s="48"/>
      <c r="HB969" s="48"/>
      <c r="HC969" s="48"/>
      <c r="HD969" s="48"/>
      <c r="HE969" s="48"/>
      <c r="HF969" s="48"/>
      <c r="HG969" s="48"/>
      <c r="HH969" s="48"/>
      <c r="HI969" s="48"/>
      <c r="HJ969" s="48"/>
      <c r="HK969" s="48"/>
      <c r="HL969" s="48"/>
      <c r="HM969" s="48"/>
      <c r="HN969" s="48"/>
      <c r="HO969" s="48"/>
      <c r="HP969" s="48"/>
      <c r="HQ969" s="48"/>
      <c r="HR969" s="48"/>
      <c r="HS969" s="48"/>
      <c r="HT969" s="48"/>
      <c r="HU969" s="48"/>
      <c r="HV969" s="48"/>
      <c r="HW969" s="48"/>
      <c r="HX969" s="48"/>
      <c r="HY969" s="48"/>
      <c r="HZ969" s="48"/>
      <c r="IA969" s="48"/>
      <c r="IB969" s="48"/>
      <c r="IC969" s="48"/>
      <c r="ID969" s="48"/>
      <c r="IE969" s="48"/>
      <c r="IF969" s="48"/>
      <c r="IG969" s="48"/>
      <c r="IH969" s="48"/>
      <c r="II969" s="48"/>
      <c r="IJ969" s="48"/>
      <c r="IK969" s="48"/>
      <c r="IL969" s="48"/>
      <c r="IM969" s="48"/>
      <c r="IN969" s="48"/>
      <c r="IO969" s="48"/>
      <c r="IP969" s="48"/>
      <c r="IQ969" s="48"/>
      <c r="IR969" s="48"/>
      <c r="IS969" s="48"/>
      <c r="IT969" s="48"/>
      <c r="IU969" s="48"/>
      <c r="IV969" s="48"/>
    </row>
    <row r="970" spans="2:256" x14ac:dyDescent="0.25">
      <c r="B970" s="48"/>
      <c r="C970" s="48"/>
      <c r="D970" s="48"/>
      <c r="E970" s="48"/>
      <c r="F970" s="48"/>
      <c r="G970" s="48"/>
      <c r="H970" s="48"/>
      <c r="I970" s="48"/>
      <c r="J970" s="48"/>
      <c r="K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48"/>
      <c r="GT970" s="48"/>
      <c r="GU970" s="48"/>
      <c r="GV970" s="48"/>
      <c r="GW970" s="48"/>
      <c r="GX970" s="48"/>
      <c r="GY970" s="48"/>
      <c r="GZ970" s="48"/>
      <c r="HA970" s="48"/>
      <c r="HB970" s="48"/>
      <c r="HC970" s="48"/>
      <c r="HD970" s="48"/>
      <c r="HE970" s="48"/>
      <c r="HF970" s="48"/>
      <c r="HG970" s="48"/>
      <c r="HH970" s="48"/>
      <c r="HI970" s="48"/>
      <c r="HJ970" s="48"/>
      <c r="HK970" s="48"/>
      <c r="HL970" s="48"/>
      <c r="HM970" s="48"/>
      <c r="HN970" s="48"/>
      <c r="HO970" s="48"/>
      <c r="HP970" s="48"/>
      <c r="HQ970" s="48"/>
      <c r="HR970" s="48"/>
      <c r="HS970" s="48"/>
      <c r="HT970" s="48"/>
      <c r="HU970" s="48"/>
      <c r="HV970" s="48"/>
      <c r="HW970" s="48"/>
      <c r="HX970" s="48"/>
      <c r="HY970" s="48"/>
      <c r="HZ970" s="48"/>
      <c r="IA970" s="48"/>
      <c r="IB970" s="48"/>
      <c r="IC970" s="48"/>
      <c r="ID970" s="48"/>
      <c r="IE970" s="48"/>
      <c r="IF970" s="48"/>
      <c r="IG970" s="48"/>
      <c r="IH970" s="48"/>
      <c r="II970" s="48"/>
      <c r="IJ970" s="48"/>
      <c r="IK970" s="48"/>
      <c r="IL970" s="48"/>
      <c r="IM970" s="48"/>
      <c r="IN970" s="48"/>
      <c r="IO970" s="48"/>
      <c r="IP970" s="48"/>
      <c r="IQ970" s="48"/>
      <c r="IR970" s="48"/>
      <c r="IS970" s="48"/>
      <c r="IT970" s="48"/>
      <c r="IU970" s="48"/>
      <c r="IV970" s="48"/>
    </row>
    <row r="971" spans="2:256" x14ac:dyDescent="0.25">
      <c r="B971" s="48"/>
      <c r="C971" s="48"/>
      <c r="D971" s="48"/>
      <c r="E971" s="48"/>
      <c r="F971" s="48"/>
      <c r="G971" s="48"/>
      <c r="H971" s="48"/>
      <c r="I971" s="48"/>
      <c r="J971" s="48"/>
      <c r="K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c r="GT971" s="48"/>
      <c r="GU971" s="48"/>
      <c r="GV971" s="48"/>
      <c r="GW971" s="48"/>
      <c r="GX971" s="48"/>
      <c r="GY971" s="48"/>
      <c r="GZ971" s="48"/>
      <c r="HA971" s="48"/>
      <c r="HB971" s="48"/>
      <c r="HC971" s="48"/>
      <c r="HD971" s="48"/>
      <c r="HE971" s="48"/>
      <c r="HF971" s="48"/>
      <c r="HG971" s="48"/>
      <c r="HH971" s="48"/>
      <c r="HI971" s="48"/>
      <c r="HJ971" s="48"/>
      <c r="HK971" s="48"/>
      <c r="HL971" s="48"/>
      <c r="HM971" s="48"/>
      <c r="HN971" s="48"/>
      <c r="HO971" s="48"/>
      <c r="HP971" s="48"/>
      <c r="HQ971" s="48"/>
      <c r="HR971" s="48"/>
      <c r="HS971" s="48"/>
      <c r="HT971" s="48"/>
      <c r="HU971" s="48"/>
      <c r="HV971" s="48"/>
      <c r="HW971" s="48"/>
      <c r="HX971" s="48"/>
      <c r="HY971" s="48"/>
      <c r="HZ971" s="48"/>
      <c r="IA971" s="48"/>
      <c r="IB971" s="48"/>
      <c r="IC971" s="48"/>
      <c r="ID971" s="48"/>
      <c r="IE971" s="48"/>
      <c r="IF971" s="48"/>
      <c r="IG971" s="48"/>
      <c r="IH971" s="48"/>
      <c r="II971" s="48"/>
      <c r="IJ971" s="48"/>
      <c r="IK971" s="48"/>
      <c r="IL971" s="48"/>
      <c r="IM971" s="48"/>
      <c r="IN971" s="48"/>
      <c r="IO971" s="48"/>
      <c r="IP971" s="48"/>
      <c r="IQ971" s="48"/>
      <c r="IR971" s="48"/>
      <c r="IS971" s="48"/>
      <c r="IT971" s="48"/>
      <c r="IU971" s="48"/>
      <c r="IV971" s="48"/>
    </row>
    <row r="972" spans="2:256" x14ac:dyDescent="0.25">
      <c r="B972" s="48"/>
      <c r="C972" s="48"/>
      <c r="D972" s="48"/>
      <c r="E972" s="48"/>
      <c r="F972" s="48"/>
      <c r="G972" s="48"/>
      <c r="H972" s="48"/>
      <c r="I972" s="48"/>
      <c r="J972" s="48"/>
      <c r="K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c r="BS972" s="48"/>
      <c r="BT972" s="48"/>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48"/>
      <c r="DF972" s="48"/>
      <c r="DG972" s="48"/>
      <c r="DH972" s="48"/>
      <c r="DI972" s="48"/>
      <c r="DJ972" s="48"/>
      <c r="DK972" s="48"/>
      <c r="DL972" s="48"/>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M972" s="48"/>
      <c r="EN972" s="48"/>
      <c r="EO972" s="48"/>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c r="GL972" s="48"/>
      <c r="GM972" s="48"/>
      <c r="GN972" s="48"/>
      <c r="GO972" s="48"/>
      <c r="GP972" s="48"/>
      <c r="GQ972" s="48"/>
      <c r="GR972" s="48"/>
      <c r="GS972" s="48"/>
      <c r="GT972" s="48"/>
      <c r="GU972" s="48"/>
      <c r="GV972" s="48"/>
      <c r="GW972" s="48"/>
      <c r="GX972" s="48"/>
      <c r="GY972" s="48"/>
      <c r="GZ972" s="48"/>
      <c r="HA972" s="48"/>
      <c r="HB972" s="48"/>
      <c r="HC972" s="48"/>
      <c r="HD972" s="48"/>
      <c r="HE972" s="48"/>
      <c r="HF972" s="48"/>
      <c r="HG972" s="48"/>
      <c r="HH972" s="48"/>
      <c r="HI972" s="48"/>
      <c r="HJ972" s="48"/>
      <c r="HK972" s="48"/>
      <c r="HL972" s="48"/>
      <c r="HM972" s="48"/>
      <c r="HN972" s="48"/>
      <c r="HO972" s="48"/>
      <c r="HP972" s="48"/>
      <c r="HQ972" s="48"/>
      <c r="HR972" s="48"/>
      <c r="HS972" s="48"/>
      <c r="HT972" s="48"/>
      <c r="HU972" s="48"/>
      <c r="HV972" s="48"/>
      <c r="HW972" s="48"/>
      <c r="HX972" s="48"/>
      <c r="HY972" s="48"/>
      <c r="HZ972" s="48"/>
      <c r="IA972" s="48"/>
      <c r="IB972" s="48"/>
      <c r="IC972" s="48"/>
      <c r="ID972" s="48"/>
      <c r="IE972" s="48"/>
      <c r="IF972" s="48"/>
      <c r="IG972" s="48"/>
      <c r="IH972" s="48"/>
      <c r="II972" s="48"/>
      <c r="IJ972" s="48"/>
      <c r="IK972" s="48"/>
      <c r="IL972" s="48"/>
      <c r="IM972" s="48"/>
      <c r="IN972" s="48"/>
      <c r="IO972" s="48"/>
      <c r="IP972" s="48"/>
      <c r="IQ972" s="48"/>
      <c r="IR972" s="48"/>
      <c r="IS972" s="48"/>
      <c r="IT972" s="48"/>
      <c r="IU972" s="48"/>
      <c r="IV972" s="48"/>
    </row>
    <row r="973" spans="2:256" x14ac:dyDescent="0.25">
      <c r="B973" s="48"/>
      <c r="C973" s="48"/>
      <c r="D973" s="48"/>
      <c r="E973" s="48"/>
      <c r="F973" s="48"/>
      <c r="G973" s="48"/>
      <c r="H973" s="48"/>
      <c r="I973" s="48"/>
      <c r="J973" s="48"/>
      <c r="K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c r="GT973" s="48"/>
      <c r="GU973" s="48"/>
      <c r="GV973" s="48"/>
      <c r="GW973" s="48"/>
      <c r="GX973" s="48"/>
      <c r="GY973" s="48"/>
      <c r="GZ973" s="48"/>
      <c r="HA973" s="48"/>
      <c r="HB973" s="48"/>
      <c r="HC973" s="48"/>
      <c r="HD973" s="48"/>
      <c r="HE973" s="48"/>
      <c r="HF973" s="48"/>
      <c r="HG973" s="48"/>
      <c r="HH973" s="48"/>
      <c r="HI973" s="48"/>
      <c r="HJ973" s="48"/>
      <c r="HK973" s="48"/>
      <c r="HL973" s="48"/>
      <c r="HM973" s="48"/>
      <c r="HN973" s="48"/>
      <c r="HO973" s="48"/>
      <c r="HP973" s="48"/>
      <c r="HQ973" s="48"/>
      <c r="HR973" s="48"/>
      <c r="HS973" s="48"/>
      <c r="HT973" s="48"/>
      <c r="HU973" s="48"/>
      <c r="HV973" s="48"/>
      <c r="HW973" s="48"/>
      <c r="HX973" s="48"/>
      <c r="HY973" s="48"/>
      <c r="HZ973" s="48"/>
      <c r="IA973" s="48"/>
      <c r="IB973" s="48"/>
      <c r="IC973" s="48"/>
      <c r="ID973" s="48"/>
      <c r="IE973" s="48"/>
      <c r="IF973" s="48"/>
      <c r="IG973" s="48"/>
      <c r="IH973" s="48"/>
      <c r="II973" s="48"/>
      <c r="IJ973" s="48"/>
      <c r="IK973" s="48"/>
      <c r="IL973" s="48"/>
      <c r="IM973" s="48"/>
      <c r="IN973" s="48"/>
      <c r="IO973" s="48"/>
      <c r="IP973" s="48"/>
      <c r="IQ973" s="48"/>
      <c r="IR973" s="48"/>
      <c r="IS973" s="48"/>
      <c r="IT973" s="48"/>
      <c r="IU973" s="48"/>
      <c r="IV973" s="48"/>
    </row>
    <row r="974" spans="2:256" x14ac:dyDescent="0.25">
      <c r="B974" s="48"/>
      <c r="C974" s="48"/>
      <c r="D974" s="48"/>
      <c r="E974" s="48"/>
      <c r="F974" s="48"/>
      <c r="G974" s="48"/>
      <c r="H974" s="48"/>
      <c r="I974" s="48"/>
      <c r="J974" s="48"/>
      <c r="K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c r="GT974" s="48"/>
      <c r="GU974" s="48"/>
      <c r="GV974" s="48"/>
      <c r="GW974" s="48"/>
      <c r="GX974" s="48"/>
      <c r="GY974" s="48"/>
      <c r="GZ974" s="48"/>
      <c r="HA974" s="48"/>
      <c r="HB974" s="48"/>
      <c r="HC974" s="48"/>
      <c r="HD974" s="48"/>
      <c r="HE974" s="48"/>
      <c r="HF974" s="48"/>
      <c r="HG974" s="48"/>
      <c r="HH974" s="48"/>
      <c r="HI974" s="48"/>
      <c r="HJ974" s="48"/>
      <c r="HK974" s="48"/>
      <c r="HL974" s="48"/>
      <c r="HM974" s="48"/>
      <c r="HN974" s="48"/>
      <c r="HO974" s="48"/>
      <c r="HP974" s="48"/>
      <c r="HQ974" s="48"/>
      <c r="HR974" s="48"/>
      <c r="HS974" s="48"/>
      <c r="HT974" s="48"/>
      <c r="HU974" s="48"/>
      <c r="HV974" s="48"/>
      <c r="HW974" s="48"/>
      <c r="HX974" s="48"/>
      <c r="HY974" s="48"/>
      <c r="HZ974" s="48"/>
      <c r="IA974" s="48"/>
      <c r="IB974" s="48"/>
      <c r="IC974" s="48"/>
      <c r="ID974" s="48"/>
      <c r="IE974" s="48"/>
      <c r="IF974" s="48"/>
      <c r="IG974" s="48"/>
      <c r="IH974" s="48"/>
      <c r="II974" s="48"/>
      <c r="IJ974" s="48"/>
      <c r="IK974" s="48"/>
      <c r="IL974" s="48"/>
      <c r="IM974" s="48"/>
      <c r="IN974" s="48"/>
      <c r="IO974" s="48"/>
      <c r="IP974" s="48"/>
      <c r="IQ974" s="48"/>
      <c r="IR974" s="48"/>
      <c r="IS974" s="48"/>
      <c r="IT974" s="48"/>
      <c r="IU974" s="48"/>
      <c r="IV974" s="48"/>
    </row>
    <row r="975" spans="2:256" x14ac:dyDescent="0.25">
      <c r="B975" s="48"/>
      <c r="C975" s="48"/>
      <c r="D975" s="48"/>
      <c r="E975" s="48"/>
      <c r="F975" s="48"/>
      <c r="G975" s="48"/>
      <c r="H975" s="48"/>
      <c r="I975" s="48"/>
      <c r="J975" s="48"/>
      <c r="K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c r="GT975" s="48"/>
      <c r="GU975" s="48"/>
      <c r="GV975" s="48"/>
      <c r="GW975" s="48"/>
      <c r="GX975" s="48"/>
      <c r="GY975" s="48"/>
      <c r="GZ975" s="48"/>
      <c r="HA975" s="48"/>
      <c r="HB975" s="48"/>
      <c r="HC975" s="48"/>
      <c r="HD975" s="48"/>
      <c r="HE975" s="48"/>
      <c r="HF975" s="48"/>
      <c r="HG975" s="48"/>
      <c r="HH975" s="48"/>
      <c r="HI975" s="48"/>
      <c r="HJ975" s="48"/>
      <c r="HK975" s="48"/>
      <c r="HL975" s="48"/>
      <c r="HM975" s="48"/>
      <c r="HN975" s="48"/>
      <c r="HO975" s="48"/>
      <c r="HP975" s="48"/>
      <c r="HQ975" s="48"/>
      <c r="HR975" s="48"/>
      <c r="HS975" s="48"/>
      <c r="HT975" s="48"/>
      <c r="HU975" s="48"/>
      <c r="HV975" s="48"/>
      <c r="HW975" s="48"/>
      <c r="HX975" s="48"/>
      <c r="HY975" s="48"/>
      <c r="HZ975" s="48"/>
      <c r="IA975" s="48"/>
      <c r="IB975" s="48"/>
      <c r="IC975" s="48"/>
      <c r="ID975" s="48"/>
      <c r="IE975" s="48"/>
      <c r="IF975" s="48"/>
      <c r="IG975" s="48"/>
      <c r="IH975" s="48"/>
      <c r="II975" s="48"/>
      <c r="IJ975" s="48"/>
      <c r="IK975" s="48"/>
      <c r="IL975" s="48"/>
      <c r="IM975" s="48"/>
      <c r="IN975" s="48"/>
      <c r="IO975" s="48"/>
      <c r="IP975" s="48"/>
      <c r="IQ975" s="48"/>
      <c r="IR975" s="48"/>
      <c r="IS975" s="48"/>
      <c r="IT975" s="48"/>
      <c r="IU975" s="48"/>
      <c r="IV975" s="48"/>
    </row>
    <row r="976" spans="2:256" x14ac:dyDescent="0.25">
      <c r="B976" s="48"/>
      <c r="C976" s="48"/>
      <c r="D976" s="48"/>
      <c r="E976" s="48"/>
      <c r="F976" s="48"/>
      <c r="G976" s="48"/>
      <c r="H976" s="48"/>
      <c r="I976" s="48"/>
      <c r="J976" s="48"/>
      <c r="K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c r="GT976" s="48"/>
      <c r="GU976" s="48"/>
      <c r="GV976" s="48"/>
      <c r="GW976" s="48"/>
      <c r="GX976" s="48"/>
      <c r="GY976" s="48"/>
      <c r="GZ976" s="48"/>
      <c r="HA976" s="48"/>
      <c r="HB976" s="48"/>
      <c r="HC976" s="48"/>
      <c r="HD976" s="48"/>
      <c r="HE976" s="48"/>
      <c r="HF976" s="48"/>
      <c r="HG976" s="48"/>
      <c r="HH976" s="48"/>
      <c r="HI976" s="48"/>
      <c r="HJ976" s="48"/>
      <c r="HK976" s="48"/>
      <c r="HL976" s="48"/>
      <c r="HM976" s="48"/>
      <c r="HN976" s="48"/>
      <c r="HO976" s="48"/>
      <c r="HP976" s="48"/>
      <c r="HQ976" s="48"/>
      <c r="HR976" s="48"/>
      <c r="HS976" s="48"/>
      <c r="HT976" s="48"/>
      <c r="HU976" s="48"/>
      <c r="HV976" s="48"/>
      <c r="HW976" s="48"/>
      <c r="HX976" s="48"/>
      <c r="HY976" s="48"/>
      <c r="HZ976" s="48"/>
      <c r="IA976" s="48"/>
      <c r="IB976" s="48"/>
      <c r="IC976" s="48"/>
      <c r="ID976" s="48"/>
      <c r="IE976" s="48"/>
      <c r="IF976" s="48"/>
      <c r="IG976" s="48"/>
      <c r="IH976" s="48"/>
      <c r="II976" s="48"/>
      <c r="IJ976" s="48"/>
      <c r="IK976" s="48"/>
      <c r="IL976" s="48"/>
      <c r="IM976" s="48"/>
      <c r="IN976" s="48"/>
      <c r="IO976" s="48"/>
      <c r="IP976" s="48"/>
      <c r="IQ976" s="48"/>
      <c r="IR976" s="48"/>
      <c r="IS976" s="48"/>
      <c r="IT976" s="48"/>
      <c r="IU976" s="48"/>
      <c r="IV976" s="48"/>
    </row>
    <row r="977" spans="2:256" x14ac:dyDescent="0.25">
      <c r="B977" s="48"/>
      <c r="C977" s="48"/>
      <c r="D977" s="48"/>
      <c r="E977" s="48"/>
      <c r="F977" s="48"/>
      <c r="G977" s="48"/>
      <c r="H977" s="48"/>
      <c r="I977" s="48"/>
      <c r="J977" s="48"/>
      <c r="K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c r="GT977" s="48"/>
      <c r="GU977" s="48"/>
      <c r="GV977" s="48"/>
      <c r="GW977" s="48"/>
      <c r="GX977" s="48"/>
      <c r="GY977" s="48"/>
      <c r="GZ977" s="48"/>
      <c r="HA977" s="48"/>
      <c r="HB977" s="48"/>
      <c r="HC977" s="48"/>
      <c r="HD977" s="48"/>
      <c r="HE977" s="48"/>
      <c r="HF977" s="48"/>
      <c r="HG977" s="48"/>
      <c r="HH977" s="48"/>
      <c r="HI977" s="48"/>
      <c r="HJ977" s="48"/>
      <c r="HK977" s="48"/>
      <c r="HL977" s="48"/>
      <c r="HM977" s="48"/>
      <c r="HN977" s="48"/>
      <c r="HO977" s="48"/>
      <c r="HP977" s="48"/>
      <c r="HQ977" s="48"/>
      <c r="HR977" s="48"/>
      <c r="HS977" s="48"/>
      <c r="HT977" s="48"/>
      <c r="HU977" s="48"/>
      <c r="HV977" s="48"/>
      <c r="HW977" s="48"/>
      <c r="HX977" s="48"/>
      <c r="HY977" s="48"/>
      <c r="HZ977" s="48"/>
      <c r="IA977" s="48"/>
      <c r="IB977" s="48"/>
      <c r="IC977" s="48"/>
      <c r="ID977" s="48"/>
      <c r="IE977" s="48"/>
      <c r="IF977" s="48"/>
      <c r="IG977" s="48"/>
      <c r="IH977" s="48"/>
      <c r="II977" s="48"/>
      <c r="IJ977" s="48"/>
      <c r="IK977" s="48"/>
      <c r="IL977" s="48"/>
      <c r="IM977" s="48"/>
      <c r="IN977" s="48"/>
      <c r="IO977" s="48"/>
      <c r="IP977" s="48"/>
      <c r="IQ977" s="48"/>
      <c r="IR977" s="48"/>
      <c r="IS977" s="48"/>
      <c r="IT977" s="48"/>
      <c r="IU977" s="48"/>
      <c r="IV977" s="48"/>
    </row>
    <row r="978" spans="2:256" x14ac:dyDescent="0.25">
      <c r="B978" s="48"/>
      <c r="C978" s="48"/>
      <c r="D978" s="48"/>
      <c r="E978" s="48"/>
      <c r="F978" s="48"/>
      <c r="G978" s="48"/>
      <c r="H978" s="48"/>
      <c r="I978" s="48"/>
      <c r="J978" s="48"/>
      <c r="K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c r="EF978" s="48"/>
      <c r="EG978" s="48"/>
      <c r="EH978" s="48"/>
      <c r="EI978" s="48"/>
      <c r="EJ978" s="48"/>
      <c r="EK978" s="48"/>
      <c r="EL978" s="48"/>
      <c r="EM978" s="48"/>
      <c r="EN978" s="48"/>
      <c r="EO978" s="48"/>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c r="GL978" s="48"/>
      <c r="GM978" s="48"/>
      <c r="GN978" s="48"/>
      <c r="GO978" s="48"/>
      <c r="GP978" s="48"/>
      <c r="GQ978" s="48"/>
      <c r="GR978" s="48"/>
      <c r="GS978" s="48"/>
      <c r="GT978" s="48"/>
      <c r="GU978" s="48"/>
      <c r="GV978" s="48"/>
      <c r="GW978" s="48"/>
      <c r="GX978" s="48"/>
      <c r="GY978" s="48"/>
      <c r="GZ978" s="48"/>
      <c r="HA978" s="48"/>
      <c r="HB978" s="48"/>
      <c r="HC978" s="48"/>
      <c r="HD978" s="48"/>
      <c r="HE978" s="48"/>
      <c r="HF978" s="48"/>
      <c r="HG978" s="48"/>
      <c r="HH978" s="48"/>
      <c r="HI978" s="48"/>
      <c r="HJ978" s="48"/>
      <c r="HK978" s="48"/>
      <c r="HL978" s="48"/>
      <c r="HM978" s="48"/>
      <c r="HN978" s="48"/>
      <c r="HO978" s="48"/>
      <c r="HP978" s="48"/>
      <c r="HQ978" s="48"/>
      <c r="HR978" s="48"/>
      <c r="HS978" s="48"/>
      <c r="HT978" s="48"/>
      <c r="HU978" s="48"/>
      <c r="HV978" s="48"/>
      <c r="HW978" s="48"/>
      <c r="HX978" s="48"/>
      <c r="HY978" s="48"/>
      <c r="HZ978" s="48"/>
      <c r="IA978" s="48"/>
      <c r="IB978" s="48"/>
      <c r="IC978" s="48"/>
      <c r="ID978" s="48"/>
      <c r="IE978" s="48"/>
      <c r="IF978" s="48"/>
      <c r="IG978" s="48"/>
      <c r="IH978" s="48"/>
      <c r="II978" s="48"/>
      <c r="IJ978" s="48"/>
      <c r="IK978" s="48"/>
      <c r="IL978" s="48"/>
      <c r="IM978" s="48"/>
      <c r="IN978" s="48"/>
      <c r="IO978" s="48"/>
      <c r="IP978" s="48"/>
      <c r="IQ978" s="48"/>
      <c r="IR978" s="48"/>
      <c r="IS978" s="48"/>
      <c r="IT978" s="48"/>
      <c r="IU978" s="48"/>
      <c r="IV978" s="48"/>
    </row>
    <row r="979" spans="2:256" x14ac:dyDescent="0.25">
      <c r="B979" s="48"/>
      <c r="C979" s="48"/>
      <c r="D979" s="48"/>
      <c r="E979" s="48"/>
      <c r="F979" s="48"/>
      <c r="G979" s="48"/>
      <c r="H979" s="48"/>
      <c r="I979" s="48"/>
      <c r="J979" s="48"/>
      <c r="K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c r="EF979" s="48"/>
      <c r="EG979" s="48"/>
      <c r="EH979" s="48"/>
      <c r="EI979" s="48"/>
      <c r="EJ979" s="48"/>
      <c r="EK979" s="48"/>
      <c r="EL979" s="48"/>
      <c r="EM979" s="48"/>
      <c r="EN979" s="48"/>
      <c r="EO979" s="48"/>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c r="GL979" s="48"/>
      <c r="GM979" s="48"/>
      <c r="GN979" s="48"/>
      <c r="GO979" s="48"/>
      <c r="GP979" s="48"/>
      <c r="GQ979" s="48"/>
      <c r="GR979" s="48"/>
      <c r="GS979" s="48"/>
      <c r="GT979" s="48"/>
      <c r="GU979" s="48"/>
      <c r="GV979" s="48"/>
      <c r="GW979" s="48"/>
      <c r="GX979" s="48"/>
      <c r="GY979" s="48"/>
      <c r="GZ979" s="48"/>
      <c r="HA979" s="48"/>
      <c r="HB979" s="48"/>
      <c r="HC979" s="48"/>
      <c r="HD979" s="48"/>
      <c r="HE979" s="48"/>
      <c r="HF979" s="48"/>
      <c r="HG979" s="48"/>
      <c r="HH979" s="48"/>
      <c r="HI979" s="48"/>
      <c r="HJ979" s="48"/>
      <c r="HK979" s="48"/>
      <c r="HL979" s="48"/>
      <c r="HM979" s="48"/>
      <c r="HN979" s="48"/>
      <c r="HO979" s="48"/>
      <c r="HP979" s="48"/>
      <c r="HQ979" s="48"/>
      <c r="HR979" s="48"/>
      <c r="HS979" s="48"/>
      <c r="HT979" s="48"/>
      <c r="HU979" s="48"/>
      <c r="HV979" s="48"/>
      <c r="HW979" s="48"/>
      <c r="HX979" s="48"/>
      <c r="HY979" s="48"/>
      <c r="HZ979" s="48"/>
      <c r="IA979" s="48"/>
      <c r="IB979" s="48"/>
      <c r="IC979" s="48"/>
      <c r="ID979" s="48"/>
      <c r="IE979" s="48"/>
      <c r="IF979" s="48"/>
      <c r="IG979" s="48"/>
      <c r="IH979" s="48"/>
      <c r="II979" s="48"/>
      <c r="IJ979" s="48"/>
      <c r="IK979" s="48"/>
      <c r="IL979" s="48"/>
      <c r="IM979" s="48"/>
      <c r="IN979" s="48"/>
      <c r="IO979" s="48"/>
      <c r="IP979" s="48"/>
      <c r="IQ979" s="48"/>
      <c r="IR979" s="48"/>
      <c r="IS979" s="48"/>
      <c r="IT979" s="48"/>
      <c r="IU979" s="48"/>
      <c r="IV979" s="48"/>
    </row>
    <row r="980" spans="2:256" x14ac:dyDescent="0.25">
      <c r="B980" s="48"/>
      <c r="C980" s="48"/>
      <c r="D980" s="48"/>
      <c r="E980" s="48"/>
      <c r="F980" s="48"/>
      <c r="G980" s="48"/>
      <c r="H980" s="48"/>
      <c r="I980" s="48"/>
      <c r="J980" s="48"/>
      <c r="K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M980" s="48"/>
      <c r="EN980" s="48"/>
      <c r="EO980" s="48"/>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c r="GL980" s="48"/>
      <c r="GM980" s="48"/>
      <c r="GN980" s="48"/>
      <c r="GO980" s="48"/>
      <c r="GP980" s="48"/>
      <c r="GQ980" s="48"/>
      <c r="GR980" s="48"/>
      <c r="GS980" s="48"/>
      <c r="GT980" s="48"/>
      <c r="GU980" s="48"/>
      <c r="GV980" s="48"/>
      <c r="GW980" s="48"/>
      <c r="GX980" s="48"/>
      <c r="GY980" s="48"/>
      <c r="GZ980" s="48"/>
      <c r="HA980" s="48"/>
      <c r="HB980" s="48"/>
      <c r="HC980" s="48"/>
      <c r="HD980" s="48"/>
      <c r="HE980" s="48"/>
      <c r="HF980" s="48"/>
      <c r="HG980" s="48"/>
      <c r="HH980" s="48"/>
      <c r="HI980" s="48"/>
      <c r="HJ980" s="48"/>
      <c r="HK980" s="48"/>
      <c r="HL980" s="48"/>
      <c r="HM980" s="48"/>
      <c r="HN980" s="48"/>
      <c r="HO980" s="48"/>
      <c r="HP980" s="48"/>
      <c r="HQ980" s="48"/>
      <c r="HR980" s="48"/>
      <c r="HS980" s="48"/>
      <c r="HT980" s="48"/>
      <c r="HU980" s="48"/>
      <c r="HV980" s="48"/>
      <c r="HW980" s="48"/>
      <c r="HX980" s="48"/>
      <c r="HY980" s="48"/>
      <c r="HZ980" s="48"/>
      <c r="IA980" s="48"/>
      <c r="IB980" s="48"/>
      <c r="IC980" s="48"/>
      <c r="ID980" s="48"/>
      <c r="IE980" s="48"/>
      <c r="IF980" s="48"/>
      <c r="IG980" s="48"/>
      <c r="IH980" s="48"/>
      <c r="II980" s="48"/>
      <c r="IJ980" s="48"/>
      <c r="IK980" s="48"/>
      <c r="IL980" s="48"/>
      <c r="IM980" s="48"/>
      <c r="IN980" s="48"/>
      <c r="IO980" s="48"/>
      <c r="IP980" s="48"/>
      <c r="IQ980" s="48"/>
      <c r="IR980" s="48"/>
      <c r="IS980" s="48"/>
      <c r="IT980" s="48"/>
      <c r="IU980" s="48"/>
      <c r="IV980" s="48"/>
    </row>
    <row r="981" spans="2:256" x14ac:dyDescent="0.25">
      <c r="B981" s="48"/>
      <c r="C981" s="48"/>
      <c r="D981" s="48"/>
      <c r="E981" s="48"/>
      <c r="F981" s="48"/>
      <c r="G981" s="48"/>
      <c r="H981" s="48"/>
      <c r="I981" s="48"/>
      <c r="J981" s="48"/>
      <c r="K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M981" s="48"/>
      <c r="EN981" s="48"/>
      <c r="EO981" s="48"/>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c r="GL981" s="48"/>
      <c r="GM981" s="48"/>
      <c r="GN981" s="48"/>
      <c r="GO981" s="48"/>
      <c r="GP981" s="48"/>
      <c r="GQ981" s="48"/>
      <c r="GR981" s="48"/>
      <c r="GS981" s="48"/>
      <c r="GT981" s="48"/>
      <c r="GU981" s="48"/>
      <c r="GV981" s="48"/>
      <c r="GW981" s="48"/>
      <c r="GX981" s="48"/>
      <c r="GY981" s="48"/>
      <c r="GZ981" s="48"/>
      <c r="HA981" s="48"/>
      <c r="HB981" s="48"/>
      <c r="HC981" s="48"/>
      <c r="HD981" s="48"/>
      <c r="HE981" s="48"/>
      <c r="HF981" s="48"/>
      <c r="HG981" s="48"/>
      <c r="HH981" s="48"/>
      <c r="HI981" s="48"/>
      <c r="HJ981" s="48"/>
      <c r="HK981" s="48"/>
      <c r="HL981" s="48"/>
      <c r="HM981" s="48"/>
      <c r="HN981" s="48"/>
      <c r="HO981" s="48"/>
      <c r="HP981" s="48"/>
      <c r="HQ981" s="48"/>
      <c r="HR981" s="48"/>
      <c r="HS981" s="48"/>
      <c r="HT981" s="48"/>
      <c r="HU981" s="48"/>
      <c r="HV981" s="48"/>
      <c r="HW981" s="48"/>
      <c r="HX981" s="48"/>
      <c r="HY981" s="48"/>
      <c r="HZ981" s="48"/>
      <c r="IA981" s="48"/>
      <c r="IB981" s="48"/>
      <c r="IC981" s="48"/>
      <c r="ID981" s="48"/>
      <c r="IE981" s="48"/>
      <c r="IF981" s="48"/>
      <c r="IG981" s="48"/>
      <c r="IH981" s="48"/>
      <c r="II981" s="48"/>
      <c r="IJ981" s="48"/>
      <c r="IK981" s="48"/>
      <c r="IL981" s="48"/>
      <c r="IM981" s="48"/>
      <c r="IN981" s="48"/>
      <c r="IO981" s="48"/>
      <c r="IP981" s="48"/>
      <c r="IQ981" s="48"/>
      <c r="IR981" s="48"/>
      <c r="IS981" s="48"/>
      <c r="IT981" s="48"/>
      <c r="IU981" s="48"/>
      <c r="IV981" s="48"/>
    </row>
    <row r="982" spans="2:256" x14ac:dyDescent="0.25">
      <c r="B982" s="48"/>
      <c r="C982" s="48"/>
      <c r="D982" s="48"/>
      <c r="E982" s="48"/>
      <c r="F982" s="48"/>
      <c r="G982" s="48"/>
      <c r="H982" s="48"/>
      <c r="I982" s="48"/>
      <c r="J982" s="48"/>
      <c r="K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M982" s="48"/>
      <c r="EN982" s="48"/>
      <c r="EO982" s="48"/>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c r="GL982" s="48"/>
      <c r="GM982" s="48"/>
      <c r="GN982" s="48"/>
      <c r="GO982" s="48"/>
      <c r="GP982" s="48"/>
      <c r="GQ982" s="48"/>
      <c r="GR982" s="48"/>
      <c r="GS982" s="48"/>
      <c r="GT982" s="48"/>
      <c r="GU982" s="48"/>
      <c r="GV982" s="48"/>
      <c r="GW982" s="48"/>
      <c r="GX982" s="48"/>
      <c r="GY982" s="48"/>
      <c r="GZ982" s="48"/>
      <c r="HA982" s="48"/>
      <c r="HB982" s="48"/>
      <c r="HC982" s="48"/>
      <c r="HD982" s="48"/>
      <c r="HE982" s="48"/>
      <c r="HF982" s="48"/>
      <c r="HG982" s="48"/>
      <c r="HH982" s="48"/>
      <c r="HI982" s="48"/>
      <c r="HJ982" s="48"/>
      <c r="HK982" s="48"/>
      <c r="HL982" s="48"/>
      <c r="HM982" s="48"/>
      <c r="HN982" s="48"/>
      <c r="HO982" s="48"/>
      <c r="HP982" s="48"/>
      <c r="HQ982" s="48"/>
      <c r="HR982" s="48"/>
      <c r="HS982" s="48"/>
      <c r="HT982" s="48"/>
      <c r="HU982" s="48"/>
      <c r="HV982" s="48"/>
      <c r="HW982" s="48"/>
      <c r="HX982" s="48"/>
      <c r="HY982" s="48"/>
      <c r="HZ982" s="48"/>
      <c r="IA982" s="48"/>
      <c r="IB982" s="48"/>
      <c r="IC982" s="48"/>
      <c r="ID982" s="48"/>
      <c r="IE982" s="48"/>
      <c r="IF982" s="48"/>
      <c r="IG982" s="48"/>
      <c r="IH982" s="48"/>
      <c r="II982" s="48"/>
      <c r="IJ982" s="48"/>
      <c r="IK982" s="48"/>
      <c r="IL982" s="48"/>
      <c r="IM982" s="48"/>
      <c r="IN982" s="48"/>
      <c r="IO982" s="48"/>
      <c r="IP982" s="48"/>
      <c r="IQ982" s="48"/>
      <c r="IR982" s="48"/>
      <c r="IS982" s="48"/>
      <c r="IT982" s="48"/>
      <c r="IU982" s="48"/>
      <c r="IV982" s="48"/>
    </row>
    <row r="983" spans="2:256" x14ac:dyDescent="0.25">
      <c r="B983" s="48"/>
      <c r="C983" s="48"/>
      <c r="D983" s="48"/>
      <c r="E983" s="48"/>
      <c r="F983" s="48"/>
      <c r="G983" s="48"/>
      <c r="H983" s="48"/>
      <c r="I983" s="48"/>
      <c r="J983" s="48"/>
      <c r="K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c r="EF983" s="48"/>
      <c r="EG983" s="48"/>
      <c r="EH983" s="48"/>
      <c r="EI983" s="48"/>
      <c r="EJ983" s="48"/>
      <c r="EK983" s="48"/>
      <c r="EL983" s="48"/>
      <c r="EM983" s="48"/>
      <c r="EN983" s="48"/>
      <c r="EO983" s="48"/>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c r="GL983" s="48"/>
      <c r="GM983" s="48"/>
      <c r="GN983" s="48"/>
      <c r="GO983" s="48"/>
      <c r="GP983" s="48"/>
      <c r="GQ983" s="48"/>
      <c r="GR983" s="48"/>
      <c r="GS983" s="48"/>
      <c r="GT983" s="48"/>
      <c r="GU983" s="48"/>
      <c r="GV983" s="48"/>
      <c r="GW983" s="48"/>
      <c r="GX983" s="48"/>
      <c r="GY983" s="48"/>
      <c r="GZ983" s="48"/>
      <c r="HA983" s="48"/>
      <c r="HB983" s="48"/>
      <c r="HC983" s="48"/>
      <c r="HD983" s="48"/>
      <c r="HE983" s="48"/>
      <c r="HF983" s="48"/>
      <c r="HG983" s="48"/>
      <c r="HH983" s="48"/>
      <c r="HI983" s="48"/>
      <c r="HJ983" s="48"/>
      <c r="HK983" s="48"/>
      <c r="HL983" s="48"/>
      <c r="HM983" s="48"/>
      <c r="HN983" s="48"/>
      <c r="HO983" s="48"/>
      <c r="HP983" s="48"/>
      <c r="HQ983" s="48"/>
      <c r="HR983" s="48"/>
      <c r="HS983" s="48"/>
      <c r="HT983" s="48"/>
      <c r="HU983" s="48"/>
      <c r="HV983" s="48"/>
      <c r="HW983" s="48"/>
      <c r="HX983" s="48"/>
      <c r="HY983" s="48"/>
      <c r="HZ983" s="48"/>
      <c r="IA983" s="48"/>
      <c r="IB983" s="48"/>
      <c r="IC983" s="48"/>
      <c r="ID983" s="48"/>
      <c r="IE983" s="48"/>
      <c r="IF983" s="48"/>
      <c r="IG983" s="48"/>
      <c r="IH983" s="48"/>
      <c r="II983" s="48"/>
      <c r="IJ983" s="48"/>
      <c r="IK983" s="48"/>
      <c r="IL983" s="48"/>
      <c r="IM983" s="48"/>
      <c r="IN983" s="48"/>
      <c r="IO983" s="48"/>
      <c r="IP983" s="48"/>
      <c r="IQ983" s="48"/>
      <c r="IR983" s="48"/>
      <c r="IS983" s="48"/>
      <c r="IT983" s="48"/>
      <c r="IU983" s="48"/>
      <c r="IV983" s="48"/>
    </row>
    <row r="984" spans="2:256" x14ac:dyDescent="0.25">
      <c r="B984" s="48"/>
      <c r="C984" s="48"/>
      <c r="D984" s="48"/>
      <c r="E984" s="48"/>
      <c r="F984" s="48"/>
      <c r="G984" s="48"/>
      <c r="H984" s="48"/>
      <c r="I984" s="48"/>
      <c r="J984" s="48"/>
      <c r="K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c r="EF984" s="48"/>
      <c r="EG984" s="48"/>
      <c r="EH984" s="48"/>
      <c r="EI984" s="48"/>
      <c r="EJ984" s="48"/>
      <c r="EK984" s="48"/>
      <c r="EL984" s="48"/>
      <c r="EM984" s="48"/>
      <c r="EN984" s="48"/>
      <c r="EO984" s="48"/>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c r="GL984" s="48"/>
      <c r="GM984" s="48"/>
      <c r="GN984" s="48"/>
      <c r="GO984" s="48"/>
      <c r="GP984" s="48"/>
      <c r="GQ984" s="48"/>
      <c r="GR984" s="48"/>
      <c r="GS984" s="48"/>
      <c r="GT984" s="48"/>
      <c r="GU984" s="48"/>
      <c r="GV984" s="48"/>
      <c r="GW984" s="48"/>
      <c r="GX984" s="48"/>
      <c r="GY984" s="48"/>
      <c r="GZ984" s="48"/>
      <c r="HA984" s="48"/>
      <c r="HB984" s="48"/>
      <c r="HC984" s="48"/>
      <c r="HD984" s="48"/>
      <c r="HE984" s="48"/>
      <c r="HF984" s="48"/>
      <c r="HG984" s="48"/>
      <c r="HH984" s="48"/>
      <c r="HI984" s="48"/>
      <c r="HJ984" s="48"/>
      <c r="HK984" s="48"/>
      <c r="HL984" s="48"/>
      <c r="HM984" s="48"/>
      <c r="HN984" s="48"/>
      <c r="HO984" s="48"/>
      <c r="HP984" s="48"/>
      <c r="HQ984" s="48"/>
      <c r="HR984" s="48"/>
      <c r="HS984" s="48"/>
      <c r="HT984" s="48"/>
      <c r="HU984" s="48"/>
      <c r="HV984" s="48"/>
      <c r="HW984" s="48"/>
      <c r="HX984" s="48"/>
      <c r="HY984" s="48"/>
      <c r="HZ984" s="48"/>
      <c r="IA984" s="48"/>
      <c r="IB984" s="48"/>
      <c r="IC984" s="48"/>
      <c r="ID984" s="48"/>
      <c r="IE984" s="48"/>
      <c r="IF984" s="48"/>
      <c r="IG984" s="48"/>
      <c r="IH984" s="48"/>
      <c r="II984" s="48"/>
      <c r="IJ984" s="48"/>
      <c r="IK984" s="48"/>
      <c r="IL984" s="48"/>
      <c r="IM984" s="48"/>
      <c r="IN984" s="48"/>
      <c r="IO984" s="48"/>
      <c r="IP984" s="48"/>
      <c r="IQ984" s="48"/>
      <c r="IR984" s="48"/>
      <c r="IS984" s="48"/>
      <c r="IT984" s="48"/>
      <c r="IU984" s="48"/>
      <c r="IV984" s="48"/>
    </row>
    <row r="985" spans="2:256" x14ac:dyDescent="0.25">
      <c r="B985" s="48"/>
      <c r="C985" s="48"/>
      <c r="D985" s="48"/>
      <c r="E985" s="48"/>
      <c r="F985" s="48"/>
      <c r="G985" s="48"/>
      <c r="H985" s="48"/>
      <c r="I985" s="48"/>
      <c r="J985" s="48"/>
      <c r="K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c r="EF985" s="48"/>
      <c r="EG985" s="48"/>
      <c r="EH985" s="48"/>
      <c r="EI985" s="48"/>
      <c r="EJ985" s="48"/>
      <c r="EK985" s="48"/>
      <c r="EL985" s="48"/>
      <c r="EM985" s="48"/>
      <c r="EN985" s="48"/>
      <c r="EO985" s="48"/>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c r="GL985" s="48"/>
      <c r="GM985" s="48"/>
      <c r="GN985" s="48"/>
      <c r="GO985" s="48"/>
      <c r="GP985" s="48"/>
      <c r="GQ985" s="48"/>
      <c r="GR985" s="48"/>
      <c r="GS985" s="48"/>
      <c r="GT985" s="48"/>
      <c r="GU985" s="48"/>
      <c r="GV985" s="48"/>
      <c r="GW985" s="48"/>
      <c r="GX985" s="48"/>
      <c r="GY985" s="48"/>
      <c r="GZ985" s="48"/>
      <c r="HA985" s="48"/>
      <c r="HB985" s="48"/>
      <c r="HC985" s="48"/>
      <c r="HD985" s="48"/>
      <c r="HE985" s="48"/>
      <c r="HF985" s="48"/>
      <c r="HG985" s="48"/>
      <c r="HH985" s="48"/>
      <c r="HI985" s="48"/>
      <c r="HJ985" s="48"/>
      <c r="HK985" s="48"/>
      <c r="HL985" s="48"/>
      <c r="HM985" s="48"/>
      <c r="HN985" s="48"/>
      <c r="HO985" s="48"/>
      <c r="HP985" s="48"/>
      <c r="HQ985" s="48"/>
      <c r="HR985" s="48"/>
      <c r="HS985" s="48"/>
      <c r="HT985" s="48"/>
      <c r="HU985" s="48"/>
      <c r="HV985" s="48"/>
      <c r="HW985" s="48"/>
      <c r="HX985" s="48"/>
      <c r="HY985" s="48"/>
      <c r="HZ985" s="48"/>
      <c r="IA985" s="48"/>
      <c r="IB985" s="48"/>
      <c r="IC985" s="48"/>
      <c r="ID985" s="48"/>
      <c r="IE985" s="48"/>
      <c r="IF985" s="48"/>
      <c r="IG985" s="48"/>
      <c r="IH985" s="48"/>
      <c r="II985" s="48"/>
      <c r="IJ985" s="48"/>
      <c r="IK985" s="48"/>
      <c r="IL985" s="48"/>
      <c r="IM985" s="48"/>
      <c r="IN985" s="48"/>
      <c r="IO985" s="48"/>
      <c r="IP985" s="48"/>
      <c r="IQ985" s="48"/>
      <c r="IR985" s="48"/>
      <c r="IS985" s="48"/>
      <c r="IT985" s="48"/>
      <c r="IU985" s="48"/>
      <c r="IV985" s="48"/>
    </row>
    <row r="986" spans="2:256" x14ac:dyDescent="0.25">
      <c r="B986" s="48"/>
      <c r="C986" s="48"/>
      <c r="D986" s="48"/>
      <c r="E986" s="48"/>
      <c r="F986" s="48"/>
      <c r="G986" s="48"/>
      <c r="H986" s="48"/>
      <c r="I986" s="48"/>
      <c r="J986" s="48"/>
      <c r="K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c r="GT986" s="48"/>
      <c r="GU986" s="48"/>
      <c r="GV986" s="48"/>
      <c r="GW986" s="48"/>
      <c r="GX986" s="48"/>
      <c r="GY986" s="48"/>
      <c r="GZ986" s="48"/>
      <c r="HA986" s="48"/>
      <c r="HB986" s="48"/>
      <c r="HC986" s="48"/>
      <c r="HD986" s="48"/>
      <c r="HE986" s="48"/>
      <c r="HF986" s="48"/>
      <c r="HG986" s="48"/>
      <c r="HH986" s="48"/>
      <c r="HI986" s="48"/>
      <c r="HJ986" s="48"/>
      <c r="HK986" s="48"/>
      <c r="HL986" s="48"/>
      <c r="HM986" s="48"/>
      <c r="HN986" s="48"/>
      <c r="HO986" s="48"/>
      <c r="HP986" s="48"/>
      <c r="HQ986" s="48"/>
      <c r="HR986" s="48"/>
      <c r="HS986" s="48"/>
      <c r="HT986" s="48"/>
      <c r="HU986" s="48"/>
      <c r="HV986" s="48"/>
      <c r="HW986" s="48"/>
      <c r="HX986" s="48"/>
      <c r="HY986" s="48"/>
      <c r="HZ986" s="48"/>
      <c r="IA986" s="48"/>
      <c r="IB986" s="48"/>
      <c r="IC986" s="48"/>
      <c r="ID986" s="48"/>
      <c r="IE986" s="48"/>
      <c r="IF986" s="48"/>
      <c r="IG986" s="48"/>
      <c r="IH986" s="48"/>
      <c r="II986" s="48"/>
      <c r="IJ986" s="48"/>
      <c r="IK986" s="48"/>
      <c r="IL986" s="48"/>
      <c r="IM986" s="48"/>
      <c r="IN986" s="48"/>
      <c r="IO986" s="48"/>
      <c r="IP986" s="48"/>
      <c r="IQ986" s="48"/>
      <c r="IR986" s="48"/>
      <c r="IS986" s="48"/>
      <c r="IT986" s="48"/>
      <c r="IU986" s="48"/>
      <c r="IV986" s="48"/>
    </row>
    <row r="987" spans="2:256" x14ac:dyDescent="0.25">
      <c r="B987" s="48"/>
      <c r="C987" s="48"/>
      <c r="D987" s="48"/>
      <c r="E987" s="48"/>
      <c r="F987" s="48"/>
      <c r="G987" s="48"/>
      <c r="H987" s="48"/>
      <c r="I987" s="48"/>
      <c r="J987" s="48"/>
      <c r="K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c r="GT987" s="48"/>
      <c r="GU987" s="48"/>
      <c r="GV987" s="48"/>
      <c r="GW987" s="48"/>
      <c r="GX987" s="48"/>
      <c r="GY987" s="48"/>
      <c r="GZ987" s="48"/>
      <c r="HA987" s="48"/>
      <c r="HB987" s="48"/>
      <c r="HC987" s="48"/>
      <c r="HD987" s="48"/>
      <c r="HE987" s="48"/>
      <c r="HF987" s="48"/>
      <c r="HG987" s="48"/>
      <c r="HH987" s="48"/>
      <c r="HI987" s="48"/>
      <c r="HJ987" s="48"/>
      <c r="HK987" s="48"/>
      <c r="HL987" s="48"/>
      <c r="HM987" s="48"/>
      <c r="HN987" s="48"/>
      <c r="HO987" s="48"/>
      <c r="HP987" s="48"/>
      <c r="HQ987" s="48"/>
      <c r="HR987" s="48"/>
      <c r="HS987" s="48"/>
      <c r="HT987" s="48"/>
      <c r="HU987" s="48"/>
      <c r="HV987" s="48"/>
      <c r="HW987" s="48"/>
      <c r="HX987" s="48"/>
      <c r="HY987" s="48"/>
      <c r="HZ987" s="48"/>
      <c r="IA987" s="48"/>
      <c r="IB987" s="48"/>
      <c r="IC987" s="48"/>
      <c r="ID987" s="48"/>
      <c r="IE987" s="48"/>
      <c r="IF987" s="48"/>
      <c r="IG987" s="48"/>
      <c r="IH987" s="48"/>
      <c r="II987" s="48"/>
      <c r="IJ987" s="48"/>
      <c r="IK987" s="48"/>
      <c r="IL987" s="48"/>
      <c r="IM987" s="48"/>
      <c r="IN987" s="48"/>
      <c r="IO987" s="48"/>
      <c r="IP987" s="48"/>
      <c r="IQ987" s="48"/>
      <c r="IR987" s="48"/>
      <c r="IS987" s="48"/>
      <c r="IT987" s="48"/>
      <c r="IU987" s="48"/>
      <c r="IV987" s="48"/>
    </row>
    <row r="988" spans="2:256" x14ac:dyDescent="0.25">
      <c r="B988" s="48"/>
      <c r="C988" s="48"/>
      <c r="D988" s="48"/>
      <c r="E988" s="48"/>
      <c r="F988" s="48"/>
      <c r="G988" s="48"/>
      <c r="H988" s="48"/>
      <c r="I988" s="48"/>
      <c r="J988" s="48"/>
      <c r="K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c r="GT988" s="48"/>
      <c r="GU988" s="48"/>
      <c r="GV988" s="48"/>
      <c r="GW988" s="48"/>
      <c r="GX988" s="48"/>
      <c r="GY988" s="48"/>
      <c r="GZ988" s="48"/>
      <c r="HA988" s="48"/>
      <c r="HB988" s="48"/>
      <c r="HC988" s="48"/>
      <c r="HD988" s="48"/>
      <c r="HE988" s="48"/>
      <c r="HF988" s="48"/>
      <c r="HG988" s="48"/>
      <c r="HH988" s="48"/>
      <c r="HI988" s="48"/>
      <c r="HJ988" s="48"/>
      <c r="HK988" s="48"/>
      <c r="HL988" s="48"/>
      <c r="HM988" s="48"/>
      <c r="HN988" s="48"/>
      <c r="HO988" s="48"/>
      <c r="HP988" s="48"/>
      <c r="HQ988" s="48"/>
      <c r="HR988" s="48"/>
      <c r="HS988" s="48"/>
      <c r="HT988" s="48"/>
      <c r="HU988" s="48"/>
      <c r="HV988" s="48"/>
      <c r="HW988" s="48"/>
      <c r="HX988" s="48"/>
      <c r="HY988" s="48"/>
      <c r="HZ988" s="48"/>
      <c r="IA988" s="48"/>
      <c r="IB988" s="48"/>
      <c r="IC988" s="48"/>
      <c r="ID988" s="48"/>
      <c r="IE988" s="48"/>
      <c r="IF988" s="48"/>
      <c r="IG988" s="48"/>
      <c r="IH988" s="48"/>
      <c r="II988" s="48"/>
      <c r="IJ988" s="48"/>
      <c r="IK988" s="48"/>
      <c r="IL988" s="48"/>
      <c r="IM988" s="48"/>
      <c r="IN988" s="48"/>
      <c r="IO988" s="48"/>
      <c r="IP988" s="48"/>
      <c r="IQ988" s="48"/>
      <c r="IR988" s="48"/>
      <c r="IS988" s="48"/>
      <c r="IT988" s="48"/>
      <c r="IU988" s="48"/>
      <c r="IV988" s="48"/>
    </row>
    <row r="989" spans="2:256" x14ac:dyDescent="0.25">
      <c r="B989" s="48"/>
      <c r="C989" s="48"/>
      <c r="D989" s="48"/>
      <c r="E989" s="48"/>
      <c r="F989" s="48"/>
      <c r="G989" s="48"/>
      <c r="H989" s="48"/>
      <c r="I989" s="48"/>
      <c r="J989" s="48"/>
      <c r="K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c r="GT989" s="48"/>
      <c r="GU989" s="48"/>
      <c r="GV989" s="48"/>
      <c r="GW989" s="48"/>
      <c r="GX989" s="48"/>
      <c r="GY989" s="48"/>
      <c r="GZ989" s="48"/>
      <c r="HA989" s="48"/>
      <c r="HB989" s="48"/>
      <c r="HC989" s="48"/>
      <c r="HD989" s="48"/>
      <c r="HE989" s="48"/>
      <c r="HF989" s="48"/>
      <c r="HG989" s="48"/>
      <c r="HH989" s="48"/>
      <c r="HI989" s="48"/>
      <c r="HJ989" s="48"/>
      <c r="HK989" s="48"/>
      <c r="HL989" s="48"/>
      <c r="HM989" s="48"/>
      <c r="HN989" s="48"/>
      <c r="HO989" s="48"/>
      <c r="HP989" s="48"/>
      <c r="HQ989" s="48"/>
      <c r="HR989" s="48"/>
      <c r="HS989" s="48"/>
      <c r="HT989" s="48"/>
      <c r="HU989" s="48"/>
      <c r="HV989" s="48"/>
      <c r="HW989" s="48"/>
      <c r="HX989" s="48"/>
      <c r="HY989" s="48"/>
      <c r="HZ989" s="48"/>
      <c r="IA989" s="48"/>
      <c r="IB989" s="48"/>
      <c r="IC989" s="48"/>
      <c r="ID989" s="48"/>
      <c r="IE989" s="48"/>
      <c r="IF989" s="48"/>
      <c r="IG989" s="48"/>
      <c r="IH989" s="48"/>
      <c r="II989" s="48"/>
      <c r="IJ989" s="48"/>
      <c r="IK989" s="48"/>
      <c r="IL989" s="48"/>
      <c r="IM989" s="48"/>
      <c r="IN989" s="48"/>
      <c r="IO989" s="48"/>
      <c r="IP989" s="48"/>
      <c r="IQ989" s="48"/>
      <c r="IR989" s="48"/>
      <c r="IS989" s="48"/>
      <c r="IT989" s="48"/>
      <c r="IU989" s="48"/>
      <c r="IV989" s="48"/>
    </row>
    <row r="990" spans="2:256" x14ac:dyDescent="0.25">
      <c r="B990" s="48"/>
      <c r="C990" s="48"/>
      <c r="D990" s="48"/>
      <c r="E990" s="48"/>
      <c r="F990" s="48"/>
      <c r="G990" s="48"/>
      <c r="H990" s="48"/>
      <c r="I990" s="48"/>
      <c r="J990" s="48"/>
      <c r="K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c r="GT990" s="48"/>
      <c r="GU990" s="48"/>
      <c r="GV990" s="48"/>
      <c r="GW990" s="48"/>
      <c r="GX990" s="48"/>
      <c r="GY990" s="48"/>
      <c r="GZ990" s="48"/>
      <c r="HA990" s="48"/>
      <c r="HB990" s="48"/>
      <c r="HC990" s="48"/>
      <c r="HD990" s="48"/>
      <c r="HE990" s="48"/>
      <c r="HF990" s="48"/>
      <c r="HG990" s="48"/>
      <c r="HH990" s="48"/>
      <c r="HI990" s="48"/>
      <c r="HJ990" s="48"/>
      <c r="HK990" s="48"/>
      <c r="HL990" s="48"/>
      <c r="HM990" s="48"/>
      <c r="HN990" s="48"/>
      <c r="HO990" s="48"/>
      <c r="HP990" s="48"/>
      <c r="HQ990" s="48"/>
      <c r="HR990" s="48"/>
      <c r="HS990" s="48"/>
      <c r="HT990" s="48"/>
      <c r="HU990" s="48"/>
      <c r="HV990" s="48"/>
      <c r="HW990" s="48"/>
      <c r="HX990" s="48"/>
      <c r="HY990" s="48"/>
      <c r="HZ990" s="48"/>
      <c r="IA990" s="48"/>
      <c r="IB990" s="48"/>
      <c r="IC990" s="48"/>
      <c r="ID990" s="48"/>
      <c r="IE990" s="48"/>
      <c r="IF990" s="48"/>
      <c r="IG990" s="48"/>
      <c r="IH990" s="48"/>
      <c r="II990" s="48"/>
      <c r="IJ990" s="48"/>
      <c r="IK990" s="48"/>
      <c r="IL990" s="48"/>
      <c r="IM990" s="48"/>
      <c r="IN990" s="48"/>
      <c r="IO990" s="48"/>
      <c r="IP990" s="48"/>
      <c r="IQ990" s="48"/>
      <c r="IR990" s="48"/>
      <c r="IS990" s="48"/>
      <c r="IT990" s="48"/>
      <c r="IU990" s="48"/>
      <c r="IV990" s="48"/>
    </row>
    <row r="991" spans="2:256" x14ac:dyDescent="0.25">
      <c r="B991" s="48"/>
      <c r="C991" s="48"/>
      <c r="D991" s="48"/>
      <c r="E991" s="48"/>
      <c r="F991" s="48"/>
      <c r="G991" s="48"/>
      <c r="H991" s="48"/>
      <c r="I991" s="48"/>
      <c r="J991" s="48"/>
      <c r="K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c r="BS991" s="48"/>
      <c r="BT991" s="48"/>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48"/>
      <c r="DF991" s="48"/>
      <c r="DG991" s="48"/>
      <c r="DH991" s="48"/>
      <c r="DI991" s="48"/>
      <c r="DJ991" s="48"/>
      <c r="DK991" s="48"/>
      <c r="DL991" s="48"/>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M991" s="48"/>
      <c r="EN991" s="48"/>
      <c r="EO991" s="48"/>
      <c r="EP991" s="48"/>
      <c r="EQ991" s="48"/>
      <c r="ER991" s="48"/>
      <c r="ES991" s="48"/>
      <c r="ET991" s="48"/>
      <c r="EU991" s="48"/>
      <c r="EV991" s="48"/>
      <c r="EW991" s="48"/>
      <c r="EX991" s="48"/>
      <c r="EY991" s="48"/>
      <c r="EZ991" s="48"/>
      <c r="FA991" s="48"/>
      <c r="FB991" s="48"/>
      <c r="FC991" s="48"/>
      <c r="FD991" s="48"/>
      <c r="FE991" s="48"/>
      <c r="FF991" s="48"/>
      <c r="FG991" s="48"/>
      <c r="FH991" s="48"/>
      <c r="FI991" s="48"/>
      <c r="FJ991" s="48"/>
      <c r="FK991" s="48"/>
      <c r="FL991" s="48"/>
      <c r="FM991" s="48"/>
      <c r="FN991" s="48"/>
      <c r="FO991" s="48"/>
      <c r="FP991" s="48"/>
      <c r="FQ991" s="48"/>
      <c r="FR991" s="48"/>
      <c r="FS991" s="48"/>
      <c r="FT991" s="48"/>
      <c r="FU991" s="48"/>
      <c r="FV991" s="48"/>
      <c r="FW991" s="48"/>
      <c r="FX991" s="48"/>
      <c r="FY991" s="48"/>
      <c r="FZ991" s="48"/>
      <c r="GA991" s="48"/>
      <c r="GB991" s="48"/>
      <c r="GC991" s="48"/>
      <c r="GD991" s="48"/>
      <c r="GE991" s="48"/>
      <c r="GF991" s="48"/>
      <c r="GG991" s="48"/>
      <c r="GH991" s="48"/>
      <c r="GI991" s="48"/>
      <c r="GJ991" s="48"/>
      <c r="GK991" s="48"/>
      <c r="GL991" s="48"/>
      <c r="GM991" s="48"/>
      <c r="GN991" s="48"/>
      <c r="GO991" s="48"/>
      <c r="GP991" s="48"/>
      <c r="GQ991" s="48"/>
      <c r="GR991" s="48"/>
      <c r="GS991" s="48"/>
      <c r="GT991" s="48"/>
      <c r="GU991" s="48"/>
      <c r="GV991" s="48"/>
      <c r="GW991" s="48"/>
      <c r="GX991" s="48"/>
      <c r="GY991" s="48"/>
      <c r="GZ991" s="48"/>
      <c r="HA991" s="48"/>
      <c r="HB991" s="48"/>
      <c r="HC991" s="48"/>
      <c r="HD991" s="48"/>
      <c r="HE991" s="48"/>
      <c r="HF991" s="48"/>
      <c r="HG991" s="48"/>
      <c r="HH991" s="48"/>
      <c r="HI991" s="48"/>
      <c r="HJ991" s="48"/>
      <c r="HK991" s="48"/>
      <c r="HL991" s="48"/>
      <c r="HM991" s="48"/>
      <c r="HN991" s="48"/>
      <c r="HO991" s="48"/>
      <c r="HP991" s="48"/>
      <c r="HQ991" s="48"/>
      <c r="HR991" s="48"/>
      <c r="HS991" s="48"/>
      <c r="HT991" s="48"/>
      <c r="HU991" s="48"/>
      <c r="HV991" s="48"/>
      <c r="HW991" s="48"/>
      <c r="HX991" s="48"/>
      <c r="HY991" s="48"/>
      <c r="HZ991" s="48"/>
      <c r="IA991" s="48"/>
      <c r="IB991" s="48"/>
      <c r="IC991" s="48"/>
      <c r="ID991" s="48"/>
      <c r="IE991" s="48"/>
      <c r="IF991" s="48"/>
      <c r="IG991" s="48"/>
      <c r="IH991" s="48"/>
      <c r="II991" s="48"/>
      <c r="IJ991" s="48"/>
      <c r="IK991" s="48"/>
      <c r="IL991" s="48"/>
      <c r="IM991" s="48"/>
      <c r="IN991" s="48"/>
      <c r="IO991" s="48"/>
      <c r="IP991" s="48"/>
      <c r="IQ991" s="48"/>
      <c r="IR991" s="48"/>
      <c r="IS991" s="48"/>
      <c r="IT991" s="48"/>
      <c r="IU991" s="48"/>
      <c r="IV991" s="48"/>
    </row>
    <row r="992" spans="2:256" x14ac:dyDescent="0.25">
      <c r="B992" s="48"/>
      <c r="C992" s="48"/>
      <c r="D992" s="48"/>
      <c r="E992" s="48"/>
      <c r="F992" s="48"/>
      <c r="G992" s="48"/>
      <c r="H992" s="48"/>
      <c r="I992" s="48"/>
      <c r="J992" s="48"/>
      <c r="K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c r="GT992" s="48"/>
      <c r="GU992" s="48"/>
      <c r="GV992" s="48"/>
      <c r="GW992" s="48"/>
      <c r="GX992" s="48"/>
      <c r="GY992" s="48"/>
      <c r="GZ992" s="48"/>
      <c r="HA992" s="48"/>
      <c r="HB992" s="48"/>
      <c r="HC992" s="48"/>
      <c r="HD992" s="48"/>
      <c r="HE992" s="48"/>
      <c r="HF992" s="48"/>
      <c r="HG992" s="48"/>
      <c r="HH992" s="48"/>
      <c r="HI992" s="48"/>
      <c r="HJ992" s="48"/>
      <c r="HK992" s="48"/>
      <c r="HL992" s="48"/>
      <c r="HM992" s="48"/>
      <c r="HN992" s="48"/>
      <c r="HO992" s="48"/>
      <c r="HP992" s="48"/>
      <c r="HQ992" s="48"/>
      <c r="HR992" s="48"/>
      <c r="HS992" s="48"/>
      <c r="HT992" s="48"/>
      <c r="HU992" s="48"/>
      <c r="HV992" s="48"/>
      <c r="HW992" s="48"/>
      <c r="HX992" s="48"/>
      <c r="HY992" s="48"/>
      <c r="HZ992" s="48"/>
      <c r="IA992" s="48"/>
      <c r="IB992" s="48"/>
      <c r="IC992" s="48"/>
      <c r="ID992" s="48"/>
      <c r="IE992" s="48"/>
      <c r="IF992" s="48"/>
      <c r="IG992" s="48"/>
      <c r="IH992" s="48"/>
      <c r="II992" s="48"/>
      <c r="IJ992" s="48"/>
      <c r="IK992" s="48"/>
      <c r="IL992" s="48"/>
      <c r="IM992" s="48"/>
      <c r="IN992" s="48"/>
      <c r="IO992" s="48"/>
      <c r="IP992" s="48"/>
      <c r="IQ992" s="48"/>
      <c r="IR992" s="48"/>
      <c r="IS992" s="48"/>
      <c r="IT992" s="48"/>
      <c r="IU992" s="48"/>
      <c r="IV992" s="48"/>
    </row>
    <row r="993" spans="2:256" x14ac:dyDescent="0.25">
      <c r="B993" s="48"/>
      <c r="C993" s="48"/>
      <c r="D993" s="48"/>
      <c r="E993" s="48"/>
      <c r="F993" s="48"/>
      <c r="G993" s="48"/>
      <c r="H993" s="48"/>
      <c r="I993" s="48"/>
      <c r="J993" s="48"/>
      <c r="K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c r="GT993" s="48"/>
      <c r="GU993" s="48"/>
      <c r="GV993" s="48"/>
      <c r="GW993" s="48"/>
      <c r="GX993" s="48"/>
      <c r="GY993" s="48"/>
      <c r="GZ993" s="48"/>
      <c r="HA993" s="48"/>
      <c r="HB993" s="48"/>
      <c r="HC993" s="48"/>
      <c r="HD993" s="48"/>
      <c r="HE993" s="48"/>
      <c r="HF993" s="48"/>
      <c r="HG993" s="48"/>
      <c r="HH993" s="48"/>
      <c r="HI993" s="48"/>
      <c r="HJ993" s="48"/>
      <c r="HK993" s="48"/>
      <c r="HL993" s="48"/>
      <c r="HM993" s="48"/>
      <c r="HN993" s="48"/>
      <c r="HO993" s="48"/>
      <c r="HP993" s="48"/>
      <c r="HQ993" s="48"/>
      <c r="HR993" s="48"/>
      <c r="HS993" s="48"/>
      <c r="HT993" s="48"/>
      <c r="HU993" s="48"/>
      <c r="HV993" s="48"/>
      <c r="HW993" s="48"/>
      <c r="HX993" s="48"/>
      <c r="HY993" s="48"/>
      <c r="HZ993" s="48"/>
      <c r="IA993" s="48"/>
      <c r="IB993" s="48"/>
      <c r="IC993" s="48"/>
      <c r="ID993" s="48"/>
      <c r="IE993" s="48"/>
      <c r="IF993" s="48"/>
      <c r="IG993" s="48"/>
      <c r="IH993" s="48"/>
      <c r="II993" s="48"/>
      <c r="IJ993" s="48"/>
      <c r="IK993" s="48"/>
      <c r="IL993" s="48"/>
      <c r="IM993" s="48"/>
      <c r="IN993" s="48"/>
      <c r="IO993" s="48"/>
      <c r="IP993" s="48"/>
      <c r="IQ993" s="48"/>
      <c r="IR993" s="48"/>
      <c r="IS993" s="48"/>
      <c r="IT993" s="48"/>
      <c r="IU993" s="48"/>
      <c r="IV993" s="48"/>
    </row>
    <row r="994" spans="2:256" x14ac:dyDescent="0.25">
      <c r="B994" s="48"/>
      <c r="C994" s="48"/>
      <c r="D994" s="48"/>
      <c r="E994" s="48"/>
      <c r="F994" s="48"/>
      <c r="G994" s="48"/>
      <c r="H994" s="48"/>
      <c r="I994" s="48"/>
      <c r="J994" s="48"/>
      <c r="K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c r="BS994" s="48"/>
      <c r="BT994" s="48"/>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48"/>
      <c r="DF994" s="48"/>
      <c r="DG994" s="48"/>
      <c r="DH994" s="48"/>
      <c r="DI994" s="48"/>
      <c r="DJ994" s="48"/>
      <c r="DK994" s="48"/>
      <c r="DL994" s="48"/>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M994" s="48"/>
      <c r="EN994" s="48"/>
      <c r="EO994" s="48"/>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c r="GL994" s="48"/>
      <c r="GM994" s="48"/>
      <c r="GN994" s="48"/>
      <c r="GO994" s="48"/>
      <c r="GP994" s="48"/>
      <c r="GQ994" s="48"/>
      <c r="GR994" s="48"/>
      <c r="GS994" s="48"/>
      <c r="GT994" s="48"/>
      <c r="GU994" s="48"/>
      <c r="GV994" s="48"/>
      <c r="GW994" s="48"/>
      <c r="GX994" s="48"/>
      <c r="GY994" s="48"/>
      <c r="GZ994" s="48"/>
      <c r="HA994" s="48"/>
      <c r="HB994" s="48"/>
      <c r="HC994" s="48"/>
      <c r="HD994" s="48"/>
      <c r="HE994" s="48"/>
      <c r="HF994" s="48"/>
      <c r="HG994" s="48"/>
      <c r="HH994" s="48"/>
      <c r="HI994" s="48"/>
      <c r="HJ994" s="48"/>
      <c r="HK994" s="48"/>
      <c r="HL994" s="48"/>
      <c r="HM994" s="48"/>
      <c r="HN994" s="48"/>
      <c r="HO994" s="48"/>
      <c r="HP994" s="48"/>
      <c r="HQ994" s="48"/>
      <c r="HR994" s="48"/>
      <c r="HS994" s="48"/>
      <c r="HT994" s="48"/>
      <c r="HU994" s="48"/>
      <c r="HV994" s="48"/>
      <c r="HW994" s="48"/>
      <c r="HX994" s="48"/>
      <c r="HY994" s="48"/>
      <c r="HZ994" s="48"/>
      <c r="IA994" s="48"/>
      <c r="IB994" s="48"/>
      <c r="IC994" s="48"/>
      <c r="ID994" s="48"/>
      <c r="IE994" s="48"/>
      <c r="IF994" s="48"/>
      <c r="IG994" s="48"/>
      <c r="IH994" s="48"/>
      <c r="II994" s="48"/>
      <c r="IJ994" s="48"/>
      <c r="IK994" s="48"/>
      <c r="IL994" s="48"/>
      <c r="IM994" s="48"/>
      <c r="IN994" s="48"/>
      <c r="IO994" s="48"/>
      <c r="IP994" s="48"/>
      <c r="IQ994" s="48"/>
      <c r="IR994" s="48"/>
      <c r="IS994" s="48"/>
      <c r="IT994" s="48"/>
      <c r="IU994" s="48"/>
      <c r="IV994" s="48"/>
    </row>
    <row r="995" spans="2:256" x14ac:dyDescent="0.25">
      <c r="B995" s="48"/>
      <c r="C995" s="48"/>
      <c r="D995" s="48"/>
      <c r="E995" s="48"/>
      <c r="F995" s="48"/>
      <c r="G995" s="48"/>
      <c r="H995" s="48"/>
      <c r="I995" s="48"/>
      <c r="J995" s="48"/>
      <c r="K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48"/>
      <c r="GT995" s="48"/>
      <c r="GU995" s="48"/>
      <c r="GV995" s="48"/>
      <c r="GW995" s="48"/>
      <c r="GX995" s="48"/>
      <c r="GY995" s="48"/>
      <c r="GZ995" s="48"/>
      <c r="HA995" s="48"/>
      <c r="HB995" s="48"/>
      <c r="HC995" s="48"/>
      <c r="HD995" s="48"/>
      <c r="HE995" s="48"/>
      <c r="HF995" s="48"/>
      <c r="HG995" s="48"/>
      <c r="HH995" s="48"/>
      <c r="HI995" s="48"/>
      <c r="HJ995" s="48"/>
      <c r="HK995" s="48"/>
      <c r="HL995" s="48"/>
      <c r="HM995" s="48"/>
      <c r="HN995" s="48"/>
      <c r="HO995" s="48"/>
      <c r="HP995" s="48"/>
      <c r="HQ995" s="48"/>
      <c r="HR995" s="48"/>
      <c r="HS995" s="48"/>
      <c r="HT995" s="48"/>
      <c r="HU995" s="48"/>
      <c r="HV995" s="48"/>
      <c r="HW995" s="48"/>
      <c r="HX995" s="48"/>
      <c r="HY995" s="48"/>
      <c r="HZ995" s="48"/>
      <c r="IA995" s="48"/>
      <c r="IB995" s="48"/>
      <c r="IC995" s="48"/>
      <c r="ID995" s="48"/>
      <c r="IE995" s="48"/>
      <c r="IF995" s="48"/>
      <c r="IG995" s="48"/>
      <c r="IH995" s="48"/>
      <c r="II995" s="48"/>
      <c r="IJ995" s="48"/>
      <c r="IK995" s="48"/>
      <c r="IL995" s="48"/>
      <c r="IM995" s="48"/>
      <c r="IN995" s="48"/>
      <c r="IO995" s="48"/>
      <c r="IP995" s="48"/>
      <c r="IQ995" s="48"/>
      <c r="IR995" s="48"/>
      <c r="IS995" s="48"/>
      <c r="IT995" s="48"/>
      <c r="IU995" s="48"/>
      <c r="IV995" s="48"/>
    </row>
    <row r="996" spans="2:256" x14ac:dyDescent="0.25">
      <c r="B996" s="48"/>
      <c r="C996" s="48"/>
      <c r="D996" s="48"/>
      <c r="E996" s="48"/>
      <c r="F996" s="48"/>
      <c r="G996" s="48"/>
      <c r="H996" s="48"/>
      <c r="I996" s="48"/>
      <c r="J996" s="48"/>
      <c r="K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c r="EF996" s="48"/>
      <c r="EG996" s="48"/>
      <c r="EH996" s="48"/>
      <c r="EI996" s="48"/>
      <c r="EJ996" s="48"/>
      <c r="EK996" s="48"/>
      <c r="EL996" s="48"/>
      <c r="EM996" s="48"/>
      <c r="EN996" s="48"/>
      <c r="EO996" s="48"/>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c r="GL996" s="48"/>
      <c r="GM996" s="48"/>
      <c r="GN996" s="48"/>
      <c r="GO996" s="48"/>
      <c r="GP996" s="48"/>
      <c r="GQ996" s="48"/>
      <c r="GR996" s="48"/>
      <c r="GS996" s="48"/>
      <c r="GT996" s="48"/>
      <c r="GU996" s="48"/>
      <c r="GV996" s="48"/>
      <c r="GW996" s="48"/>
      <c r="GX996" s="48"/>
      <c r="GY996" s="48"/>
      <c r="GZ996" s="48"/>
      <c r="HA996" s="48"/>
      <c r="HB996" s="48"/>
      <c r="HC996" s="48"/>
      <c r="HD996" s="48"/>
      <c r="HE996" s="48"/>
      <c r="HF996" s="48"/>
      <c r="HG996" s="48"/>
      <c r="HH996" s="48"/>
      <c r="HI996" s="48"/>
      <c r="HJ996" s="48"/>
      <c r="HK996" s="48"/>
      <c r="HL996" s="48"/>
      <c r="HM996" s="48"/>
      <c r="HN996" s="48"/>
      <c r="HO996" s="48"/>
      <c r="HP996" s="48"/>
      <c r="HQ996" s="48"/>
      <c r="HR996" s="48"/>
      <c r="HS996" s="48"/>
      <c r="HT996" s="48"/>
      <c r="HU996" s="48"/>
      <c r="HV996" s="48"/>
      <c r="HW996" s="48"/>
      <c r="HX996" s="48"/>
      <c r="HY996" s="48"/>
      <c r="HZ996" s="48"/>
      <c r="IA996" s="48"/>
      <c r="IB996" s="48"/>
      <c r="IC996" s="48"/>
      <c r="ID996" s="48"/>
      <c r="IE996" s="48"/>
      <c r="IF996" s="48"/>
      <c r="IG996" s="48"/>
      <c r="IH996" s="48"/>
      <c r="II996" s="48"/>
      <c r="IJ996" s="48"/>
      <c r="IK996" s="48"/>
      <c r="IL996" s="48"/>
      <c r="IM996" s="48"/>
      <c r="IN996" s="48"/>
      <c r="IO996" s="48"/>
      <c r="IP996" s="48"/>
      <c r="IQ996" s="48"/>
      <c r="IR996" s="48"/>
      <c r="IS996" s="48"/>
      <c r="IT996" s="48"/>
      <c r="IU996" s="48"/>
      <c r="IV996" s="48"/>
    </row>
    <row r="997" spans="2:256" x14ac:dyDescent="0.25">
      <c r="B997" s="48"/>
      <c r="C997" s="48"/>
      <c r="D997" s="48"/>
      <c r="E997" s="48"/>
      <c r="F997" s="48"/>
      <c r="G997" s="48"/>
      <c r="H997" s="48"/>
      <c r="I997" s="48"/>
      <c r="J997" s="48"/>
      <c r="K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c r="GT997" s="48"/>
      <c r="GU997" s="48"/>
      <c r="GV997" s="48"/>
      <c r="GW997" s="48"/>
      <c r="GX997" s="48"/>
      <c r="GY997" s="48"/>
      <c r="GZ997" s="48"/>
      <c r="HA997" s="48"/>
      <c r="HB997" s="48"/>
      <c r="HC997" s="48"/>
      <c r="HD997" s="48"/>
      <c r="HE997" s="48"/>
      <c r="HF997" s="48"/>
      <c r="HG997" s="48"/>
      <c r="HH997" s="48"/>
      <c r="HI997" s="48"/>
      <c r="HJ997" s="48"/>
      <c r="HK997" s="48"/>
      <c r="HL997" s="48"/>
      <c r="HM997" s="48"/>
      <c r="HN997" s="48"/>
      <c r="HO997" s="48"/>
      <c r="HP997" s="48"/>
      <c r="HQ997" s="48"/>
      <c r="HR997" s="48"/>
      <c r="HS997" s="48"/>
      <c r="HT997" s="48"/>
      <c r="HU997" s="48"/>
      <c r="HV997" s="48"/>
      <c r="HW997" s="48"/>
      <c r="HX997" s="48"/>
      <c r="HY997" s="48"/>
      <c r="HZ997" s="48"/>
      <c r="IA997" s="48"/>
      <c r="IB997" s="48"/>
      <c r="IC997" s="48"/>
      <c r="ID997" s="48"/>
      <c r="IE997" s="48"/>
      <c r="IF997" s="48"/>
      <c r="IG997" s="48"/>
      <c r="IH997" s="48"/>
      <c r="II997" s="48"/>
      <c r="IJ997" s="48"/>
      <c r="IK997" s="48"/>
      <c r="IL997" s="48"/>
      <c r="IM997" s="48"/>
      <c r="IN997" s="48"/>
      <c r="IO997" s="48"/>
      <c r="IP997" s="48"/>
      <c r="IQ997" s="48"/>
      <c r="IR997" s="48"/>
      <c r="IS997" s="48"/>
      <c r="IT997" s="48"/>
      <c r="IU997" s="48"/>
      <c r="IV997" s="48"/>
    </row>
    <row r="998" spans="2:256" x14ac:dyDescent="0.25">
      <c r="B998" s="48"/>
      <c r="C998" s="48"/>
      <c r="D998" s="48"/>
      <c r="E998" s="48"/>
      <c r="F998" s="48"/>
      <c r="G998" s="48"/>
      <c r="H998" s="48"/>
      <c r="I998" s="48"/>
      <c r="J998" s="48"/>
      <c r="K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c r="GT998" s="48"/>
      <c r="GU998" s="48"/>
      <c r="GV998" s="48"/>
      <c r="GW998" s="48"/>
      <c r="GX998" s="48"/>
      <c r="GY998" s="48"/>
      <c r="GZ998" s="48"/>
      <c r="HA998" s="48"/>
      <c r="HB998" s="48"/>
      <c r="HC998" s="48"/>
      <c r="HD998" s="48"/>
      <c r="HE998" s="48"/>
      <c r="HF998" s="48"/>
      <c r="HG998" s="48"/>
      <c r="HH998" s="48"/>
      <c r="HI998" s="48"/>
      <c r="HJ998" s="48"/>
      <c r="HK998" s="48"/>
      <c r="HL998" s="48"/>
      <c r="HM998" s="48"/>
      <c r="HN998" s="48"/>
      <c r="HO998" s="48"/>
      <c r="HP998" s="48"/>
      <c r="HQ998" s="48"/>
      <c r="HR998" s="48"/>
      <c r="HS998" s="48"/>
      <c r="HT998" s="48"/>
      <c r="HU998" s="48"/>
      <c r="HV998" s="48"/>
      <c r="HW998" s="48"/>
      <c r="HX998" s="48"/>
      <c r="HY998" s="48"/>
      <c r="HZ998" s="48"/>
      <c r="IA998" s="48"/>
      <c r="IB998" s="48"/>
      <c r="IC998" s="48"/>
      <c r="ID998" s="48"/>
      <c r="IE998" s="48"/>
      <c r="IF998" s="48"/>
      <c r="IG998" s="48"/>
      <c r="IH998" s="48"/>
      <c r="II998" s="48"/>
      <c r="IJ998" s="48"/>
      <c r="IK998" s="48"/>
      <c r="IL998" s="48"/>
      <c r="IM998" s="48"/>
      <c r="IN998" s="48"/>
      <c r="IO998" s="48"/>
      <c r="IP998" s="48"/>
      <c r="IQ998" s="48"/>
      <c r="IR998" s="48"/>
      <c r="IS998" s="48"/>
      <c r="IT998" s="48"/>
      <c r="IU998" s="48"/>
      <c r="IV998" s="48"/>
    </row>
    <row r="999" spans="2:256" x14ac:dyDescent="0.25">
      <c r="B999" s="48"/>
      <c r="C999" s="48"/>
      <c r="D999" s="48"/>
      <c r="E999" s="48"/>
      <c r="F999" s="48"/>
      <c r="G999" s="48"/>
      <c r="H999" s="48"/>
      <c r="I999" s="48"/>
      <c r="J999" s="48"/>
      <c r="K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c r="EF999" s="48"/>
      <c r="EG999" s="48"/>
      <c r="EH999" s="48"/>
      <c r="EI999" s="48"/>
      <c r="EJ999" s="48"/>
      <c r="EK999" s="48"/>
      <c r="EL999" s="48"/>
      <c r="EM999" s="48"/>
      <c r="EN999" s="48"/>
      <c r="EO999" s="48"/>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c r="GT999" s="48"/>
      <c r="GU999" s="48"/>
      <c r="GV999" s="48"/>
      <c r="GW999" s="48"/>
      <c r="GX999" s="48"/>
      <c r="GY999" s="48"/>
      <c r="GZ999" s="48"/>
      <c r="HA999" s="48"/>
      <c r="HB999" s="48"/>
      <c r="HC999" s="48"/>
      <c r="HD999" s="48"/>
      <c r="HE999" s="48"/>
      <c r="HF999" s="48"/>
      <c r="HG999" s="48"/>
      <c r="HH999" s="48"/>
      <c r="HI999" s="48"/>
      <c r="HJ999" s="48"/>
      <c r="HK999" s="48"/>
      <c r="HL999" s="48"/>
      <c r="HM999" s="48"/>
      <c r="HN999" s="48"/>
      <c r="HO999" s="48"/>
      <c r="HP999" s="48"/>
      <c r="HQ999" s="48"/>
      <c r="HR999" s="48"/>
      <c r="HS999" s="48"/>
      <c r="HT999" s="48"/>
      <c r="HU999" s="48"/>
      <c r="HV999" s="48"/>
      <c r="HW999" s="48"/>
      <c r="HX999" s="48"/>
      <c r="HY999" s="48"/>
      <c r="HZ999" s="48"/>
      <c r="IA999" s="48"/>
      <c r="IB999" s="48"/>
      <c r="IC999" s="48"/>
      <c r="ID999" s="48"/>
      <c r="IE999" s="48"/>
      <c r="IF999" s="48"/>
      <c r="IG999" s="48"/>
      <c r="IH999" s="48"/>
      <c r="II999" s="48"/>
      <c r="IJ999" s="48"/>
      <c r="IK999" s="48"/>
      <c r="IL999" s="48"/>
      <c r="IM999" s="48"/>
      <c r="IN999" s="48"/>
      <c r="IO999" s="48"/>
      <c r="IP999" s="48"/>
      <c r="IQ999" s="48"/>
      <c r="IR999" s="48"/>
      <c r="IS999" s="48"/>
      <c r="IT999" s="48"/>
      <c r="IU999" s="48"/>
      <c r="IV999" s="48"/>
    </row>
    <row r="1000" spans="2:256" x14ac:dyDescent="0.25">
      <c r="B1000" s="48"/>
      <c r="C1000" s="48"/>
      <c r="D1000" s="48"/>
      <c r="E1000" s="48"/>
      <c r="F1000" s="48"/>
      <c r="G1000" s="48"/>
      <c r="H1000" s="48"/>
      <c r="I1000" s="48"/>
      <c r="J1000" s="48"/>
      <c r="K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48"/>
      <c r="DF1000" s="48"/>
      <c r="DG1000" s="48"/>
      <c r="DH1000" s="48"/>
      <c r="DI1000" s="48"/>
      <c r="DJ1000" s="48"/>
      <c r="DK1000" s="48"/>
      <c r="DL1000" s="48"/>
      <c r="DM1000" s="48"/>
      <c r="DN1000" s="48"/>
      <c r="DO1000" s="48"/>
      <c r="DP1000" s="48"/>
      <c r="DQ1000" s="48"/>
      <c r="DR1000" s="48"/>
      <c r="DS1000" s="48"/>
      <c r="DT1000" s="48"/>
      <c r="DU1000" s="48"/>
      <c r="DV1000" s="48"/>
      <c r="DW1000" s="48"/>
      <c r="DX1000" s="48"/>
      <c r="DY1000" s="48"/>
      <c r="DZ1000" s="48"/>
      <c r="EA1000" s="48"/>
      <c r="EB1000" s="48"/>
      <c r="EC1000" s="48"/>
      <c r="ED1000" s="48"/>
      <c r="EE1000" s="48"/>
      <c r="EF1000" s="48"/>
      <c r="EG1000" s="48"/>
      <c r="EH1000" s="48"/>
      <c r="EI1000" s="48"/>
      <c r="EJ1000" s="48"/>
      <c r="EK1000" s="48"/>
      <c r="EL1000" s="48"/>
      <c r="EM1000" s="48"/>
      <c r="EN1000" s="48"/>
      <c r="EO1000" s="48"/>
      <c r="EP1000" s="48"/>
      <c r="EQ1000" s="48"/>
      <c r="ER1000" s="48"/>
      <c r="ES1000" s="48"/>
      <c r="ET1000" s="48"/>
      <c r="EU1000" s="48"/>
      <c r="EV1000" s="48"/>
      <c r="EW1000" s="48"/>
      <c r="EX1000" s="48"/>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c r="GL1000" s="48"/>
      <c r="GM1000" s="48"/>
      <c r="GN1000" s="48"/>
      <c r="GO1000" s="48"/>
      <c r="GP1000" s="48"/>
      <c r="GQ1000" s="48"/>
      <c r="GR1000" s="48"/>
      <c r="GS1000" s="48"/>
      <c r="GT1000" s="48"/>
      <c r="GU1000" s="48"/>
      <c r="GV1000" s="48"/>
      <c r="GW1000" s="48"/>
      <c r="GX1000" s="48"/>
      <c r="GY1000" s="48"/>
      <c r="GZ1000" s="48"/>
      <c r="HA1000" s="48"/>
      <c r="HB1000" s="48"/>
      <c r="HC1000" s="48"/>
      <c r="HD1000" s="48"/>
      <c r="HE1000" s="48"/>
      <c r="HF1000" s="48"/>
      <c r="HG1000" s="48"/>
      <c r="HH1000" s="48"/>
      <c r="HI1000" s="48"/>
      <c r="HJ1000" s="48"/>
      <c r="HK1000" s="48"/>
      <c r="HL1000" s="48"/>
      <c r="HM1000" s="48"/>
      <c r="HN1000" s="48"/>
      <c r="HO1000" s="48"/>
      <c r="HP1000" s="48"/>
      <c r="HQ1000" s="48"/>
      <c r="HR1000" s="48"/>
      <c r="HS1000" s="48"/>
      <c r="HT1000" s="48"/>
      <c r="HU1000" s="48"/>
      <c r="HV1000" s="48"/>
      <c r="HW1000" s="48"/>
      <c r="HX1000" s="48"/>
      <c r="HY1000" s="48"/>
      <c r="HZ1000" s="48"/>
      <c r="IA1000" s="48"/>
      <c r="IB1000" s="48"/>
      <c r="IC1000" s="48"/>
      <c r="ID1000" s="48"/>
      <c r="IE1000" s="48"/>
      <c r="IF1000" s="48"/>
      <c r="IG1000" s="48"/>
      <c r="IH1000" s="48"/>
      <c r="II1000" s="48"/>
      <c r="IJ1000" s="48"/>
      <c r="IK1000" s="48"/>
      <c r="IL1000" s="48"/>
      <c r="IM1000" s="48"/>
      <c r="IN1000" s="48"/>
      <c r="IO1000" s="48"/>
      <c r="IP1000" s="48"/>
      <c r="IQ1000" s="48"/>
      <c r="IR1000" s="48"/>
      <c r="IS1000" s="48"/>
      <c r="IT1000" s="48"/>
      <c r="IU1000" s="48"/>
      <c r="IV1000" s="48"/>
    </row>
    <row r="1001" spans="2:256" x14ac:dyDescent="0.25">
      <c r="B1001" s="48"/>
      <c r="C1001" s="48"/>
      <c r="D1001" s="48"/>
      <c r="E1001" s="48"/>
      <c r="F1001" s="48"/>
      <c r="G1001" s="48"/>
      <c r="H1001" s="48"/>
      <c r="I1001" s="48"/>
      <c r="J1001" s="48"/>
      <c r="K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c r="EF1001" s="48"/>
      <c r="EG1001" s="48"/>
      <c r="EH1001" s="48"/>
      <c r="EI1001" s="48"/>
      <c r="EJ1001" s="48"/>
      <c r="EK1001" s="48"/>
      <c r="EL1001" s="48"/>
      <c r="EM1001" s="48"/>
      <c r="EN1001" s="48"/>
      <c r="EO1001" s="48"/>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c r="GL1001" s="48"/>
      <c r="GM1001" s="48"/>
      <c r="GN1001" s="48"/>
      <c r="GO1001" s="48"/>
      <c r="GP1001" s="48"/>
      <c r="GQ1001" s="48"/>
      <c r="GR1001" s="48"/>
      <c r="GS1001" s="48"/>
      <c r="GT1001" s="48"/>
      <c r="GU1001" s="48"/>
      <c r="GV1001" s="48"/>
      <c r="GW1001" s="48"/>
      <c r="GX1001" s="48"/>
      <c r="GY1001" s="48"/>
      <c r="GZ1001" s="48"/>
      <c r="HA1001" s="48"/>
      <c r="HB1001" s="48"/>
      <c r="HC1001" s="48"/>
      <c r="HD1001" s="48"/>
      <c r="HE1001" s="48"/>
      <c r="HF1001" s="48"/>
      <c r="HG1001" s="48"/>
      <c r="HH1001" s="48"/>
      <c r="HI1001" s="48"/>
      <c r="HJ1001" s="48"/>
      <c r="HK1001" s="48"/>
      <c r="HL1001" s="48"/>
      <c r="HM1001" s="48"/>
      <c r="HN1001" s="48"/>
      <c r="HO1001" s="48"/>
      <c r="HP1001" s="48"/>
      <c r="HQ1001" s="48"/>
      <c r="HR1001" s="48"/>
      <c r="HS1001" s="48"/>
      <c r="HT1001" s="48"/>
      <c r="HU1001" s="48"/>
      <c r="HV1001" s="48"/>
      <c r="HW1001" s="48"/>
      <c r="HX1001" s="48"/>
      <c r="HY1001" s="48"/>
      <c r="HZ1001" s="48"/>
      <c r="IA1001" s="48"/>
      <c r="IB1001" s="48"/>
      <c r="IC1001" s="48"/>
      <c r="ID1001" s="48"/>
      <c r="IE1001" s="48"/>
      <c r="IF1001" s="48"/>
      <c r="IG1001" s="48"/>
      <c r="IH1001" s="48"/>
      <c r="II1001" s="48"/>
      <c r="IJ1001" s="48"/>
      <c r="IK1001" s="48"/>
      <c r="IL1001" s="48"/>
      <c r="IM1001" s="48"/>
      <c r="IN1001" s="48"/>
      <c r="IO1001" s="48"/>
      <c r="IP1001" s="48"/>
      <c r="IQ1001" s="48"/>
      <c r="IR1001" s="48"/>
      <c r="IS1001" s="48"/>
      <c r="IT1001" s="48"/>
      <c r="IU1001" s="48"/>
      <c r="IV1001" s="48"/>
    </row>
    <row r="1002" spans="2:256" x14ac:dyDescent="0.25">
      <c r="B1002" s="48"/>
      <c r="C1002" s="48"/>
      <c r="D1002" s="48"/>
      <c r="E1002" s="48"/>
      <c r="F1002" s="48"/>
      <c r="G1002" s="48"/>
      <c r="H1002" s="48"/>
      <c r="I1002" s="48"/>
      <c r="J1002" s="48"/>
      <c r="K1002" s="48"/>
      <c r="O1002" s="48"/>
      <c r="P1002" s="48"/>
      <c r="Q1002" s="48"/>
      <c r="R1002" s="48"/>
      <c r="S1002" s="48"/>
      <c r="T1002" s="48"/>
      <c r="U1002" s="48"/>
      <c r="V1002" s="48"/>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c r="BT1002" s="48"/>
      <c r="BU1002" s="48"/>
      <c r="BV1002" s="48"/>
      <c r="BW1002" s="48"/>
      <c r="BX1002" s="48"/>
      <c r="BY1002" s="48"/>
      <c r="BZ1002" s="48"/>
      <c r="CA1002" s="48"/>
      <c r="CB1002" s="48"/>
      <c r="CC1002" s="48"/>
      <c r="CD1002" s="48"/>
      <c r="CE1002" s="48"/>
      <c r="CF1002" s="48"/>
      <c r="CG1002" s="48"/>
      <c r="CH1002" s="48"/>
      <c r="CI1002" s="48"/>
      <c r="CJ1002" s="48"/>
      <c r="CK1002" s="48"/>
      <c r="CL1002" s="48"/>
      <c r="CM1002" s="48"/>
      <c r="CN1002" s="48"/>
      <c r="CO1002" s="48"/>
      <c r="CP1002" s="48"/>
      <c r="CQ1002" s="48"/>
      <c r="CR1002" s="48"/>
      <c r="CS1002" s="48"/>
      <c r="CT1002" s="48"/>
      <c r="CU1002" s="48"/>
      <c r="CV1002" s="48"/>
      <c r="CW1002" s="48"/>
      <c r="CX1002" s="48"/>
      <c r="CY1002" s="48"/>
      <c r="CZ1002" s="48"/>
      <c r="DA1002" s="48"/>
      <c r="DB1002" s="48"/>
      <c r="DC1002" s="48"/>
      <c r="DD1002" s="48"/>
      <c r="DE1002" s="48"/>
      <c r="DF1002" s="48"/>
      <c r="DG1002" s="48"/>
      <c r="DH1002" s="48"/>
      <c r="DI1002" s="48"/>
      <c r="DJ1002" s="48"/>
      <c r="DK1002" s="48"/>
      <c r="DL1002" s="48"/>
      <c r="DM1002" s="48"/>
      <c r="DN1002" s="48"/>
      <c r="DO1002" s="48"/>
      <c r="DP1002" s="48"/>
      <c r="DQ1002" s="48"/>
      <c r="DR1002" s="48"/>
      <c r="DS1002" s="48"/>
      <c r="DT1002" s="48"/>
      <c r="DU1002" s="48"/>
      <c r="DV1002" s="48"/>
      <c r="DW1002" s="48"/>
      <c r="DX1002" s="48"/>
      <c r="DY1002" s="48"/>
      <c r="DZ1002" s="48"/>
      <c r="EA1002" s="48"/>
      <c r="EB1002" s="48"/>
      <c r="EC1002" s="48"/>
      <c r="ED1002" s="48"/>
      <c r="EE1002" s="48"/>
      <c r="EF1002" s="48"/>
      <c r="EG1002" s="48"/>
      <c r="EH1002" s="48"/>
      <c r="EI1002" s="48"/>
      <c r="EJ1002" s="48"/>
      <c r="EK1002" s="48"/>
      <c r="EL1002" s="48"/>
      <c r="EM1002" s="48"/>
      <c r="EN1002" s="48"/>
      <c r="EO1002" s="48"/>
      <c r="EP1002" s="48"/>
      <c r="EQ1002" s="48"/>
      <c r="ER1002" s="48"/>
      <c r="ES1002" s="48"/>
      <c r="ET1002" s="48"/>
      <c r="EU1002" s="48"/>
      <c r="EV1002" s="48"/>
      <c r="EW1002" s="48"/>
      <c r="EX1002" s="48"/>
      <c r="EY1002" s="48"/>
      <c r="EZ1002" s="48"/>
      <c r="FA1002" s="48"/>
      <c r="FB1002" s="48"/>
      <c r="FC1002" s="48"/>
      <c r="FD1002" s="48"/>
      <c r="FE1002" s="48"/>
      <c r="FF1002" s="48"/>
      <c r="FG1002" s="48"/>
      <c r="FH1002" s="48"/>
      <c r="FI1002" s="48"/>
      <c r="FJ1002" s="48"/>
      <c r="FK1002" s="48"/>
      <c r="FL1002" s="48"/>
      <c r="FM1002" s="48"/>
      <c r="FN1002" s="48"/>
      <c r="FO1002" s="48"/>
      <c r="FP1002" s="48"/>
      <c r="FQ1002" s="48"/>
      <c r="FR1002" s="48"/>
      <c r="FS1002" s="48"/>
      <c r="FT1002" s="48"/>
      <c r="FU1002" s="48"/>
      <c r="FV1002" s="48"/>
      <c r="FW1002" s="48"/>
      <c r="FX1002" s="48"/>
      <c r="FY1002" s="48"/>
      <c r="FZ1002" s="48"/>
      <c r="GA1002" s="48"/>
      <c r="GB1002" s="48"/>
      <c r="GC1002" s="48"/>
      <c r="GD1002" s="48"/>
      <c r="GE1002" s="48"/>
      <c r="GF1002" s="48"/>
      <c r="GG1002" s="48"/>
      <c r="GH1002" s="48"/>
      <c r="GI1002" s="48"/>
      <c r="GJ1002" s="48"/>
      <c r="GK1002" s="48"/>
      <c r="GL1002" s="48"/>
      <c r="GM1002" s="48"/>
      <c r="GN1002" s="48"/>
      <c r="GO1002" s="48"/>
      <c r="GP1002" s="48"/>
      <c r="GQ1002" s="48"/>
      <c r="GR1002" s="48"/>
      <c r="GS1002" s="48"/>
      <c r="GT1002" s="48"/>
      <c r="GU1002" s="48"/>
      <c r="GV1002" s="48"/>
      <c r="GW1002" s="48"/>
      <c r="GX1002" s="48"/>
      <c r="GY1002" s="48"/>
      <c r="GZ1002" s="48"/>
      <c r="HA1002" s="48"/>
      <c r="HB1002" s="48"/>
      <c r="HC1002" s="48"/>
      <c r="HD1002" s="48"/>
      <c r="HE1002" s="48"/>
      <c r="HF1002" s="48"/>
      <c r="HG1002" s="48"/>
      <c r="HH1002" s="48"/>
      <c r="HI1002" s="48"/>
      <c r="HJ1002" s="48"/>
      <c r="HK1002" s="48"/>
      <c r="HL1002" s="48"/>
      <c r="HM1002" s="48"/>
      <c r="HN1002" s="48"/>
      <c r="HO1002" s="48"/>
      <c r="HP1002" s="48"/>
      <c r="HQ1002" s="48"/>
      <c r="HR1002" s="48"/>
      <c r="HS1002" s="48"/>
      <c r="HT1002" s="48"/>
      <c r="HU1002" s="48"/>
      <c r="HV1002" s="48"/>
      <c r="HW1002" s="48"/>
      <c r="HX1002" s="48"/>
      <c r="HY1002" s="48"/>
      <c r="HZ1002" s="48"/>
      <c r="IA1002" s="48"/>
      <c r="IB1002" s="48"/>
      <c r="IC1002" s="48"/>
      <c r="ID1002" s="48"/>
      <c r="IE1002" s="48"/>
      <c r="IF1002" s="48"/>
      <c r="IG1002" s="48"/>
      <c r="IH1002" s="48"/>
      <c r="II1002" s="48"/>
      <c r="IJ1002" s="48"/>
      <c r="IK1002" s="48"/>
      <c r="IL1002" s="48"/>
      <c r="IM1002" s="48"/>
      <c r="IN1002" s="48"/>
      <c r="IO1002" s="48"/>
      <c r="IP1002" s="48"/>
      <c r="IQ1002" s="48"/>
      <c r="IR1002" s="48"/>
      <c r="IS1002" s="48"/>
      <c r="IT1002" s="48"/>
      <c r="IU1002" s="48"/>
      <c r="IV1002" s="48"/>
    </row>
    <row r="1003" spans="2:256" x14ac:dyDescent="0.25">
      <c r="B1003" s="48"/>
      <c r="C1003" s="48"/>
      <c r="D1003" s="48"/>
      <c r="E1003" s="48"/>
      <c r="F1003" s="48"/>
      <c r="G1003" s="48"/>
      <c r="H1003" s="48"/>
      <c r="I1003" s="48"/>
      <c r="J1003" s="48"/>
      <c r="K1003" s="48"/>
      <c r="O1003" s="48"/>
      <c r="P1003" s="48"/>
      <c r="Q1003" s="48"/>
      <c r="R1003" s="48"/>
      <c r="S1003" s="48"/>
      <c r="T1003" s="48"/>
      <c r="U1003" s="48"/>
      <c r="V1003" s="48"/>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c r="AR1003" s="48"/>
      <c r="AS1003" s="48"/>
      <c r="AT1003" s="48"/>
      <c r="AU1003" s="48"/>
      <c r="AV1003" s="48"/>
      <c r="AW1003" s="48"/>
      <c r="AX1003" s="48"/>
      <c r="AY1003" s="48"/>
      <c r="AZ1003" s="48"/>
      <c r="BA1003" s="48"/>
      <c r="BB1003" s="48"/>
      <c r="BC1003" s="48"/>
      <c r="BD1003" s="48"/>
      <c r="BE1003" s="48"/>
      <c r="BF1003" s="48"/>
      <c r="BG1003" s="48"/>
      <c r="BH1003" s="48"/>
      <c r="BI1003" s="48"/>
      <c r="BJ1003" s="48"/>
      <c r="BK1003" s="48"/>
      <c r="BL1003" s="48"/>
      <c r="BM1003" s="48"/>
      <c r="BN1003" s="48"/>
      <c r="BO1003" s="48"/>
      <c r="BP1003" s="48"/>
      <c r="BQ1003" s="48"/>
      <c r="BR1003" s="48"/>
      <c r="BS1003" s="48"/>
      <c r="BT1003" s="48"/>
      <c r="BU1003" s="48"/>
      <c r="BV1003" s="48"/>
      <c r="BW1003" s="48"/>
      <c r="BX1003" s="48"/>
      <c r="BY1003" s="48"/>
      <c r="BZ1003" s="48"/>
      <c r="CA1003" s="48"/>
      <c r="CB1003" s="48"/>
      <c r="CC1003" s="48"/>
      <c r="CD1003" s="48"/>
      <c r="CE1003" s="48"/>
      <c r="CF1003" s="48"/>
      <c r="CG1003" s="48"/>
      <c r="CH1003" s="48"/>
      <c r="CI1003" s="48"/>
      <c r="CJ1003" s="48"/>
      <c r="CK1003" s="48"/>
      <c r="CL1003" s="48"/>
      <c r="CM1003" s="48"/>
      <c r="CN1003" s="48"/>
      <c r="CO1003" s="48"/>
      <c r="CP1003" s="48"/>
      <c r="CQ1003" s="48"/>
      <c r="CR1003" s="48"/>
      <c r="CS1003" s="48"/>
      <c r="CT1003" s="48"/>
      <c r="CU1003" s="48"/>
      <c r="CV1003" s="48"/>
      <c r="CW1003" s="48"/>
      <c r="CX1003" s="48"/>
      <c r="CY1003" s="48"/>
      <c r="CZ1003" s="48"/>
      <c r="DA1003" s="48"/>
      <c r="DB1003" s="48"/>
      <c r="DC1003" s="48"/>
      <c r="DD1003" s="48"/>
      <c r="DE1003" s="48"/>
      <c r="DF1003" s="48"/>
      <c r="DG1003" s="48"/>
      <c r="DH1003" s="48"/>
      <c r="DI1003" s="48"/>
      <c r="DJ1003" s="48"/>
      <c r="DK1003" s="48"/>
      <c r="DL1003" s="48"/>
      <c r="DM1003" s="48"/>
      <c r="DN1003" s="48"/>
      <c r="DO1003" s="48"/>
      <c r="DP1003" s="48"/>
      <c r="DQ1003" s="48"/>
      <c r="DR1003" s="48"/>
      <c r="DS1003" s="48"/>
      <c r="DT1003" s="48"/>
      <c r="DU1003" s="48"/>
      <c r="DV1003" s="48"/>
      <c r="DW1003" s="48"/>
      <c r="DX1003" s="48"/>
      <c r="DY1003" s="48"/>
      <c r="DZ1003" s="48"/>
      <c r="EA1003" s="48"/>
      <c r="EB1003" s="48"/>
      <c r="EC1003" s="48"/>
      <c r="ED1003" s="48"/>
      <c r="EE1003" s="48"/>
      <c r="EF1003" s="48"/>
      <c r="EG1003" s="48"/>
      <c r="EH1003" s="48"/>
      <c r="EI1003" s="48"/>
      <c r="EJ1003" s="48"/>
      <c r="EK1003" s="48"/>
      <c r="EL1003" s="48"/>
      <c r="EM1003" s="48"/>
      <c r="EN1003" s="48"/>
      <c r="EO1003" s="48"/>
      <c r="EP1003" s="48"/>
      <c r="EQ1003" s="48"/>
      <c r="ER1003" s="48"/>
      <c r="ES1003" s="48"/>
      <c r="ET1003" s="48"/>
      <c r="EU1003" s="48"/>
      <c r="EV1003" s="48"/>
      <c r="EW1003" s="48"/>
      <c r="EX1003" s="48"/>
      <c r="EY1003" s="48"/>
      <c r="EZ1003" s="48"/>
      <c r="FA1003" s="48"/>
      <c r="FB1003" s="48"/>
      <c r="FC1003" s="48"/>
      <c r="FD1003" s="48"/>
      <c r="FE1003" s="48"/>
      <c r="FF1003" s="48"/>
      <c r="FG1003" s="48"/>
      <c r="FH1003" s="48"/>
      <c r="FI1003" s="48"/>
      <c r="FJ1003" s="48"/>
      <c r="FK1003" s="48"/>
      <c r="FL1003" s="48"/>
      <c r="FM1003" s="48"/>
      <c r="FN1003" s="48"/>
      <c r="FO1003" s="48"/>
      <c r="FP1003" s="48"/>
      <c r="FQ1003" s="48"/>
      <c r="FR1003" s="48"/>
      <c r="FS1003" s="48"/>
      <c r="FT1003" s="48"/>
      <c r="FU1003" s="48"/>
      <c r="FV1003" s="48"/>
      <c r="FW1003" s="48"/>
      <c r="FX1003" s="48"/>
      <c r="FY1003" s="48"/>
      <c r="FZ1003" s="48"/>
      <c r="GA1003" s="48"/>
      <c r="GB1003" s="48"/>
      <c r="GC1003" s="48"/>
      <c r="GD1003" s="48"/>
      <c r="GE1003" s="48"/>
      <c r="GF1003" s="48"/>
      <c r="GG1003" s="48"/>
      <c r="GH1003" s="48"/>
      <c r="GI1003" s="48"/>
      <c r="GJ1003" s="48"/>
      <c r="GK1003" s="48"/>
      <c r="GL1003" s="48"/>
      <c r="GM1003" s="48"/>
      <c r="GN1003" s="48"/>
      <c r="GO1003" s="48"/>
      <c r="GP1003" s="48"/>
      <c r="GQ1003" s="48"/>
      <c r="GR1003" s="48"/>
      <c r="GS1003" s="48"/>
      <c r="GT1003" s="48"/>
      <c r="GU1003" s="48"/>
      <c r="GV1003" s="48"/>
      <c r="GW1003" s="48"/>
      <c r="GX1003" s="48"/>
      <c r="GY1003" s="48"/>
      <c r="GZ1003" s="48"/>
      <c r="HA1003" s="48"/>
      <c r="HB1003" s="48"/>
      <c r="HC1003" s="48"/>
      <c r="HD1003" s="48"/>
      <c r="HE1003" s="48"/>
      <c r="HF1003" s="48"/>
      <c r="HG1003" s="48"/>
      <c r="HH1003" s="48"/>
      <c r="HI1003" s="48"/>
      <c r="HJ1003" s="48"/>
      <c r="HK1003" s="48"/>
      <c r="HL1003" s="48"/>
      <c r="HM1003" s="48"/>
      <c r="HN1003" s="48"/>
      <c r="HO1003" s="48"/>
      <c r="HP1003" s="48"/>
      <c r="HQ1003" s="48"/>
      <c r="HR1003" s="48"/>
      <c r="HS1003" s="48"/>
      <c r="HT1003" s="48"/>
      <c r="HU1003" s="48"/>
      <c r="HV1003" s="48"/>
      <c r="HW1003" s="48"/>
      <c r="HX1003" s="48"/>
      <c r="HY1003" s="48"/>
      <c r="HZ1003" s="48"/>
      <c r="IA1003" s="48"/>
      <c r="IB1003" s="48"/>
      <c r="IC1003" s="48"/>
      <c r="ID1003" s="48"/>
      <c r="IE1003" s="48"/>
      <c r="IF1003" s="48"/>
      <c r="IG1003" s="48"/>
      <c r="IH1003" s="48"/>
      <c r="II1003" s="48"/>
      <c r="IJ1003" s="48"/>
      <c r="IK1003" s="48"/>
      <c r="IL1003" s="48"/>
      <c r="IM1003" s="48"/>
      <c r="IN1003" s="48"/>
      <c r="IO1003" s="48"/>
      <c r="IP1003" s="48"/>
      <c r="IQ1003" s="48"/>
      <c r="IR1003" s="48"/>
      <c r="IS1003" s="48"/>
      <c r="IT1003" s="48"/>
      <c r="IU1003" s="48"/>
      <c r="IV1003" s="48"/>
    </row>
    <row r="1004" spans="2:256" x14ac:dyDescent="0.25">
      <c r="B1004" s="48"/>
      <c r="C1004" s="48"/>
      <c r="D1004" s="48"/>
      <c r="E1004" s="48"/>
      <c r="F1004" s="48"/>
      <c r="G1004" s="48"/>
      <c r="H1004" s="48"/>
      <c r="I1004" s="48"/>
      <c r="J1004" s="48"/>
      <c r="K1004" s="48"/>
      <c r="O1004" s="48"/>
      <c r="P1004" s="48"/>
      <c r="Q1004" s="48"/>
      <c r="R1004" s="48"/>
      <c r="S1004" s="48"/>
      <c r="T1004" s="48"/>
      <c r="U1004" s="48"/>
      <c r="V1004" s="48"/>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c r="BT1004" s="48"/>
      <c r="BU1004" s="48"/>
      <c r="BV1004" s="48"/>
      <c r="BW1004" s="48"/>
      <c r="BX1004" s="48"/>
      <c r="BY1004" s="48"/>
      <c r="BZ1004" s="48"/>
      <c r="CA1004" s="48"/>
      <c r="CB1004" s="48"/>
      <c r="CC1004" s="48"/>
      <c r="CD1004" s="48"/>
      <c r="CE1004" s="48"/>
      <c r="CF1004" s="48"/>
      <c r="CG1004" s="48"/>
      <c r="CH1004" s="48"/>
      <c r="CI1004" s="48"/>
      <c r="CJ1004" s="48"/>
      <c r="CK1004" s="48"/>
      <c r="CL1004" s="48"/>
      <c r="CM1004" s="48"/>
      <c r="CN1004" s="48"/>
      <c r="CO1004" s="48"/>
      <c r="CP1004" s="48"/>
      <c r="CQ1004" s="48"/>
      <c r="CR1004" s="48"/>
      <c r="CS1004" s="48"/>
      <c r="CT1004" s="48"/>
      <c r="CU1004" s="48"/>
      <c r="CV1004" s="48"/>
      <c r="CW1004" s="48"/>
      <c r="CX1004" s="48"/>
      <c r="CY1004" s="48"/>
      <c r="CZ1004" s="48"/>
      <c r="DA1004" s="48"/>
      <c r="DB1004" s="48"/>
      <c r="DC1004" s="48"/>
      <c r="DD1004" s="48"/>
      <c r="DE1004" s="48"/>
      <c r="DF1004" s="48"/>
      <c r="DG1004" s="48"/>
      <c r="DH1004" s="48"/>
      <c r="DI1004" s="48"/>
      <c r="DJ1004" s="48"/>
      <c r="DK1004" s="48"/>
      <c r="DL1004" s="48"/>
      <c r="DM1004" s="48"/>
      <c r="DN1004" s="48"/>
      <c r="DO1004" s="48"/>
      <c r="DP1004" s="48"/>
      <c r="DQ1004" s="48"/>
      <c r="DR1004" s="48"/>
      <c r="DS1004" s="48"/>
      <c r="DT1004" s="48"/>
      <c r="DU1004" s="48"/>
      <c r="DV1004" s="48"/>
      <c r="DW1004" s="48"/>
      <c r="DX1004" s="48"/>
      <c r="DY1004" s="48"/>
      <c r="DZ1004" s="48"/>
      <c r="EA1004" s="48"/>
      <c r="EB1004" s="48"/>
      <c r="EC1004" s="48"/>
      <c r="ED1004" s="48"/>
      <c r="EE1004" s="48"/>
      <c r="EF1004" s="48"/>
      <c r="EG1004" s="48"/>
      <c r="EH1004" s="48"/>
      <c r="EI1004" s="48"/>
      <c r="EJ1004" s="48"/>
      <c r="EK1004" s="48"/>
      <c r="EL1004" s="48"/>
      <c r="EM1004" s="48"/>
      <c r="EN1004" s="48"/>
      <c r="EO1004" s="48"/>
      <c r="EP1004" s="48"/>
      <c r="EQ1004" s="48"/>
      <c r="ER1004" s="48"/>
      <c r="ES1004" s="48"/>
      <c r="ET1004" s="48"/>
      <c r="EU1004" s="48"/>
      <c r="EV1004" s="48"/>
      <c r="EW1004" s="48"/>
      <c r="EX1004" s="48"/>
      <c r="EY1004" s="48"/>
      <c r="EZ1004" s="48"/>
      <c r="FA1004" s="48"/>
      <c r="FB1004" s="48"/>
      <c r="FC1004" s="48"/>
      <c r="FD1004" s="48"/>
      <c r="FE1004" s="48"/>
      <c r="FF1004" s="48"/>
      <c r="FG1004" s="48"/>
      <c r="FH1004" s="48"/>
      <c r="FI1004" s="48"/>
      <c r="FJ1004" s="48"/>
      <c r="FK1004" s="48"/>
      <c r="FL1004" s="48"/>
      <c r="FM1004" s="48"/>
      <c r="FN1004" s="48"/>
      <c r="FO1004" s="48"/>
      <c r="FP1004" s="48"/>
      <c r="FQ1004" s="48"/>
      <c r="FR1004" s="48"/>
      <c r="FS1004" s="48"/>
      <c r="FT1004" s="48"/>
      <c r="FU1004" s="48"/>
      <c r="FV1004" s="48"/>
      <c r="FW1004" s="48"/>
      <c r="FX1004" s="48"/>
      <c r="FY1004" s="48"/>
      <c r="FZ1004" s="48"/>
      <c r="GA1004" s="48"/>
      <c r="GB1004" s="48"/>
      <c r="GC1004" s="48"/>
      <c r="GD1004" s="48"/>
      <c r="GE1004" s="48"/>
      <c r="GF1004" s="48"/>
      <c r="GG1004" s="48"/>
      <c r="GH1004" s="48"/>
      <c r="GI1004" s="48"/>
      <c r="GJ1004" s="48"/>
      <c r="GK1004" s="48"/>
      <c r="GL1004" s="48"/>
      <c r="GM1004" s="48"/>
      <c r="GN1004" s="48"/>
      <c r="GO1004" s="48"/>
      <c r="GP1004" s="48"/>
      <c r="GQ1004" s="48"/>
      <c r="GR1004" s="48"/>
      <c r="GS1004" s="48"/>
      <c r="GT1004" s="48"/>
      <c r="GU1004" s="48"/>
      <c r="GV1004" s="48"/>
      <c r="GW1004" s="48"/>
      <c r="GX1004" s="48"/>
      <c r="GY1004" s="48"/>
      <c r="GZ1004" s="48"/>
      <c r="HA1004" s="48"/>
      <c r="HB1004" s="48"/>
      <c r="HC1004" s="48"/>
      <c r="HD1004" s="48"/>
      <c r="HE1004" s="48"/>
      <c r="HF1004" s="48"/>
      <c r="HG1004" s="48"/>
      <c r="HH1004" s="48"/>
      <c r="HI1004" s="48"/>
      <c r="HJ1004" s="48"/>
      <c r="HK1004" s="48"/>
      <c r="HL1004" s="48"/>
      <c r="HM1004" s="48"/>
      <c r="HN1004" s="48"/>
      <c r="HO1004" s="48"/>
      <c r="HP1004" s="48"/>
      <c r="HQ1004" s="48"/>
      <c r="HR1004" s="48"/>
      <c r="HS1004" s="48"/>
      <c r="HT1004" s="48"/>
      <c r="HU1004" s="48"/>
      <c r="HV1004" s="48"/>
      <c r="HW1004" s="48"/>
      <c r="HX1004" s="48"/>
      <c r="HY1004" s="48"/>
      <c r="HZ1004" s="48"/>
      <c r="IA1004" s="48"/>
      <c r="IB1004" s="48"/>
      <c r="IC1004" s="48"/>
      <c r="ID1004" s="48"/>
      <c r="IE1004" s="48"/>
      <c r="IF1004" s="48"/>
      <c r="IG1004" s="48"/>
      <c r="IH1004" s="48"/>
      <c r="II1004" s="48"/>
      <c r="IJ1004" s="48"/>
      <c r="IK1004" s="48"/>
      <c r="IL1004" s="48"/>
      <c r="IM1004" s="48"/>
      <c r="IN1004" s="48"/>
      <c r="IO1004" s="48"/>
      <c r="IP1004" s="48"/>
      <c r="IQ1004" s="48"/>
      <c r="IR1004" s="48"/>
      <c r="IS1004" s="48"/>
      <c r="IT1004" s="48"/>
      <c r="IU1004" s="48"/>
      <c r="IV1004" s="48"/>
    </row>
    <row r="1005" spans="2:256" x14ac:dyDescent="0.25">
      <c r="B1005" s="48"/>
      <c r="C1005" s="48"/>
      <c r="D1005" s="48"/>
      <c r="E1005" s="48"/>
      <c r="F1005" s="48"/>
      <c r="G1005" s="48"/>
      <c r="H1005" s="48"/>
      <c r="I1005" s="48"/>
      <c r="J1005" s="48"/>
      <c r="K1005" s="48"/>
      <c r="O1005" s="48"/>
      <c r="P1005" s="48"/>
      <c r="Q1005" s="48"/>
      <c r="R1005" s="48"/>
      <c r="S1005" s="48"/>
      <c r="T1005" s="48"/>
      <c r="U1005" s="48"/>
      <c r="V1005" s="48"/>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c r="BU1005" s="48"/>
      <c r="BV1005" s="48"/>
      <c r="BW1005" s="48"/>
      <c r="BX1005" s="48"/>
      <c r="BY1005" s="48"/>
      <c r="BZ1005" s="48"/>
      <c r="CA1005" s="48"/>
      <c r="CB1005" s="48"/>
      <c r="CC1005" s="48"/>
      <c r="CD1005" s="48"/>
      <c r="CE1005" s="48"/>
      <c r="CF1005" s="48"/>
      <c r="CG1005" s="48"/>
      <c r="CH1005" s="48"/>
      <c r="CI1005" s="48"/>
      <c r="CJ1005" s="48"/>
      <c r="CK1005" s="48"/>
      <c r="CL1005" s="48"/>
      <c r="CM1005" s="48"/>
      <c r="CN1005" s="48"/>
      <c r="CO1005" s="48"/>
      <c r="CP1005" s="48"/>
      <c r="CQ1005" s="48"/>
      <c r="CR1005" s="48"/>
      <c r="CS1005" s="48"/>
      <c r="CT1005" s="48"/>
      <c r="CU1005" s="48"/>
      <c r="CV1005" s="48"/>
      <c r="CW1005" s="48"/>
      <c r="CX1005" s="48"/>
      <c r="CY1005" s="48"/>
      <c r="CZ1005" s="48"/>
      <c r="DA1005" s="48"/>
      <c r="DB1005" s="48"/>
      <c r="DC1005" s="48"/>
      <c r="DD1005" s="48"/>
      <c r="DE1005" s="48"/>
      <c r="DF1005" s="48"/>
      <c r="DG1005" s="48"/>
      <c r="DH1005" s="48"/>
      <c r="DI1005" s="48"/>
      <c r="DJ1005" s="48"/>
      <c r="DK1005" s="48"/>
      <c r="DL1005" s="48"/>
      <c r="DM1005" s="48"/>
      <c r="DN1005" s="48"/>
      <c r="DO1005" s="48"/>
      <c r="DP1005" s="48"/>
      <c r="DQ1005" s="48"/>
      <c r="DR1005" s="48"/>
      <c r="DS1005" s="48"/>
      <c r="DT1005" s="48"/>
      <c r="DU1005" s="48"/>
      <c r="DV1005" s="48"/>
      <c r="DW1005" s="48"/>
      <c r="DX1005" s="48"/>
      <c r="DY1005" s="48"/>
      <c r="DZ1005" s="48"/>
      <c r="EA1005" s="48"/>
      <c r="EB1005" s="48"/>
      <c r="EC1005" s="48"/>
      <c r="ED1005" s="48"/>
      <c r="EE1005" s="48"/>
      <c r="EF1005" s="48"/>
      <c r="EG1005" s="48"/>
      <c r="EH1005" s="48"/>
      <c r="EI1005" s="48"/>
      <c r="EJ1005" s="48"/>
      <c r="EK1005" s="48"/>
      <c r="EL1005" s="48"/>
      <c r="EM1005" s="48"/>
      <c r="EN1005" s="48"/>
      <c r="EO1005" s="48"/>
      <c r="EP1005" s="48"/>
      <c r="EQ1005" s="48"/>
      <c r="ER1005" s="48"/>
      <c r="ES1005" s="48"/>
      <c r="ET1005" s="48"/>
      <c r="EU1005" s="48"/>
      <c r="EV1005" s="48"/>
      <c r="EW1005" s="48"/>
      <c r="EX1005" s="48"/>
      <c r="EY1005" s="48"/>
      <c r="EZ1005" s="48"/>
      <c r="FA1005" s="48"/>
      <c r="FB1005" s="48"/>
      <c r="FC1005" s="48"/>
      <c r="FD1005" s="48"/>
      <c r="FE1005" s="48"/>
      <c r="FF1005" s="48"/>
      <c r="FG1005" s="48"/>
      <c r="FH1005" s="48"/>
      <c r="FI1005" s="48"/>
      <c r="FJ1005" s="48"/>
      <c r="FK1005" s="48"/>
      <c r="FL1005" s="48"/>
      <c r="FM1005" s="48"/>
      <c r="FN1005" s="48"/>
      <c r="FO1005" s="48"/>
      <c r="FP1005" s="48"/>
      <c r="FQ1005" s="48"/>
      <c r="FR1005" s="48"/>
      <c r="FS1005" s="48"/>
      <c r="FT1005" s="48"/>
      <c r="FU1005" s="48"/>
      <c r="FV1005" s="48"/>
      <c r="FW1005" s="48"/>
      <c r="FX1005" s="48"/>
      <c r="FY1005" s="48"/>
      <c r="FZ1005" s="48"/>
      <c r="GA1005" s="48"/>
      <c r="GB1005" s="48"/>
      <c r="GC1005" s="48"/>
      <c r="GD1005" s="48"/>
      <c r="GE1005" s="48"/>
      <c r="GF1005" s="48"/>
      <c r="GG1005" s="48"/>
      <c r="GH1005" s="48"/>
      <c r="GI1005" s="48"/>
      <c r="GJ1005" s="48"/>
      <c r="GK1005" s="48"/>
      <c r="GL1005" s="48"/>
      <c r="GM1005" s="48"/>
      <c r="GN1005" s="48"/>
      <c r="GO1005" s="48"/>
      <c r="GP1005" s="48"/>
      <c r="GQ1005" s="48"/>
      <c r="GR1005" s="48"/>
      <c r="GS1005" s="48"/>
      <c r="GT1005" s="48"/>
      <c r="GU1005" s="48"/>
      <c r="GV1005" s="48"/>
      <c r="GW1005" s="48"/>
      <c r="GX1005" s="48"/>
      <c r="GY1005" s="48"/>
      <c r="GZ1005" s="48"/>
      <c r="HA1005" s="48"/>
      <c r="HB1005" s="48"/>
      <c r="HC1005" s="48"/>
      <c r="HD1005" s="48"/>
      <c r="HE1005" s="48"/>
      <c r="HF1005" s="48"/>
      <c r="HG1005" s="48"/>
      <c r="HH1005" s="48"/>
      <c r="HI1005" s="48"/>
      <c r="HJ1005" s="48"/>
      <c r="HK1005" s="48"/>
      <c r="HL1005" s="48"/>
      <c r="HM1005" s="48"/>
      <c r="HN1005" s="48"/>
      <c r="HO1005" s="48"/>
      <c r="HP1005" s="48"/>
      <c r="HQ1005" s="48"/>
      <c r="HR1005" s="48"/>
      <c r="HS1005" s="48"/>
      <c r="HT1005" s="48"/>
      <c r="HU1005" s="48"/>
      <c r="HV1005" s="48"/>
      <c r="HW1005" s="48"/>
      <c r="HX1005" s="48"/>
      <c r="HY1005" s="48"/>
      <c r="HZ1005" s="48"/>
      <c r="IA1005" s="48"/>
      <c r="IB1005" s="48"/>
      <c r="IC1005" s="48"/>
      <c r="ID1005" s="48"/>
      <c r="IE1005" s="48"/>
      <c r="IF1005" s="48"/>
      <c r="IG1005" s="48"/>
      <c r="IH1005" s="48"/>
      <c r="II1005" s="48"/>
      <c r="IJ1005" s="48"/>
      <c r="IK1005" s="48"/>
      <c r="IL1005" s="48"/>
      <c r="IM1005" s="48"/>
      <c r="IN1005" s="48"/>
      <c r="IO1005" s="48"/>
      <c r="IP1005" s="48"/>
      <c r="IQ1005" s="48"/>
      <c r="IR1005" s="48"/>
      <c r="IS1005" s="48"/>
      <c r="IT1005" s="48"/>
      <c r="IU1005" s="48"/>
      <c r="IV1005" s="48"/>
    </row>
    <row r="1006" spans="2:256" x14ac:dyDescent="0.25">
      <c r="B1006" s="48"/>
      <c r="C1006" s="48"/>
      <c r="D1006" s="48"/>
      <c r="E1006" s="48"/>
      <c r="F1006" s="48"/>
      <c r="G1006" s="48"/>
      <c r="H1006" s="48"/>
      <c r="I1006" s="48"/>
      <c r="J1006" s="48"/>
      <c r="K1006" s="48"/>
      <c r="O1006" s="48"/>
      <c r="P1006" s="48"/>
      <c r="Q1006" s="48"/>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c r="EF1006" s="48"/>
      <c r="EG1006" s="48"/>
      <c r="EH1006" s="48"/>
      <c r="EI1006" s="48"/>
      <c r="EJ1006" s="48"/>
      <c r="EK1006" s="48"/>
      <c r="EL1006" s="48"/>
      <c r="EM1006" s="48"/>
      <c r="EN1006" s="48"/>
      <c r="EO1006" s="48"/>
      <c r="EP1006" s="48"/>
      <c r="EQ1006" s="48"/>
      <c r="ER1006" s="48"/>
      <c r="ES1006" s="48"/>
      <c r="ET1006" s="48"/>
      <c r="EU1006" s="48"/>
      <c r="EV1006" s="48"/>
      <c r="EW1006" s="48"/>
      <c r="EX1006" s="48"/>
      <c r="EY1006" s="48"/>
      <c r="EZ1006" s="48"/>
      <c r="FA1006" s="48"/>
      <c r="FB1006" s="48"/>
      <c r="FC1006" s="48"/>
      <c r="FD1006" s="48"/>
      <c r="FE1006" s="48"/>
      <c r="FF1006" s="48"/>
      <c r="FG1006" s="48"/>
      <c r="FH1006" s="48"/>
      <c r="FI1006" s="48"/>
      <c r="FJ1006" s="48"/>
      <c r="FK1006" s="48"/>
      <c r="FL1006" s="48"/>
      <c r="FM1006" s="48"/>
      <c r="FN1006" s="48"/>
      <c r="FO1006" s="48"/>
      <c r="FP1006" s="48"/>
      <c r="FQ1006" s="48"/>
      <c r="FR1006" s="48"/>
      <c r="FS1006" s="48"/>
      <c r="FT1006" s="48"/>
      <c r="FU1006" s="48"/>
      <c r="FV1006" s="48"/>
      <c r="FW1006" s="48"/>
      <c r="FX1006" s="48"/>
      <c r="FY1006" s="48"/>
      <c r="FZ1006" s="48"/>
      <c r="GA1006" s="48"/>
      <c r="GB1006" s="48"/>
      <c r="GC1006" s="48"/>
      <c r="GD1006" s="48"/>
      <c r="GE1006" s="48"/>
      <c r="GF1006" s="48"/>
      <c r="GG1006" s="48"/>
      <c r="GH1006" s="48"/>
      <c r="GI1006" s="48"/>
      <c r="GJ1006" s="48"/>
      <c r="GK1006" s="48"/>
      <c r="GL1006" s="48"/>
      <c r="GM1006" s="48"/>
      <c r="GN1006" s="48"/>
      <c r="GO1006" s="48"/>
      <c r="GP1006" s="48"/>
      <c r="GQ1006" s="48"/>
      <c r="GR1006" s="48"/>
      <c r="GS1006" s="48"/>
      <c r="GT1006" s="48"/>
      <c r="GU1006" s="48"/>
      <c r="GV1006" s="48"/>
      <c r="GW1006" s="48"/>
      <c r="GX1006" s="48"/>
      <c r="GY1006" s="48"/>
      <c r="GZ1006" s="48"/>
      <c r="HA1006" s="48"/>
      <c r="HB1006" s="48"/>
      <c r="HC1006" s="48"/>
      <c r="HD1006" s="48"/>
      <c r="HE1006" s="48"/>
      <c r="HF1006" s="48"/>
      <c r="HG1006" s="48"/>
      <c r="HH1006" s="48"/>
      <c r="HI1006" s="48"/>
      <c r="HJ1006" s="48"/>
      <c r="HK1006" s="48"/>
      <c r="HL1006" s="48"/>
      <c r="HM1006" s="48"/>
      <c r="HN1006" s="48"/>
      <c r="HO1006" s="48"/>
      <c r="HP1006" s="48"/>
      <c r="HQ1006" s="48"/>
      <c r="HR1006" s="48"/>
      <c r="HS1006" s="48"/>
      <c r="HT1006" s="48"/>
      <c r="HU1006" s="48"/>
      <c r="HV1006" s="48"/>
      <c r="HW1006" s="48"/>
      <c r="HX1006" s="48"/>
      <c r="HY1006" s="48"/>
      <c r="HZ1006" s="48"/>
      <c r="IA1006" s="48"/>
      <c r="IB1006" s="48"/>
      <c r="IC1006" s="48"/>
      <c r="ID1006" s="48"/>
      <c r="IE1006" s="48"/>
      <c r="IF1006" s="48"/>
      <c r="IG1006" s="48"/>
      <c r="IH1006" s="48"/>
      <c r="II1006" s="48"/>
      <c r="IJ1006" s="48"/>
      <c r="IK1006" s="48"/>
      <c r="IL1006" s="48"/>
      <c r="IM1006" s="48"/>
      <c r="IN1006" s="48"/>
      <c r="IO1006" s="48"/>
      <c r="IP1006" s="48"/>
      <c r="IQ1006" s="48"/>
      <c r="IR1006" s="48"/>
      <c r="IS1006" s="48"/>
      <c r="IT1006" s="48"/>
      <c r="IU1006" s="48"/>
      <c r="IV1006" s="48"/>
    </row>
    <row r="1007" spans="2:256" x14ac:dyDescent="0.25">
      <c r="B1007" s="48"/>
      <c r="C1007" s="48"/>
      <c r="D1007" s="48"/>
      <c r="E1007" s="48"/>
      <c r="F1007" s="48"/>
      <c r="G1007" s="48"/>
      <c r="H1007" s="48"/>
      <c r="I1007" s="48"/>
      <c r="J1007" s="48"/>
      <c r="K1007" s="48"/>
      <c r="O1007" s="48"/>
      <c r="P1007" s="48"/>
      <c r="Q1007" s="48"/>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c r="EF1007" s="48"/>
      <c r="EG1007" s="48"/>
      <c r="EH1007" s="48"/>
      <c r="EI1007" s="48"/>
      <c r="EJ1007" s="48"/>
      <c r="EK1007" s="48"/>
      <c r="EL1007" s="48"/>
      <c r="EM1007" s="48"/>
      <c r="EN1007" s="48"/>
      <c r="EO1007" s="48"/>
      <c r="EP1007" s="48"/>
      <c r="EQ1007" s="48"/>
      <c r="ER1007" s="48"/>
      <c r="ES1007" s="48"/>
      <c r="ET1007" s="48"/>
      <c r="EU1007" s="48"/>
      <c r="EV1007" s="48"/>
      <c r="EW1007" s="48"/>
      <c r="EX1007" s="48"/>
      <c r="EY1007" s="48"/>
      <c r="EZ1007" s="48"/>
      <c r="FA1007" s="48"/>
      <c r="FB1007" s="48"/>
      <c r="FC1007" s="48"/>
      <c r="FD1007" s="48"/>
      <c r="FE1007" s="48"/>
      <c r="FF1007" s="48"/>
      <c r="FG1007" s="48"/>
      <c r="FH1007" s="48"/>
      <c r="FI1007" s="48"/>
      <c r="FJ1007" s="48"/>
      <c r="FK1007" s="48"/>
      <c r="FL1007" s="48"/>
      <c r="FM1007" s="48"/>
      <c r="FN1007" s="48"/>
      <c r="FO1007" s="48"/>
      <c r="FP1007" s="48"/>
      <c r="FQ1007" s="48"/>
      <c r="FR1007" s="48"/>
      <c r="FS1007" s="48"/>
      <c r="FT1007" s="48"/>
      <c r="FU1007" s="48"/>
      <c r="FV1007" s="48"/>
      <c r="FW1007" s="48"/>
      <c r="FX1007" s="48"/>
      <c r="FY1007" s="48"/>
      <c r="FZ1007" s="48"/>
      <c r="GA1007" s="48"/>
      <c r="GB1007" s="48"/>
      <c r="GC1007" s="48"/>
      <c r="GD1007" s="48"/>
      <c r="GE1007" s="48"/>
      <c r="GF1007" s="48"/>
      <c r="GG1007" s="48"/>
      <c r="GH1007" s="48"/>
      <c r="GI1007" s="48"/>
      <c r="GJ1007" s="48"/>
      <c r="GK1007" s="48"/>
      <c r="GL1007" s="48"/>
      <c r="GM1007" s="48"/>
      <c r="GN1007" s="48"/>
      <c r="GO1007" s="48"/>
      <c r="GP1007" s="48"/>
      <c r="GQ1007" s="48"/>
      <c r="GR1007" s="48"/>
      <c r="GS1007" s="48"/>
      <c r="GT1007" s="48"/>
      <c r="GU1007" s="48"/>
      <c r="GV1007" s="48"/>
      <c r="GW1007" s="48"/>
      <c r="GX1007" s="48"/>
      <c r="GY1007" s="48"/>
      <c r="GZ1007" s="48"/>
      <c r="HA1007" s="48"/>
      <c r="HB1007" s="48"/>
      <c r="HC1007" s="48"/>
      <c r="HD1007" s="48"/>
      <c r="HE1007" s="48"/>
      <c r="HF1007" s="48"/>
      <c r="HG1007" s="48"/>
      <c r="HH1007" s="48"/>
      <c r="HI1007" s="48"/>
      <c r="HJ1007" s="48"/>
      <c r="HK1007" s="48"/>
      <c r="HL1007" s="48"/>
      <c r="HM1007" s="48"/>
      <c r="HN1007" s="48"/>
      <c r="HO1007" s="48"/>
      <c r="HP1007" s="48"/>
      <c r="HQ1007" s="48"/>
      <c r="HR1007" s="48"/>
      <c r="HS1007" s="48"/>
      <c r="HT1007" s="48"/>
      <c r="HU1007" s="48"/>
      <c r="HV1007" s="48"/>
      <c r="HW1007" s="48"/>
      <c r="HX1007" s="48"/>
      <c r="HY1007" s="48"/>
      <c r="HZ1007" s="48"/>
      <c r="IA1007" s="48"/>
      <c r="IB1007" s="48"/>
      <c r="IC1007" s="48"/>
      <c r="ID1007" s="48"/>
      <c r="IE1007" s="48"/>
      <c r="IF1007" s="48"/>
      <c r="IG1007" s="48"/>
      <c r="IH1007" s="48"/>
      <c r="II1007" s="48"/>
      <c r="IJ1007" s="48"/>
      <c r="IK1007" s="48"/>
      <c r="IL1007" s="48"/>
      <c r="IM1007" s="48"/>
      <c r="IN1007" s="48"/>
      <c r="IO1007" s="48"/>
      <c r="IP1007" s="48"/>
      <c r="IQ1007" s="48"/>
      <c r="IR1007" s="48"/>
      <c r="IS1007" s="48"/>
      <c r="IT1007" s="48"/>
      <c r="IU1007" s="48"/>
      <c r="IV1007" s="48"/>
    </row>
    <row r="1008" spans="2:256" x14ac:dyDescent="0.25">
      <c r="B1008" s="48"/>
      <c r="C1008" s="48"/>
      <c r="D1008" s="48"/>
      <c r="E1008" s="48"/>
      <c r="F1008" s="48"/>
      <c r="G1008" s="48"/>
      <c r="H1008" s="48"/>
      <c r="I1008" s="48"/>
      <c r="J1008" s="48"/>
      <c r="K1008" s="48"/>
      <c r="O1008" s="48"/>
      <c r="P1008" s="48"/>
      <c r="Q1008" s="48"/>
      <c r="R1008" s="48"/>
      <c r="S1008" s="48"/>
      <c r="T1008" s="48"/>
      <c r="U1008" s="48"/>
      <c r="V1008" s="48"/>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c r="EF1008" s="48"/>
      <c r="EG1008" s="48"/>
      <c r="EH1008" s="48"/>
      <c r="EI1008" s="48"/>
      <c r="EJ1008" s="48"/>
      <c r="EK1008" s="48"/>
      <c r="EL1008" s="48"/>
      <c r="EM1008" s="48"/>
      <c r="EN1008" s="48"/>
      <c r="EO1008" s="48"/>
      <c r="EP1008" s="48"/>
      <c r="EQ1008" s="48"/>
      <c r="ER1008" s="48"/>
      <c r="ES1008" s="48"/>
      <c r="ET1008" s="48"/>
      <c r="EU1008" s="48"/>
      <c r="EV1008" s="48"/>
      <c r="EW1008" s="48"/>
      <c r="EX1008" s="48"/>
      <c r="EY1008" s="48"/>
      <c r="EZ1008" s="48"/>
      <c r="FA1008" s="48"/>
      <c r="FB1008" s="48"/>
      <c r="FC1008" s="48"/>
      <c r="FD1008" s="48"/>
      <c r="FE1008" s="48"/>
      <c r="FF1008" s="48"/>
      <c r="FG1008" s="48"/>
      <c r="FH1008" s="48"/>
      <c r="FI1008" s="48"/>
      <c r="FJ1008" s="48"/>
      <c r="FK1008" s="48"/>
      <c r="FL1008" s="48"/>
      <c r="FM1008" s="48"/>
      <c r="FN1008" s="48"/>
      <c r="FO1008" s="48"/>
      <c r="FP1008" s="48"/>
      <c r="FQ1008" s="48"/>
      <c r="FR1008" s="48"/>
      <c r="FS1008" s="48"/>
      <c r="FT1008" s="48"/>
      <c r="FU1008" s="48"/>
      <c r="FV1008" s="48"/>
      <c r="FW1008" s="48"/>
      <c r="FX1008" s="48"/>
      <c r="FY1008" s="48"/>
      <c r="FZ1008" s="48"/>
      <c r="GA1008" s="48"/>
      <c r="GB1008" s="48"/>
      <c r="GC1008" s="48"/>
      <c r="GD1008" s="48"/>
      <c r="GE1008" s="48"/>
      <c r="GF1008" s="48"/>
      <c r="GG1008" s="48"/>
      <c r="GH1008" s="48"/>
      <c r="GI1008" s="48"/>
      <c r="GJ1008" s="48"/>
      <c r="GK1008" s="48"/>
      <c r="GL1008" s="48"/>
      <c r="GM1008" s="48"/>
      <c r="GN1008" s="48"/>
      <c r="GO1008" s="48"/>
      <c r="GP1008" s="48"/>
      <c r="GQ1008" s="48"/>
      <c r="GR1008" s="48"/>
      <c r="GS1008" s="48"/>
      <c r="GT1008" s="48"/>
      <c r="GU1008" s="48"/>
      <c r="GV1008" s="48"/>
      <c r="GW1008" s="48"/>
      <c r="GX1008" s="48"/>
      <c r="GY1008" s="48"/>
      <c r="GZ1008" s="48"/>
      <c r="HA1008" s="48"/>
      <c r="HB1008" s="48"/>
      <c r="HC1008" s="48"/>
      <c r="HD1008" s="48"/>
      <c r="HE1008" s="48"/>
      <c r="HF1008" s="48"/>
      <c r="HG1008" s="48"/>
      <c r="HH1008" s="48"/>
      <c r="HI1008" s="48"/>
      <c r="HJ1008" s="48"/>
      <c r="HK1008" s="48"/>
      <c r="HL1008" s="48"/>
      <c r="HM1008" s="48"/>
      <c r="HN1008" s="48"/>
      <c r="HO1008" s="48"/>
      <c r="HP1008" s="48"/>
      <c r="HQ1008" s="48"/>
      <c r="HR1008" s="48"/>
      <c r="HS1008" s="48"/>
      <c r="HT1008" s="48"/>
      <c r="HU1008" s="48"/>
      <c r="HV1008" s="48"/>
      <c r="HW1008" s="48"/>
      <c r="HX1008" s="48"/>
      <c r="HY1008" s="48"/>
      <c r="HZ1008" s="48"/>
      <c r="IA1008" s="48"/>
      <c r="IB1008" s="48"/>
      <c r="IC1008" s="48"/>
      <c r="ID1008" s="48"/>
      <c r="IE1008" s="48"/>
      <c r="IF1008" s="48"/>
      <c r="IG1008" s="48"/>
      <c r="IH1008" s="48"/>
      <c r="II1008" s="48"/>
      <c r="IJ1008" s="48"/>
      <c r="IK1008" s="48"/>
      <c r="IL1008" s="48"/>
      <c r="IM1008" s="48"/>
      <c r="IN1008" s="48"/>
      <c r="IO1008" s="48"/>
      <c r="IP1008" s="48"/>
      <c r="IQ1008" s="48"/>
      <c r="IR1008" s="48"/>
      <c r="IS1008" s="48"/>
      <c r="IT1008" s="48"/>
      <c r="IU1008" s="48"/>
      <c r="IV1008" s="48"/>
    </row>
    <row r="1009" spans="2:256" x14ac:dyDescent="0.25">
      <c r="B1009" s="48"/>
      <c r="C1009" s="48"/>
      <c r="D1009" s="48"/>
      <c r="E1009" s="48"/>
      <c r="F1009" s="48"/>
      <c r="G1009" s="48"/>
      <c r="H1009" s="48"/>
      <c r="I1009" s="48"/>
      <c r="J1009" s="48"/>
      <c r="K1009" s="48"/>
      <c r="O1009" s="48"/>
      <c r="P1009" s="48"/>
      <c r="Q1009" s="48"/>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c r="EF1009" s="48"/>
      <c r="EG1009" s="48"/>
      <c r="EH1009" s="48"/>
      <c r="EI1009" s="48"/>
      <c r="EJ1009" s="48"/>
      <c r="EK1009" s="48"/>
      <c r="EL1009" s="48"/>
      <c r="EM1009" s="48"/>
      <c r="EN1009" s="48"/>
      <c r="EO1009" s="48"/>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c r="GL1009" s="48"/>
      <c r="GM1009" s="48"/>
      <c r="GN1009" s="48"/>
      <c r="GO1009" s="48"/>
      <c r="GP1009" s="48"/>
      <c r="GQ1009" s="48"/>
      <c r="GR1009" s="48"/>
      <c r="GS1009" s="48"/>
      <c r="GT1009" s="48"/>
      <c r="GU1009" s="48"/>
      <c r="GV1009" s="48"/>
      <c r="GW1009" s="48"/>
      <c r="GX1009" s="48"/>
      <c r="GY1009" s="48"/>
      <c r="GZ1009" s="48"/>
      <c r="HA1009" s="48"/>
      <c r="HB1009" s="48"/>
      <c r="HC1009" s="48"/>
      <c r="HD1009" s="48"/>
      <c r="HE1009" s="48"/>
      <c r="HF1009" s="48"/>
      <c r="HG1009" s="48"/>
      <c r="HH1009" s="48"/>
      <c r="HI1009" s="48"/>
      <c r="HJ1009" s="48"/>
      <c r="HK1009" s="48"/>
      <c r="HL1009" s="48"/>
      <c r="HM1009" s="48"/>
      <c r="HN1009" s="48"/>
      <c r="HO1009" s="48"/>
      <c r="HP1009" s="48"/>
      <c r="HQ1009" s="48"/>
      <c r="HR1009" s="48"/>
      <c r="HS1009" s="48"/>
      <c r="HT1009" s="48"/>
      <c r="HU1009" s="48"/>
      <c r="HV1009" s="48"/>
      <c r="HW1009" s="48"/>
      <c r="HX1009" s="48"/>
      <c r="HY1009" s="48"/>
      <c r="HZ1009" s="48"/>
      <c r="IA1009" s="48"/>
      <c r="IB1009" s="48"/>
      <c r="IC1009" s="48"/>
      <c r="ID1009" s="48"/>
      <c r="IE1009" s="48"/>
      <c r="IF1009" s="48"/>
      <c r="IG1009" s="48"/>
      <c r="IH1009" s="48"/>
      <c r="II1009" s="48"/>
      <c r="IJ1009" s="48"/>
      <c r="IK1009" s="48"/>
      <c r="IL1009" s="48"/>
      <c r="IM1009" s="48"/>
      <c r="IN1009" s="48"/>
      <c r="IO1009" s="48"/>
      <c r="IP1009" s="48"/>
      <c r="IQ1009" s="48"/>
      <c r="IR1009" s="48"/>
      <c r="IS1009" s="48"/>
      <c r="IT1009" s="48"/>
      <c r="IU1009" s="48"/>
      <c r="IV1009" s="48"/>
    </row>
    <row r="1010" spans="2:256" x14ac:dyDescent="0.25">
      <c r="B1010" s="48"/>
      <c r="C1010" s="48"/>
      <c r="D1010" s="48"/>
      <c r="E1010" s="48"/>
      <c r="F1010" s="48"/>
      <c r="G1010" s="48"/>
      <c r="H1010" s="48"/>
      <c r="I1010" s="48"/>
      <c r="J1010" s="48"/>
      <c r="K1010" s="48"/>
      <c r="O1010" s="48"/>
      <c r="P1010" s="48"/>
      <c r="Q1010" s="48"/>
      <c r="R1010" s="48"/>
      <c r="S1010" s="48"/>
      <c r="T1010" s="48"/>
      <c r="U1010" s="48"/>
      <c r="V1010" s="48"/>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c r="EF1010" s="48"/>
      <c r="EG1010" s="48"/>
      <c r="EH1010" s="48"/>
      <c r="EI1010" s="48"/>
      <c r="EJ1010" s="48"/>
      <c r="EK1010" s="48"/>
      <c r="EL1010" s="48"/>
      <c r="EM1010" s="48"/>
      <c r="EN1010" s="48"/>
      <c r="EO1010" s="48"/>
      <c r="EP1010" s="48"/>
      <c r="EQ1010" s="48"/>
      <c r="ER1010" s="48"/>
      <c r="ES1010" s="48"/>
      <c r="ET1010" s="48"/>
      <c r="EU1010" s="48"/>
      <c r="EV1010" s="48"/>
      <c r="EW1010" s="48"/>
      <c r="EX1010" s="48"/>
      <c r="EY1010" s="48"/>
      <c r="EZ1010" s="48"/>
      <c r="FA1010" s="48"/>
      <c r="FB1010" s="48"/>
      <c r="FC1010" s="48"/>
      <c r="FD1010" s="48"/>
      <c r="FE1010" s="48"/>
      <c r="FF1010" s="48"/>
      <c r="FG1010" s="48"/>
      <c r="FH1010" s="48"/>
      <c r="FI1010" s="48"/>
      <c r="FJ1010" s="48"/>
      <c r="FK1010" s="48"/>
      <c r="FL1010" s="48"/>
      <c r="FM1010" s="48"/>
      <c r="FN1010" s="48"/>
      <c r="FO1010" s="48"/>
      <c r="FP1010" s="48"/>
      <c r="FQ1010" s="48"/>
      <c r="FR1010" s="48"/>
      <c r="FS1010" s="48"/>
      <c r="FT1010" s="48"/>
      <c r="FU1010" s="48"/>
      <c r="FV1010" s="48"/>
      <c r="FW1010" s="48"/>
      <c r="FX1010" s="48"/>
      <c r="FY1010" s="48"/>
      <c r="FZ1010" s="48"/>
      <c r="GA1010" s="48"/>
      <c r="GB1010" s="48"/>
      <c r="GC1010" s="48"/>
      <c r="GD1010" s="48"/>
      <c r="GE1010" s="48"/>
      <c r="GF1010" s="48"/>
      <c r="GG1010" s="48"/>
      <c r="GH1010" s="48"/>
      <c r="GI1010" s="48"/>
      <c r="GJ1010" s="48"/>
      <c r="GK1010" s="48"/>
      <c r="GL1010" s="48"/>
      <c r="GM1010" s="48"/>
      <c r="GN1010" s="48"/>
      <c r="GO1010" s="48"/>
      <c r="GP1010" s="48"/>
      <c r="GQ1010" s="48"/>
      <c r="GR1010" s="48"/>
      <c r="GS1010" s="48"/>
      <c r="GT1010" s="48"/>
      <c r="GU1010" s="48"/>
      <c r="GV1010" s="48"/>
      <c r="GW1010" s="48"/>
      <c r="GX1010" s="48"/>
      <c r="GY1010" s="48"/>
      <c r="GZ1010" s="48"/>
      <c r="HA1010" s="48"/>
      <c r="HB1010" s="48"/>
      <c r="HC1010" s="48"/>
      <c r="HD1010" s="48"/>
      <c r="HE1010" s="48"/>
      <c r="HF1010" s="48"/>
      <c r="HG1010" s="48"/>
      <c r="HH1010" s="48"/>
      <c r="HI1010" s="48"/>
      <c r="HJ1010" s="48"/>
      <c r="HK1010" s="48"/>
      <c r="HL1010" s="48"/>
      <c r="HM1010" s="48"/>
      <c r="HN1010" s="48"/>
      <c r="HO1010" s="48"/>
      <c r="HP1010" s="48"/>
      <c r="HQ1010" s="48"/>
      <c r="HR1010" s="48"/>
      <c r="HS1010" s="48"/>
      <c r="HT1010" s="48"/>
      <c r="HU1010" s="48"/>
      <c r="HV1010" s="48"/>
      <c r="HW1010" s="48"/>
      <c r="HX1010" s="48"/>
      <c r="HY1010" s="48"/>
      <c r="HZ1010" s="48"/>
      <c r="IA1010" s="48"/>
      <c r="IB1010" s="48"/>
      <c r="IC1010" s="48"/>
      <c r="ID1010" s="48"/>
      <c r="IE1010" s="48"/>
      <c r="IF1010" s="48"/>
      <c r="IG1010" s="48"/>
      <c r="IH1010" s="48"/>
      <c r="II1010" s="48"/>
      <c r="IJ1010" s="48"/>
      <c r="IK1010" s="48"/>
      <c r="IL1010" s="48"/>
      <c r="IM1010" s="48"/>
      <c r="IN1010" s="48"/>
      <c r="IO1010" s="48"/>
      <c r="IP1010" s="48"/>
      <c r="IQ1010" s="48"/>
      <c r="IR1010" s="48"/>
      <c r="IS1010" s="48"/>
      <c r="IT1010" s="48"/>
      <c r="IU1010" s="48"/>
      <c r="IV1010" s="48"/>
    </row>
    <row r="1011" spans="2:256" x14ac:dyDescent="0.25">
      <c r="B1011" s="48"/>
      <c r="C1011" s="48"/>
      <c r="D1011" s="48"/>
      <c r="E1011" s="48"/>
      <c r="F1011" s="48"/>
      <c r="G1011" s="48"/>
      <c r="H1011" s="48"/>
      <c r="I1011" s="48"/>
      <c r="J1011" s="48"/>
      <c r="K1011" s="48"/>
      <c r="O1011" s="48"/>
      <c r="P1011" s="48"/>
      <c r="Q1011" s="48"/>
      <c r="R1011" s="48"/>
      <c r="S1011" s="48"/>
      <c r="T1011" s="48"/>
      <c r="U1011" s="48"/>
      <c r="V1011" s="48"/>
      <c r="W1011" s="48"/>
      <c r="X1011" s="48"/>
      <c r="Y1011" s="48"/>
      <c r="Z1011" s="48"/>
      <c r="AA1011" s="48"/>
      <c r="AB1011" s="48"/>
      <c r="AC1011" s="48"/>
      <c r="AD1011" s="48"/>
      <c r="AE1011" s="48"/>
      <c r="AF1011" s="48"/>
      <c r="AG1011" s="48"/>
      <c r="AH1011" s="48"/>
      <c r="AI1011" s="48"/>
      <c r="AJ1011" s="48"/>
      <c r="AK1011" s="48"/>
      <c r="AL1011" s="48"/>
      <c r="AM1011" s="48"/>
      <c r="AN1011" s="48"/>
      <c r="AO1011" s="48"/>
      <c r="AP1011" s="48"/>
      <c r="AQ1011" s="48"/>
      <c r="AR1011" s="48"/>
      <c r="AS1011" s="48"/>
      <c r="AT1011" s="48"/>
      <c r="AU1011" s="48"/>
      <c r="AV1011" s="48"/>
      <c r="AW1011" s="48"/>
      <c r="AX1011" s="48"/>
      <c r="AY1011" s="48"/>
      <c r="AZ1011" s="48"/>
      <c r="BA1011" s="48"/>
      <c r="BB1011" s="48"/>
      <c r="BC1011" s="48"/>
      <c r="BD1011" s="48"/>
      <c r="BE1011" s="48"/>
      <c r="BF1011" s="48"/>
      <c r="BG1011" s="48"/>
      <c r="BH1011" s="48"/>
      <c r="BI1011" s="48"/>
      <c r="BJ1011" s="48"/>
      <c r="BK1011" s="48"/>
      <c r="BL1011" s="48"/>
      <c r="BM1011" s="48"/>
      <c r="BN1011" s="48"/>
      <c r="BO1011" s="48"/>
      <c r="BP1011" s="48"/>
      <c r="BQ1011" s="48"/>
      <c r="BR1011" s="48"/>
      <c r="BS1011" s="48"/>
      <c r="BT1011" s="48"/>
      <c r="BU1011" s="48"/>
      <c r="BV1011" s="48"/>
      <c r="BW1011" s="48"/>
      <c r="BX1011" s="48"/>
      <c r="BY1011" s="48"/>
      <c r="BZ1011" s="48"/>
      <c r="CA1011" s="48"/>
      <c r="CB1011" s="48"/>
      <c r="CC1011" s="48"/>
      <c r="CD1011" s="48"/>
      <c r="CE1011" s="48"/>
      <c r="CF1011" s="48"/>
      <c r="CG1011" s="48"/>
      <c r="CH1011" s="48"/>
      <c r="CI1011" s="48"/>
      <c r="CJ1011" s="48"/>
      <c r="CK1011" s="48"/>
      <c r="CL1011" s="48"/>
      <c r="CM1011" s="48"/>
      <c r="CN1011" s="48"/>
      <c r="CO1011" s="48"/>
      <c r="CP1011" s="48"/>
      <c r="CQ1011" s="48"/>
      <c r="CR1011" s="48"/>
      <c r="CS1011" s="48"/>
      <c r="CT1011" s="48"/>
      <c r="CU1011" s="48"/>
      <c r="CV1011" s="48"/>
      <c r="CW1011" s="48"/>
      <c r="CX1011" s="48"/>
      <c r="CY1011" s="48"/>
      <c r="CZ1011" s="48"/>
      <c r="DA1011" s="48"/>
      <c r="DB1011" s="48"/>
      <c r="DC1011" s="48"/>
      <c r="DD1011" s="48"/>
      <c r="DE1011" s="48"/>
      <c r="DF1011" s="48"/>
      <c r="DG1011" s="48"/>
      <c r="DH1011" s="48"/>
      <c r="DI1011" s="48"/>
      <c r="DJ1011" s="48"/>
      <c r="DK1011" s="48"/>
      <c r="DL1011" s="48"/>
      <c r="DM1011" s="48"/>
      <c r="DN1011" s="48"/>
      <c r="DO1011" s="48"/>
      <c r="DP1011" s="48"/>
      <c r="DQ1011" s="48"/>
      <c r="DR1011" s="48"/>
      <c r="DS1011" s="48"/>
      <c r="DT1011" s="48"/>
      <c r="DU1011" s="48"/>
      <c r="DV1011" s="48"/>
      <c r="DW1011" s="48"/>
      <c r="DX1011" s="48"/>
      <c r="DY1011" s="48"/>
      <c r="DZ1011" s="48"/>
      <c r="EA1011" s="48"/>
      <c r="EB1011" s="48"/>
      <c r="EC1011" s="48"/>
      <c r="ED1011" s="48"/>
      <c r="EE1011" s="48"/>
      <c r="EF1011" s="48"/>
      <c r="EG1011" s="48"/>
      <c r="EH1011" s="48"/>
      <c r="EI1011" s="48"/>
      <c r="EJ1011" s="48"/>
      <c r="EK1011" s="48"/>
      <c r="EL1011" s="48"/>
      <c r="EM1011" s="48"/>
      <c r="EN1011" s="48"/>
      <c r="EO1011" s="48"/>
      <c r="EP1011" s="48"/>
      <c r="EQ1011" s="48"/>
      <c r="ER1011" s="48"/>
      <c r="ES1011" s="48"/>
      <c r="ET1011" s="48"/>
      <c r="EU1011" s="48"/>
      <c r="EV1011" s="48"/>
      <c r="EW1011" s="48"/>
      <c r="EX1011" s="48"/>
      <c r="EY1011" s="48"/>
      <c r="EZ1011" s="48"/>
      <c r="FA1011" s="48"/>
      <c r="FB1011" s="48"/>
      <c r="FC1011" s="48"/>
      <c r="FD1011" s="48"/>
      <c r="FE1011" s="48"/>
      <c r="FF1011" s="48"/>
      <c r="FG1011" s="48"/>
      <c r="FH1011" s="48"/>
      <c r="FI1011" s="48"/>
      <c r="FJ1011" s="48"/>
      <c r="FK1011" s="48"/>
      <c r="FL1011" s="48"/>
      <c r="FM1011" s="48"/>
      <c r="FN1011" s="48"/>
      <c r="FO1011" s="48"/>
      <c r="FP1011" s="48"/>
      <c r="FQ1011" s="48"/>
      <c r="FR1011" s="48"/>
      <c r="FS1011" s="48"/>
      <c r="FT1011" s="48"/>
      <c r="FU1011" s="48"/>
      <c r="FV1011" s="48"/>
      <c r="FW1011" s="48"/>
      <c r="FX1011" s="48"/>
      <c r="FY1011" s="48"/>
      <c r="FZ1011" s="48"/>
      <c r="GA1011" s="48"/>
      <c r="GB1011" s="48"/>
      <c r="GC1011" s="48"/>
      <c r="GD1011" s="48"/>
      <c r="GE1011" s="48"/>
      <c r="GF1011" s="48"/>
      <c r="GG1011" s="48"/>
      <c r="GH1011" s="48"/>
      <c r="GI1011" s="48"/>
      <c r="GJ1011" s="48"/>
      <c r="GK1011" s="48"/>
      <c r="GL1011" s="48"/>
      <c r="GM1011" s="48"/>
      <c r="GN1011" s="48"/>
      <c r="GO1011" s="48"/>
      <c r="GP1011" s="48"/>
      <c r="GQ1011" s="48"/>
      <c r="GR1011" s="48"/>
      <c r="GS1011" s="48"/>
      <c r="GT1011" s="48"/>
      <c r="GU1011" s="48"/>
      <c r="GV1011" s="48"/>
      <c r="GW1011" s="48"/>
      <c r="GX1011" s="48"/>
      <c r="GY1011" s="48"/>
      <c r="GZ1011" s="48"/>
      <c r="HA1011" s="48"/>
      <c r="HB1011" s="48"/>
      <c r="HC1011" s="48"/>
      <c r="HD1011" s="48"/>
      <c r="HE1011" s="48"/>
      <c r="HF1011" s="48"/>
      <c r="HG1011" s="48"/>
      <c r="HH1011" s="48"/>
      <c r="HI1011" s="48"/>
      <c r="HJ1011" s="48"/>
      <c r="HK1011" s="48"/>
      <c r="HL1011" s="48"/>
      <c r="HM1011" s="48"/>
      <c r="HN1011" s="48"/>
      <c r="HO1011" s="48"/>
      <c r="HP1011" s="48"/>
      <c r="HQ1011" s="48"/>
      <c r="HR1011" s="48"/>
      <c r="HS1011" s="48"/>
      <c r="HT1011" s="48"/>
      <c r="HU1011" s="48"/>
      <c r="HV1011" s="48"/>
      <c r="HW1011" s="48"/>
      <c r="HX1011" s="48"/>
      <c r="HY1011" s="48"/>
      <c r="HZ1011" s="48"/>
      <c r="IA1011" s="48"/>
      <c r="IB1011" s="48"/>
      <c r="IC1011" s="48"/>
      <c r="ID1011" s="48"/>
      <c r="IE1011" s="48"/>
      <c r="IF1011" s="48"/>
      <c r="IG1011" s="48"/>
      <c r="IH1011" s="48"/>
      <c r="II1011" s="48"/>
      <c r="IJ1011" s="48"/>
      <c r="IK1011" s="48"/>
      <c r="IL1011" s="48"/>
      <c r="IM1011" s="48"/>
      <c r="IN1011" s="48"/>
      <c r="IO1011" s="48"/>
      <c r="IP1011" s="48"/>
      <c r="IQ1011" s="48"/>
      <c r="IR1011" s="48"/>
      <c r="IS1011" s="48"/>
      <c r="IT1011" s="48"/>
      <c r="IU1011" s="48"/>
      <c r="IV1011" s="48"/>
    </row>
    <row r="1012" spans="2:256" x14ac:dyDescent="0.25">
      <c r="B1012" s="48"/>
      <c r="C1012" s="48"/>
      <c r="D1012" s="48"/>
      <c r="E1012" s="48"/>
      <c r="F1012" s="48"/>
      <c r="G1012" s="48"/>
      <c r="H1012" s="48"/>
      <c r="I1012" s="48"/>
      <c r="J1012" s="48"/>
      <c r="K1012" s="48"/>
      <c r="O1012" s="48"/>
      <c r="P1012" s="48"/>
      <c r="Q1012" s="48"/>
      <c r="R1012" s="48"/>
      <c r="S1012" s="48"/>
      <c r="T1012" s="48"/>
      <c r="U1012" s="48"/>
      <c r="V1012" s="48"/>
      <c r="W1012" s="48"/>
      <c r="X1012" s="48"/>
      <c r="Y1012" s="48"/>
      <c r="Z1012" s="48"/>
      <c r="AA1012" s="48"/>
      <c r="AB1012" s="48"/>
      <c r="AC1012" s="48"/>
      <c r="AD1012" s="48"/>
      <c r="AE1012" s="48"/>
      <c r="AF1012" s="48"/>
      <c r="AG1012" s="48"/>
      <c r="AH1012" s="48"/>
      <c r="AI1012" s="48"/>
      <c r="AJ1012" s="48"/>
      <c r="AK1012" s="48"/>
      <c r="AL1012" s="48"/>
      <c r="AM1012" s="48"/>
      <c r="AN1012" s="48"/>
      <c r="AO1012" s="48"/>
      <c r="AP1012" s="48"/>
      <c r="AQ1012" s="48"/>
      <c r="AR1012" s="48"/>
      <c r="AS1012" s="48"/>
      <c r="AT1012" s="48"/>
      <c r="AU1012" s="48"/>
      <c r="AV1012" s="48"/>
      <c r="AW1012" s="48"/>
      <c r="AX1012" s="48"/>
      <c r="AY1012" s="48"/>
      <c r="AZ1012" s="48"/>
      <c r="BA1012" s="48"/>
      <c r="BB1012" s="48"/>
      <c r="BC1012" s="48"/>
      <c r="BD1012" s="48"/>
      <c r="BE1012" s="48"/>
      <c r="BF1012" s="48"/>
      <c r="BG1012" s="48"/>
      <c r="BH1012" s="48"/>
      <c r="BI1012" s="48"/>
      <c r="BJ1012" s="48"/>
      <c r="BK1012" s="48"/>
      <c r="BL1012" s="48"/>
      <c r="BM1012" s="48"/>
      <c r="BN1012" s="48"/>
      <c r="BO1012" s="48"/>
      <c r="BP1012" s="48"/>
      <c r="BQ1012" s="48"/>
      <c r="BR1012" s="48"/>
      <c r="BS1012" s="48"/>
      <c r="BT1012" s="48"/>
      <c r="BU1012" s="48"/>
      <c r="BV1012" s="48"/>
      <c r="BW1012" s="48"/>
      <c r="BX1012" s="48"/>
      <c r="BY1012" s="48"/>
      <c r="BZ1012" s="48"/>
      <c r="CA1012" s="48"/>
      <c r="CB1012" s="48"/>
      <c r="CC1012" s="48"/>
      <c r="CD1012" s="48"/>
      <c r="CE1012" s="48"/>
      <c r="CF1012" s="48"/>
      <c r="CG1012" s="48"/>
      <c r="CH1012" s="48"/>
      <c r="CI1012" s="48"/>
      <c r="CJ1012" s="48"/>
      <c r="CK1012" s="48"/>
      <c r="CL1012" s="48"/>
      <c r="CM1012" s="48"/>
      <c r="CN1012" s="48"/>
      <c r="CO1012" s="48"/>
      <c r="CP1012" s="48"/>
      <c r="CQ1012" s="48"/>
      <c r="CR1012" s="48"/>
      <c r="CS1012" s="48"/>
      <c r="CT1012" s="48"/>
      <c r="CU1012" s="48"/>
      <c r="CV1012" s="48"/>
      <c r="CW1012" s="48"/>
      <c r="CX1012" s="48"/>
      <c r="CY1012" s="48"/>
      <c r="CZ1012" s="48"/>
      <c r="DA1012" s="48"/>
      <c r="DB1012" s="48"/>
      <c r="DC1012" s="48"/>
      <c r="DD1012" s="48"/>
      <c r="DE1012" s="48"/>
      <c r="DF1012" s="48"/>
      <c r="DG1012" s="48"/>
      <c r="DH1012" s="48"/>
      <c r="DI1012" s="48"/>
      <c r="DJ1012" s="48"/>
      <c r="DK1012" s="48"/>
      <c r="DL1012" s="48"/>
      <c r="DM1012" s="48"/>
      <c r="DN1012" s="48"/>
      <c r="DO1012" s="48"/>
      <c r="DP1012" s="48"/>
      <c r="DQ1012" s="48"/>
      <c r="DR1012" s="48"/>
      <c r="DS1012" s="48"/>
      <c r="DT1012" s="48"/>
      <c r="DU1012" s="48"/>
      <c r="DV1012" s="48"/>
      <c r="DW1012" s="48"/>
      <c r="DX1012" s="48"/>
      <c r="DY1012" s="48"/>
      <c r="DZ1012" s="48"/>
      <c r="EA1012" s="48"/>
      <c r="EB1012" s="48"/>
      <c r="EC1012" s="48"/>
      <c r="ED1012" s="48"/>
      <c r="EE1012" s="48"/>
      <c r="EF1012" s="48"/>
      <c r="EG1012" s="48"/>
      <c r="EH1012" s="48"/>
      <c r="EI1012" s="48"/>
      <c r="EJ1012" s="48"/>
      <c r="EK1012" s="48"/>
      <c r="EL1012" s="48"/>
      <c r="EM1012" s="48"/>
      <c r="EN1012" s="48"/>
      <c r="EO1012" s="48"/>
      <c r="EP1012" s="48"/>
      <c r="EQ1012" s="48"/>
      <c r="ER1012" s="48"/>
      <c r="ES1012" s="48"/>
      <c r="ET1012" s="48"/>
      <c r="EU1012" s="48"/>
      <c r="EV1012" s="48"/>
      <c r="EW1012" s="48"/>
      <c r="EX1012" s="48"/>
      <c r="EY1012" s="48"/>
      <c r="EZ1012" s="48"/>
      <c r="FA1012" s="48"/>
      <c r="FB1012" s="48"/>
      <c r="FC1012" s="48"/>
      <c r="FD1012" s="48"/>
      <c r="FE1012" s="48"/>
      <c r="FF1012" s="48"/>
      <c r="FG1012" s="48"/>
      <c r="FH1012" s="48"/>
      <c r="FI1012" s="48"/>
      <c r="FJ1012" s="48"/>
      <c r="FK1012" s="48"/>
      <c r="FL1012" s="48"/>
      <c r="FM1012" s="48"/>
      <c r="FN1012" s="48"/>
      <c r="FO1012" s="48"/>
      <c r="FP1012" s="48"/>
      <c r="FQ1012" s="48"/>
      <c r="FR1012" s="48"/>
      <c r="FS1012" s="48"/>
      <c r="FT1012" s="48"/>
      <c r="FU1012" s="48"/>
      <c r="FV1012" s="48"/>
      <c r="FW1012" s="48"/>
      <c r="FX1012" s="48"/>
      <c r="FY1012" s="48"/>
      <c r="FZ1012" s="48"/>
      <c r="GA1012" s="48"/>
      <c r="GB1012" s="48"/>
      <c r="GC1012" s="48"/>
      <c r="GD1012" s="48"/>
      <c r="GE1012" s="48"/>
      <c r="GF1012" s="48"/>
      <c r="GG1012" s="48"/>
      <c r="GH1012" s="48"/>
      <c r="GI1012" s="48"/>
      <c r="GJ1012" s="48"/>
      <c r="GK1012" s="48"/>
      <c r="GL1012" s="48"/>
      <c r="GM1012" s="48"/>
      <c r="GN1012" s="48"/>
      <c r="GO1012" s="48"/>
      <c r="GP1012" s="48"/>
      <c r="GQ1012" s="48"/>
      <c r="GR1012" s="48"/>
      <c r="GS1012" s="48"/>
      <c r="GT1012" s="48"/>
      <c r="GU1012" s="48"/>
      <c r="GV1012" s="48"/>
      <c r="GW1012" s="48"/>
      <c r="GX1012" s="48"/>
      <c r="GY1012" s="48"/>
      <c r="GZ1012" s="48"/>
      <c r="HA1012" s="48"/>
      <c r="HB1012" s="48"/>
      <c r="HC1012" s="48"/>
      <c r="HD1012" s="48"/>
      <c r="HE1012" s="48"/>
      <c r="HF1012" s="48"/>
      <c r="HG1012" s="48"/>
      <c r="HH1012" s="48"/>
      <c r="HI1012" s="48"/>
      <c r="HJ1012" s="48"/>
      <c r="HK1012" s="48"/>
      <c r="HL1012" s="48"/>
      <c r="HM1012" s="48"/>
      <c r="HN1012" s="48"/>
      <c r="HO1012" s="48"/>
      <c r="HP1012" s="48"/>
      <c r="HQ1012" s="48"/>
      <c r="HR1012" s="48"/>
      <c r="HS1012" s="48"/>
      <c r="HT1012" s="48"/>
      <c r="HU1012" s="48"/>
      <c r="HV1012" s="48"/>
      <c r="HW1012" s="48"/>
      <c r="HX1012" s="48"/>
      <c r="HY1012" s="48"/>
      <c r="HZ1012" s="48"/>
      <c r="IA1012" s="48"/>
      <c r="IB1012" s="48"/>
      <c r="IC1012" s="48"/>
      <c r="ID1012" s="48"/>
      <c r="IE1012" s="48"/>
      <c r="IF1012" s="48"/>
      <c r="IG1012" s="48"/>
      <c r="IH1012" s="48"/>
      <c r="II1012" s="48"/>
      <c r="IJ1012" s="48"/>
      <c r="IK1012" s="48"/>
      <c r="IL1012" s="48"/>
      <c r="IM1012" s="48"/>
      <c r="IN1012" s="48"/>
      <c r="IO1012" s="48"/>
      <c r="IP1012" s="48"/>
      <c r="IQ1012" s="48"/>
      <c r="IR1012" s="48"/>
      <c r="IS1012" s="48"/>
      <c r="IT1012" s="48"/>
      <c r="IU1012" s="48"/>
      <c r="IV1012" s="48"/>
    </row>
    <row r="1013" spans="2:256" x14ac:dyDescent="0.25">
      <c r="B1013" s="48"/>
      <c r="C1013" s="48"/>
      <c r="D1013" s="48"/>
      <c r="E1013" s="48"/>
      <c r="F1013" s="48"/>
      <c r="G1013" s="48"/>
      <c r="H1013" s="48"/>
      <c r="I1013" s="48"/>
      <c r="J1013" s="48"/>
      <c r="K1013" s="48"/>
      <c r="O1013" s="48"/>
      <c r="P1013" s="48"/>
      <c r="Q1013" s="48"/>
      <c r="R1013" s="48"/>
      <c r="S1013" s="48"/>
      <c r="T1013" s="48"/>
      <c r="U1013" s="48"/>
      <c r="V1013" s="48"/>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c r="EF1013" s="48"/>
      <c r="EG1013" s="48"/>
      <c r="EH1013" s="48"/>
      <c r="EI1013" s="48"/>
      <c r="EJ1013" s="48"/>
      <c r="EK1013" s="48"/>
      <c r="EL1013" s="48"/>
      <c r="EM1013" s="48"/>
      <c r="EN1013" s="48"/>
      <c r="EO1013" s="48"/>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c r="GL1013" s="48"/>
      <c r="GM1013" s="48"/>
      <c r="GN1013" s="48"/>
      <c r="GO1013" s="48"/>
      <c r="GP1013" s="48"/>
      <c r="GQ1013" s="48"/>
      <c r="GR1013" s="48"/>
      <c r="GS1013" s="48"/>
      <c r="GT1013" s="48"/>
      <c r="GU1013" s="48"/>
      <c r="GV1013" s="48"/>
      <c r="GW1013" s="48"/>
      <c r="GX1013" s="48"/>
      <c r="GY1013" s="48"/>
      <c r="GZ1013" s="48"/>
      <c r="HA1013" s="48"/>
      <c r="HB1013" s="48"/>
      <c r="HC1013" s="48"/>
      <c r="HD1013" s="48"/>
      <c r="HE1013" s="48"/>
      <c r="HF1013" s="48"/>
      <c r="HG1013" s="48"/>
      <c r="HH1013" s="48"/>
      <c r="HI1013" s="48"/>
      <c r="HJ1013" s="48"/>
      <c r="HK1013" s="48"/>
      <c r="HL1013" s="48"/>
      <c r="HM1013" s="48"/>
      <c r="HN1013" s="48"/>
      <c r="HO1013" s="48"/>
      <c r="HP1013" s="48"/>
      <c r="HQ1013" s="48"/>
      <c r="HR1013" s="48"/>
      <c r="HS1013" s="48"/>
      <c r="HT1013" s="48"/>
      <c r="HU1013" s="48"/>
      <c r="HV1013" s="48"/>
      <c r="HW1013" s="48"/>
      <c r="HX1013" s="48"/>
      <c r="HY1013" s="48"/>
      <c r="HZ1013" s="48"/>
      <c r="IA1013" s="48"/>
      <c r="IB1013" s="48"/>
      <c r="IC1013" s="48"/>
      <c r="ID1013" s="48"/>
      <c r="IE1013" s="48"/>
      <c r="IF1013" s="48"/>
      <c r="IG1013" s="48"/>
      <c r="IH1013" s="48"/>
      <c r="II1013" s="48"/>
      <c r="IJ1013" s="48"/>
      <c r="IK1013" s="48"/>
      <c r="IL1013" s="48"/>
      <c r="IM1013" s="48"/>
      <c r="IN1013" s="48"/>
      <c r="IO1013" s="48"/>
      <c r="IP1013" s="48"/>
      <c r="IQ1013" s="48"/>
      <c r="IR1013" s="48"/>
      <c r="IS1013" s="48"/>
      <c r="IT1013" s="48"/>
      <c r="IU1013" s="48"/>
      <c r="IV1013" s="48"/>
    </row>
    <row r="1014" spans="2:256" x14ac:dyDescent="0.25">
      <c r="B1014" s="48"/>
      <c r="C1014" s="48"/>
      <c r="D1014" s="48"/>
      <c r="E1014" s="48"/>
      <c r="F1014" s="48"/>
      <c r="G1014" s="48"/>
      <c r="H1014" s="48"/>
      <c r="I1014" s="48"/>
      <c r="J1014" s="48"/>
      <c r="K1014" s="48"/>
      <c r="O1014" s="48"/>
      <c r="P1014" s="48"/>
      <c r="Q1014" s="48"/>
      <c r="R1014" s="48"/>
      <c r="S1014" s="48"/>
      <c r="T1014" s="48"/>
      <c r="U1014" s="48"/>
      <c r="V1014" s="48"/>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c r="EF1014" s="48"/>
      <c r="EG1014" s="48"/>
      <c r="EH1014" s="48"/>
      <c r="EI1014" s="48"/>
      <c r="EJ1014" s="48"/>
      <c r="EK1014" s="48"/>
      <c r="EL1014" s="48"/>
      <c r="EM1014" s="48"/>
      <c r="EN1014" s="48"/>
      <c r="EO1014" s="48"/>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c r="GL1014" s="48"/>
      <c r="GM1014" s="48"/>
      <c r="GN1014" s="48"/>
      <c r="GO1014" s="48"/>
      <c r="GP1014" s="48"/>
      <c r="GQ1014" s="48"/>
      <c r="GR1014" s="48"/>
      <c r="GS1014" s="48"/>
      <c r="GT1014" s="48"/>
      <c r="GU1014" s="48"/>
      <c r="GV1014" s="48"/>
      <c r="GW1014" s="48"/>
      <c r="GX1014" s="48"/>
      <c r="GY1014" s="48"/>
      <c r="GZ1014" s="48"/>
      <c r="HA1014" s="48"/>
      <c r="HB1014" s="48"/>
      <c r="HC1014" s="48"/>
      <c r="HD1014" s="48"/>
      <c r="HE1014" s="48"/>
      <c r="HF1014" s="48"/>
      <c r="HG1014" s="48"/>
      <c r="HH1014" s="48"/>
      <c r="HI1014" s="48"/>
      <c r="HJ1014" s="48"/>
      <c r="HK1014" s="48"/>
      <c r="HL1014" s="48"/>
      <c r="HM1014" s="48"/>
      <c r="HN1014" s="48"/>
      <c r="HO1014" s="48"/>
      <c r="HP1014" s="48"/>
      <c r="HQ1014" s="48"/>
      <c r="HR1014" s="48"/>
      <c r="HS1014" s="48"/>
      <c r="HT1014" s="48"/>
      <c r="HU1014" s="48"/>
      <c r="HV1014" s="48"/>
      <c r="HW1014" s="48"/>
      <c r="HX1014" s="48"/>
      <c r="HY1014" s="48"/>
      <c r="HZ1014" s="48"/>
      <c r="IA1014" s="48"/>
      <c r="IB1014" s="48"/>
      <c r="IC1014" s="48"/>
      <c r="ID1014" s="48"/>
      <c r="IE1014" s="48"/>
      <c r="IF1014" s="48"/>
      <c r="IG1014" s="48"/>
      <c r="IH1014" s="48"/>
      <c r="II1014" s="48"/>
      <c r="IJ1014" s="48"/>
      <c r="IK1014" s="48"/>
      <c r="IL1014" s="48"/>
      <c r="IM1014" s="48"/>
      <c r="IN1014" s="48"/>
      <c r="IO1014" s="48"/>
      <c r="IP1014" s="48"/>
      <c r="IQ1014" s="48"/>
      <c r="IR1014" s="48"/>
      <c r="IS1014" s="48"/>
      <c r="IT1014" s="48"/>
      <c r="IU1014" s="48"/>
      <c r="IV1014" s="48"/>
    </row>
    <row r="1015" spans="2:256" x14ac:dyDescent="0.25">
      <c r="B1015" s="48"/>
      <c r="C1015" s="48"/>
      <c r="D1015" s="48"/>
      <c r="E1015" s="48"/>
      <c r="F1015" s="48"/>
      <c r="G1015" s="48"/>
      <c r="H1015" s="48"/>
      <c r="I1015" s="48"/>
      <c r="J1015" s="48"/>
      <c r="K1015" s="48"/>
      <c r="O1015" s="48"/>
      <c r="P1015" s="48"/>
      <c r="Q1015" s="48"/>
      <c r="R1015" s="48"/>
      <c r="S1015" s="48"/>
      <c r="T1015" s="48"/>
      <c r="U1015" s="48"/>
      <c r="V1015" s="48"/>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c r="EF1015" s="48"/>
      <c r="EG1015" s="48"/>
      <c r="EH1015" s="48"/>
      <c r="EI1015" s="48"/>
      <c r="EJ1015" s="48"/>
      <c r="EK1015" s="48"/>
      <c r="EL1015" s="48"/>
      <c r="EM1015" s="48"/>
      <c r="EN1015" s="48"/>
      <c r="EO1015" s="48"/>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c r="GL1015" s="48"/>
      <c r="GM1015" s="48"/>
      <c r="GN1015" s="48"/>
      <c r="GO1015" s="48"/>
      <c r="GP1015" s="48"/>
      <c r="GQ1015" s="48"/>
      <c r="GR1015" s="48"/>
      <c r="GS1015" s="48"/>
      <c r="GT1015" s="48"/>
      <c r="GU1015" s="48"/>
      <c r="GV1015" s="48"/>
      <c r="GW1015" s="48"/>
      <c r="GX1015" s="48"/>
      <c r="GY1015" s="48"/>
      <c r="GZ1015" s="48"/>
      <c r="HA1015" s="48"/>
      <c r="HB1015" s="48"/>
      <c r="HC1015" s="48"/>
      <c r="HD1015" s="48"/>
      <c r="HE1015" s="48"/>
      <c r="HF1015" s="48"/>
      <c r="HG1015" s="48"/>
      <c r="HH1015" s="48"/>
      <c r="HI1015" s="48"/>
      <c r="HJ1015" s="48"/>
      <c r="HK1015" s="48"/>
      <c r="HL1015" s="48"/>
      <c r="HM1015" s="48"/>
      <c r="HN1015" s="48"/>
      <c r="HO1015" s="48"/>
      <c r="HP1015" s="48"/>
      <c r="HQ1015" s="48"/>
      <c r="HR1015" s="48"/>
      <c r="HS1015" s="48"/>
      <c r="HT1015" s="48"/>
      <c r="HU1015" s="48"/>
      <c r="HV1015" s="48"/>
      <c r="HW1015" s="48"/>
      <c r="HX1015" s="48"/>
      <c r="HY1015" s="48"/>
      <c r="HZ1015" s="48"/>
      <c r="IA1015" s="48"/>
      <c r="IB1015" s="48"/>
      <c r="IC1015" s="48"/>
      <c r="ID1015" s="48"/>
      <c r="IE1015" s="48"/>
      <c r="IF1015" s="48"/>
      <c r="IG1015" s="48"/>
      <c r="IH1015" s="48"/>
      <c r="II1015" s="48"/>
      <c r="IJ1015" s="48"/>
      <c r="IK1015" s="48"/>
      <c r="IL1015" s="48"/>
      <c r="IM1015" s="48"/>
      <c r="IN1015" s="48"/>
      <c r="IO1015" s="48"/>
      <c r="IP1015" s="48"/>
      <c r="IQ1015" s="48"/>
      <c r="IR1015" s="48"/>
      <c r="IS1015" s="48"/>
      <c r="IT1015" s="48"/>
      <c r="IU1015" s="48"/>
      <c r="IV1015" s="48"/>
    </row>
    <row r="1016" spans="2:256" x14ac:dyDescent="0.25">
      <c r="B1016" s="48"/>
      <c r="C1016" s="48"/>
      <c r="D1016" s="48"/>
      <c r="E1016" s="48"/>
      <c r="F1016" s="48"/>
      <c r="G1016" s="48"/>
      <c r="H1016" s="48"/>
      <c r="I1016" s="48"/>
      <c r="J1016" s="48"/>
      <c r="K1016" s="48"/>
      <c r="O1016" s="48"/>
      <c r="P1016" s="48"/>
      <c r="Q1016" s="48"/>
      <c r="R1016" s="48"/>
      <c r="S1016" s="48"/>
      <c r="T1016" s="48"/>
      <c r="U1016" s="48"/>
      <c r="V1016" s="48"/>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8"/>
      <c r="BE1016" s="48"/>
      <c r="BF1016" s="48"/>
      <c r="BG1016" s="48"/>
      <c r="BH1016" s="48"/>
      <c r="BI1016" s="48"/>
      <c r="BJ1016" s="48"/>
      <c r="BK1016" s="48"/>
      <c r="BL1016" s="48"/>
      <c r="BM1016" s="48"/>
      <c r="BN1016" s="48"/>
      <c r="BO1016" s="48"/>
      <c r="BP1016" s="48"/>
      <c r="BQ1016" s="48"/>
      <c r="BR1016" s="48"/>
      <c r="BS1016" s="48"/>
      <c r="BT1016" s="48"/>
      <c r="BU1016" s="48"/>
      <c r="BV1016" s="48"/>
      <c r="BW1016" s="48"/>
      <c r="BX1016" s="48"/>
      <c r="BY1016" s="48"/>
      <c r="BZ1016" s="48"/>
      <c r="CA1016" s="48"/>
      <c r="CB1016" s="48"/>
      <c r="CC1016" s="48"/>
      <c r="CD1016" s="48"/>
      <c r="CE1016" s="48"/>
      <c r="CF1016" s="48"/>
      <c r="CG1016" s="48"/>
      <c r="CH1016" s="48"/>
      <c r="CI1016" s="48"/>
      <c r="CJ1016" s="48"/>
      <c r="CK1016" s="48"/>
      <c r="CL1016" s="48"/>
      <c r="CM1016" s="48"/>
      <c r="CN1016" s="48"/>
      <c r="CO1016" s="48"/>
      <c r="CP1016" s="48"/>
      <c r="CQ1016" s="48"/>
      <c r="CR1016" s="48"/>
      <c r="CS1016" s="48"/>
      <c r="CT1016" s="48"/>
      <c r="CU1016" s="48"/>
      <c r="CV1016" s="48"/>
      <c r="CW1016" s="48"/>
      <c r="CX1016" s="48"/>
      <c r="CY1016" s="48"/>
      <c r="CZ1016" s="48"/>
      <c r="DA1016" s="48"/>
      <c r="DB1016" s="48"/>
      <c r="DC1016" s="48"/>
      <c r="DD1016" s="48"/>
      <c r="DE1016" s="48"/>
      <c r="DF1016" s="48"/>
      <c r="DG1016" s="48"/>
      <c r="DH1016" s="48"/>
      <c r="DI1016" s="48"/>
      <c r="DJ1016" s="48"/>
      <c r="DK1016" s="48"/>
      <c r="DL1016" s="48"/>
      <c r="DM1016" s="48"/>
      <c r="DN1016" s="48"/>
      <c r="DO1016" s="48"/>
      <c r="DP1016" s="48"/>
      <c r="DQ1016" s="48"/>
      <c r="DR1016" s="48"/>
      <c r="DS1016" s="48"/>
      <c r="DT1016" s="48"/>
      <c r="DU1016" s="48"/>
      <c r="DV1016" s="48"/>
      <c r="DW1016" s="48"/>
      <c r="DX1016" s="48"/>
      <c r="DY1016" s="48"/>
      <c r="DZ1016" s="48"/>
      <c r="EA1016" s="48"/>
      <c r="EB1016" s="48"/>
      <c r="EC1016" s="48"/>
      <c r="ED1016" s="48"/>
      <c r="EE1016" s="48"/>
      <c r="EF1016" s="48"/>
      <c r="EG1016" s="48"/>
      <c r="EH1016" s="48"/>
      <c r="EI1016" s="48"/>
      <c r="EJ1016" s="48"/>
      <c r="EK1016" s="48"/>
      <c r="EL1016" s="48"/>
      <c r="EM1016" s="48"/>
      <c r="EN1016" s="48"/>
      <c r="EO1016" s="48"/>
      <c r="EP1016" s="48"/>
      <c r="EQ1016" s="48"/>
      <c r="ER1016" s="48"/>
      <c r="ES1016" s="48"/>
      <c r="ET1016" s="48"/>
      <c r="EU1016" s="48"/>
      <c r="EV1016" s="48"/>
      <c r="EW1016" s="48"/>
      <c r="EX1016" s="48"/>
      <c r="EY1016" s="48"/>
      <c r="EZ1016" s="48"/>
      <c r="FA1016" s="48"/>
      <c r="FB1016" s="48"/>
      <c r="FC1016" s="48"/>
      <c r="FD1016" s="48"/>
      <c r="FE1016" s="48"/>
      <c r="FF1016" s="48"/>
      <c r="FG1016" s="48"/>
      <c r="FH1016" s="48"/>
      <c r="FI1016" s="48"/>
      <c r="FJ1016" s="48"/>
      <c r="FK1016" s="48"/>
      <c r="FL1016" s="48"/>
      <c r="FM1016" s="48"/>
      <c r="FN1016" s="48"/>
      <c r="FO1016" s="48"/>
      <c r="FP1016" s="48"/>
      <c r="FQ1016" s="48"/>
      <c r="FR1016" s="48"/>
      <c r="FS1016" s="48"/>
      <c r="FT1016" s="48"/>
      <c r="FU1016" s="48"/>
      <c r="FV1016" s="48"/>
      <c r="FW1016" s="48"/>
      <c r="FX1016" s="48"/>
      <c r="FY1016" s="48"/>
      <c r="FZ1016" s="48"/>
      <c r="GA1016" s="48"/>
      <c r="GB1016" s="48"/>
      <c r="GC1016" s="48"/>
      <c r="GD1016" s="48"/>
      <c r="GE1016" s="48"/>
      <c r="GF1016" s="48"/>
      <c r="GG1016" s="48"/>
      <c r="GH1016" s="48"/>
      <c r="GI1016" s="48"/>
      <c r="GJ1016" s="48"/>
      <c r="GK1016" s="48"/>
      <c r="GL1016" s="48"/>
      <c r="GM1016" s="48"/>
      <c r="GN1016" s="48"/>
      <c r="GO1016" s="48"/>
      <c r="GP1016" s="48"/>
      <c r="GQ1016" s="48"/>
      <c r="GR1016" s="48"/>
      <c r="GS1016" s="48"/>
      <c r="GT1016" s="48"/>
      <c r="GU1016" s="48"/>
      <c r="GV1016" s="48"/>
      <c r="GW1016" s="48"/>
      <c r="GX1016" s="48"/>
      <c r="GY1016" s="48"/>
      <c r="GZ1016" s="48"/>
      <c r="HA1016" s="48"/>
      <c r="HB1016" s="48"/>
      <c r="HC1016" s="48"/>
      <c r="HD1016" s="48"/>
      <c r="HE1016" s="48"/>
      <c r="HF1016" s="48"/>
      <c r="HG1016" s="48"/>
      <c r="HH1016" s="48"/>
      <c r="HI1016" s="48"/>
      <c r="HJ1016" s="48"/>
      <c r="HK1016" s="48"/>
      <c r="HL1016" s="48"/>
      <c r="HM1016" s="48"/>
      <c r="HN1016" s="48"/>
      <c r="HO1016" s="48"/>
      <c r="HP1016" s="48"/>
      <c r="HQ1016" s="48"/>
      <c r="HR1016" s="48"/>
      <c r="HS1016" s="48"/>
      <c r="HT1016" s="48"/>
      <c r="HU1016" s="48"/>
      <c r="HV1016" s="48"/>
      <c r="HW1016" s="48"/>
      <c r="HX1016" s="48"/>
      <c r="HY1016" s="48"/>
      <c r="HZ1016" s="48"/>
      <c r="IA1016" s="48"/>
      <c r="IB1016" s="48"/>
      <c r="IC1016" s="48"/>
      <c r="ID1016" s="48"/>
      <c r="IE1016" s="48"/>
      <c r="IF1016" s="48"/>
      <c r="IG1016" s="48"/>
      <c r="IH1016" s="48"/>
      <c r="II1016" s="48"/>
      <c r="IJ1016" s="48"/>
      <c r="IK1016" s="48"/>
      <c r="IL1016" s="48"/>
      <c r="IM1016" s="48"/>
      <c r="IN1016" s="48"/>
      <c r="IO1016" s="48"/>
      <c r="IP1016" s="48"/>
      <c r="IQ1016" s="48"/>
      <c r="IR1016" s="48"/>
      <c r="IS1016" s="48"/>
      <c r="IT1016" s="48"/>
      <c r="IU1016" s="48"/>
      <c r="IV1016" s="48"/>
    </row>
    <row r="1017" spans="2:256" x14ac:dyDescent="0.25">
      <c r="B1017" s="48"/>
      <c r="C1017" s="48"/>
      <c r="D1017" s="48"/>
      <c r="E1017" s="48"/>
      <c r="F1017" s="48"/>
      <c r="G1017" s="48"/>
      <c r="H1017" s="48"/>
      <c r="I1017" s="48"/>
      <c r="J1017" s="48"/>
      <c r="K1017" s="48"/>
      <c r="O1017" s="48"/>
      <c r="P1017" s="48"/>
      <c r="Q1017" s="48"/>
      <c r="R1017" s="48"/>
      <c r="S1017" s="48"/>
      <c r="T1017" s="48"/>
      <c r="U1017" s="48"/>
      <c r="V1017" s="48"/>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c r="BT1017" s="48"/>
      <c r="BU1017" s="48"/>
      <c r="BV1017" s="48"/>
      <c r="BW1017" s="48"/>
      <c r="BX1017" s="48"/>
      <c r="BY1017" s="48"/>
      <c r="BZ1017" s="48"/>
      <c r="CA1017" s="48"/>
      <c r="CB1017" s="48"/>
      <c r="CC1017" s="48"/>
      <c r="CD1017" s="48"/>
      <c r="CE1017" s="48"/>
      <c r="CF1017" s="48"/>
      <c r="CG1017" s="48"/>
      <c r="CH1017" s="48"/>
      <c r="CI1017" s="48"/>
      <c r="CJ1017" s="48"/>
      <c r="CK1017" s="48"/>
      <c r="CL1017" s="48"/>
      <c r="CM1017" s="48"/>
      <c r="CN1017" s="48"/>
      <c r="CO1017" s="48"/>
      <c r="CP1017" s="48"/>
      <c r="CQ1017" s="48"/>
      <c r="CR1017" s="48"/>
      <c r="CS1017" s="48"/>
      <c r="CT1017" s="48"/>
      <c r="CU1017" s="48"/>
      <c r="CV1017" s="48"/>
      <c r="CW1017" s="48"/>
      <c r="CX1017" s="48"/>
      <c r="CY1017" s="48"/>
      <c r="CZ1017" s="48"/>
      <c r="DA1017" s="48"/>
      <c r="DB1017" s="48"/>
      <c r="DC1017" s="48"/>
      <c r="DD1017" s="48"/>
      <c r="DE1017" s="48"/>
      <c r="DF1017" s="48"/>
      <c r="DG1017" s="48"/>
      <c r="DH1017" s="48"/>
      <c r="DI1017" s="48"/>
      <c r="DJ1017" s="48"/>
      <c r="DK1017" s="48"/>
      <c r="DL1017" s="48"/>
      <c r="DM1017" s="48"/>
      <c r="DN1017" s="48"/>
      <c r="DO1017" s="48"/>
      <c r="DP1017" s="48"/>
      <c r="DQ1017" s="48"/>
      <c r="DR1017" s="48"/>
      <c r="DS1017" s="48"/>
      <c r="DT1017" s="48"/>
      <c r="DU1017" s="48"/>
      <c r="DV1017" s="48"/>
      <c r="DW1017" s="48"/>
      <c r="DX1017" s="48"/>
      <c r="DY1017" s="48"/>
      <c r="DZ1017" s="48"/>
      <c r="EA1017" s="48"/>
      <c r="EB1017" s="48"/>
      <c r="EC1017" s="48"/>
      <c r="ED1017" s="48"/>
      <c r="EE1017" s="48"/>
      <c r="EF1017" s="48"/>
      <c r="EG1017" s="48"/>
      <c r="EH1017" s="48"/>
      <c r="EI1017" s="48"/>
      <c r="EJ1017" s="48"/>
      <c r="EK1017" s="48"/>
      <c r="EL1017" s="48"/>
      <c r="EM1017" s="48"/>
      <c r="EN1017" s="48"/>
      <c r="EO1017" s="48"/>
      <c r="EP1017" s="48"/>
      <c r="EQ1017" s="48"/>
      <c r="ER1017" s="48"/>
      <c r="ES1017" s="48"/>
      <c r="ET1017" s="48"/>
      <c r="EU1017" s="48"/>
      <c r="EV1017" s="48"/>
      <c r="EW1017" s="48"/>
      <c r="EX1017" s="48"/>
      <c r="EY1017" s="48"/>
      <c r="EZ1017" s="48"/>
      <c r="FA1017" s="48"/>
      <c r="FB1017" s="48"/>
      <c r="FC1017" s="48"/>
      <c r="FD1017" s="48"/>
      <c r="FE1017" s="48"/>
      <c r="FF1017" s="48"/>
      <c r="FG1017" s="48"/>
      <c r="FH1017" s="48"/>
      <c r="FI1017" s="48"/>
      <c r="FJ1017" s="48"/>
      <c r="FK1017" s="48"/>
      <c r="FL1017" s="48"/>
      <c r="FM1017" s="48"/>
      <c r="FN1017" s="48"/>
      <c r="FO1017" s="48"/>
      <c r="FP1017" s="48"/>
      <c r="FQ1017" s="48"/>
      <c r="FR1017" s="48"/>
      <c r="FS1017" s="48"/>
      <c r="FT1017" s="48"/>
      <c r="FU1017" s="48"/>
      <c r="FV1017" s="48"/>
      <c r="FW1017" s="48"/>
      <c r="FX1017" s="48"/>
      <c r="FY1017" s="48"/>
      <c r="FZ1017" s="48"/>
      <c r="GA1017" s="48"/>
      <c r="GB1017" s="48"/>
      <c r="GC1017" s="48"/>
      <c r="GD1017" s="48"/>
      <c r="GE1017" s="48"/>
      <c r="GF1017" s="48"/>
      <c r="GG1017" s="48"/>
      <c r="GH1017" s="48"/>
      <c r="GI1017" s="48"/>
      <c r="GJ1017" s="48"/>
      <c r="GK1017" s="48"/>
      <c r="GL1017" s="48"/>
      <c r="GM1017" s="48"/>
      <c r="GN1017" s="48"/>
      <c r="GO1017" s="48"/>
      <c r="GP1017" s="48"/>
      <c r="GQ1017" s="48"/>
      <c r="GR1017" s="48"/>
      <c r="GS1017" s="48"/>
      <c r="GT1017" s="48"/>
      <c r="GU1017" s="48"/>
      <c r="GV1017" s="48"/>
      <c r="GW1017" s="48"/>
      <c r="GX1017" s="48"/>
      <c r="GY1017" s="48"/>
      <c r="GZ1017" s="48"/>
      <c r="HA1017" s="48"/>
      <c r="HB1017" s="48"/>
      <c r="HC1017" s="48"/>
      <c r="HD1017" s="48"/>
      <c r="HE1017" s="48"/>
      <c r="HF1017" s="48"/>
      <c r="HG1017" s="48"/>
      <c r="HH1017" s="48"/>
      <c r="HI1017" s="48"/>
      <c r="HJ1017" s="48"/>
      <c r="HK1017" s="48"/>
      <c r="HL1017" s="48"/>
      <c r="HM1017" s="48"/>
      <c r="HN1017" s="48"/>
      <c r="HO1017" s="48"/>
      <c r="HP1017" s="48"/>
      <c r="HQ1017" s="48"/>
      <c r="HR1017" s="48"/>
      <c r="HS1017" s="48"/>
      <c r="HT1017" s="48"/>
      <c r="HU1017" s="48"/>
      <c r="HV1017" s="48"/>
      <c r="HW1017" s="48"/>
      <c r="HX1017" s="48"/>
      <c r="HY1017" s="48"/>
      <c r="HZ1017" s="48"/>
      <c r="IA1017" s="48"/>
      <c r="IB1017" s="48"/>
      <c r="IC1017" s="48"/>
      <c r="ID1017" s="48"/>
      <c r="IE1017" s="48"/>
      <c r="IF1017" s="48"/>
      <c r="IG1017" s="48"/>
      <c r="IH1017" s="48"/>
      <c r="II1017" s="48"/>
      <c r="IJ1017" s="48"/>
      <c r="IK1017" s="48"/>
      <c r="IL1017" s="48"/>
      <c r="IM1017" s="48"/>
      <c r="IN1017" s="48"/>
      <c r="IO1017" s="48"/>
      <c r="IP1017" s="48"/>
      <c r="IQ1017" s="48"/>
      <c r="IR1017" s="48"/>
      <c r="IS1017" s="48"/>
      <c r="IT1017" s="48"/>
      <c r="IU1017" s="48"/>
      <c r="IV1017" s="48"/>
    </row>
    <row r="1018" spans="2:256" x14ac:dyDescent="0.25">
      <c r="B1018" s="48"/>
      <c r="C1018" s="48"/>
      <c r="D1018" s="48"/>
      <c r="E1018" s="48"/>
      <c r="F1018" s="48"/>
      <c r="G1018" s="48"/>
      <c r="H1018" s="48"/>
      <c r="I1018" s="48"/>
      <c r="J1018" s="48"/>
      <c r="K1018" s="48"/>
      <c r="O1018" s="48"/>
      <c r="P1018" s="48"/>
      <c r="Q1018" s="48"/>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c r="DR1018" s="48"/>
      <c r="DS1018" s="48"/>
      <c r="DT1018" s="48"/>
      <c r="DU1018" s="48"/>
      <c r="DV1018" s="48"/>
      <c r="DW1018" s="48"/>
      <c r="DX1018" s="48"/>
      <c r="DY1018" s="48"/>
      <c r="DZ1018" s="48"/>
      <c r="EA1018" s="48"/>
      <c r="EB1018" s="48"/>
      <c r="EC1018" s="48"/>
      <c r="ED1018" s="48"/>
      <c r="EE1018" s="48"/>
      <c r="EF1018" s="48"/>
      <c r="EG1018" s="48"/>
      <c r="EH1018" s="48"/>
      <c r="EI1018" s="48"/>
      <c r="EJ1018" s="48"/>
      <c r="EK1018" s="48"/>
      <c r="EL1018" s="48"/>
      <c r="EM1018" s="48"/>
      <c r="EN1018" s="48"/>
      <c r="EO1018" s="48"/>
      <c r="EP1018" s="48"/>
      <c r="EQ1018" s="48"/>
      <c r="ER1018" s="48"/>
      <c r="ES1018" s="48"/>
      <c r="ET1018" s="48"/>
      <c r="EU1018" s="48"/>
      <c r="EV1018" s="48"/>
      <c r="EW1018" s="48"/>
      <c r="EX1018" s="48"/>
      <c r="EY1018" s="48"/>
      <c r="EZ1018" s="48"/>
      <c r="FA1018" s="48"/>
      <c r="FB1018" s="48"/>
      <c r="FC1018" s="48"/>
      <c r="FD1018" s="48"/>
      <c r="FE1018" s="48"/>
      <c r="FF1018" s="48"/>
      <c r="FG1018" s="48"/>
      <c r="FH1018" s="48"/>
      <c r="FI1018" s="48"/>
      <c r="FJ1018" s="48"/>
      <c r="FK1018" s="48"/>
      <c r="FL1018" s="48"/>
      <c r="FM1018" s="48"/>
      <c r="FN1018" s="48"/>
      <c r="FO1018" s="48"/>
      <c r="FP1018" s="48"/>
      <c r="FQ1018" s="48"/>
      <c r="FR1018" s="48"/>
      <c r="FS1018" s="48"/>
      <c r="FT1018" s="48"/>
      <c r="FU1018" s="48"/>
      <c r="FV1018" s="48"/>
      <c r="FW1018" s="48"/>
      <c r="FX1018" s="48"/>
      <c r="FY1018" s="48"/>
      <c r="FZ1018" s="48"/>
      <c r="GA1018" s="48"/>
      <c r="GB1018" s="48"/>
      <c r="GC1018" s="48"/>
      <c r="GD1018" s="48"/>
      <c r="GE1018" s="48"/>
      <c r="GF1018" s="48"/>
      <c r="GG1018" s="48"/>
      <c r="GH1018" s="48"/>
      <c r="GI1018" s="48"/>
      <c r="GJ1018" s="48"/>
      <c r="GK1018" s="48"/>
      <c r="GL1018" s="48"/>
      <c r="GM1018" s="48"/>
      <c r="GN1018" s="48"/>
      <c r="GO1018" s="48"/>
      <c r="GP1018" s="48"/>
      <c r="GQ1018" s="48"/>
      <c r="GR1018" s="48"/>
      <c r="GS1018" s="48"/>
      <c r="GT1018" s="48"/>
      <c r="GU1018" s="48"/>
      <c r="GV1018" s="48"/>
      <c r="GW1018" s="48"/>
      <c r="GX1018" s="48"/>
      <c r="GY1018" s="48"/>
      <c r="GZ1018" s="48"/>
      <c r="HA1018" s="48"/>
      <c r="HB1018" s="48"/>
      <c r="HC1018" s="48"/>
      <c r="HD1018" s="48"/>
      <c r="HE1018" s="48"/>
      <c r="HF1018" s="48"/>
      <c r="HG1018" s="48"/>
      <c r="HH1018" s="48"/>
      <c r="HI1018" s="48"/>
      <c r="HJ1018" s="48"/>
      <c r="HK1018" s="48"/>
      <c r="HL1018" s="48"/>
      <c r="HM1018" s="48"/>
      <c r="HN1018" s="48"/>
      <c r="HO1018" s="48"/>
      <c r="HP1018" s="48"/>
      <c r="HQ1018" s="48"/>
      <c r="HR1018" s="48"/>
      <c r="HS1018" s="48"/>
      <c r="HT1018" s="48"/>
      <c r="HU1018" s="48"/>
      <c r="HV1018" s="48"/>
      <c r="HW1018" s="48"/>
      <c r="HX1018" s="48"/>
      <c r="HY1018" s="48"/>
      <c r="HZ1018" s="48"/>
      <c r="IA1018" s="48"/>
      <c r="IB1018" s="48"/>
      <c r="IC1018" s="48"/>
      <c r="ID1018" s="48"/>
      <c r="IE1018" s="48"/>
      <c r="IF1018" s="48"/>
      <c r="IG1018" s="48"/>
      <c r="IH1018" s="48"/>
      <c r="II1018" s="48"/>
      <c r="IJ1018" s="48"/>
      <c r="IK1018" s="48"/>
      <c r="IL1018" s="48"/>
      <c r="IM1018" s="48"/>
      <c r="IN1018" s="48"/>
      <c r="IO1018" s="48"/>
      <c r="IP1018" s="48"/>
      <c r="IQ1018" s="48"/>
      <c r="IR1018" s="48"/>
      <c r="IS1018" s="48"/>
      <c r="IT1018" s="48"/>
      <c r="IU1018" s="48"/>
      <c r="IV1018" s="48"/>
    </row>
    <row r="1019" spans="2:256" x14ac:dyDescent="0.25">
      <c r="B1019" s="48"/>
      <c r="C1019" s="48"/>
      <c r="D1019" s="48"/>
      <c r="E1019" s="48"/>
      <c r="F1019" s="48"/>
      <c r="G1019" s="48"/>
      <c r="H1019" s="48"/>
      <c r="I1019" s="48"/>
      <c r="J1019" s="48"/>
      <c r="K1019" s="48"/>
      <c r="O1019" s="48"/>
      <c r="P1019" s="48"/>
      <c r="Q1019" s="48"/>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c r="EF1019" s="48"/>
      <c r="EG1019" s="48"/>
      <c r="EH1019" s="48"/>
      <c r="EI1019" s="48"/>
      <c r="EJ1019" s="48"/>
      <c r="EK1019" s="48"/>
      <c r="EL1019" s="48"/>
      <c r="EM1019" s="48"/>
      <c r="EN1019" s="48"/>
      <c r="EO1019" s="48"/>
      <c r="EP1019" s="48"/>
      <c r="EQ1019" s="48"/>
      <c r="ER1019" s="48"/>
      <c r="ES1019" s="48"/>
      <c r="ET1019" s="48"/>
      <c r="EU1019" s="48"/>
      <c r="EV1019" s="48"/>
      <c r="EW1019" s="48"/>
      <c r="EX1019" s="48"/>
      <c r="EY1019" s="48"/>
      <c r="EZ1019" s="48"/>
      <c r="FA1019" s="48"/>
      <c r="FB1019" s="48"/>
      <c r="FC1019" s="48"/>
      <c r="FD1019" s="48"/>
      <c r="FE1019" s="48"/>
      <c r="FF1019" s="48"/>
      <c r="FG1019" s="48"/>
      <c r="FH1019" s="48"/>
      <c r="FI1019" s="48"/>
      <c r="FJ1019" s="48"/>
      <c r="FK1019" s="48"/>
      <c r="FL1019" s="48"/>
      <c r="FM1019" s="48"/>
      <c r="FN1019" s="48"/>
      <c r="FO1019" s="48"/>
      <c r="FP1019" s="48"/>
      <c r="FQ1019" s="48"/>
      <c r="FR1019" s="48"/>
      <c r="FS1019" s="48"/>
      <c r="FT1019" s="48"/>
      <c r="FU1019" s="48"/>
      <c r="FV1019" s="48"/>
      <c r="FW1019" s="48"/>
      <c r="FX1019" s="48"/>
      <c r="FY1019" s="48"/>
      <c r="FZ1019" s="48"/>
      <c r="GA1019" s="48"/>
      <c r="GB1019" s="48"/>
      <c r="GC1019" s="48"/>
      <c r="GD1019" s="48"/>
      <c r="GE1019" s="48"/>
      <c r="GF1019" s="48"/>
      <c r="GG1019" s="48"/>
      <c r="GH1019" s="48"/>
      <c r="GI1019" s="48"/>
      <c r="GJ1019" s="48"/>
      <c r="GK1019" s="48"/>
      <c r="GL1019" s="48"/>
      <c r="GM1019" s="48"/>
      <c r="GN1019" s="48"/>
      <c r="GO1019" s="48"/>
      <c r="GP1019" s="48"/>
      <c r="GQ1019" s="48"/>
      <c r="GR1019" s="48"/>
      <c r="GS1019" s="48"/>
      <c r="GT1019" s="48"/>
      <c r="GU1019" s="48"/>
      <c r="GV1019" s="48"/>
      <c r="GW1019" s="48"/>
      <c r="GX1019" s="48"/>
      <c r="GY1019" s="48"/>
      <c r="GZ1019" s="48"/>
      <c r="HA1019" s="48"/>
      <c r="HB1019" s="48"/>
      <c r="HC1019" s="48"/>
      <c r="HD1019" s="48"/>
      <c r="HE1019" s="48"/>
      <c r="HF1019" s="48"/>
      <c r="HG1019" s="48"/>
      <c r="HH1019" s="48"/>
      <c r="HI1019" s="48"/>
      <c r="HJ1019" s="48"/>
      <c r="HK1019" s="48"/>
      <c r="HL1019" s="48"/>
      <c r="HM1019" s="48"/>
      <c r="HN1019" s="48"/>
      <c r="HO1019" s="48"/>
      <c r="HP1019" s="48"/>
      <c r="HQ1019" s="48"/>
      <c r="HR1019" s="48"/>
      <c r="HS1019" s="48"/>
      <c r="HT1019" s="48"/>
      <c r="HU1019" s="48"/>
      <c r="HV1019" s="48"/>
      <c r="HW1019" s="48"/>
      <c r="HX1019" s="48"/>
      <c r="HY1019" s="48"/>
      <c r="HZ1019" s="48"/>
      <c r="IA1019" s="48"/>
      <c r="IB1019" s="48"/>
      <c r="IC1019" s="48"/>
      <c r="ID1019" s="48"/>
      <c r="IE1019" s="48"/>
      <c r="IF1019" s="48"/>
      <c r="IG1019" s="48"/>
      <c r="IH1019" s="48"/>
      <c r="II1019" s="48"/>
      <c r="IJ1019" s="48"/>
      <c r="IK1019" s="48"/>
      <c r="IL1019" s="48"/>
      <c r="IM1019" s="48"/>
      <c r="IN1019" s="48"/>
      <c r="IO1019" s="48"/>
      <c r="IP1019" s="48"/>
      <c r="IQ1019" s="48"/>
      <c r="IR1019" s="48"/>
      <c r="IS1019" s="48"/>
      <c r="IT1019" s="48"/>
      <c r="IU1019" s="48"/>
      <c r="IV1019" s="48"/>
    </row>
    <row r="1020" spans="2:256" x14ac:dyDescent="0.25">
      <c r="B1020" s="48"/>
      <c r="C1020" s="48"/>
      <c r="D1020" s="48"/>
      <c r="E1020" s="48"/>
      <c r="F1020" s="48"/>
      <c r="G1020" s="48"/>
      <c r="H1020" s="48"/>
      <c r="I1020" s="48"/>
      <c r="J1020" s="48"/>
      <c r="K1020" s="48"/>
      <c r="O1020" s="48"/>
      <c r="P1020" s="48"/>
      <c r="Q1020" s="48"/>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c r="EF1020" s="48"/>
      <c r="EG1020" s="48"/>
      <c r="EH1020" s="48"/>
      <c r="EI1020" s="48"/>
      <c r="EJ1020" s="48"/>
      <c r="EK1020" s="48"/>
      <c r="EL1020" s="48"/>
      <c r="EM1020" s="48"/>
      <c r="EN1020" s="48"/>
      <c r="EO1020" s="48"/>
      <c r="EP1020" s="48"/>
      <c r="EQ1020" s="48"/>
      <c r="ER1020" s="48"/>
      <c r="ES1020" s="48"/>
      <c r="ET1020" s="48"/>
      <c r="EU1020" s="48"/>
      <c r="EV1020" s="48"/>
      <c r="EW1020" s="48"/>
      <c r="EX1020" s="48"/>
      <c r="EY1020" s="48"/>
      <c r="EZ1020" s="48"/>
      <c r="FA1020" s="48"/>
      <c r="FB1020" s="48"/>
      <c r="FC1020" s="48"/>
      <c r="FD1020" s="48"/>
      <c r="FE1020" s="48"/>
      <c r="FF1020" s="48"/>
      <c r="FG1020" s="48"/>
      <c r="FH1020" s="48"/>
      <c r="FI1020" s="48"/>
      <c r="FJ1020" s="48"/>
      <c r="FK1020" s="48"/>
      <c r="FL1020" s="48"/>
      <c r="FM1020" s="48"/>
      <c r="FN1020" s="48"/>
      <c r="FO1020" s="48"/>
      <c r="FP1020" s="48"/>
      <c r="FQ1020" s="48"/>
      <c r="FR1020" s="48"/>
      <c r="FS1020" s="48"/>
      <c r="FT1020" s="48"/>
      <c r="FU1020" s="48"/>
      <c r="FV1020" s="48"/>
      <c r="FW1020" s="48"/>
      <c r="FX1020" s="48"/>
      <c r="FY1020" s="48"/>
      <c r="FZ1020" s="48"/>
      <c r="GA1020" s="48"/>
      <c r="GB1020" s="48"/>
      <c r="GC1020" s="48"/>
      <c r="GD1020" s="48"/>
      <c r="GE1020" s="48"/>
      <c r="GF1020" s="48"/>
      <c r="GG1020" s="48"/>
      <c r="GH1020" s="48"/>
      <c r="GI1020" s="48"/>
      <c r="GJ1020" s="48"/>
      <c r="GK1020" s="48"/>
      <c r="GL1020" s="48"/>
      <c r="GM1020" s="48"/>
      <c r="GN1020" s="48"/>
      <c r="GO1020" s="48"/>
      <c r="GP1020" s="48"/>
      <c r="GQ1020" s="48"/>
      <c r="GR1020" s="48"/>
      <c r="GS1020" s="48"/>
      <c r="GT1020" s="48"/>
      <c r="GU1020" s="48"/>
      <c r="GV1020" s="48"/>
      <c r="GW1020" s="48"/>
      <c r="GX1020" s="48"/>
      <c r="GY1020" s="48"/>
      <c r="GZ1020" s="48"/>
      <c r="HA1020" s="48"/>
      <c r="HB1020" s="48"/>
      <c r="HC1020" s="48"/>
      <c r="HD1020" s="48"/>
      <c r="HE1020" s="48"/>
      <c r="HF1020" s="48"/>
      <c r="HG1020" s="48"/>
      <c r="HH1020" s="48"/>
      <c r="HI1020" s="48"/>
      <c r="HJ1020" s="48"/>
      <c r="HK1020" s="48"/>
      <c r="HL1020" s="48"/>
      <c r="HM1020" s="48"/>
      <c r="HN1020" s="48"/>
      <c r="HO1020" s="48"/>
      <c r="HP1020" s="48"/>
      <c r="HQ1020" s="48"/>
      <c r="HR1020" s="48"/>
      <c r="HS1020" s="48"/>
      <c r="HT1020" s="48"/>
      <c r="HU1020" s="48"/>
      <c r="HV1020" s="48"/>
      <c r="HW1020" s="48"/>
      <c r="HX1020" s="48"/>
      <c r="HY1020" s="48"/>
      <c r="HZ1020" s="48"/>
      <c r="IA1020" s="48"/>
      <c r="IB1020" s="48"/>
      <c r="IC1020" s="48"/>
      <c r="ID1020" s="48"/>
      <c r="IE1020" s="48"/>
      <c r="IF1020" s="48"/>
      <c r="IG1020" s="48"/>
      <c r="IH1020" s="48"/>
      <c r="II1020" s="48"/>
      <c r="IJ1020" s="48"/>
      <c r="IK1020" s="48"/>
      <c r="IL1020" s="48"/>
      <c r="IM1020" s="48"/>
      <c r="IN1020" s="48"/>
      <c r="IO1020" s="48"/>
      <c r="IP1020" s="48"/>
      <c r="IQ1020" s="48"/>
      <c r="IR1020" s="48"/>
      <c r="IS1020" s="48"/>
      <c r="IT1020" s="48"/>
      <c r="IU1020" s="48"/>
      <c r="IV1020" s="48"/>
    </row>
    <row r="1021" spans="2:256" x14ac:dyDescent="0.25">
      <c r="B1021" s="48"/>
      <c r="C1021" s="48"/>
      <c r="D1021" s="48"/>
      <c r="E1021" s="48"/>
      <c r="F1021" s="48"/>
      <c r="G1021" s="48"/>
      <c r="H1021" s="48"/>
      <c r="I1021" s="48"/>
      <c r="J1021" s="48"/>
      <c r="K1021" s="48"/>
      <c r="O1021" s="48"/>
      <c r="P1021" s="48"/>
      <c r="Q1021" s="48"/>
      <c r="R1021" s="48"/>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c r="EF1021" s="48"/>
      <c r="EG1021" s="48"/>
      <c r="EH1021" s="48"/>
      <c r="EI1021" s="48"/>
      <c r="EJ1021" s="48"/>
      <c r="EK1021" s="48"/>
      <c r="EL1021" s="48"/>
      <c r="EM1021" s="48"/>
      <c r="EN1021" s="48"/>
      <c r="EO1021" s="48"/>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c r="GL1021" s="48"/>
      <c r="GM1021" s="48"/>
      <c r="GN1021" s="48"/>
      <c r="GO1021" s="48"/>
      <c r="GP1021" s="48"/>
      <c r="GQ1021" s="48"/>
      <c r="GR1021" s="48"/>
      <c r="GS1021" s="48"/>
      <c r="GT1021" s="48"/>
      <c r="GU1021" s="48"/>
      <c r="GV1021" s="48"/>
      <c r="GW1021" s="48"/>
      <c r="GX1021" s="48"/>
      <c r="GY1021" s="48"/>
      <c r="GZ1021" s="48"/>
      <c r="HA1021" s="48"/>
      <c r="HB1021" s="48"/>
      <c r="HC1021" s="48"/>
      <c r="HD1021" s="48"/>
      <c r="HE1021" s="48"/>
      <c r="HF1021" s="48"/>
      <c r="HG1021" s="48"/>
      <c r="HH1021" s="48"/>
      <c r="HI1021" s="48"/>
      <c r="HJ1021" s="48"/>
      <c r="HK1021" s="48"/>
      <c r="HL1021" s="48"/>
      <c r="HM1021" s="48"/>
      <c r="HN1021" s="48"/>
      <c r="HO1021" s="48"/>
      <c r="HP1021" s="48"/>
      <c r="HQ1021" s="48"/>
      <c r="HR1021" s="48"/>
      <c r="HS1021" s="48"/>
      <c r="HT1021" s="48"/>
      <c r="HU1021" s="48"/>
      <c r="HV1021" s="48"/>
      <c r="HW1021" s="48"/>
      <c r="HX1021" s="48"/>
      <c r="HY1021" s="48"/>
      <c r="HZ1021" s="48"/>
      <c r="IA1021" s="48"/>
      <c r="IB1021" s="48"/>
      <c r="IC1021" s="48"/>
      <c r="ID1021" s="48"/>
      <c r="IE1021" s="48"/>
      <c r="IF1021" s="48"/>
      <c r="IG1021" s="48"/>
      <c r="IH1021" s="48"/>
      <c r="II1021" s="48"/>
      <c r="IJ1021" s="48"/>
      <c r="IK1021" s="48"/>
      <c r="IL1021" s="48"/>
      <c r="IM1021" s="48"/>
      <c r="IN1021" s="48"/>
      <c r="IO1021" s="48"/>
      <c r="IP1021" s="48"/>
      <c r="IQ1021" s="48"/>
      <c r="IR1021" s="48"/>
      <c r="IS1021" s="48"/>
      <c r="IT1021" s="48"/>
      <c r="IU1021" s="48"/>
      <c r="IV1021" s="48"/>
    </row>
    <row r="1022" spans="2:256" x14ac:dyDescent="0.25">
      <c r="B1022" s="48"/>
      <c r="C1022" s="48"/>
      <c r="D1022" s="48"/>
      <c r="E1022" s="48"/>
      <c r="F1022" s="48"/>
      <c r="G1022" s="48"/>
      <c r="H1022" s="48"/>
      <c r="I1022" s="48"/>
      <c r="J1022" s="48"/>
      <c r="K1022" s="48"/>
      <c r="O1022" s="48"/>
      <c r="P1022" s="48"/>
      <c r="Q1022" s="48"/>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c r="DV1022" s="48"/>
      <c r="DW1022" s="48"/>
      <c r="DX1022" s="48"/>
      <c r="DY1022" s="48"/>
      <c r="DZ1022" s="48"/>
      <c r="EA1022" s="48"/>
      <c r="EB1022" s="48"/>
      <c r="EC1022" s="48"/>
      <c r="ED1022" s="48"/>
      <c r="EE1022" s="48"/>
      <c r="EF1022" s="48"/>
      <c r="EG1022" s="48"/>
      <c r="EH1022" s="48"/>
      <c r="EI1022" s="48"/>
      <c r="EJ1022" s="48"/>
      <c r="EK1022" s="48"/>
      <c r="EL1022" s="48"/>
      <c r="EM1022" s="48"/>
      <c r="EN1022" s="48"/>
      <c r="EO1022" s="48"/>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c r="GL1022" s="48"/>
      <c r="GM1022" s="48"/>
      <c r="GN1022" s="48"/>
      <c r="GO1022" s="48"/>
      <c r="GP1022" s="48"/>
      <c r="GQ1022" s="48"/>
      <c r="GR1022" s="48"/>
      <c r="GS1022" s="48"/>
      <c r="GT1022" s="48"/>
      <c r="GU1022" s="48"/>
      <c r="GV1022" s="48"/>
      <c r="GW1022" s="48"/>
      <c r="GX1022" s="48"/>
      <c r="GY1022" s="48"/>
      <c r="GZ1022" s="48"/>
      <c r="HA1022" s="48"/>
      <c r="HB1022" s="48"/>
      <c r="HC1022" s="48"/>
      <c r="HD1022" s="48"/>
      <c r="HE1022" s="48"/>
      <c r="HF1022" s="48"/>
      <c r="HG1022" s="48"/>
      <c r="HH1022" s="48"/>
      <c r="HI1022" s="48"/>
      <c r="HJ1022" s="48"/>
      <c r="HK1022" s="48"/>
      <c r="HL1022" s="48"/>
      <c r="HM1022" s="48"/>
      <c r="HN1022" s="48"/>
      <c r="HO1022" s="48"/>
      <c r="HP1022" s="48"/>
      <c r="HQ1022" s="48"/>
      <c r="HR1022" s="48"/>
      <c r="HS1022" s="48"/>
      <c r="HT1022" s="48"/>
      <c r="HU1022" s="48"/>
      <c r="HV1022" s="48"/>
      <c r="HW1022" s="48"/>
      <c r="HX1022" s="48"/>
      <c r="HY1022" s="48"/>
      <c r="HZ1022" s="48"/>
      <c r="IA1022" s="48"/>
      <c r="IB1022" s="48"/>
      <c r="IC1022" s="48"/>
      <c r="ID1022" s="48"/>
      <c r="IE1022" s="48"/>
      <c r="IF1022" s="48"/>
      <c r="IG1022" s="48"/>
      <c r="IH1022" s="48"/>
      <c r="II1022" s="48"/>
      <c r="IJ1022" s="48"/>
      <c r="IK1022" s="48"/>
      <c r="IL1022" s="48"/>
      <c r="IM1022" s="48"/>
      <c r="IN1022" s="48"/>
      <c r="IO1022" s="48"/>
      <c r="IP1022" s="48"/>
      <c r="IQ1022" s="48"/>
      <c r="IR1022" s="48"/>
      <c r="IS1022" s="48"/>
      <c r="IT1022" s="48"/>
      <c r="IU1022" s="48"/>
      <c r="IV1022" s="48"/>
    </row>
    <row r="1023" spans="2:256" x14ac:dyDescent="0.25">
      <c r="B1023" s="48"/>
      <c r="C1023" s="48"/>
      <c r="D1023" s="48"/>
      <c r="E1023" s="48"/>
      <c r="F1023" s="48"/>
      <c r="G1023" s="48"/>
      <c r="H1023" s="48"/>
      <c r="I1023" s="48"/>
      <c r="J1023" s="48"/>
      <c r="K1023" s="48"/>
      <c r="O1023" s="48"/>
      <c r="P1023" s="48"/>
      <c r="Q1023" s="48"/>
      <c r="R1023" s="48"/>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c r="AS1023" s="48"/>
      <c r="AT1023" s="48"/>
      <c r="AU1023" s="48"/>
      <c r="AV1023" s="48"/>
      <c r="AW1023" s="48"/>
      <c r="AX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c r="BT1023" s="48"/>
      <c r="BU1023" s="48"/>
      <c r="BV1023" s="48"/>
      <c r="BW1023" s="48"/>
      <c r="BX1023" s="48"/>
      <c r="BY1023" s="48"/>
      <c r="BZ1023" s="48"/>
      <c r="CA1023" s="48"/>
      <c r="CB1023" s="48"/>
      <c r="CC1023" s="48"/>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c r="CX1023" s="48"/>
      <c r="CY1023" s="48"/>
      <c r="CZ1023" s="48"/>
      <c r="DA1023" s="48"/>
      <c r="DB1023" s="48"/>
      <c r="DC1023" s="48"/>
      <c r="DD1023" s="48"/>
      <c r="DE1023" s="48"/>
      <c r="DF1023" s="48"/>
      <c r="DG1023" s="48"/>
      <c r="DH1023" s="48"/>
      <c r="DI1023" s="48"/>
      <c r="DJ1023" s="48"/>
      <c r="DK1023" s="48"/>
      <c r="DL1023" s="48"/>
      <c r="DM1023" s="48"/>
      <c r="DN1023" s="48"/>
      <c r="DO1023" s="48"/>
      <c r="DP1023" s="48"/>
      <c r="DQ1023" s="48"/>
      <c r="DR1023" s="48"/>
      <c r="DS1023" s="48"/>
      <c r="DT1023" s="48"/>
      <c r="DU1023" s="48"/>
      <c r="DV1023" s="48"/>
      <c r="DW1023" s="48"/>
      <c r="DX1023" s="48"/>
      <c r="DY1023" s="48"/>
      <c r="DZ1023" s="48"/>
      <c r="EA1023" s="48"/>
      <c r="EB1023" s="48"/>
      <c r="EC1023" s="48"/>
      <c r="ED1023" s="48"/>
      <c r="EE1023" s="48"/>
      <c r="EF1023" s="48"/>
      <c r="EG1023" s="48"/>
      <c r="EH1023" s="48"/>
      <c r="EI1023" s="48"/>
      <c r="EJ1023" s="48"/>
      <c r="EK1023" s="48"/>
      <c r="EL1023" s="48"/>
      <c r="EM1023" s="48"/>
      <c r="EN1023" s="48"/>
      <c r="EO1023" s="48"/>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c r="GL1023" s="48"/>
      <c r="GM1023" s="48"/>
      <c r="GN1023" s="48"/>
      <c r="GO1023" s="48"/>
      <c r="GP1023" s="48"/>
      <c r="GQ1023" s="48"/>
      <c r="GR1023" s="48"/>
      <c r="GS1023" s="48"/>
      <c r="GT1023" s="48"/>
      <c r="GU1023" s="48"/>
      <c r="GV1023" s="48"/>
      <c r="GW1023" s="48"/>
      <c r="GX1023" s="48"/>
      <c r="GY1023" s="48"/>
      <c r="GZ1023" s="48"/>
      <c r="HA1023" s="48"/>
      <c r="HB1023" s="48"/>
      <c r="HC1023" s="48"/>
      <c r="HD1023" s="48"/>
      <c r="HE1023" s="48"/>
      <c r="HF1023" s="48"/>
      <c r="HG1023" s="48"/>
      <c r="HH1023" s="48"/>
      <c r="HI1023" s="48"/>
      <c r="HJ1023" s="48"/>
      <c r="HK1023" s="48"/>
      <c r="HL1023" s="48"/>
      <c r="HM1023" s="48"/>
      <c r="HN1023" s="48"/>
      <c r="HO1023" s="48"/>
      <c r="HP1023" s="48"/>
      <c r="HQ1023" s="48"/>
      <c r="HR1023" s="48"/>
      <c r="HS1023" s="48"/>
      <c r="HT1023" s="48"/>
      <c r="HU1023" s="48"/>
      <c r="HV1023" s="48"/>
      <c r="HW1023" s="48"/>
      <c r="HX1023" s="48"/>
      <c r="HY1023" s="48"/>
      <c r="HZ1023" s="48"/>
      <c r="IA1023" s="48"/>
      <c r="IB1023" s="48"/>
      <c r="IC1023" s="48"/>
      <c r="ID1023" s="48"/>
      <c r="IE1023" s="48"/>
      <c r="IF1023" s="48"/>
      <c r="IG1023" s="48"/>
      <c r="IH1023" s="48"/>
      <c r="II1023" s="48"/>
      <c r="IJ1023" s="48"/>
      <c r="IK1023" s="48"/>
      <c r="IL1023" s="48"/>
      <c r="IM1023" s="48"/>
      <c r="IN1023" s="48"/>
      <c r="IO1023" s="48"/>
      <c r="IP1023" s="48"/>
      <c r="IQ1023" s="48"/>
      <c r="IR1023" s="48"/>
      <c r="IS1023" s="48"/>
      <c r="IT1023" s="48"/>
      <c r="IU1023" s="48"/>
      <c r="IV1023" s="48"/>
    </row>
    <row r="1024" spans="2:256" x14ac:dyDescent="0.25">
      <c r="B1024" s="48"/>
      <c r="C1024" s="48"/>
      <c r="D1024" s="48"/>
      <c r="E1024" s="48"/>
      <c r="F1024" s="48"/>
      <c r="G1024" s="48"/>
      <c r="H1024" s="48"/>
      <c r="I1024" s="48"/>
      <c r="J1024" s="48"/>
      <c r="K1024" s="48"/>
      <c r="O1024" s="48"/>
      <c r="P1024" s="48"/>
      <c r="Q1024" s="48"/>
      <c r="R1024" s="48"/>
      <c r="S1024" s="48"/>
      <c r="T1024" s="48"/>
      <c r="U1024" s="48"/>
      <c r="V1024" s="48"/>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c r="EF1024" s="48"/>
      <c r="EG1024" s="48"/>
      <c r="EH1024" s="48"/>
      <c r="EI1024" s="48"/>
      <c r="EJ1024" s="48"/>
      <c r="EK1024" s="48"/>
      <c r="EL1024" s="48"/>
      <c r="EM1024" s="48"/>
      <c r="EN1024" s="48"/>
      <c r="EO1024" s="48"/>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c r="GL1024" s="48"/>
      <c r="GM1024" s="48"/>
      <c r="GN1024" s="48"/>
      <c r="GO1024" s="48"/>
      <c r="GP1024" s="48"/>
      <c r="GQ1024" s="48"/>
      <c r="GR1024" s="48"/>
      <c r="GS1024" s="48"/>
      <c r="GT1024" s="48"/>
      <c r="GU1024" s="48"/>
      <c r="GV1024" s="48"/>
      <c r="GW1024" s="48"/>
      <c r="GX1024" s="48"/>
      <c r="GY1024" s="48"/>
      <c r="GZ1024" s="48"/>
      <c r="HA1024" s="48"/>
      <c r="HB1024" s="48"/>
      <c r="HC1024" s="48"/>
      <c r="HD1024" s="48"/>
      <c r="HE1024" s="48"/>
      <c r="HF1024" s="48"/>
      <c r="HG1024" s="48"/>
      <c r="HH1024" s="48"/>
      <c r="HI1024" s="48"/>
      <c r="HJ1024" s="48"/>
      <c r="HK1024" s="48"/>
      <c r="HL1024" s="48"/>
      <c r="HM1024" s="48"/>
      <c r="HN1024" s="48"/>
      <c r="HO1024" s="48"/>
      <c r="HP1024" s="48"/>
      <c r="HQ1024" s="48"/>
      <c r="HR1024" s="48"/>
      <c r="HS1024" s="48"/>
      <c r="HT1024" s="48"/>
      <c r="HU1024" s="48"/>
      <c r="HV1024" s="48"/>
      <c r="HW1024" s="48"/>
      <c r="HX1024" s="48"/>
      <c r="HY1024" s="48"/>
      <c r="HZ1024" s="48"/>
      <c r="IA1024" s="48"/>
      <c r="IB1024" s="48"/>
      <c r="IC1024" s="48"/>
      <c r="ID1024" s="48"/>
      <c r="IE1024" s="48"/>
      <c r="IF1024" s="48"/>
      <c r="IG1024" s="48"/>
      <c r="IH1024" s="48"/>
      <c r="II1024" s="48"/>
      <c r="IJ1024" s="48"/>
      <c r="IK1024" s="48"/>
      <c r="IL1024" s="48"/>
      <c r="IM1024" s="48"/>
      <c r="IN1024" s="48"/>
      <c r="IO1024" s="48"/>
      <c r="IP1024" s="48"/>
      <c r="IQ1024" s="48"/>
      <c r="IR1024" s="48"/>
      <c r="IS1024" s="48"/>
      <c r="IT1024" s="48"/>
      <c r="IU1024" s="48"/>
      <c r="IV1024" s="48"/>
    </row>
    <row r="1025" spans="2:256" x14ac:dyDescent="0.25">
      <c r="B1025" s="48"/>
      <c r="C1025" s="48"/>
      <c r="D1025" s="48"/>
      <c r="E1025" s="48"/>
      <c r="F1025" s="48"/>
      <c r="G1025" s="48"/>
      <c r="H1025" s="48"/>
      <c r="I1025" s="48"/>
      <c r="J1025" s="48"/>
      <c r="K1025" s="48"/>
      <c r="O1025" s="48"/>
      <c r="P1025" s="48"/>
      <c r="Q1025" s="48"/>
      <c r="R1025" s="48"/>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c r="DH1025" s="48"/>
      <c r="DI1025" s="48"/>
      <c r="DJ1025" s="48"/>
      <c r="DK1025" s="48"/>
      <c r="DL1025" s="48"/>
      <c r="DM1025" s="48"/>
      <c r="DN1025" s="48"/>
      <c r="DO1025" s="48"/>
      <c r="DP1025" s="48"/>
      <c r="DQ1025" s="48"/>
      <c r="DR1025" s="48"/>
      <c r="DS1025" s="48"/>
      <c r="DT1025" s="48"/>
      <c r="DU1025" s="48"/>
      <c r="DV1025" s="48"/>
      <c r="DW1025" s="48"/>
      <c r="DX1025" s="48"/>
      <c r="DY1025" s="48"/>
      <c r="DZ1025" s="48"/>
      <c r="EA1025" s="48"/>
      <c r="EB1025" s="48"/>
      <c r="EC1025" s="48"/>
      <c r="ED1025" s="48"/>
      <c r="EE1025" s="48"/>
      <c r="EF1025" s="48"/>
      <c r="EG1025" s="48"/>
      <c r="EH1025" s="48"/>
      <c r="EI1025" s="48"/>
      <c r="EJ1025" s="48"/>
      <c r="EK1025" s="48"/>
      <c r="EL1025" s="48"/>
      <c r="EM1025" s="48"/>
      <c r="EN1025" s="48"/>
      <c r="EO1025" s="48"/>
      <c r="EP1025" s="48"/>
      <c r="EQ1025" s="48"/>
      <c r="ER1025" s="48"/>
      <c r="ES1025" s="48"/>
      <c r="ET1025" s="48"/>
      <c r="EU1025" s="48"/>
      <c r="EV1025" s="48"/>
      <c r="EW1025" s="48"/>
      <c r="EX1025" s="48"/>
      <c r="EY1025" s="48"/>
      <c r="EZ1025" s="48"/>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c r="GG1025" s="48"/>
      <c r="GH1025" s="48"/>
      <c r="GI1025" s="48"/>
      <c r="GJ1025" s="48"/>
      <c r="GK1025" s="48"/>
      <c r="GL1025" s="48"/>
      <c r="GM1025" s="48"/>
      <c r="GN1025" s="48"/>
      <c r="GO1025" s="48"/>
      <c r="GP1025" s="48"/>
      <c r="GQ1025" s="48"/>
      <c r="GR1025" s="48"/>
      <c r="GS1025" s="48"/>
      <c r="GT1025" s="48"/>
      <c r="GU1025" s="48"/>
      <c r="GV1025" s="48"/>
      <c r="GW1025" s="48"/>
      <c r="GX1025" s="48"/>
      <c r="GY1025" s="48"/>
      <c r="GZ1025" s="48"/>
      <c r="HA1025" s="48"/>
      <c r="HB1025" s="48"/>
      <c r="HC1025" s="48"/>
      <c r="HD1025" s="48"/>
      <c r="HE1025" s="48"/>
      <c r="HF1025" s="48"/>
      <c r="HG1025" s="48"/>
      <c r="HH1025" s="48"/>
      <c r="HI1025" s="48"/>
      <c r="HJ1025" s="48"/>
      <c r="HK1025" s="48"/>
      <c r="HL1025" s="48"/>
      <c r="HM1025" s="48"/>
      <c r="HN1025" s="48"/>
      <c r="HO1025" s="48"/>
      <c r="HP1025" s="48"/>
      <c r="HQ1025" s="48"/>
      <c r="HR1025" s="48"/>
      <c r="HS1025" s="48"/>
      <c r="HT1025" s="48"/>
      <c r="HU1025" s="48"/>
      <c r="HV1025" s="48"/>
      <c r="HW1025" s="48"/>
      <c r="HX1025" s="48"/>
      <c r="HY1025" s="48"/>
      <c r="HZ1025" s="48"/>
      <c r="IA1025" s="48"/>
      <c r="IB1025" s="48"/>
      <c r="IC1025" s="48"/>
      <c r="ID1025" s="48"/>
      <c r="IE1025" s="48"/>
      <c r="IF1025" s="48"/>
      <c r="IG1025" s="48"/>
      <c r="IH1025" s="48"/>
      <c r="II1025" s="48"/>
      <c r="IJ1025" s="48"/>
      <c r="IK1025" s="48"/>
      <c r="IL1025" s="48"/>
      <c r="IM1025" s="48"/>
      <c r="IN1025" s="48"/>
      <c r="IO1025" s="48"/>
      <c r="IP1025" s="48"/>
      <c r="IQ1025" s="48"/>
      <c r="IR1025" s="48"/>
      <c r="IS1025" s="48"/>
      <c r="IT1025" s="48"/>
      <c r="IU1025" s="48"/>
      <c r="IV1025" s="48"/>
    </row>
    <row r="1026" spans="2:256" x14ac:dyDescent="0.25">
      <c r="B1026" s="48"/>
      <c r="C1026" s="48"/>
      <c r="D1026" s="48"/>
      <c r="E1026" s="48"/>
      <c r="F1026" s="48"/>
      <c r="G1026" s="48"/>
      <c r="H1026" s="48"/>
      <c r="I1026" s="48"/>
      <c r="J1026" s="48"/>
      <c r="K1026" s="48"/>
      <c r="O1026" s="48"/>
      <c r="P1026" s="48"/>
      <c r="Q1026" s="48"/>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c r="EF1026" s="48"/>
      <c r="EG1026" s="48"/>
      <c r="EH1026" s="48"/>
      <c r="EI1026" s="48"/>
      <c r="EJ1026" s="48"/>
      <c r="EK1026" s="48"/>
      <c r="EL1026" s="48"/>
      <c r="EM1026" s="48"/>
      <c r="EN1026" s="48"/>
      <c r="EO1026" s="48"/>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c r="GL1026" s="48"/>
      <c r="GM1026" s="48"/>
      <c r="GN1026" s="48"/>
      <c r="GO1026" s="48"/>
      <c r="GP1026" s="48"/>
      <c r="GQ1026" s="48"/>
      <c r="GR1026" s="48"/>
      <c r="GS1026" s="48"/>
      <c r="GT1026" s="48"/>
      <c r="GU1026" s="48"/>
      <c r="GV1026" s="48"/>
      <c r="GW1026" s="48"/>
      <c r="GX1026" s="48"/>
      <c r="GY1026" s="48"/>
      <c r="GZ1026" s="48"/>
      <c r="HA1026" s="48"/>
      <c r="HB1026" s="48"/>
      <c r="HC1026" s="48"/>
      <c r="HD1026" s="48"/>
      <c r="HE1026" s="48"/>
      <c r="HF1026" s="48"/>
      <c r="HG1026" s="48"/>
      <c r="HH1026" s="48"/>
      <c r="HI1026" s="48"/>
      <c r="HJ1026" s="48"/>
      <c r="HK1026" s="48"/>
      <c r="HL1026" s="48"/>
      <c r="HM1026" s="48"/>
      <c r="HN1026" s="48"/>
      <c r="HO1026" s="48"/>
      <c r="HP1026" s="48"/>
      <c r="HQ1026" s="48"/>
      <c r="HR1026" s="48"/>
      <c r="HS1026" s="48"/>
      <c r="HT1026" s="48"/>
      <c r="HU1026" s="48"/>
      <c r="HV1026" s="48"/>
      <c r="HW1026" s="48"/>
      <c r="HX1026" s="48"/>
      <c r="HY1026" s="48"/>
      <c r="HZ1026" s="48"/>
      <c r="IA1026" s="48"/>
      <c r="IB1026" s="48"/>
      <c r="IC1026" s="48"/>
      <c r="ID1026" s="48"/>
      <c r="IE1026" s="48"/>
      <c r="IF1026" s="48"/>
      <c r="IG1026" s="48"/>
      <c r="IH1026" s="48"/>
      <c r="II1026" s="48"/>
      <c r="IJ1026" s="48"/>
      <c r="IK1026" s="48"/>
      <c r="IL1026" s="48"/>
      <c r="IM1026" s="48"/>
      <c r="IN1026" s="48"/>
      <c r="IO1026" s="48"/>
      <c r="IP1026" s="48"/>
      <c r="IQ1026" s="48"/>
      <c r="IR1026" s="48"/>
      <c r="IS1026" s="48"/>
      <c r="IT1026" s="48"/>
      <c r="IU1026" s="48"/>
      <c r="IV1026" s="48"/>
    </row>
    <row r="1027" spans="2:256" x14ac:dyDescent="0.25">
      <c r="B1027" s="48"/>
      <c r="C1027" s="48"/>
      <c r="D1027" s="48"/>
      <c r="E1027" s="48"/>
      <c r="F1027" s="48"/>
      <c r="G1027" s="48"/>
      <c r="H1027" s="48"/>
      <c r="I1027" s="48"/>
      <c r="J1027" s="48"/>
      <c r="K1027" s="48"/>
      <c r="O1027" s="48"/>
      <c r="P1027" s="48"/>
      <c r="Q1027" s="48"/>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c r="EF1027" s="48"/>
      <c r="EG1027" s="48"/>
      <c r="EH1027" s="48"/>
      <c r="EI1027" s="48"/>
      <c r="EJ1027" s="48"/>
      <c r="EK1027" s="48"/>
      <c r="EL1027" s="48"/>
      <c r="EM1027" s="48"/>
      <c r="EN1027" s="48"/>
      <c r="EO1027" s="48"/>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c r="GL1027" s="48"/>
      <c r="GM1027" s="48"/>
      <c r="GN1027" s="48"/>
      <c r="GO1027" s="48"/>
      <c r="GP1027" s="48"/>
      <c r="GQ1027" s="48"/>
      <c r="GR1027" s="48"/>
      <c r="GS1027" s="48"/>
      <c r="GT1027" s="48"/>
      <c r="GU1027" s="48"/>
      <c r="GV1027" s="48"/>
      <c r="GW1027" s="48"/>
      <c r="GX1027" s="48"/>
      <c r="GY1027" s="48"/>
      <c r="GZ1027" s="48"/>
      <c r="HA1027" s="48"/>
      <c r="HB1027" s="48"/>
      <c r="HC1027" s="48"/>
      <c r="HD1027" s="48"/>
      <c r="HE1027" s="48"/>
      <c r="HF1027" s="48"/>
      <c r="HG1027" s="48"/>
      <c r="HH1027" s="48"/>
      <c r="HI1027" s="48"/>
      <c r="HJ1027" s="48"/>
      <c r="HK1027" s="48"/>
      <c r="HL1027" s="48"/>
      <c r="HM1027" s="48"/>
      <c r="HN1027" s="48"/>
      <c r="HO1027" s="48"/>
      <c r="HP1027" s="48"/>
      <c r="HQ1027" s="48"/>
      <c r="HR1027" s="48"/>
      <c r="HS1027" s="48"/>
      <c r="HT1027" s="48"/>
      <c r="HU1027" s="48"/>
      <c r="HV1027" s="48"/>
      <c r="HW1027" s="48"/>
      <c r="HX1027" s="48"/>
      <c r="HY1027" s="48"/>
      <c r="HZ1027" s="48"/>
      <c r="IA1027" s="48"/>
      <c r="IB1027" s="48"/>
      <c r="IC1027" s="48"/>
      <c r="ID1027" s="48"/>
      <c r="IE1027" s="48"/>
      <c r="IF1027" s="48"/>
      <c r="IG1027" s="48"/>
      <c r="IH1027" s="48"/>
      <c r="II1027" s="48"/>
      <c r="IJ1027" s="48"/>
      <c r="IK1027" s="48"/>
      <c r="IL1027" s="48"/>
      <c r="IM1027" s="48"/>
      <c r="IN1027" s="48"/>
      <c r="IO1027" s="48"/>
      <c r="IP1027" s="48"/>
      <c r="IQ1027" s="48"/>
      <c r="IR1027" s="48"/>
      <c r="IS1027" s="48"/>
      <c r="IT1027" s="48"/>
      <c r="IU1027" s="48"/>
      <c r="IV1027" s="48"/>
    </row>
    <row r="1028" spans="2:256" x14ac:dyDescent="0.25">
      <c r="B1028" s="48"/>
      <c r="C1028" s="48"/>
      <c r="D1028" s="48"/>
      <c r="E1028" s="48"/>
      <c r="F1028" s="48"/>
      <c r="G1028" s="48"/>
      <c r="H1028" s="48"/>
      <c r="I1028" s="48"/>
      <c r="J1028" s="48"/>
      <c r="K1028" s="48"/>
      <c r="O1028" s="48"/>
      <c r="P1028" s="48"/>
      <c r="Q1028" s="48"/>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c r="EF1028" s="48"/>
      <c r="EG1028" s="48"/>
      <c r="EH1028" s="48"/>
      <c r="EI1028" s="48"/>
      <c r="EJ1028" s="48"/>
      <c r="EK1028" s="48"/>
      <c r="EL1028" s="48"/>
      <c r="EM1028" s="48"/>
      <c r="EN1028" s="48"/>
      <c r="EO1028" s="48"/>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c r="GL1028" s="48"/>
      <c r="GM1028" s="48"/>
      <c r="GN1028" s="48"/>
      <c r="GO1028" s="48"/>
      <c r="GP1028" s="48"/>
      <c r="GQ1028" s="48"/>
      <c r="GR1028" s="48"/>
      <c r="GS1028" s="48"/>
      <c r="GT1028" s="48"/>
      <c r="GU1028" s="48"/>
      <c r="GV1028" s="48"/>
      <c r="GW1028" s="48"/>
      <c r="GX1028" s="48"/>
      <c r="GY1028" s="48"/>
      <c r="GZ1028" s="48"/>
      <c r="HA1028" s="48"/>
      <c r="HB1028" s="48"/>
      <c r="HC1028" s="48"/>
      <c r="HD1028" s="48"/>
      <c r="HE1028" s="48"/>
      <c r="HF1028" s="48"/>
      <c r="HG1028" s="48"/>
      <c r="HH1028" s="48"/>
      <c r="HI1028" s="48"/>
      <c r="HJ1028" s="48"/>
      <c r="HK1028" s="48"/>
      <c r="HL1028" s="48"/>
      <c r="HM1028" s="48"/>
      <c r="HN1028" s="48"/>
      <c r="HO1028" s="48"/>
      <c r="HP1028" s="48"/>
      <c r="HQ1028" s="48"/>
      <c r="HR1028" s="48"/>
      <c r="HS1028" s="48"/>
      <c r="HT1028" s="48"/>
      <c r="HU1028" s="48"/>
      <c r="HV1028" s="48"/>
      <c r="HW1028" s="48"/>
      <c r="HX1028" s="48"/>
      <c r="HY1028" s="48"/>
      <c r="HZ1028" s="48"/>
      <c r="IA1028" s="48"/>
      <c r="IB1028" s="48"/>
      <c r="IC1028" s="48"/>
      <c r="ID1028" s="48"/>
      <c r="IE1028" s="48"/>
      <c r="IF1028" s="48"/>
      <c r="IG1028" s="48"/>
      <c r="IH1028" s="48"/>
      <c r="II1028" s="48"/>
      <c r="IJ1028" s="48"/>
      <c r="IK1028" s="48"/>
      <c r="IL1028" s="48"/>
      <c r="IM1028" s="48"/>
      <c r="IN1028" s="48"/>
      <c r="IO1028" s="48"/>
      <c r="IP1028" s="48"/>
      <c r="IQ1028" s="48"/>
      <c r="IR1028" s="48"/>
      <c r="IS1028" s="48"/>
      <c r="IT1028" s="48"/>
      <c r="IU1028" s="48"/>
      <c r="IV1028" s="48"/>
    </row>
    <row r="1029" spans="2:256" x14ac:dyDescent="0.25">
      <c r="B1029" s="48"/>
      <c r="C1029" s="48"/>
      <c r="D1029" s="48"/>
      <c r="E1029" s="48"/>
      <c r="F1029" s="48"/>
      <c r="G1029" s="48"/>
      <c r="H1029" s="48"/>
      <c r="I1029" s="48"/>
      <c r="J1029" s="48"/>
      <c r="K1029" s="48"/>
      <c r="O1029" s="48"/>
      <c r="P1029" s="48"/>
      <c r="Q1029" s="48"/>
      <c r="R1029" s="48"/>
      <c r="S1029" s="48"/>
      <c r="T1029" s="48"/>
      <c r="U1029" s="48"/>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c r="EF1029" s="48"/>
      <c r="EG1029" s="48"/>
      <c r="EH1029" s="48"/>
      <c r="EI1029" s="48"/>
      <c r="EJ1029" s="48"/>
      <c r="EK1029" s="48"/>
      <c r="EL1029" s="48"/>
      <c r="EM1029" s="48"/>
      <c r="EN1029" s="48"/>
      <c r="EO1029" s="48"/>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c r="GL1029" s="48"/>
      <c r="GM1029" s="48"/>
      <c r="GN1029" s="48"/>
      <c r="GO1029" s="48"/>
      <c r="GP1029" s="48"/>
      <c r="GQ1029" s="48"/>
      <c r="GR1029" s="48"/>
      <c r="GS1029" s="48"/>
      <c r="GT1029" s="48"/>
      <c r="GU1029" s="48"/>
      <c r="GV1029" s="48"/>
      <c r="GW1029" s="48"/>
      <c r="GX1029" s="48"/>
      <c r="GY1029" s="48"/>
      <c r="GZ1029" s="48"/>
      <c r="HA1029" s="48"/>
      <c r="HB1029" s="48"/>
      <c r="HC1029" s="48"/>
      <c r="HD1029" s="48"/>
      <c r="HE1029" s="48"/>
      <c r="HF1029" s="48"/>
      <c r="HG1029" s="48"/>
      <c r="HH1029" s="48"/>
      <c r="HI1029" s="48"/>
      <c r="HJ1029" s="48"/>
      <c r="HK1029" s="48"/>
      <c r="HL1029" s="48"/>
      <c r="HM1029" s="48"/>
      <c r="HN1029" s="48"/>
      <c r="HO1029" s="48"/>
      <c r="HP1029" s="48"/>
      <c r="HQ1029" s="48"/>
      <c r="HR1029" s="48"/>
      <c r="HS1029" s="48"/>
      <c r="HT1029" s="48"/>
      <c r="HU1029" s="48"/>
      <c r="HV1029" s="48"/>
      <c r="HW1029" s="48"/>
      <c r="HX1029" s="48"/>
      <c r="HY1029" s="48"/>
      <c r="HZ1029" s="48"/>
      <c r="IA1029" s="48"/>
      <c r="IB1029" s="48"/>
      <c r="IC1029" s="48"/>
      <c r="ID1029" s="48"/>
      <c r="IE1029" s="48"/>
      <c r="IF1029" s="48"/>
      <c r="IG1029" s="48"/>
      <c r="IH1029" s="48"/>
      <c r="II1029" s="48"/>
      <c r="IJ1029" s="48"/>
      <c r="IK1029" s="48"/>
      <c r="IL1029" s="48"/>
      <c r="IM1029" s="48"/>
      <c r="IN1029" s="48"/>
      <c r="IO1029" s="48"/>
      <c r="IP1029" s="48"/>
      <c r="IQ1029" s="48"/>
      <c r="IR1029" s="48"/>
      <c r="IS1029" s="48"/>
      <c r="IT1029" s="48"/>
      <c r="IU1029" s="48"/>
      <c r="IV1029" s="48"/>
    </row>
    <row r="1030" spans="2:256" x14ac:dyDescent="0.25">
      <c r="B1030" s="48"/>
      <c r="C1030" s="48"/>
      <c r="D1030" s="48"/>
      <c r="E1030" s="48"/>
      <c r="F1030" s="48"/>
      <c r="G1030" s="48"/>
      <c r="H1030" s="48"/>
      <c r="I1030" s="48"/>
      <c r="J1030" s="48"/>
      <c r="K1030" s="48"/>
      <c r="O1030" s="48"/>
      <c r="P1030" s="48"/>
      <c r="Q1030" s="48"/>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c r="EB1030" s="48"/>
      <c r="EC1030" s="48"/>
      <c r="ED1030" s="48"/>
      <c r="EE1030" s="48"/>
      <c r="EF1030" s="48"/>
      <c r="EG1030" s="48"/>
      <c r="EH1030" s="48"/>
      <c r="EI1030" s="48"/>
      <c r="EJ1030" s="48"/>
      <c r="EK1030" s="48"/>
      <c r="EL1030" s="48"/>
      <c r="EM1030" s="48"/>
      <c r="EN1030" s="48"/>
      <c r="EO1030" s="48"/>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c r="GL1030" s="48"/>
      <c r="GM1030" s="48"/>
      <c r="GN1030" s="48"/>
      <c r="GO1030" s="48"/>
      <c r="GP1030" s="48"/>
      <c r="GQ1030" s="48"/>
      <c r="GR1030" s="48"/>
      <c r="GS1030" s="48"/>
      <c r="GT1030" s="48"/>
      <c r="GU1030" s="48"/>
      <c r="GV1030" s="48"/>
      <c r="GW1030" s="48"/>
      <c r="GX1030" s="48"/>
      <c r="GY1030" s="48"/>
      <c r="GZ1030" s="48"/>
      <c r="HA1030" s="48"/>
      <c r="HB1030" s="48"/>
      <c r="HC1030" s="48"/>
      <c r="HD1030" s="48"/>
      <c r="HE1030" s="48"/>
      <c r="HF1030" s="48"/>
      <c r="HG1030" s="48"/>
      <c r="HH1030" s="48"/>
      <c r="HI1030" s="48"/>
      <c r="HJ1030" s="48"/>
      <c r="HK1030" s="48"/>
      <c r="HL1030" s="48"/>
      <c r="HM1030" s="48"/>
      <c r="HN1030" s="48"/>
      <c r="HO1030" s="48"/>
      <c r="HP1030" s="48"/>
      <c r="HQ1030" s="48"/>
      <c r="HR1030" s="48"/>
      <c r="HS1030" s="48"/>
      <c r="HT1030" s="48"/>
      <c r="HU1030" s="48"/>
      <c r="HV1030" s="48"/>
      <c r="HW1030" s="48"/>
      <c r="HX1030" s="48"/>
      <c r="HY1030" s="48"/>
      <c r="HZ1030" s="48"/>
      <c r="IA1030" s="48"/>
      <c r="IB1030" s="48"/>
      <c r="IC1030" s="48"/>
      <c r="ID1030" s="48"/>
      <c r="IE1030" s="48"/>
      <c r="IF1030" s="48"/>
      <c r="IG1030" s="48"/>
      <c r="IH1030" s="48"/>
      <c r="II1030" s="48"/>
      <c r="IJ1030" s="48"/>
      <c r="IK1030" s="48"/>
      <c r="IL1030" s="48"/>
      <c r="IM1030" s="48"/>
      <c r="IN1030" s="48"/>
      <c r="IO1030" s="48"/>
      <c r="IP1030" s="48"/>
      <c r="IQ1030" s="48"/>
      <c r="IR1030" s="48"/>
      <c r="IS1030" s="48"/>
      <c r="IT1030" s="48"/>
      <c r="IU1030" s="48"/>
      <c r="IV1030" s="48"/>
    </row>
    <row r="1031" spans="2:256" x14ac:dyDescent="0.25">
      <c r="B1031" s="48"/>
      <c r="C1031" s="48"/>
      <c r="D1031" s="48"/>
      <c r="E1031" s="48"/>
      <c r="F1031" s="48"/>
      <c r="G1031" s="48"/>
      <c r="H1031" s="48"/>
      <c r="I1031" s="48"/>
      <c r="J1031" s="48"/>
      <c r="K1031" s="48"/>
      <c r="O1031" s="48"/>
      <c r="P1031" s="48"/>
      <c r="Q1031" s="48"/>
      <c r="R1031" s="48"/>
      <c r="S1031" s="48"/>
      <c r="T1031" s="48"/>
      <c r="U1031" s="48"/>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c r="DU1031" s="48"/>
      <c r="DV1031" s="48"/>
      <c r="DW1031" s="48"/>
      <c r="DX1031" s="48"/>
      <c r="DY1031" s="48"/>
      <c r="DZ1031" s="48"/>
      <c r="EA1031" s="48"/>
      <c r="EB1031" s="48"/>
      <c r="EC1031" s="48"/>
      <c r="ED1031" s="48"/>
      <c r="EE1031" s="48"/>
      <c r="EF1031" s="48"/>
      <c r="EG1031" s="48"/>
      <c r="EH1031" s="48"/>
      <c r="EI1031" s="48"/>
      <c r="EJ1031" s="48"/>
      <c r="EK1031" s="48"/>
      <c r="EL1031" s="48"/>
      <c r="EM1031" s="48"/>
      <c r="EN1031" s="48"/>
      <c r="EO1031" s="48"/>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c r="GL1031" s="48"/>
      <c r="GM1031" s="48"/>
      <c r="GN1031" s="48"/>
      <c r="GO1031" s="48"/>
      <c r="GP1031" s="48"/>
      <c r="GQ1031" s="48"/>
      <c r="GR1031" s="48"/>
      <c r="GS1031" s="48"/>
      <c r="GT1031" s="48"/>
      <c r="GU1031" s="48"/>
      <c r="GV1031" s="48"/>
      <c r="GW1031" s="48"/>
      <c r="GX1031" s="48"/>
      <c r="GY1031" s="48"/>
      <c r="GZ1031" s="48"/>
      <c r="HA1031" s="48"/>
      <c r="HB1031" s="48"/>
      <c r="HC1031" s="48"/>
      <c r="HD1031" s="48"/>
      <c r="HE1031" s="48"/>
      <c r="HF1031" s="48"/>
      <c r="HG1031" s="48"/>
      <c r="HH1031" s="48"/>
      <c r="HI1031" s="48"/>
      <c r="HJ1031" s="48"/>
      <c r="HK1031" s="48"/>
      <c r="HL1031" s="48"/>
      <c r="HM1031" s="48"/>
      <c r="HN1031" s="48"/>
      <c r="HO1031" s="48"/>
      <c r="HP1031" s="48"/>
      <c r="HQ1031" s="48"/>
      <c r="HR1031" s="48"/>
      <c r="HS1031" s="48"/>
      <c r="HT1031" s="48"/>
      <c r="HU1031" s="48"/>
      <c r="HV1031" s="48"/>
      <c r="HW1031" s="48"/>
      <c r="HX1031" s="48"/>
      <c r="HY1031" s="48"/>
      <c r="HZ1031" s="48"/>
      <c r="IA1031" s="48"/>
      <c r="IB1031" s="48"/>
      <c r="IC1031" s="48"/>
      <c r="ID1031" s="48"/>
      <c r="IE1031" s="48"/>
      <c r="IF1031" s="48"/>
      <c r="IG1031" s="48"/>
      <c r="IH1031" s="48"/>
      <c r="II1031" s="48"/>
      <c r="IJ1031" s="48"/>
      <c r="IK1031" s="48"/>
      <c r="IL1031" s="48"/>
      <c r="IM1031" s="48"/>
      <c r="IN1031" s="48"/>
      <c r="IO1031" s="48"/>
      <c r="IP1031" s="48"/>
      <c r="IQ1031" s="48"/>
      <c r="IR1031" s="48"/>
      <c r="IS1031" s="48"/>
      <c r="IT1031" s="48"/>
      <c r="IU1031" s="48"/>
      <c r="IV1031" s="48"/>
    </row>
    <row r="1032" spans="2:256" x14ac:dyDescent="0.25">
      <c r="B1032" s="48"/>
      <c r="C1032" s="48"/>
      <c r="D1032" s="48"/>
      <c r="E1032" s="48"/>
      <c r="F1032" s="48"/>
      <c r="G1032" s="48"/>
      <c r="H1032" s="48"/>
      <c r="I1032" s="48"/>
      <c r="J1032" s="48"/>
      <c r="K1032" s="48"/>
      <c r="O1032" s="48"/>
      <c r="P1032" s="48"/>
      <c r="Q1032" s="48"/>
      <c r="R1032" s="48"/>
      <c r="S1032" s="48"/>
      <c r="T1032" s="48"/>
      <c r="U1032" s="48"/>
      <c r="V1032" s="48"/>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c r="BB1032" s="48"/>
      <c r="BC1032" s="48"/>
      <c r="BD1032" s="48"/>
      <c r="BE1032" s="48"/>
      <c r="BF1032" s="48"/>
      <c r="BG1032" s="48"/>
      <c r="BH1032" s="48"/>
      <c r="BI1032" s="48"/>
      <c r="BJ1032" s="48"/>
      <c r="BK1032" s="48"/>
      <c r="BL1032" s="48"/>
      <c r="BM1032" s="48"/>
      <c r="BN1032" s="48"/>
      <c r="BO1032" s="48"/>
      <c r="BP1032" s="48"/>
      <c r="BQ1032" s="48"/>
      <c r="BR1032" s="48"/>
      <c r="BS1032" s="48"/>
      <c r="BT1032" s="48"/>
      <c r="BU1032" s="48"/>
      <c r="BV1032" s="48"/>
      <c r="BW1032" s="48"/>
      <c r="BX1032" s="48"/>
      <c r="BY1032" s="48"/>
      <c r="BZ1032" s="48"/>
      <c r="CA1032" s="48"/>
      <c r="CB1032" s="48"/>
      <c r="CC1032" s="48"/>
      <c r="CD1032" s="48"/>
      <c r="CE1032" s="48"/>
      <c r="CF1032" s="48"/>
      <c r="CG1032" s="48"/>
      <c r="CH1032" s="48"/>
      <c r="CI1032" s="48"/>
      <c r="CJ1032" s="48"/>
      <c r="CK1032" s="48"/>
      <c r="CL1032" s="48"/>
      <c r="CM1032" s="48"/>
      <c r="CN1032" s="48"/>
      <c r="CO1032" s="48"/>
      <c r="CP1032" s="48"/>
      <c r="CQ1032" s="48"/>
      <c r="CR1032" s="48"/>
      <c r="CS1032" s="48"/>
      <c r="CT1032" s="48"/>
      <c r="CU1032" s="48"/>
      <c r="CV1032" s="48"/>
      <c r="CW1032" s="48"/>
      <c r="CX1032" s="48"/>
      <c r="CY1032" s="48"/>
      <c r="CZ1032" s="48"/>
      <c r="DA1032" s="48"/>
      <c r="DB1032" s="48"/>
      <c r="DC1032" s="48"/>
      <c r="DD1032" s="48"/>
      <c r="DE1032" s="48"/>
      <c r="DF1032" s="48"/>
      <c r="DG1032" s="48"/>
      <c r="DH1032" s="48"/>
      <c r="DI1032" s="48"/>
      <c r="DJ1032" s="48"/>
      <c r="DK1032" s="48"/>
      <c r="DL1032" s="48"/>
      <c r="DM1032" s="48"/>
      <c r="DN1032" s="48"/>
      <c r="DO1032" s="48"/>
      <c r="DP1032" s="48"/>
      <c r="DQ1032" s="48"/>
      <c r="DR1032" s="48"/>
      <c r="DS1032" s="48"/>
      <c r="DT1032" s="48"/>
      <c r="DU1032" s="48"/>
      <c r="DV1032" s="48"/>
      <c r="DW1032" s="48"/>
      <c r="DX1032" s="48"/>
      <c r="DY1032" s="48"/>
      <c r="DZ1032" s="48"/>
      <c r="EA1032" s="48"/>
      <c r="EB1032" s="48"/>
      <c r="EC1032" s="48"/>
      <c r="ED1032" s="48"/>
      <c r="EE1032" s="48"/>
      <c r="EF1032" s="48"/>
      <c r="EG1032" s="48"/>
      <c r="EH1032" s="48"/>
      <c r="EI1032" s="48"/>
      <c r="EJ1032" s="48"/>
      <c r="EK1032" s="48"/>
      <c r="EL1032" s="48"/>
      <c r="EM1032" s="48"/>
      <c r="EN1032" s="48"/>
      <c r="EO1032" s="48"/>
      <c r="EP1032" s="48"/>
      <c r="EQ1032" s="48"/>
      <c r="ER1032" s="48"/>
      <c r="ES1032" s="48"/>
      <c r="ET1032" s="48"/>
      <c r="EU1032" s="48"/>
      <c r="EV1032" s="48"/>
      <c r="EW1032" s="48"/>
      <c r="EX1032" s="48"/>
      <c r="EY1032" s="48"/>
      <c r="EZ1032" s="48"/>
      <c r="FA1032" s="48"/>
      <c r="FB1032" s="48"/>
      <c r="FC1032" s="48"/>
      <c r="FD1032" s="48"/>
      <c r="FE1032" s="48"/>
      <c r="FF1032" s="48"/>
      <c r="FG1032" s="48"/>
      <c r="FH1032" s="48"/>
      <c r="FI1032" s="48"/>
      <c r="FJ1032" s="48"/>
      <c r="FK1032" s="48"/>
      <c r="FL1032" s="48"/>
      <c r="FM1032" s="48"/>
      <c r="FN1032" s="48"/>
      <c r="FO1032" s="48"/>
      <c r="FP1032" s="48"/>
      <c r="FQ1032" s="48"/>
      <c r="FR1032" s="48"/>
      <c r="FS1032" s="48"/>
      <c r="FT1032" s="48"/>
      <c r="FU1032" s="48"/>
      <c r="FV1032" s="48"/>
      <c r="FW1032" s="48"/>
      <c r="FX1032" s="48"/>
      <c r="FY1032" s="48"/>
      <c r="FZ1032" s="48"/>
      <c r="GA1032" s="48"/>
      <c r="GB1032" s="48"/>
      <c r="GC1032" s="48"/>
      <c r="GD1032" s="48"/>
      <c r="GE1032" s="48"/>
      <c r="GF1032" s="48"/>
      <c r="GG1032" s="48"/>
      <c r="GH1032" s="48"/>
      <c r="GI1032" s="48"/>
      <c r="GJ1032" s="48"/>
      <c r="GK1032" s="48"/>
      <c r="GL1032" s="48"/>
      <c r="GM1032" s="48"/>
      <c r="GN1032" s="48"/>
      <c r="GO1032" s="48"/>
      <c r="GP1032" s="48"/>
      <c r="GQ1032" s="48"/>
      <c r="GR1032" s="48"/>
      <c r="GS1032" s="48"/>
      <c r="GT1032" s="48"/>
      <c r="GU1032" s="48"/>
      <c r="GV1032" s="48"/>
      <c r="GW1032" s="48"/>
      <c r="GX1032" s="48"/>
      <c r="GY1032" s="48"/>
      <c r="GZ1032" s="48"/>
      <c r="HA1032" s="48"/>
      <c r="HB1032" s="48"/>
      <c r="HC1032" s="48"/>
      <c r="HD1032" s="48"/>
      <c r="HE1032" s="48"/>
      <c r="HF1032" s="48"/>
      <c r="HG1032" s="48"/>
      <c r="HH1032" s="48"/>
      <c r="HI1032" s="48"/>
      <c r="HJ1032" s="48"/>
      <c r="HK1032" s="48"/>
      <c r="HL1032" s="48"/>
      <c r="HM1032" s="48"/>
      <c r="HN1032" s="48"/>
      <c r="HO1032" s="48"/>
      <c r="HP1032" s="48"/>
      <c r="HQ1032" s="48"/>
      <c r="HR1032" s="48"/>
      <c r="HS1032" s="48"/>
      <c r="HT1032" s="48"/>
      <c r="HU1032" s="48"/>
      <c r="HV1032" s="48"/>
      <c r="HW1032" s="48"/>
      <c r="HX1032" s="48"/>
      <c r="HY1032" s="48"/>
      <c r="HZ1032" s="48"/>
      <c r="IA1032" s="48"/>
      <c r="IB1032" s="48"/>
      <c r="IC1032" s="48"/>
      <c r="ID1032" s="48"/>
      <c r="IE1032" s="48"/>
      <c r="IF1032" s="48"/>
      <c r="IG1032" s="48"/>
      <c r="IH1032" s="48"/>
      <c r="II1032" s="48"/>
      <c r="IJ1032" s="48"/>
      <c r="IK1032" s="48"/>
      <c r="IL1032" s="48"/>
      <c r="IM1032" s="48"/>
      <c r="IN1032" s="48"/>
      <c r="IO1032" s="48"/>
      <c r="IP1032" s="48"/>
      <c r="IQ1032" s="48"/>
      <c r="IR1032" s="48"/>
      <c r="IS1032" s="48"/>
      <c r="IT1032" s="48"/>
      <c r="IU1032" s="48"/>
      <c r="IV1032" s="48"/>
    </row>
    <row r="1033" spans="2:256" x14ac:dyDescent="0.25">
      <c r="B1033" s="48"/>
      <c r="C1033" s="48"/>
      <c r="D1033" s="48"/>
      <c r="E1033" s="48"/>
      <c r="F1033" s="48"/>
      <c r="G1033" s="48"/>
      <c r="H1033" s="48"/>
      <c r="I1033" s="48"/>
      <c r="J1033" s="48"/>
      <c r="K1033" s="48"/>
      <c r="O1033" s="48"/>
      <c r="P1033" s="48"/>
      <c r="Q1033" s="48"/>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c r="EF1033" s="48"/>
      <c r="EG1033" s="48"/>
      <c r="EH1033" s="48"/>
      <c r="EI1033" s="48"/>
      <c r="EJ1033" s="48"/>
      <c r="EK1033" s="48"/>
      <c r="EL1033" s="48"/>
      <c r="EM1033" s="48"/>
      <c r="EN1033" s="48"/>
      <c r="EO1033" s="48"/>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c r="FL1033" s="48"/>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c r="GL1033" s="48"/>
      <c r="GM1033" s="48"/>
      <c r="GN1033" s="48"/>
      <c r="GO1033" s="48"/>
      <c r="GP1033" s="48"/>
      <c r="GQ1033" s="48"/>
      <c r="GR1033" s="48"/>
      <c r="GS1033" s="48"/>
      <c r="GT1033" s="48"/>
      <c r="GU1033" s="48"/>
      <c r="GV1033" s="48"/>
      <c r="GW1033" s="48"/>
      <c r="GX1033" s="48"/>
      <c r="GY1033" s="48"/>
      <c r="GZ1033" s="48"/>
      <c r="HA1033" s="48"/>
      <c r="HB1033" s="48"/>
      <c r="HC1033" s="48"/>
      <c r="HD1033" s="48"/>
      <c r="HE1033" s="48"/>
      <c r="HF1033" s="48"/>
      <c r="HG1033" s="48"/>
      <c r="HH1033" s="48"/>
      <c r="HI1033" s="48"/>
      <c r="HJ1033" s="48"/>
      <c r="HK1033" s="48"/>
      <c r="HL1033" s="48"/>
      <c r="HM1033" s="48"/>
      <c r="HN1033" s="48"/>
      <c r="HO1033" s="48"/>
      <c r="HP1033" s="48"/>
      <c r="HQ1033" s="48"/>
      <c r="HR1033" s="48"/>
      <c r="HS1033" s="48"/>
      <c r="HT1033" s="48"/>
      <c r="HU1033" s="48"/>
      <c r="HV1033" s="48"/>
      <c r="HW1033" s="48"/>
      <c r="HX1033" s="48"/>
      <c r="HY1033" s="48"/>
      <c r="HZ1033" s="48"/>
      <c r="IA1033" s="48"/>
      <c r="IB1033" s="48"/>
      <c r="IC1033" s="48"/>
      <c r="ID1033" s="48"/>
      <c r="IE1033" s="48"/>
      <c r="IF1033" s="48"/>
      <c r="IG1033" s="48"/>
      <c r="IH1033" s="48"/>
      <c r="II1033" s="48"/>
      <c r="IJ1033" s="48"/>
      <c r="IK1033" s="48"/>
      <c r="IL1033" s="48"/>
      <c r="IM1033" s="48"/>
      <c r="IN1033" s="48"/>
      <c r="IO1033" s="48"/>
      <c r="IP1033" s="48"/>
      <c r="IQ1033" s="48"/>
      <c r="IR1033" s="48"/>
      <c r="IS1033" s="48"/>
      <c r="IT1033" s="48"/>
      <c r="IU1033" s="48"/>
      <c r="IV1033" s="48"/>
    </row>
    <row r="1034" spans="2:256" x14ac:dyDescent="0.25">
      <c r="B1034" s="48"/>
      <c r="C1034" s="48"/>
      <c r="D1034" s="48"/>
      <c r="E1034" s="48"/>
      <c r="F1034" s="48"/>
      <c r="G1034" s="48"/>
      <c r="H1034" s="48"/>
      <c r="I1034" s="48"/>
      <c r="J1034" s="48"/>
      <c r="K1034" s="48"/>
      <c r="O1034" s="48"/>
      <c r="P1034" s="48"/>
      <c r="Q1034" s="48"/>
      <c r="R1034" s="48"/>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c r="EF1034" s="48"/>
      <c r="EG1034" s="48"/>
      <c r="EH1034" s="48"/>
      <c r="EI1034" s="48"/>
      <c r="EJ1034" s="48"/>
      <c r="EK1034" s="48"/>
      <c r="EL1034" s="48"/>
      <c r="EM1034" s="48"/>
      <c r="EN1034" s="48"/>
      <c r="EO1034" s="48"/>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c r="GL1034" s="48"/>
      <c r="GM1034" s="48"/>
      <c r="GN1034" s="48"/>
      <c r="GO1034" s="48"/>
      <c r="GP1034" s="48"/>
      <c r="GQ1034" s="48"/>
      <c r="GR1034" s="48"/>
      <c r="GS1034" s="48"/>
      <c r="GT1034" s="48"/>
      <c r="GU1034" s="48"/>
      <c r="GV1034" s="48"/>
      <c r="GW1034" s="48"/>
      <c r="GX1034" s="48"/>
      <c r="GY1034" s="48"/>
      <c r="GZ1034" s="48"/>
      <c r="HA1034" s="48"/>
      <c r="HB1034" s="48"/>
      <c r="HC1034" s="48"/>
      <c r="HD1034" s="48"/>
      <c r="HE1034" s="48"/>
      <c r="HF1034" s="48"/>
      <c r="HG1034" s="48"/>
      <c r="HH1034" s="48"/>
      <c r="HI1034" s="48"/>
      <c r="HJ1034" s="48"/>
      <c r="HK1034" s="48"/>
      <c r="HL1034" s="48"/>
      <c r="HM1034" s="48"/>
      <c r="HN1034" s="48"/>
      <c r="HO1034" s="48"/>
      <c r="HP1034" s="48"/>
      <c r="HQ1034" s="48"/>
      <c r="HR1034" s="48"/>
      <c r="HS1034" s="48"/>
      <c r="HT1034" s="48"/>
      <c r="HU1034" s="48"/>
      <c r="HV1034" s="48"/>
      <c r="HW1034" s="48"/>
      <c r="HX1034" s="48"/>
      <c r="HY1034" s="48"/>
      <c r="HZ1034" s="48"/>
      <c r="IA1034" s="48"/>
      <c r="IB1034" s="48"/>
      <c r="IC1034" s="48"/>
      <c r="ID1034" s="48"/>
      <c r="IE1034" s="48"/>
      <c r="IF1034" s="48"/>
      <c r="IG1034" s="48"/>
      <c r="IH1034" s="48"/>
      <c r="II1034" s="48"/>
      <c r="IJ1034" s="48"/>
      <c r="IK1034" s="48"/>
      <c r="IL1034" s="48"/>
      <c r="IM1034" s="48"/>
      <c r="IN1034" s="48"/>
      <c r="IO1034" s="48"/>
      <c r="IP1034" s="48"/>
      <c r="IQ1034" s="48"/>
      <c r="IR1034" s="48"/>
      <c r="IS1034" s="48"/>
      <c r="IT1034" s="48"/>
      <c r="IU1034" s="48"/>
      <c r="IV1034" s="48"/>
    </row>
    <row r="1035" spans="2:256" x14ac:dyDescent="0.25">
      <c r="B1035" s="48"/>
      <c r="C1035" s="48"/>
      <c r="D1035" s="48"/>
      <c r="E1035" s="48"/>
      <c r="F1035" s="48"/>
      <c r="G1035" s="48"/>
      <c r="H1035" s="48"/>
      <c r="I1035" s="48"/>
      <c r="J1035" s="48"/>
      <c r="K1035" s="48"/>
      <c r="O1035" s="48"/>
      <c r="P1035" s="48"/>
      <c r="Q1035" s="48"/>
      <c r="R1035" s="48"/>
      <c r="S1035" s="48"/>
      <c r="T1035" s="48"/>
      <c r="U1035" s="48"/>
      <c r="V1035" s="48"/>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c r="EF1035" s="48"/>
      <c r="EG1035" s="48"/>
      <c r="EH1035" s="48"/>
      <c r="EI1035" s="48"/>
      <c r="EJ1035" s="48"/>
      <c r="EK1035" s="48"/>
      <c r="EL1035" s="48"/>
      <c r="EM1035" s="48"/>
      <c r="EN1035" s="48"/>
      <c r="EO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c r="GL1035" s="48"/>
      <c r="GM1035" s="48"/>
      <c r="GN1035" s="48"/>
      <c r="GO1035" s="48"/>
      <c r="GP1035" s="48"/>
      <c r="GQ1035" s="48"/>
      <c r="GR1035" s="48"/>
      <c r="GS1035" s="48"/>
      <c r="GT1035" s="48"/>
      <c r="GU1035" s="48"/>
      <c r="GV1035" s="48"/>
      <c r="GW1035" s="48"/>
      <c r="GX1035" s="48"/>
      <c r="GY1035" s="48"/>
      <c r="GZ1035" s="48"/>
      <c r="HA1035" s="48"/>
      <c r="HB1035" s="48"/>
      <c r="HC1035" s="48"/>
      <c r="HD1035" s="48"/>
      <c r="HE1035" s="48"/>
      <c r="HF1035" s="48"/>
      <c r="HG1035" s="48"/>
      <c r="HH1035" s="48"/>
      <c r="HI1035" s="48"/>
      <c r="HJ1035" s="48"/>
      <c r="HK1035" s="48"/>
      <c r="HL1035" s="48"/>
      <c r="HM1035" s="48"/>
      <c r="HN1035" s="48"/>
      <c r="HO1035" s="48"/>
      <c r="HP1035" s="48"/>
      <c r="HQ1035" s="48"/>
      <c r="HR1035" s="48"/>
      <c r="HS1035" s="48"/>
      <c r="HT1035" s="48"/>
      <c r="HU1035" s="48"/>
      <c r="HV1035" s="48"/>
      <c r="HW1035" s="48"/>
      <c r="HX1035" s="48"/>
      <c r="HY1035" s="48"/>
      <c r="HZ1035" s="48"/>
      <c r="IA1035" s="48"/>
      <c r="IB1035" s="48"/>
      <c r="IC1035" s="48"/>
      <c r="ID1035" s="48"/>
      <c r="IE1035" s="48"/>
      <c r="IF1035" s="48"/>
      <c r="IG1035" s="48"/>
      <c r="IH1035" s="48"/>
      <c r="II1035" s="48"/>
      <c r="IJ1035" s="48"/>
      <c r="IK1035" s="48"/>
      <c r="IL1035" s="48"/>
      <c r="IM1035" s="48"/>
      <c r="IN1035" s="48"/>
      <c r="IO1035" s="48"/>
      <c r="IP1035" s="48"/>
      <c r="IQ1035" s="48"/>
      <c r="IR1035" s="48"/>
      <c r="IS1035" s="48"/>
      <c r="IT1035" s="48"/>
      <c r="IU1035" s="48"/>
      <c r="IV1035" s="48"/>
    </row>
    <row r="1036" spans="2:256" x14ac:dyDescent="0.25">
      <c r="B1036" s="48"/>
      <c r="C1036" s="48"/>
      <c r="D1036" s="48"/>
      <c r="E1036" s="48"/>
      <c r="F1036" s="48"/>
      <c r="G1036" s="48"/>
      <c r="H1036" s="48"/>
      <c r="I1036" s="48"/>
      <c r="J1036" s="48"/>
      <c r="K1036" s="48"/>
      <c r="O1036" s="48"/>
      <c r="P1036" s="48"/>
      <c r="Q1036" s="48"/>
      <c r="R1036" s="48"/>
      <c r="S1036" s="48"/>
      <c r="T1036" s="48"/>
      <c r="U1036" s="48"/>
      <c r="V1036" s="48"/>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c r="EF1036" s="48"/>
      <c r="EG1036" s="48"/>
      <c r="EH1036" s="48"/>
      <c r="EI1036" s="48"/>
      <c r="EJ1036" s="48"/>
      <c r="EK1036" s="48"/>
      <c r="EL1036" s="48"/>
      <c r="EM1036" s="48"/>
      <c r="EN1036" s="48"/>
      <c r="EO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c r="GL1036" s="48"/>
      <c r="GM1036" s="48"/>
      <c r="GN1036" s="48"/>
      <c r="GO1036" s="48"/>
      <c r="GP1036" s="48"/>
      <c r="GQ1036" s="48"/>
      <c r="GR1036" s="48"/>
      <c r="GS1036" s="48"/>
      <c r="GT1036" s="48"/>
      <c r="GU1036" s="48"/>
      <c r="GV1036" s="48"/>
      <c r="GW1036" s="48"/>
      <c r="GX1036" s="48"/>
      <c r="GY1036" s="48"/>
      <c r="GZ1036" s="48"/>
      <c r="HA1036" s="48"/>
      <c r="HB1036" s="48"/>
      <c r="HC1036" s="48"/>
      <c r="HD1036" s="48"/>
      <c r="HE1036" s="48"/>
      <c r="HF1036" s="48"/>
      <c r="HG1036" s="48"/>
      <c r="HH1036" s="48"/>
      <c r="HI1036" s="48"/>
      <c r="HJ1036" s="48"/>
      <c r="HK1036" s="48"/>
      <c r="HL1036" s="48"/>
      <c r="HM1036" s="48"/>
      <c r="HN1036" s="48"/>
      <c r="HO1036" s="48"/>
      <c r="HP1036" s="48"/>
      <c r="HQ1036" s="48"/>
      <c r="HR1036" s="48"/>
      <c r="HS1036" s="48"/>
      <c r="HT1036" s="48"/>
      <c r="HU1036" s="48"/>
      <c r="HV1036" s="48"/>
      <c r="HW1036" s="48"/>
      <c r="HX1036" s="48"/>
      <c r="HY1036" s="48"/>
      <c r="HZ1036" s="48"/>
      <c r="IA1036" s="48"/>
      <c r="IB1036" s="48"/>
      <c r="IC1036" s="48"/>
      <c r="ID1036" s="48"/>
      <c r="IE1036" s="48"/>
      <c r="IF1036" s="48"/>
      <c r="IG1036" s="48"/>
      <c r="IH1036" s="48"/>
      <c r="II1036" s="48"/>
      <c r="IJ1036" s="48"/>
      <c r="IK1036" s="48"/>
      <c r="IL1036" s="48"/>
      <c r="IM1036" s="48"/>
      <c r="IN1036" s="48"/>
      <c r="IO1036" s="48"/>
      <c r="IP1036" s="48"/>
      <c r="IQ1036" s="48"/>
      <c r="IR1036" s="48"/>
      <c r="IS1036" s="48"/>
      <c r="IT1036" s="48"/>
      <c r="IU1036" s="48"/>
      <c r="IV1036" s="48"/>
    </row>
    <row r="1037" spans="2:256" x14ac:dyDescent="0.25">
      <c r="B1037" s="48"/>
      <c r="C1037" s="48"/>
      <c r="D1037" s="48"/>
      <c r="E1037" s="48"/>
      <c r="F1037" s="48"/>
      <c r="G1037" s="48"/>
      <c r="H1037" s="48"/>
      <c r="I1037" s="48"/>
      <c r="J1037" s="48"/>
      <c r="K1037" s="48"/>
      <c r="O1037" s="48"/>
      <c r="P1037" s="48"/>
      <c r="Q1037" s="48"/>
      <c r="R1037" s="48"/>
      <c r="S1037" s="48"/>
      <c r="T1037" s="48"/>
      <c r="U1037" s="48"/>
      <c r="V1037" s="48"/>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c r="EF1037" s="48"/>
      <c r="EG1037" s="48"/>
      <c r="EH1037" s="48"/>
      <c r="EI1037" s="48"/>
      <c r="EJ1037" s="48"/>
      <c r="EK1037" s="48"/>
      <c r="EL1037" s="48"/>
      <c r="EM1037" s="48"/>
      <c r="EN1037" s="48"/>
      <c r="EO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c r="GL1037" s="48"/>
      <c r="GM1037" s="48"/>
      <c r="GN1037" s="48"/>
      <c r="GO1037" s="48"/>
      <c r="GP1037" s="48"/>
      <c r="GQ1037" s="48"/>
      <c r="GR1037" s="48"/>
      <c r="GS1037" s="48"/>
      <c r="GT1037" s="48"/>
      <c r="GU1037" s="48"/>
      <c r="GV1037" s="48"/>
      <c r="GW1037" s="48"/>
      <c r="GX1037" s="48"/>
      <c r="GY1037" s="48"/>
      <c r="GZ1037" s="48"/>
      <c r="HA1037" s="48"/>
      <c r="HB1037" s="48"/>
      <c r="HC1037" s="48"/>
      <c r="HD1037" s="48"/>
      <c r="HE1037" s="48"/>
      <c r="HF1037" s="48"/>
      <c r="HG1037" s="48"/>
      <c r="HH1037" s="48"/>
      <c r="HI1037" s="48"/>
      <c r="HJ1037" s="48"/>
      <c r="HK1037" s="48"/>
      <c r="HL1037" s="48"/>
      <c r="HM1037" s="48"/>
      <c r="HN1037" s="48"/>
      <c r="HO1037" s="48"/>
      <c r="HP1037" s="48"/>
      <c r="HQ1037" s="48"/>
      <c r="HR1037" s="48"/>
      <c r="HS1037" s="48"/>
      <c r="HT1037" s="48"/>
      <c r="HU1037" s="48"/>
      <c r="HV1037" s="48"/>
      <c r="HW1037" s="48"/>
      <c r="HX1037" s="48"/>
      <c r="HY1037" s="48"/>
      <c r="HZ1037" s="48"/>
      <c r="IA1037" s="48"/>
      <c r="IB1037" s="48"/>
      <c r="IC1037" s="48"/>
      <c r="ID1037" s="48"/>
      <c r="IE1037" s="48"/>
      <c r="IF1037" s="48"/>
      <c r="IG1037" s="48"/>
      <c r="IH1037" s="48"/>
      <c r="II1037" s="48"/>
      <c r="IJ1037" s="48"/>
      <c r="IK1037" s="48"/>
      <c r="IL1037" s="48"/>
      <c r="IM1037" s="48"/>
      <c r="IN1037" s="48"/>
      <c r="IO1037" s="48"/>
      <c r="IP1037" s="48"/>
      <c r="IQ1037" s="48"/>
      <c r="IR1037" s="48"/>
      <c r="IS1037" s="48"/>
      <c r="IT1037" s="48"/>
      <c r="IU1037" s="48"/>
      <c r="IV1037" s="48"/>
    </row>
    <row r="1038" spans="2:256" x14ac:dyDescent="0.25">
      <c r="B1038" s="48"/>
      <c r="C1038" s="48"/>
      <c r="D1038" s="48"/>
      <c r="E1038" s="48"/>
      <c r="F1038" s="48"/>
      <c r="G1038" s="48"/>
      <c r="H1038" s="48"/>
      <c r="I1038" s="48"/>
      <c r="J1038" s="48"/>
      <c r="K1038" s="48"/>
      <c r="O1038" s="48"/>
      <c r="P1038" s="48"/>
      <c r="Q1038" s="48"/>
      <c r="R1038" s="48"/>
      <c r="S1038" s="48"/>
      <c r="T1038" s="48"/>
      <c r="U1038" s="48"/>
      <c r="V1038" s="48"/>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c r="EF1038" s="48"/>
      <c r="EG1038" s="48"/>
      <c r="EH1038" s="48"/>
      <c r="EI1038" s="48"/>
      <c r="EJ1038" s="48"/>
      <c r="EK1038" s="48"/>
      <c r="EL1038" s="48"/>
      <c r="EM1038" s="48"/>
      <c r="EN1038" s="48"/>
      <c r="EO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c r="GL1038" s="48"/>
      <c r="GM1038" s="48"/>
      <c r="GN1038" s="48"/>
      <c r="GO1038" s="48"/>
      <c r="GP1038" s="48"/>
      <c r="GQ1038" s="48"/>
      <c r="GR1038" s="48"/>
      <c r="GS1038" s="48"/>
      <c r="GT1038" s="48"/>
      <c r="GU1038" s="48"/>
      <c r="GV1038" s="48"/>
      <c r="GW1038" s="48"/>
      <c r="GX1038" s="48"/>
      <c r="GY1038" s="48"/>
      <c r="GZ1038" s="48"/>
      <c r="HA1038" s="48"/>
      <c r="HB1038" s="48"/>
      <c r="HC1038" s="48"/>
      <c r="HD1038" s="48"/>
      <c r="HE1038" s="48"/>
      <c r="HF1038" s="48"/>
      <c r="HG1038" s="48"/>
      <c r="HH1038" s="48"/>
      <c r="HI1038" s="48"/>
      <c r="HJ1038" s="48"/>
      <c r="HK1038" s="48"/>
      <c r="HL1038" s="48"/>
      <c r="HM1038" s="48"/>
      <c r="HN1038" s="48"/>
      <c r="HO1038" s="48"/>
      <c r="HP1038" s="48"/>
      <c r="HQ1038" s="48"/>
      <c r="HR1038" s="48"/>
      <c r="HS1038" s="48"/>
      <c r="HT1038" s="48"/>
      <c r="HU1038" s="48"/>
      <c r="HV1038" s="48"/>
      <c r="HW1038" s="48"/>
      <c r="HX1038" s="48"/>
      <c r="HY1038" s="48"/>
      <c r="HZ1038" s="48"/>
      <c r="IA1038" s="48"/>
      <c r="IB1038" s="48"/>
      <c r="IC1038" s="48"/>
      <c r="ID1038" s="48"/>
      <c r="IE1038" s="48"/>
      <c r="IF1038" s="48"/>
      <c r="IG1038" s="48"/>
      <c r="IH1038" s="48"/>
      <c r="II1038" s="48"/>
      <c r="IJ1038" s="48"/>
      <c r="IK1038" s="48"/>
      <c r="IL1038" s="48"/>
      <c r="IM1038" s="48"/>
      <c r="IN1038" s="48"/>
      <c r="IO1038" s="48"/>
      <c r="IP1038" s="48"/>
      <c r="IQ1038" s="48"/>
      <c r="IR1038" s="48"/>
      <c r="IS1038" s="48"/>
      <c r="IT1038" s="48"/>
      <c r="IU1038" s="48"/>
      <c r="IV1038" s="48"/>
    </row>
    <row r="1039" spans="2:256" x14ac:dyDescent="0.25">
      <c r="B1039" s="48"/>
      <c r="C1039" s="48"/>
      <c r="D1039" s="48"/>
      <c r="E1039" s="48"/>
      <c r="F1039" s="48"/>
      <c r="G1039" s="48"/>
      <c r="H1039" s="48"/>
      <c r="I1039" s="48"/>
      <c r="J1039" s="48"/>
      <c r="K1039" s="48"/>
      <c r="O1039" s="48"/>
      <c r="P1039" s="48"/>
      <c r="Q1039" s="48"/>
      <c r="R1039" s="48"/>
      <c r="S1039" s="48"/>
      <c r="T1039" s="48"/>
      <c r="U1039" s="48"/>
      <c r="V1039" s="48"/>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c r="EF1039" s="48"/>
      <c r="EG1039" s="48"/>
      <c r="EH1039" s="48"/>
      <c r="EI1039" s="48"/>
      <c r="EJ1039" s="48"/>
      <c r="EK1039" s="48"/>
      <c r="EL1039" s="48"/>
      <c r="EM1039" s="48"/>
      <c r="EN1039" s="48"/>
      <c r="EO1039" s="48"/>
      <c r="EP1039" s="48"/>
      <c r="EQ1039" s="48"/>
      <c r="ER1039" s="48"/>
      <c r="ES1039" s="48"/>
      <c r="ET1039" s="48"/>
      <c r="EU1039" s="48"/>
      <c r="EV1039" s="48"/>
      <c r="EW1039" s="48"/>
      <c r="EX1039" s="48"/>
      <c r="EY1039" s="48"/>
      <c r="EZ1039" s="48"/>
      <c r="FA1039" s="48"/>
      <c r="FB1039" s="48"/>
      <c r="FC1039" s="48"/>
      <c r="FD1039" s="48"/>
      <c r="FE1039" s="48"/>
      <c r="FF1039" s="48"/>
      <c r="FG1039" s="48"/>
      <c r="FH1039" s="48"/>
      <c r="FI1039" s="48"/>
      <c r="FJ1039" s="48"/>
      <c r="FK1039" s="48"/>
      <c r="FL1039" s="48"/>
      <c r="FM1039" s="48"/>
      <c r="FN1039" s="48"/>
      <c r="FO1039" s="48"/>
      <c r="FP1039" s="48"/>
      <c r="FQ1039" s="48"/>
      <c r="FR1039" s="48"/>
      <c r="FS1039" s="48"/>
      <c r="FT1039" s="48"/>
      <c r="FU1039" s="48"/>
      <c r="FV1039" s="48"/>
      <c r="FW1039" s="48"/>
      <c r="FX1039" s="48"/>
      <c r="FY1039" s="48"/>
      <c r="FZ1039" s="48"/>
      <c r="GA1039" s="48"/>
      <c r="GB1039" s="48"/>
      <c r="GC1039" s="48"/>
      <c r="GD1039" s="48"/>
      <c r="GE1039" s="48"/>
      <c r="GF1039" s="48"/>
      <c r="GG1039" s="48"/>
      <c r="GH1039" s="48"/>
      <c r="GI1039" s="48"/>
      <c r="GJ1039" s="48"/>
      <c r="GK1039" s="48"/>
      <c r="GL1039" s="48"/>
      <c r="GM1039" s="48"/>
      <c r="GN1039" s="48"/>
      <c r="GO1039" s="48"/>
      <c r="GP1039" s="48"/>
      <c r="GQ1039" s="48"/>
      <c r="GR1039" s="48"/>
      <c r="GS1039" s="48"/>
      <c r="GT1039" s="48"/>
      <c r="GU1039" s="48"/>
      <c r="GV1039" s="48"/>
      <c r="GW1039" s="48"/>
      <c r="GX1039" s="48"/>
      <c r="GY1039" s="48"/>
      <c r="GZ1039" s="48"/>
      <c r="HA1039" s="48"/>
      <c r="HB1039" s="48"/>
      <c r="HC1039" s="48"/>
      <c r="HD1039" s="48"/>
      <c r="HE1039" s="48"/>
      <c r="HF1039" s="48"/>
      <c r="HG1039" s="48"/>
      <c r="HH1039" s="48"/>
      <c r="HI1039" s="48"/>
      <c r="HJ1039" s="48"/>
      <c r="HK1039" s="48"/>
      <c r="HL1039" s="48"/>
      <c r="HM1039" s="48"/>
      <c r="HN1039" s="48"/>
      <c r="HO1039" s="48"/>
      <c r="HP1039" s="48"/>
      <c r="HQ1039" s="48"/>
      <c r="HR1039" s="48"/>
      <c r="HS1039" s="48"/>
      <c r="HT1039" s="48"/>
      <c r="HU1039" s="48"/>
      <c r="HV1039" s="48"/>
      <c r="HW1039" s="48"/>
      <c r="HX1039" s="48"/>
      <c r="HY1039" s="48"/>
      <c r="HZ1039" s="48"/>
      <c r="IA1039" s="48"/>
      <c r="IB1039" s="48"/>
      <c r="IC1039" s="48"/>
      <c r="ID1039" s="48"/>
      <c r="IE1039" s="48"/>
      <c r="IF1039" s="48"/>
      <c r="IG1039" s="48"/>
      <c r="IH1039" s="48"/>
      <c r="II1039" s="48"/>
      <c r="IJ1039" s="48"/>
      <c r="IK1039" s="48"/>
      <c r="IL1039" s="48"/>
      <c r="IM1039" s="48"/>
      <c r="IN1039" s="48"/>
      <c r="IO1039" s="48"/>
      <c r="IP1039" s="48"/>
      <c r="IQ1039" s="48"/>
      <c r="IR1039" s="48"/>
      <c r="IS1039" s="48"/>
      <c r="IT1039" s="48"/>
      <c r="IU1039" s="48"/>
      <c r="IV1039" s="48"/>
    </row>
    <row r="1040" spans="2:256" x14ac:dyDescent="0.25">
      <c r="B1040" s="48"/>
      <c r="C1040" s="48"/>
      <c r="D1040" s="48"/>
      <c r="E1040" s="48"/>
      <c r="F1040" s="48"/>
      <c r="G1040" s="48"/>
      <c r="H1040" s="48"/>
      <c r="I1040" s="48"/>
      <c r="J1040" s="48"/>
      <c r="K1040" s="48"/>
      <c r="O1040" s="48"/>
      <c r="P1040" s="48"/>
      <c r="Q1040" s="48"/>
      <c r="R1040" s="48"/>
      <c r="S1040" s="48"/>
      <c r="T1040" s="48"/>
      <c r="U1040" s="48"/>
      <c r="V1040" s="48"/>
      <c r="W1040" s="48"/>
      <c r="X1040" s="48"/>
      <c r="Y1040" s="48"/>
      <c r="Z1040" s="48"/>
      <c r="AA1040" s="48"/>
      <c r="AB1040" s="48"/>
      <c r="AC1040" s="48"/>
      <c r="AD1040" s="48"/>
      <c r="AE1040" s="48"/>
      <c r="AF1040" s="48"/>
      <c r="AG1040" s="48"/>
      <c r="AH1040" s="48"/>
      <c r="AI1040" s="48"/>
      <c r="AJ1040" s="48"/>
      <c r="AK1040" s="48"/>
      <c r="AL1040" s="48"/>
      <c r="AM1040" s="48"/>
      <c r="AN1040" s="48"/>
      <c r="AO1040" s="48"/>
      <c r="AP1040" s="48"/>
      <c r="AQ1040" s="48"/>
      <c r="AR1040" s="48"/>
      <c r="AS1040" s="48"/>
      <c r="AT1040" s="48"/>
      <c r="AU1040" s="48"/>
      <c r="AV1040" s="48"/>
      <c r="AW1040" s="48"/>
      <c r="AX1040" s="48"/>
      <c r="AY1040" s="48"/>
      <c r="AZ1040" s="48"/>
      <c r="BA1040" s="48"/>
      <c r="BB1040" s="48"/>
      <c r="BC1040" s="48"/>
      <c r="BD1040" s="48"/>
      <c r="BE1040" s="48"/>
      <c r="BF1040" s="48"/>
      <c r="BG1040" s="48"/>
      <c r="BH1040" s="48"/>
      <c r="BI1040" s="48"/>
      <c r="BJ1040" s="48"/>
      <c r="BK1040" s="48"/>
      <c r="BL1040" s="48"/>
      <c r="BM1040" s="48"/>
      <c r="BN1040" s="48"/>
      <c r="BO1040" s="48"/>
      <c r="BP1040" s="48"/>
      <c r="BQ1040" s="48"/>
      <c r="BR1040" s="48"/>
      <c r="BS1040" s="48"/>
      <c r="BT1040" s="48"/>
      <c r="BU1040" s="48"/>
      <c r="BV1040" s="48"/>
      <c r="BW1040" s="48"/>
      <c r="BX1040" s="48"/>
      <c r="BY1040" s="48"/>
      <c r="BZ1040" s="48"/>
      <c r="CA1040" s="48"/>
      <c r="CB1040" s="48"/>
      <c r="CC1040" s="48"/>
      <c r="CD1040" s="48"/>
      <c r="CE1040" s="48"/>
      <c r="CF1040" s="48"/>
      <c r="CG1040" s="48"/>
      <c r="CH1040" s="48"/>
      <c r="CI1040" s="48"/>
      <c r="CJ1040" s="48"/>
      <c r="CK1040" s="48"/>
      <c r="CL1040" s="48"/>
      <c r="CM1040" s="48"/>
      <c r="CN1040" s="48"/>
      <c r="CO1040" s="48"/>
      <c r="CP1040" s="48"/>
      <c r="CQ1040" s="48"/>
      <c r="CR1040" s="48"/>
      <c r="CS1040" s="48"/>
      <c r="CT1040" s="48"/>
      <c r="CU1040" s="48"/>
      <c r="CV1040" s="48"/>
      <c r="CW1040" s="48"/>
      <c r="CX1040" s="48"/>
      <c r="CY1040" s="48"/>
      <c r="CZ1040" s="48"/>
      <c r="DA1040" s="48"/>
      <c r="DB1040" s="48"/>
      <c r="DC1040" s="48"/>
      <c r="DD1040" s="48"/>
      <c r="DE1040" s="48"/>
      <c r="DF1040" s="48"/>
      <c r="DG1040" s="48"/>
      <c r="DH1040" s="48"/>
      <c r="DI1040" s="48"/>
      <c r="DJ1040" s="48"/>
      <c r="DK1040" s="48"/>
      <c r="DL1040" s="48"/>
      <c r="DM1040" s="48"/>
      <c r="DN1040" s="48"/>
      <c r="DO1040" s="48"/>
      <c r="DP1040" s="48"/>
      <c r="DQ1040" s="48"/>
      <c r="DR1040" s="48"/>
      <c r="DS1040" s="48"/>
      <c r="DT1040" s="48"/>
      <c r="DU1040" s="48"/>
      <c r="DV1040" s="48"/>
      <c r="DW1040" s="48"/>
      <c r="DX1040" s="48"/>
      <c r="DY1040" s="48"/>
      <c r="DZ1040" s="48"/>
      <c r="EA1040" s="48"/>
      <c r="EB1040" s="48"/>
      <c r="EC1040" s="48"/>
      <c r="ED1040" s="48"/>
      <c r="EE1040" s="48"/>
      <c r="EF1040" s="48"/>
      <c r="EG1040" s="48"/>
      <c r="EH1040" s="48"/>
      <c r="EI1040" s="48"/>
      <c r="EJ1040" s="48"/>
      <c r="EK1040" s="48"/>
      <c r="EL1040" s="48"/>
      <c r="EM1040" s="48"/>
      <c r="EN1040" s="48"/>
      <c r="EO1040" s="48"/>
      <c r="EP1040" s="48"/>
      <c r="EQ1040" s="48"/>
      <c r="ER1040" s="48"/>
      <c r="ES1040" s="48"/>
      <c r="ET1040" s="48"/>
      <c r="EU1040" s="48"/>
      <c r="EV1040" s="48"/>
      <c r="EW1040" s="48"/>
      <c r="EX1040" s="48"/>
      <c r="EY1040" s="48"/>
      <c r="EZ1040" s="48"/>
      <c r="FA1040" s="48"/>
      <c r="FB1040" s="48"/>
      <c r="FC1040" s="48"/>
      <c r="FD1040" s="48"/>
      <c r="FE1040" s="48"/>
      <c r="FF1040" s="48"/>
      <c r="FG1040" s="48"/>
      <c r="FH1040" s="48"/>
      <c r="FI1040" s="48"/>
      <c r="FJ1040" s="48"/>
      <c r="FK1040" s="48"/>
      <c r="FL1040" s="48"/>
      <c r="FM1040" s="48"/>
      <c r="FN1040" s="48"/>
      <c r="FO1040" s="48"/>
      <c r="FP1040" s="48"/>
      <c r="FQ1040" s="48"/>
      <c r="FR1040" s="48"/>
      <c r="FS1040" s="48"/>
      <c r="FT1040" s="48"/>
      <c r="FU1040" s="48"/>
      <c r="FV1040" s="48"/>
      <c r="FW1040" s="48"/>
      <c r="FX1040" s="48"/>
      <c r="FY1040" s="48"/>
      <c r="FZ1040" s="48"/>
      <c r="GA1040" s="48"/>
      <c r="GB1040" s="48"/>
      <c r="GC1040" s="48"/>
      <c r="GD1040" s="48"/>
      <c r="GE1040" s="48"/>
      <c r="GF1040" s="48"/>
      <c r="GG1040" s="48"/>
      <c r="GH1040" s="48"/>
      <c r="GI1040" s="48"/>
      <c r="GJ1040" s="48"/>
      <c r="GK1040" s="48"/>
      <c r="GL1040" s="48"/>
      <c r="GM1040" s="48"/>
      <c r="GN1040" s="48"/>
      <c r="GO1040" s="48"/>
      <c r="GP1040" s="48"/>
      <c r="GQ1040" s="48"/>
      <c r="GR1040" s="48"/>
      <c r="GS1040" s="48"/>
      <c r="GT1040" s="48"/>
      <c r="GU1040" s="48"/>
      <c r="GV1040" s="48"/>
      <c r="GW1040" s="48"/>
      <c r="GX1040" s="48"/>
      <c r="GY1040" s="48"/>
      <c r="GZ1040" s="48"/>
      <c r="HA1040" s="48"/>
      <c r="HB1040" s="48"/>
      <c r="HC1040" s="48"/>
      <c r="HD1040" s="48"/>
      <c r="HE1040" s="48"/>
      <c r="HF1040" s="48"/>
      <c r="HG1040" s="48"/>
      <c r="HH1040" s="48"/>
      <c r="HI1040" s="48"/>
      <c r="HJ1040" s="48"/>
      <c r="HK1040" s="48"/>
      <c r="HL1040" s="48"/>
      <c r="HM1040" s="48"/>
      <c r="HN1040" s="48"/>
      <c r="HO1040" s="48"/>
      <c r="HP1040" s="48"/>
      <c r="HQ1040" s="48"/>
      <c r="HR1040" s="48"/>
      <c r="HS1040" s="48"/>
      <c r="HT1040" s="48"/>
      <c r="HU1040" s="48"/>
      <c r="HV1040" s="48"/>
      <c r="HW1040" s="48"/>
      <c r="HX1040" s="48"/>
      <c r="HY1040" s="48"/>
      <c r="HZ1040" s="48"/>
      <c r="IA1040" s="48"/>
      <c r="IB1040" s="48"/>
      <c r="IC1040" s="48"/>
      <c r="ID1040" s="48"/>
      <c r="IE1040" s="48"/>
      <c r="IF1040" s="48"/>
      <c r="IG1040" s="48"/>
      <c r="IH1040" s="48"/>
      <c r="II1040" s="48"/>
      <c r="IJ1040" s="48"/>
      <c r="IK1040" s="48"/>
      <c r="IL1040" s="48"/>
      <c r="IM1040" s="48"/>
      <c r="IN1040" s="48"/>
      <c r="IO1040" s="48"/>
      <c r="IP1040" s="48"/>
      <c r="IQ1040" s="48"/>
      <c r="IR1040" s="48"/>
      <c r="IS1040" s="48"/>
      <c r="IT1040" s="48"/>
      <c r="IU1040" s="48"/>
      <c r="IV1040" s="48"/>
    </row>
    <row r="1041" spans="2:256" x14ac:dyDescent="0.25">
      <c r="B1041" s="48"/>
      <c r="C1041" s="48"/>
      <c r="D1041" s="48"/>
      <c r="E1041" s="48"/>
      <c r="F1041" s="48"/>
      <c r="G1041" s="48"/>
      <c r="H1041" s="48"/>
      <c r="I1041" s="48"/>
      <c r="J1041" s="48"/>
      <c r="K1041" s="48"/>
      <c r="O1041" s="48"/>
      <c r="P1041" s="48"/>
      <c r="Q1041" s="48"/>
      <c r="R1041" s="48"/>
      <c r="S1041" s="48"/>
      <c r="T1041" s="48"/>
      <c r="U1041" s="48"/>
      <c r="V1041" s="48"/>
      <c r="W1041" s="48"/>
      <c r="X1041" s="48"/>
      <c r="Y1041" s="48"/>
      <c r="Z1041" s="48"/>
      <c r="AA1041" s="48"/>
      <c r="AB1041" s="48"/>
      <c r="AC1041" s="48"/>
      <c r="AD1041" s="48"/>
      <c r="AE1041" s="48"/>
      <c r="AF1041" s="48"/>
      <c r="AG1041" s="48"/>
      <c r="AH1041" s="48"/>
      <c r="AI1041" s="48"/>
      <c r="AJ1041" s="48"/>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c r="EF1041" s="48"/>
      <c r="EG1041" s="48"/>
      <c r="EH1041" s="48"/>
      <c r="EI1041" s="48"/>
      <c r="EJ1041" s="48"/>
      <c r="EK1041" s="48"/>
      <c r="EL1041" s="48"/>
      <c r="EM1041" s="48"/>
      <c r="EN1041" s="48"/>
      <c r="EO1041" s="48"/>
      <c r="EP1041" s="48"/>
      <c r="EQ1041" s="48"/>
      <c r="ER1041" s="48"/>
      <c r="ES1041" s="48"/>
      <c r="ET1041" s="48"/>
      <c r="EU1041" s="48"/>
      <c r="EV1041" s="48"/>
      <c r="EW1041" s="48"/>
      <c r="EX1041" s="48"/>
      <c r="EY1041" s="48"/>
      <c r="EZ1041" s="48"/>
      <c r="FA1041" s="48"/>
      <c r="FB1041" s="48"/>
      <c r="FC1041" s="48"/>
      <c r="FD1041" s="48"/>
      <c r="FE1041" s="48"/>
      <c r="FF1041" s="48"/>
      <c r="FG1041" s="48"/>
      <c r="FH1041" s="48"/>
      <c r="FI1041" s="48"/>
      <c r="FJ1041" s="48"/>
      <c r="FK1041" s="48"/>
      <c r="FL1041" s="48"/>
      <c r="FM1041" s="48"/>
      <c r="FN1041" s="48"/>
      <c r="FO1041" s="48"/>
      <c r="FP1041" s="48"/>
      <c r="FQ1041" s="48"/>
      <c r="FR1041" s="48"/>
      <c r="FS1041" s="48"/>
      <c r="FT1041" s="48"/>
      <c r="FU1041" s="48"/>
      <c r="FV1041" s="48"/>
      <c r="FW1041" s="48"/>
      <c r="FX1041" s="48"/>
      <c r="FY1041" s="48"/>
      <c r="FZ1041" s="48"/>
      <c r="GA1041" s="48"/>
      <c r="GB1041" s="48"/>
      <c r="GC1041" s="48"/>
      <c r="GD1041" s="48"/>
      <c r="GE1041" s="48"/>
      <c r="GF1041" s="48"/>
      <c r="GG1041" s="48"/>
      <c r="GH1041" s="48"/>
      <c r="GI1041" s="48"/>
      <c r="GJ1041" s="48"/>
      <c r="GK1041" s="48"/>
      <c r="GL1041" s="48"/>
      <c r="GM1041" s="48"/>
      <c r="GN1041" s="48"/>
      <c r="GO1041" s="48"/>
      <c r="GP1041" s="48"/>
      <c r="GQ1041" s="48"/>
      <c r="GR1041" s="48"/>
      <c r="GS1041" s="48"/>
      <c r="GT1041" s="48"/>
      <c r="GU1041" s="48"/>
      <c r="GV1041" s="48"/>
      <c r="GW1041" s="48"/>
      <c r="GX1041" s="48"/>
      <c r="GY1041" s="48"/>
      <c r="GZ1041" s="48"/>
      <c r="HA1041" s="48"/>
      <c r="HB1041" s="48"/>
      <c r="HC1041" s="48"/>
      <c r="HD1041" s="48"/>
      <c r="HE1041" s="48"/>
      <c r="HF1041" s="48"/>
      <c r="HG1041" s="48"/>
      <c r="HH1041" s="48"/>
      <c r="HI1041" s="48"/>
      <c r="HJ1041" s="48"/>
      <c r="HK1041" s="48"/>
      <c r="HL1041" s="48"/>
      <c r="HM1041" s="48"/>
      <c r="HN1041" s="48"/>
      <c r="HO1041" s="48"/>
      <c r="HP1041" s="48"/>
      <c r="HQ1041" s="48"/>
      <c r="HR1041" s="48"/>
      <c r="HS1041" s="48"/>
      <c r="HT1041" s="48"/>
      <c r="HU1041" s="48"/>
      <c r="HV1041" s="48"/>
      <c r="HW1041" s="48"/>
      <c r="HX1041" s="48"/>
      <c r="HY1041" s="48"/>
      <c r="HZ1041" s="48"/>
      <c r="IA1041" s="48"/>
      <c r="IB1041" s="48"/>
      <c r="IC1041" s="48"/>
      <c r="ID1041" s="48"/>
      <c r="IE1041" s="48"/>
      <c r="IF1041" s="48"/>
      <c r="IG1041" s="48"/>
      <c r="IH1041" s="48"/>
      <c r="II1041" s="48"/>
      <c r="IJ1041" s="48"/>
      <c r="IK1041" s="48"/>
      <c r="IL1041" s="48"/>
      <c r="IM1041" s="48"/>
      <c r="IN1041" s="48"/>
      <c r="IO1041" s="48"/>
      <c r="IP1041" s="48"/>
      <c r="IQ1041" s="48"/>
      <c r="IR1041" s="48"/>
      <c r="IS1041" s="48"/>
      <c r="IT1041" s="48"/>
      <c r="IU1041" s="48"/>
      <c r="IV1041" s="48"/>
    </row>
    <row r="1042" spans="2:256" x14ac:dyDescent="0.25">
      <c r="B1042" s="48"/>
      <c r="C1042" s="48"/>
      <c r="D1042" s="48"/>
      <c r="E1042" s="48"/>
      <c r="F1042" s="48"/>
      <c r="G1042" s="48"/>
      <c r="H1042" s="48"/>
      <c r="I1042" s="48"/>
      <c r="J1042" s="48"/>
      <c r="K1042" s="48"/>
      <c r="O1042" s="48"/>
      <c r="P1042" s="48"/>
      <c r="Q1042" s="48"/>
      <c r="R1042" s="48"/>
      <c r="S1042" s="48"/>
      <c r="T1042" s="48"/>
      <c r="U1042" s="48"/>
      <c r="V1042" s="48"/>
      <c r="W1042" s="48"/>
      <c r="X1042" s="48"/>
      <c r="Y1042" s="48"/>
      <c r="Z1042" s="48"/>
      <c r="AA1042" s="48"/>
      <c r="AB1042" s="48"/>
      <c r="AC1042" s="48"/>
      <c r="AD1042" s="48"/>
      <c r="AE1042" s="48"/>
      <c r="AF1042" s="48"/>
      <c r="AG1042" s="48"/>
      <c r="AH1042" s="48"/>
      <c r="AI1042" s="48"/>
      <c r="AJ1042" s="48"/>
      <c r="AK1042" s="48"/>
      <c r="AL1042" s="48"/>
      <c r="AM1042" s="48"/>
      <c r="AN1042" s="48"/>
      <c r="AO1042" s="48"/>
      <c r="AP1042" s="48"/>
      <c r="AQ1042" s="48"/>
      <c r="AR1042" s="48"/>
      <c r="AS1042" s="48"/>
      <c r="AT1042" s="48"/>
      <c r="AU1042" s="48"/>
      <c r="AV1042" s="48"/>
      <c r="AW1042" s="48"/>
      <c r="AX1042" s="48"/>
      <c r="AY1042" s="48"/>
      <c r="AZ1042" s="48"/>
      <c r="BA1042" s="48"/>
      <c r="BB1042" s="48"/>
      <c r="BC1042" s="48"/>
      <c r="BD1042" s="48"/>
      <c r="BE1042" s="48"/>
      <c r="BF1042" s="48"/>
      <c r="BG1042" s="48"/>
      <c r="BH1042" s="48"/>
      <c r="BI1042" s="48"/>
      <c r="BJ1042" s="48"/>
      <c r="BK1042" s="48"/>
      <c r="BL1042" s="48"/>
      <c r="BM1042" s="48"/>
      <c r="BN1042" s="48"/>
      <c r="BO1042" s="48"/>
      <c r="BP1042" s="48"/>
      <c r="BQ1042" s="48"/>
      <c r="BR1042" s="48"/>
      <c r="BS1042" s="48"/>
      <c r="BT1042" s="48"/>
      <c r="BU1042" s="48"/>
      <c r="BV1042" s="48"/>
      <c r="BW1042" s="48"/>
      <c r="BX1042" s="48"/>
      <c r="BY1042" s="48"/>
      <c r="BZ1042" s="48"/>
      <c r="CA1042" s="48"/>
      <c r="CB1042" s="48"/>
      <c r="CC1042" s="48"/>
      <c r="CD1042" s="48"/>
      <c r="CE1042" s="48"/>
      <c r="CF1042" s="48"/>
      <c r="CG1042" s="48"/>
      <c r="CH1042" s="48"/>
      <c r="CI1042" s="48"/>
      <c r="CJ1042" s="48"/>
      <c r="CK1042" s="48"/>
      <c r="CL1042" s="48"/>
      <c r="CM1042" s="48"/>
      <c r="CN1042" s="48"/>
      <c r="CO1042" s="48"/>
      <c r="CP1042" s="48"/>
      <c r="CQ1042" s="48"/>
      <c r="CR1042" s="48"/>
      <c r="CS1042" s="48"/>
      <c r="CT1042" s="48"/>
      <c r="CU1042" s="48"/>
      <c r="CV1042" s="48"/>
      <c r="CW1042" s="48"/>
      <c r="CX1042" s="48"/>
      <c r="CY1042" s="48"/>
      <c r="CZ1042" s="48"/>
      <c r="DA1042" s="48"/>
      <c r="DB1042" s="48"/>
      <c r="DC1042" s="48"/>
      <c r="DD1042" s="48"/>
      <c r="DE1042" s="48"/>
      <c r="DF1042" s="48"/>
      <c r="DG1042" s="48"/>
      <c r="DH1042" s="48"/>
      <c r="DI1042" s="48"/>
      <c r="DJ1042" s="48"/>
      <c r="DK1042" s="48"/>
      <c r="DL1042" s="48"/>
      <c r="DM1042" s="48"/>
      <c r="DN1042" s="48"/>
      <c r="DO1042" s="48"/>
      <c r="DP1042" s="48"/>
      <c r="DQ1042" s="48"/>
      <c r="DR1042" s="48"/>
      <c r="DS1042" s="48"/>
      <c r="DT1042" s="48"/>
      <c r="DU1042" s="48"/>
      <c r="DV1042" s="48"/>
      <c r="DW1042" s="48"/>
      <c r="DX1042" s="48"/>
      <c r="DY1042" s="48"/>
      <c r="DZ1042" s="48"/>
      <c r="EA1042" s="48"/>
      <c r="EB1042" s="48"/>
      <c r="EC1042" s="48"/>
      <c r="ED1042" s="48"/>
      <c r="EE1042" s="48"/>
      <c r="EF1042" s="48"/>
      <c r="EG1042" s="48"/>
      <c r="EH1042" s="48"/>
      <c r="EI1042" s="48"/>
      <c r="EJ1042" s="48"/>
      <c r="EK1042" s="48"/>
      <c r="EL1042" s="48"/>
      <c r="EM1042" s="48"/>
      <c r="EN1042" s="48"/>
      <c r="EO1042" s="48"/>
      <c r="EP1042" s="48"/>
      <c r="EQ1042" s="48"/>
      <c r="ER1042" s="48"/>
      <c r="ES1042" s="48"/>
      <c r="ET1042" s="48"/>
      <c r="EU1042" s="48"/>
      <c r="EV1042" s="48"/>
      <c r="EW1042" s="48"/>
      <c r="EX1042" s="48"/>
      <c r="EY1042" s="48"/>
      <c r="EZ1042" s="48"/>
      <c r="FA1042" s="48"/>
      <c r="FB1042" s="48"/>
      <c r="FC1042" s="48"/>
      <c r="FD1042" s="48"/>
      <c r="FE1042" s="48"/>
      <c r="FF1042" s="48"/>
      <c r="FG1042" s="48"/>
      <c r="FH1042" s="48"/>
      <c r="FI1042" s="48"/>
      <c r="FJ1042" s="48"/>
      <c r="FK1042" s="48"/>
      <c r="FL1042" s="48"/>
      <c r="FM1042" s="48"/>
      <c r="FN1042" s="48"/>
      <c r="FO1042" s="48"/>
      <c r="FP1042" s="48"/>
      <c r="FQ1042" s="48"/>
      <c r="FR1042" s="48"/>
      <c r="FS1042" s="48"/>
      <c r="FT1042" s="48"/>
      <c r="FU1042" s="48"/>
      <c r="FV1042" s="48"/>
      <c r="FW1042" s="48"/>
      <c r="FX1042" s="48"/>
      <c r="FY1042" s="48"/>
      <c r="FZ1042" s="48"/>
      <c r="GA1042" s="48"/>
      <c r="GB1042" s="48"/>
      <c r="GC1042" s="48"/>
      <c r="GD1042" s="48"/>
      <c r="GE1042" s="48"/>
      <c r="GF1042" s="48"/>
      <c r="GG1042" s="48"/>
      <c r="GH1042" s="48"/>
      <c r="GI1042" s="48"/>
      <c r="GJ1042" s="48"/>
      <c r="GK1042" s="48"/>
      <c r="GL1042" s="48"/>
      <c r="GM1042" s="48"/>
      <c r="GN1042" s="48"/>
      <c r="GO1042" s="48"/>
      <c r="GP1042" s="48"/>
      <c r="GQ1042" s="48"/>
      <c r="GR1042" s="48"/>
      <c r="GS1042" s="48"/>
      <c r="GT1042" s="48"/>
      <c r="GU1042" s="48"/>
      <c r="GV1042" s="48"/>
      <c r="GW1042" s="48"/>
      <c r="GX1042" s="48"/>
      <c r="GY1042" s="48"/>
      <c r="GZ1042" s="48"/>
      <c r="HA1042" s="48"/>
      <c r="HB1042" s="48"/>
      <c r="HC1042" s="48"/>
      <c r="HD1042" s="48"/>
      <c r="HE1042" s="48"/>
      <c r="HF1042" s="48"/>
      <c r="HG1042" s="48"/>
      <c r="HH1042" s="48"/>
      <c r="HI1042" s="48"/>
      <c r="HJ1042" s="48"/>
      <c r="HK1042" s="48"/>
      <c r="HL1042" s="48"/>
      <c r="HM1042" s="48"/>
      <c r="HN1042" s="48"/>
      <c r="HO1042" s="48"/>
      <c r="HP1042" s="48"/>
      <c r="HQ1042" s="48"/>
      <c r="HR1042" s="48"/>
      <c r="HS1042" s="48"/>
      <c r="HT1042" s="48"/>
      <c r="HU1042" s="48"/>
      <c r="HV1042" s="48"/>
      <c r="HW1042" s="48"/>
      <c r="HX1042" s="48"/>
      <c r="HY1042" s="48"/>
      <c r="HZ1042" s="48"/>
      <c r="IA1042" s="48"/>
      <c r="IB1042" s="48"/>
      <c r="IC1042" s="48"/>
      <c r="ID1042" s="48"/>
      <c r="IE1042" s="48"/>
      <c r="IF1042" s="48"/>
      <c r="IG1042" s="48"/>
      <c r="IH1042" s="48"/>
      <c r="II1042" s="48"/>
      <c r="IJ1042" s="48"/>
      <c r="IK1042" s="48"/>
      <c r="IL1042" s="48"/>
      <c r="IM1042" s="48"/>
      <c r="IN1042" s="48"/>
      <c r="IO1042" s="48"/>
      <c r="IP1042" s="48"/>
      <c r="IQ1042" s="48"/>
      <c r="IR1042" s="48"/>
      <c r="IS1042" s="48"/>
      <c r="IT1042" s="48"/>
      <c r="IU1042" s="48"/>
      <c r="IV1042" s="48"/>
    </row>
    <row r="1043" spans="2:256" x14ac:dyDescent="0.25">
      <c r="B1043" s="48"/>
      <c r="C1043" s="48"/>
      <c r="D1043" s="48"/>
      <c r="E1043" s="48"/>
      <c r="F1043" s="48"/>
      <c r="G1043" s="48"/>
      <c r="H1043" s="48"/>
      <c r="I1043" s="48"/>
      <c r="J1043" s="48"/>
      <c r="K1043" s="48"/>
      <c r="O1043" s="48"/>
      <c r="P1043" s="48"/>
      <c r="Q1043" s="48"/>
      <c r="R1043" s="48"/>
      <c r="S1043" s="48"/>
      <c r="T1043" s="48"/>
      <c r="U1043" s="48"/>
      <c r="V1043" s="48"/>
      <c r="W1043" s="48"/>
      <c r="X1043" s="48"/>
      <c r="Y1043" s="48"/>
      <c r="Z1043" s="48"/>
      <c r="AA1043" s="48"/>
      <c r="AB1043" s="48"/>
      <c r="AC1043" s="48"/>
      <c r="AD1043" s="48"/>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c r="EF1043" s="48"/>
      <c r="EG1043" s="48"/>
      <c r="EH1043" s="48"/>
      <c r="EI1043" s="48"/>
      <c r="EJ1043" s="48"/>
      <c r="EK1043" s="48"/>
      <c r="EL1043" s="48"/>
      <c r="EM1043" s="48"/>
      <c r="EN1043" s="48"/>
      <c r="EO1043" s="48"/>
      <c r="EP1043" s="48"/>
      <c r="EQ1043" s="48"/>
      <c r="ER1043" s="48"/>
      <c r="ES1043" s="48"/>
      <c r="ET1043" s="48"/>
      <c r="EU1043" s="48"/>
      <c r="EV1043" s="48"/>
      <c r="EW1043" s="48"/>
      <c r="EX1043" s="48"/>
      <c r="EY1043" s="48"/>
      <c r="EZ1043" s="48"/>
      <c r="FA1043" s="48"/>
      <c r="FB1043" s="48"/>
      <c r="FC1043" s="48"/>
      <c r="FD1043" s="48"/>
      <c r="FE1043" s="48"/>
      <c r="FF1043" s="48"/>
      <c r="FG1043" s="48"/>
      <c r="FH1043" s="48"/>
      <c r="FI1043" s="48"/>
      <c r="FJ1043" s="48"/>
      <c r="FK1043" s="48"/>
      <c r="FL1043" s="48"/>
      <c r="FM1043" s="48"/>
      <c r="FN1043" s="48"/>
      <c r="FO1043" s="48"/>
      <c r="FP1043" s="48"/>
      <c r="FQ1043" s="48"/>
      <c r="FR1043" s="48"/>
      <c r="FS1043" s="48"/>
      <c r="FT1043" s="48"/>
      <c r="FU1043" s="48"/>
      <c r="FV1043" s="48"/>
      <c r="FW1043" s="48"/>
      <c r="FX1043" s="48"/>
      <c r="FY1043" s="48"/>
      <c r="FZ1043" s="48"/>
      <c r="GA1043" s="48"/>
      <c r="GB1043" s="48"/>
      <c r="GC1043" s="48"/>
      <c r="GD1043" s="48"/>
      <c r="GE1043" s="48"/>
      <c r="GF1043" s="48"/>
      <c r="GG1043" s="48"/>
      <c r="GH1043" s="48"/>
      <c r="GI1043" s="48"/>
      <c r="GJ1043" s="48"/>
      <c r="GK1043" s="48"/>
      <c r="GL1043" s="48"/>
      <c r="GM1043" s="48"/>
      <c r="GN1043" s="48"/>
      <c r="GO1043" s="48"/>
      <c r="GP1043" s="48"/>
      <c r="GQ1043" s="48"/>
      <c r="GR1043" s="48"/>
      <c r="GS1043" s="48"/>
      <c r="GT1043" s="48"/>
      <c r="GU1043" s="48"/>
      <c r="GV1043" s="48"/>
      <c r="GW1043" s="48"/>
      <c r="GX1043" s="48"/>
      <c r="GY1043" s="48"/>
      <c r="GZ1043" s="48"/>
      <c r="HA1043" s="48"/>
      <c r="HB1043" s="48"/>
      <c r="HC1043" s="48"/>
      <c r="HD1043" s="48"/>
      <c r="HE1043" s="48"/>
      <c r="HF1043" s="48"/>
      <c r="HG1043" s="48"/>
      <c r="HH1043" s="48"/>
      <c r="HI1043" s="48"/>
      <c r="HJ1043" s="48"/>
      <c r="HK1043" s="48"/>
      <c r="HL1043" s="48"/>
      <c r="HM1043" s="48"/>
      <c r="HN1043" s="48"/>
      <c r="HO1043" s="48"/>
      <c r="HP1043" s="48"/>
      <c r="HQ1043" s="48"/>
      <c r="HR1043" s="48"/>
      <c r="HS1043" s="48"/>
      <c r="HT1043" s="48"/>
      <c r="HU1043" s="48"/>
      <c r="HV1043" s="48"/>
      <c r="HW1043" s="48"/>
      <c r="HX1043" s="48"/>
      <c r="HY1043" s="48"/>
      <c r="HZ1043" s="48"/>
      <c r="IA1043" s="48"/>
      <c r="IB1043" s="48"/>
      <c r="IC1043" s="48"/>
      <c r="ID1043" s="48"/>
      <c r="IE1043" s="48"/>
      <c r="IF1043" s="48"/>
      <c r="IG1043" s="48"/>
      <c r="IH1043" s="48"/>
      <c r="II1043" s="48"/>
      <c r="IJ1043" s="48"/>
      <c r="IK1043" s="48"/>
      <c r="IL1043" s="48"/>
      <c r="IM1043" s="48"/>
      <c r="IN1043" s="48"/>
      <c r="IO1043" s="48"/>
      <c r="IP1043" s="48"/>
      <c r="IQ1043" s="48"/>
      <c r="IR1043" s="48"/>
      <c r="IS1043" s="48"/>
      <c r="IT1043" s="48"/>
      <c r="IU1043" s="48"/>
      <c r="IV1043" s="48"/>
    </row>
    <row r="1044" spans="2:256" x14ac:dyDescent="0.25">
      <c r="B1044" s="48"/>
      <c r="C1044" s="48"/>
      <c r="D1044" s="48"/>
      <c r="E1044" s="48"/>
      <c r="F1044" s="48"/>
      <c r="G1044" s="48"/>
      <c r="H1044" s="48"/>
      <c r="I1044" s="48"/>
      <c r="J1044" s="48"/>
      <c r="K1044" s="48"/>
      <c r="O1044" s="48"/>
      <c r="P1044" s="48"/>
      <c r="Q1044" s="48"/>
      <c r="R1044" s="48"/>
      <c r="S1044" s="48"/>
      <c r="T1044" s="48"/>
      <c r="U1044" s="48"/>
      <c r="V1044" s="48"/>
      <c r="W1044" s="48"/>
      <c r="X1044" s="48"/>
      <c r="Y1044" s="48"/>
      <c r="Z1044" s="48"/>
      <c r="AA1044" s="48"/>
      <c r="AB1044" s="48"/>
      <c r="AC1044" s="48"/>
      <c r="AD1044" s="48"/>
      <c r="AE1044" s="48"/>
      <c r="AF1044" s="48"/>
      <c r="AG1044" s="48"/>
      <c r="AH1044" s="48"/>
      <c r="AI1044" s="48"/>
      <c r="AJ1044" s="48"/>
      <c r="AK1044" s="48"/>
      <c r="AL1044" s="48"/>
      <c r="AM1044" s="48"/>
      <c r="AN1044" s="48"/>
      <c r="AO1044" s="48"/>
      <c r="AP1044" s="48"/>
      <c r="AQ1044" s="48"/>
      <c r="AR1044" s="48"/>
      <c r="AS1044" s="48"/>
      <c r="AT1044" s="48"/>
      <c r="AU1044" s="48"/>
      <c r="AV1044" s="48"/>
      <c r="AW1044" s="48"/>
      <c r="AX1044" s="48"/>
      <c r="AY1044" s="48"/>
      <c r="AZ1044" s="48"/>
      <c r="BA1044" s="48"/>
      <c r="BB1044" s="48"/>
      <c r="BC1044" s="48"/>
      <c r="BD1044" s="48"/>
      <c r="BE1044" s="48"/>
      <c r="BF1044" s="48"/>
      <c r="BG1044" s="48"/>
      <c r="BH1044" s="48"/>
      <c r="BI1044" s="48"/>
      <c r="BJ1044" s="48"/>
      <c r="BK1044" s="48"/>
      <c r="BL1044" s="48"/>
      <c r="BM1044" s="48"/>
      <c r="BN1044" s="48"/>
      <c r="BO1044" s="48"/>
      <c r="BP1044" s="48"/>
      <c r="BQ1044" s="48"/>
      <c r="BR1044" s="48"/>
      <c r="BS1044" s="48"/>
      <c r="BT1044" s="48"/>
      <c r="BU1044" s="48"/>
      <c r="BV1044" s="48"/>
      <c r="BW1044" s="48"/>
      <c r="BX1044" s="48"/>
      <c r="BY1044" s="48"/>
      <c r="BZ1044" s="48"/>
      <c r="CA1044" s="48"/>
      <c r="CB1044" s="48"/>
      <c r="CC1044" s="48"/>
      <c r="CD1044" s="48"/>
      <c r="CE1044" s="48"/>
      <c r="CF1044" s="48"/>
      <c r="CG1044" s="48"/>
      <c r="CH1044" s="48"/>
      <c r="CI1044" s="48"/>
      <c r="CJ1044" s="48"/>
      <c r="CK1044" s="48"/>
      <c r="CL1044" s="48"/>
      <c r="CM1044" s="48"/>
      <c r="CN1044" s="48"/>
      <c r="CO1044" s="48"/>
      <c r="CP1044" s="48"/>
      <c r="CQ1044" s="48"/>
      <c r="CR1044" s="48"/>
      <c r="CS1044" s="48"/>
      <c r="CT1044" s="48"/>
      <c r="CU1044" s="48"/>
      <c r="CV1044" s="48"/>
      <c r="CW1044" s="48"/>
      <c r="CX1044" s="48"/>
      <c r="CY1044" s="48"/>
      <c r="CZ1044" s="48"/>
      <c r="DA1044" s="48"/>
      <c r="DB1044" s="48"/>
      <c r="DC1044" s="48"/>
      <c r="DD1044" s="48"/>
      <c r="DE1044" s="48"/>
      <c r="DF1044" s="48"/>
      <c r="DG1044" s="48"/>
      <c r="DH1044" s="48"/>
      <c r="DI1044" s="48"/>
      <c r="DJ1044" s="48"/>
      <c r="DK1044" s="48"/>
      <c r="DL1044" s="48"/>
      <c r="DM1044" s="48"/>
      <c r="DN1044" s="48"/>
      <c r="DO1044" s="48"/>
      <c r="DP1044" s="48"/>
      <c r="DQ1044" s="48"/>
      <c r="DR1044" s="48"/>
      <c r="DS1044" s="48"/>
      <c r="DT1044" s="48"/>
      <c r="DU1044" s="48"/>
      <c r="DV1044" s="48"/>
      <c r="DW1044" s="48"/>
      <c r="DX1044" s="48"/>
      <c r="DY1044" s="48"/>
      <c r="DZ1044" s="48"/>
      <c r="EA1044" s="48"/>
      <c r="EB1044" s="48"/>
      <c r="EC1044" s="48"/>
      <c r="ED1044" s="48"/>
      <c r="EE1044" s="48"/>
      <c r="EF1044" s="48"/>
      <c r="EG1044" s="48"/>
      <c r="EH1044" s="48"/>
      <c r="EI1044" s="48"/>
      <c r="EJ1044" s="48"/>
      <c r="EK1044" s="48"/>
      <c r="EL1044" s="48"/>
      <c r="EM1044" s="48"/>
      <c r="EN1044" s="48"/>
      <c r="EO1044" s="48"/>
      <c r="EP1044" s="48"/>
      <c r="EQ1044" s="48"/>
      <c r="ER1044" s="48"/>
      <c r="ES1044" s="48"/>
      <c r="ET1044" s="48"/>
      <c r="EU1044" s="48"/>
      <c r="EV1044" s="48"/>
      <c r="EW1044" s="48"/>
      <c r="EX1044" s="48"/>
      <c r="EY1044" s="48"/>
      <c r="EZ1044" s="48"/>
      <c r="FA1044" s="48"/>
      <c r="FB1044" s="48"/>
      <c r="FC1044" s="48"/>
      <c r="FD1044" s="48"/>
      <c r="FE1044" s="48"/>
      <c r="FF1044" s="48"/>
      <c r="FG1044" s="48"/>
      <c r="FH1044" s="48"/>
      <c r="FI1044" s="48"/>
      <c r="FJ1044" s="48"/>
      <c r="FK1044" s="48"/>
      <c r="FL1044" s="48"/>
      <c r="FM1044" s="48"/>
      <c r="FN1044" s="48"/>
      <c r="FO1044" s="48"/>
      <c r="FP1044" s="48"/>
      <c r="FQ1044" s="48"/>
      <c r="FR1044" s="48"/>
      <c r="FS1044" s="48"/>
      <c r="FT1044" s="48"/>
      <c r="FU1044" s="48"/>
      <c r="FV1044" s="48"/>
      <c r="FW1044" s="48"/>
      <c r="FX1044" s="48"/>
      <c r="FY1044" s="48"/>
      <c r="FZ1044" s="48"/>
      <c r="GA1044" s="48"/>
      <c r="GB1044" s="48"/>
      <c r="GC1044" s="48"/>
      <c r="GD1044" s="48"/>
      <c r="GE1044" s="48"/>
      <c r="GF1044" s="48"/>
      <c r="GG1044" s="48"/>
      <c r="GH1044" s="48"/>
      <c r="GI1044" s="48"/>
      <c r="GJ1044" s="48"/>
      <c r="GK1044" s="48"/>
      <c r="GL1044" s="48"/>
      <c r="GM1044" s="48"/>
      <c r="GN1044" s="48"/>
      <c r="GO1044" s="48"/>
      <c r="GP1044" s="48"/>
      <c r="GQ1044" s="48"/>
      <c r="GR1044" s="48"/>
      <c r="GS1044" s="48"/>
      <c r="GT1044" s="48"/>
      <c r="GU1044" s="48"/>
      <c r="GV1044" s="48"/>
      <c r="GW1044" s="48"/>
      <c r="GX1044" s="48"/>
      <c r="GY1044" s="48"/>
      <c r="GZ1044" s="48"/>
      <c r="HA1044" s="48"/>
      <c r="HB1044" s="48"/>
      <c r="HC1044" s="48"/>
      <c r="HD1044" s="48"/>
      <c r="HE1044" s="48"/>
      <c r="HF1044" s="48"/>
      <c r="HG1044" s="48"/>
      <c r="HH1044" s="48"/>
      <c r="HI1044" s="48"/>
      <c r="HJ1044" s="48"/>
      <c r="HK1044" s="48"/>
      <c r="HL1044" s="48"/>
      <c r="HM1044" s="48"/>
      <c r="HN1044" s="48"/>
      <c r="HO1044" s="48"/>
      <c r="HP1044" s="48"/>
      <c r="HQ1044" s="48"/>
      <c r="HR1044" s="48"/>
      <c r="HS1044" s="48"/>
      <c r="HT1044" s="48"/>
      <c r="HU1044" s="48"/>
      <c r="HV1044" s="48"/>
      <c r="HW1044" s="48"/>
      <c r="HX1044" s="48"/>
      <c r="HY1044" s="48"/>
      <c r="HZ1044" s="48"/>
      <c r="IA1044" s="48"/>
      <c r="IB1044" s="48"/>
      <c r="IC1044" s="48"/>
      <c r="ID1044" s="48"/>
      <c r="IE1044" s="48"/>
      <c r="IF1044" s="48"/>
      <c r="IG1044" s="48"/>
      <c r="IH1044" s="48"/>
      <c r="II1044" s="48"/>
      <c r="IJ1044" s="48"/>
      <c r="IK1044" s="48"/>
      <c r="IL1044" s="48"/>
      <c r="IM1044" s="48"/>
      <c r="IN1044" s="48"/>
      <c r="IO1044" s="48"/>
      <c r="IP1044" s="48"/>
      <c r="IQ1044" s="48"/>
      <c r="IR1044" s="48"/>
      <c r="IS1044" s="48"/>
      <c r="IT1044" s="48"/>
      <c r="IU1044" s="48"/>
      <c r="IV1044" s="48"/>
    </row>
    <row r="1045" spans="2:256" x14ac:dyDescent="0.25">
      <c r="B1045" s="48"/>
      <c r="C1045" s="48"/>
      <c r="D1045" s="48"/>
      <c r="E1045" s="48"/>
      <c r="F1045" s="48"/>
      <c r="G1045" s="48"/>
      <c r="H1045" s="48"/>
      <c r="I1045" s="48"/>
      <c r="J1045" s="48"/>
      <c r="K1045" s="48"/>
      <c r="O1045" s="48"/>
      <c r="P1045" s="48"/>
      <c r="Q1045" s="48"/>
      <c r="R1045" s="48"/>
      <c r="S1045" s="48"/>
      <c r="T1045" s="48"/>
      <c r="U1045" s="48"/>
      <c r="V1045" s="48"/>
      <c r="W1045" s="48"/>
      <c r="X1045" s="48"/>
      <c r="Y1045" s="48"/>
      <c r="Z1045" s="48"/>
      <c r="AA1045" s="48"/>
      <c r="AB1045" s="48"/>
      <c r="AC1045" s="48"/>
      <c r="AD1045" s="48"/>
      <c r="AE1045" s="48"/>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c r="DV1045" s="48"/>
      <c r="DW1045" s="48"/>
      <c r="DX1045" s="48"/>
      <c r="DY1045" s="48"/>
      <c r="DZ1045" s="48"/>
      <c r="EA1045" s="48"/>
      <c r="EB1045" s="48"/>
      <c r="EC1045" s="48"/>
      <c r="ED1045" s="48"/>
      <c r="EE1045" s="48"/>
      <c r="EF1045" s="48"/>
      <c r="EG1045" s="48"/>
      <c r="EH1045" s="48"/>
      <c r="EI1045" s="48"/>
      <c r="EJ1045" s="48"/>
      <c r="EK1045" s="48"/>
      <c r="EL1045" s="48"/>
      <c r="EM1045" s="48"/>
      <c r="EN1045" s="48"/>
      <c r="EO1045" s="48"/>
      <c r="EP1045" s="48"/>
      <c r="EQ1045" s="48"/>
      <c r="ER1045" s="48"/>
      <c r="ES1045" s="48"/>
      <c r="ET1045" s="48"/>
      <c r="EU1045" s="48"/>
      <c r="EV1045" s="48"/>
      <c r="EW1045" s="48"/>
      <c r="EX1045" s="48"/>
      <c r="EY1045" s="48"/>
      <c r="EZ1045" s="48"/>
      <c r="FA1045" s="48"/>
      <c r="FB1045" s="48"/>
      <c r="FC1045" s="48"/>
      <c r="FD1045" s="48"/>
      <c r="FE1045" s="48"/>
      <c r="FF1045" s="48"/>
      <c r="FG1045" s="48"/>
      <c r="FH1045" s="48"/>
      <c r="FI1045" s="48"/>
      <c r="FJ1045" s="48"/>
      <c r="FK1045" s="48"/>
      <c r="FL1045" s="48"/>
      <c r="FM1045" s="48"/>
      <c r="FN1045" s="48"/>
      <c r="FO1045" s="48"/>
      <c r="FP1045" s="48"/>
      <c r="FQ1045" s="48"/>
      <c r="FR1045" s="48"/>
      <c r="FS1045" s="48"/>
      <c r="FT1045" s="48"/>
      <c r="FU1045" s="48"/>
      <c r="FV1045" s="48"/>
      <c r="FW1045" s="48"/>
      <c r="FX1045" s="48"/>
      <c r="FY1045" s="48"/>
      <c r="FZ1045" s="48"/>
      <c r="GA1045" s="48"/>
      <c r="GB1045" s="48"/>
      <c r="GC1045" s="48"/>
      <c r="GD1045" s="48"/>
      <c r="GE1045" s="48"/>
      <c r="GF1045" s="48"/>
      <c r="GG1045" s="48"/>
      <c r="GH1045" s="48"/>
      <c r="GI1045" s="48"/>
      <c r="GJ1045" s="48"/>
      <c r="GK1045" s="48"/>
      <c r="GL1045" s="48"/>
      <c r="GM1045" s="48"/>
      <c r="GN1045" s="48"/>
      <c r="GO1045" s="48"/>
      <c r="GP1045" s="48"/>
      <c r="GQ1045" s="48"/>
      <c r="GR1045" s="48"/>
      <c r="GS1045" s="48"/>
      <c r="GT1045" s="48"/>
      <c r="GU1045" s="48"/>
      <c r="GV1045" s="48"/>
      <c r="GW1045" s="48"/>
      <c r="GX1045" s="48"/>
      <c r="GY1045" s="48"/>
      <c r="GZ1045" s="48"/>
      <c r="HA1045" s="48"/>
      <c r="HB1045" s="48"/>
      <c r="HC1045" s="48"/>
      <c r="HD1045" s="48"/>
      <c r="HE1045" s="48"/>
      <c r="HF1045" s="48"/>
      <c r="HG1045" s="48"/>
      <c r="HH1045" s="48"/>
      <c r="HI1045" s="48"/>
      <c r="HJ1045" s="48"/>
      <c r="HK1045" s="48"/>
      <c r="HL1045" s="48"/>
      <c r="HM1045" s="48"/>
      <c r="HN1045" s="48"/>
      <c r="HO1045" s="48"/>
      <c r="HP1045" s="48"/>
      <c r="HQ1045" s="48"/>
      <c r="HR1045" s="48"/>
      <c r="HS1045" s="48"/>
      <c r="HT1045" s="48"/>
      <c r="HU1045" s="48"/>
      <c r="HV1045" s="48"/>
      <c r="HW1045" s="48"/>
      <c r="HX1045" s="48"/>
      <c r="HY1045" s="48"/>
      <c r="HZ1045" s="48"/>
      <c r="IA1045" s="48"/>
      <c r="IB1045" s="48"/>
      <c r="IC1045" s="48"/>
      <c r="ID1045" s="48"/>
      <c r="IE1045" s="48"/>
      <c r="IF1045" s="48"/>
      <c r="IG1045" s="48"/>
      <c r="IH1045" s="48"/>
      <c r="II1045" s="48"/>
      <c r="IJ1045" s="48"/>
      <c r="IK1045" s="48"/>
      <c r="IL1045" s="48"/>
      <c r="IM1045" s="48"/>
      <c r="IN1045" s="48"/>
      <c r="IO1045" s="48"/>
      <c r="IP1045" s="48"/>
      <c r="IQ1045" s="48"/>
      <c r="IR1045" s="48"/>
      <c r="IS1045" s="48"/>
      <c r="IT1045" s="48"/>
      <c r="IU1045" s="48"/>
      <c r="IV1045" s="48"/>
    </row>
    <row r="1046" spans="2:256" x14ac:dyDescent="0.25">
      <c r="B1046" s="48"/>
      <c r="C1046" s="48"/>
      <c r="D1046" s="48"/>
      <c r="E1046" s="48"/>
      <c r="F1046" s="48"/>
      <c r="G1046" s="48"/>
      <c r="H1046" s="48"/>
      <c r="I1046" s="48"/>
      <c r="J1046" s="48"/>
      <c r="K1046" s="48"/>
      <c r="O1046" s="48"/>
      <c r="P1046" s="48"/>
      <c r="Q1046" s="48"/>
      <c r="R1046" s="48"/>
      <c r="S1046" s="48"/>
      <c r="T1046" s="48"/>
      <c r="U1046" s="48"/>
      <c r="V1046" s="48"/>
      <c r="W1046" s="48"/>
      <c r="X1046" s="48"/>
      <c r="Y1046" s="48"/>
      <c r="Z1046" s="48"/>
      <c r="AA1046" s="48"/>
      <c r="AB1046" s="48"/>
      <c r="AC1046" s="48"/>
      <c r="AD1046" s="48"/>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c r="EF1046" s="48"/>
      <c r="EG1046" s="48"/>
      <c r="EH1046" s="48"/>
      <c r="EI1046" s="48"/>
      <c r="EJ1046" s="48"/>
      <c r="EK1046" s="48"/>
      <c r="EL1046" s="48"/>
      <c r="EM1046" s="48"/>
      <c r="EN1046" s="48"/>
      <c r="EO1046" s="48"/>
      <c r="EP1046" s="48"/>
      <c r="EQ1046" s="48"/>
      <c r="ER1046" s="48"/>
      <c r="ES1046" s="48"/>
      <c r="ET1046" s="48"/>
      <c r="EU1046" s="48"/>
      <c r="EV1046" s="48"/>
      <c r="EW1046" s="48"/>
      <c r="EX1046" s="48"/>
      <c r="EY1046" s="48"/>
      <c r="EZ1046" s="48"/>
      <c r="FA1046" s="48"/>
      <c r="FB1046" s="48"/>
      <c r="FC1046" s="48"/>
      <c r="FD1046" s="48"/>
      <c r="FE1046" s="48"/>
      <c r="FF1046" s="48"/>
      <c r="FG1046" s="48"/>
      <c r="FH1046" s="48"/>
      <c r="FI1046" s="48"/>
      <c r="FJ1046" s="48"/>
      <c r="FK1046" s="48"/>
      <c r="FL1046" s="48"/>
      <c r="FM1046" s="48"/>
      <c r="FN1046" s="48"/>
      <c r="FO1046" s="48"/>
      <c r="FP1046" s="48"/>
      <c r="FQ1046" s="48"/>
      <c r="FR1046" s="48"/>
      <c r="FS1046" s="48"/>
      <c r="FT1046" s="48"/>
      <c r="FU1046" s="48"/>
      <c r="FV1046" s="48"/>
      <c r="FW1046" s="48"/>
      <c r="FX1046" s="48"/>
      <c r="FY1046" s="48"/>
      <c r="FZ1046" s="48"/>
      <c r="GA1046" s="48"/>
      <c r="GB1046" s="48"/>
      <c r="GC1046" s="48"/>
      <c r="GD1046" s="48"/>
      <c r="GE1046" s="48"/>
      <c r="GF1046" s="48"/>
      <c r="GG1046" s="48"/>
      <c r="GH1046" s="48"/>
      <c r="GI1046" s="48"/>
      <c r="GJ1046" s="48"/>
      <c r="GK1046" s="48"/>
      <c r="GL1046" s="48"/>
      <c r="GM1046" s="48"/>
      <c r="GN1046" s="48"/>
      <c r="GO1046" s="48"/>
      <c r="GP1046" s="48"/>
      <c r="GQ1046" s="48"/>
      <c r="GR1046" s="48"/>
      <c r="GS1046" s="48"/>
      <c r="GT1046" s="48"/>
      <c r="GU1046" s="48"/>
      <c r="GV1046" s="48"/>
      <c r="GW1046" s="48"/>
      <c r="GX1046" s="48"/>
      <c r="GY1046" s="48"/>
      <c r="GZ1046" s="48"/>
      <c r="HA1046" s="48"/>
      <c r="HB1046" s="48"/>
      <c r="HC1046" s="48"/>
      <c r="HD1046" s="48"/>
      <c r="HE1046" s="48"/>
      <c r="HF1046" s="48"/>
      <c r="HG1046" s="48"/>
      <c r="HH1046" s="48"/>
      <c r="HI1046" s="48"/>
      <c r="HJ1046" s="48"/>
      <c r="HK1046" s="48"/>
      <c r="HL1046" s="48"/>
      <c r="HM1046" s="48"/>
      <c r="HN1046" s="48"/>
      <c r="HO1046" s="48"/>
      <c r="HP1046" s="48"/>
      <c r="HQ1046" s="48"/>
      <c r="HR1046" s="48"/>
      <c r="HS1046" s="48"/>
      <c r="HT1046" s="48"/>
      <c r="HU1046" s="48"/>
      <c r="HV1046" s="48"/>
      <c r="HW1046" s="48"/>
      <c r="HX1046" s="48"/>
      <c r="HY1046" s="48"/>
      <c r="HZ1046" s="48"/>
      <c r="IA1046" s="48"/>
      <c r="IB1046" s="48"/>
      <c r="IC1046" s="48"/>
      <c r="ID1046" s="48"/>
      <c r="IE1046" s="48"/>
      <c r="IF1046" s="48"/>
      <c r="IG1046" s="48"/>
      <c r="IH1046" s="48"/>
      <c r="II1046" s="48"/>
      <c r="IJ1046" s="48"/>
      <c r="IK1046" s="48"/>
      <c r="IL1046" s="48"/>
      <c r="IM1046" s="48"/>
      <c r="IN1046" s="48"/>
      <c r="IO1046" s="48"/>
      <c r="IP1046" s="48"/>
      <c r="IQ1046" s="48"/>
      <c r="IR1046" s="48"/>
      <c r="IS1046" s="48"/>
      <c r="IT1046" s="48"/>
      <c r="IU1046" s="48"/>
      <c r="IV1046" s="48"/>
    </row>
    <row r="1047" spans="2:256" x14ac:dyDescent="0.25">
      <c r="B1047" s="48"/>
      <c r="C1047" s="48"/>
      <c r="D1047" s="48"/>
      <c r="E1047" s="48"/>
      <c r="F1047" s="48"/>
      <c r="G1047" s="48"/>
      <c r="H1047" s="48"/>
      <c r="I1047" s="48"/>
      <c r="J1047" s="48"/>
      <c r="K1047" s="48"/>
      <c r="O1047" s="48"/>
      <c r="P1047" s="48"/>
      <c r="Q1047" s="48"/>
      <c r="R1047" s="48"/>
      <c r="S1047" s="48"/>
      <c r="T1047" s="48"/>
      <c r="U1047" s="48"/>
      <c r="V1047" s="48"/>
      <c r="W1047" s="48"/>
      <c r="X1047" s="48"/>
      <c r="Y1047" s="48"/>
      <c r="Z1047" s="48"/>
      <c r="AA1047" s="48"/>
      <c r="AB1047" s="48"/>
      <c r="AC1047" s="48"/>
      <c r="AD1047" s="48"/>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c r="EF1047" s="48"/>
      <c r="EG1047" s="48"/>
      <c r="EH1047" s="48"/>
      <c r="EI1047" s="48"/>
      <c r="EJ1047" s="48"/>
      <c r="EK1047" s="48"/>
      <c r="EL1047" s="48"/>
      <c r="EM1047" s="48"/>
      <c r="EN1047" s="48"/>
      <c r="EO1047" s="48"/>
      <c r="EP1047" s="48"/>
      <c r="EQ1047" s="48"/>
      <c r="ER1047" s="48"/>
      <c r="ES1047" s="48"/>
      <c r="ET1047" s="48"/>
      <c r="EU1047" s="48"/>
      <c r="EV1047" s="48"/>
      <c r="EW1047" s="48"/>
      <c r="EX1047" s="48"/>
      <c r="EY1047" s="48"/>
      <c r="EZ1047" s="48"/>
      <c r="FA1047" s="48"/>
      <c r="FB1047" s="48"/>
      <c r="FC1047" s="48"/>
      <c r="FD1047" s="48"/>
      <c r="FE1047" s="48"/>
      <c r="FF1047" s="48"/>
      <c r="FG1047" s="48"/>
      <c r="FH1047" s="48"/>
      <c r="FI1047" s="48"/>
      <c r="FJ1047" s="48"/>
      <c r="FK1047" s="48"/>
      <c r="FL1047" s="48"/>
      <c r="FM1047" s="48"/>
      <c r="FN1047" s="48"/>
      <c r="FO1047" s="48"/>
      <c r="FP1047" s="48"/>
      <c r="FQ1047" s="48"/>
      <c r="FR1047" s="48"/>
      <c r="FS1047" s="48"/>
      <c r="FT1047" s="48"/>
      <c r="FU1047" s="48"/>
      <c r="FV1047" s="48"/>
      <c r="FW1047" s="48"/>
      <c r="FX1047" s="48"/>
      <c r="FY1047" s="48"/>
      <c r="FZ1047" s="48"/>
      <c r="GA1047" s="48"/>
      <c r="GB1047" s="48"/>
      <c r="GC1047" s="48"/>
      <c r="GD1047" s="48"/>
      <c r="GE1047" s="48"/>
      <c r="GF1047" s="48"/>
      <c r="GG1047" s="48"/>
      <c r="GH1047" s="48"/>
      <c r="GI1047" s="48"/>
      <c r="GJ1047" s="48"/>
      <c r="GK1047" s="48"/>
      <c r="GL1047" s="48"/>
      <c r="GM1047" s="48"/>
      <c r="GN1047" s="48"/>
      <c r="GO1047" s="48"/>
      <c r="GP1047" s="48"/>
      <c r="GQ1047" s="48"/>
      <c r="GR1047" s="48"/>
      <c r="GS1047" s="48"/>
      <c r="GT1047" s="48"/>
      <c r="GU1047" s="48"/>
      <c r="GV1047" s="48"/>
      <c r="GW1047" s="48"/>
      <c r="GX1047" s="48"/>
      <c r="GY1047" s="48"/>
      <c r="GZ1047" s="48"/>
      <c r="HA1047" s="48"/>
      <c r="HB1047" s="48"/>
      <c r="HC1047" s="48"/>
      <c r="HD1047" s="48"/>
      <c r="HE1047" s="48"/>
      <c r="HF1047" s="48"/>
      <c r="HG1047" s="48"/>
      <c r="HH1047" s="48"/>
      <c r="HI1047" s="48"/>
      <c r="HJ1047" s="48"/>
      <c r="HK1047" s="48"/>
      <c r="HL1047" s="48"/>
      <c r="HM1047" s="48"/>
      <c r="HN1047" s="48"/>
      <c r="HO1047" s="48"/>
      <c r="HP1047" s="48"/>
      <c r="HQ1047" s="48"/>
      <c r="HR1047" s="48"/>
      <c r="HS1047" s="48"/>
      <c r="HT1047" s="48"/>
      <c r="HU1047" s="48"/>
      <c r="HV1047" s="48"/>
      <c r="HW1047" s="48"/>
      <c r="HX1047" s="48"/>
      <c r="HY1047" s="48"/>
      <c r="HZ1047" s="48"/>
      <c r="IA1047" s="48"/>
      <c r="IB1047" s="48"/>
      <c r="IC1047" s="48"/>
      <c r="ID1047" s="48"/>
      <c r="IE1047" s="48"/>
      <c r="IF1047" s="48"/>
      <c r="IG1047" s="48"/>
      <c r="IH1047" s="48"/>
      <c r="II1047" s="48"/>
      <c r="IJ1047" s="48"/>
      <c r="IK1047" s="48"/>
      <c r="IL1047" s="48"/>
      <c r="IM1047" s="48"/>
      <c r="IN1047" s="48"/>
      <c r="IO1047" s="48"/>
      <c r="IP1047" s="48"/>
      <c r="IQ1047" s="48"/>
      <c r="IR1047" s="48"/>
      <c r="IS1047" s="48"/>
      <c r="IT1047" s="48"/>
      <c r="IU1047" s="48"/>
      <c r="IV1047" s="48"/>
    </row>
    <row r="1048" spans="2:256" x14ac:dyDescent="0.25">
      <c r="B1048" s="48"/>
      <c r="C1048" s="48"/>
      <c r="D1048" s="48"/>
      <c r="E1048" s="48"/>
      <c r="F1048" s="48"/>
      <c r="G1048" s="48"/>
      <c r="H1048" s="48"/>
      <c r="I1048" s="48"/>
      <c r="J1048" s="48"/>
      <c r="K1048" s="48"/>
      <c r="O1048" s="48"/>
      <c r="P1048" s="48"/>
      <c r="Q1048" s="48"/>
      <c r="R1048" s="48"/>
      <c r="S1048" s="48"/>
      <c r="T1048" s="48"/>
      <c r="U1048" s="48"/>
      <c r="V1048" s="48"/>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c r="EF1048" s="48"/>
      <c r="EG1048" s="48"/>
      <c r="EH1048" s="48"/>
      <c r="EI1048" s="48"/>
      <c r="EJ1048" s="48"/>
      <c r="EK1048" s="48"/>
      <c r="EL1048" s="48"/>
      <c r="EM1048" s="48"/>
      <c r="EN1048" s="48"/>
      <c r="EO1048" s="48"/>
      <c r="EP1048" s="48"/>
      <c r="EQ1048" s="48"/>
      <c r="ER1048" s="48"/>
      <c r="ES1048" s="48"/>
      <c r="ET1048" s="48"/>
      <c r="EU1048" s="48"/>
      <c r="EV1048" s="48"/>
      <c r="EW1048" s="48"/>
      <c r="EX1048" s="48"/>
      <c r="EY1048" s="48"/>
      <c r="EZ1048" s="48"/>
      <c r="FA1048" s="48"/>
      <c r="FB1048" s="48"/>
      <c r="FC1048" s="48"/>
      <c r="FD1048" s="48"/>
      <c r="FE1048" s="48"/>
      <c r="FF1048" s="48"/>
      <c r="FG1048" s="48"/>
      <c r="FH1048" s="48"/>
      <c r="FI1048" s="48"/>
      <c r="FJ1048" s="48"/>
      <c r="FK1048" s="48"/>
      <c r="FL1048" s="48"/>
      <c r="FM1048" s="48"/>
      <c r="FN1048" s="48"/>
      <c r="FO1048" s="48"/>
      <c r="FP1048" s="48"/>
      <c r="FQ1048" s="48"/>
      <c r="FR1048" s="48"/>
      <c r="FS1048" s="48"/>
      <c r="FT1048" s="48"/>
      <c r="FU1048" s="48"/>
      <c r="FV1048" s="48"/>
      <c r="FW1048" s="48"/>
      <c r="FX1048" s="48"/>
      <c r="FY1048" s="48"/>
      <c r="FZ1048" s="48"/>
      <c r="GA1048" s="48"/>
      <c r="GB1048" s="48"/>
      <c r="GC1048" s="48"/>
      <c r="GD1048" s="48"/>
      <c r="GE1048" s="48"/>
      <c r="GF1048" s="48"/>
      <c r="GG1048" s="48"/>
      <c r="GH1048" s="48"/>
      <c r="GI1048" s="48"/>
      <c r="GJ1048" s="48"/>
      <c r="GK1048" s="48"/>
      <c r="GL1048" s="48"/>
      <c r="GM1048" s="48"/>
      <c r="GN1048" s="48"/>
      <c r="GO1048" s="48"/>
      <c r="GP1048" s="48"/>
      <c r="GQ1048" s="48"/>
      <c r="GR1048" s="48"/>
      <c r="GS1048" s="48"/>
      <c r="GT1048" s="48"/>
      <c r="GU1048" s="48"/>
      <c r="GV1048" s="48"/>
      <c r="GW1048" s="48"/>
      <c r="GX1048" s="48"/>
      <c r="GY1048" s="48"/>
      <c r="GZ1048" s="48"/>
      <c r="HA1048" s="48"/>
      <c r="HB1048" s="48"/>
      <c r="HC1048" s="48"/>
      <c r="HD1048" s="48"/>
      <c r="HE1048" s="48"/>
      <c r="HF1048" s="48"/>
      <c r="HG1048" s="48"/>
      <c r="HH1048" s="48"/>
      <c r="HI1048" s="48"/>
      <c r="HJ1048" s="48"/>
      <c r="HK1048" s="48"/>
      <c r="HL1048" s="48"/>
      <c r="HM1048" s="48"/>
      <c r="HN1048" s="48"/>
      <c r="HO1048" s="48"/>
      <c r="HP1048" s="48"/>
      <c r="HQ1048" s="48"/>
      <c r="HR1048" s="48"/>
      <c r="HS1048" s="48"/>
      <c r="HT1048" s="48"/>
      <c r="HU1048" s="48"/>
      <c r="HV1048" s="48"/>
      <c r="HW1048" s="48"/>
      <c r="HX1048" s="48"/>
      <c r="HY1048" s="48"/>
      <c r="HZ1048" s="48"/>
      <c r="IA1048" s="48"/>
      <c r="IB1048" s="48"/>
      <c r="IC1048" s="48"/>
      <c r="ID1048" s="48"/>
      <c r="IE1048" s="48"/>
      <c r="IF1048" s="48"/>
      <c r="IG1048" s="48"/>
      <c r="IH1048" s="48"/>
      <c r="II1048" s="48"/>
      <c r="IJ1048" s="48"/>
      <c r="IK1048" s="48"/>
      <c r="IL1048" s="48"/>
      <c r="IM1048" s="48"/>
      <c r="IN1048" s="48"/>
      <c r="IO1048" s="48"/>
      <c r="IP1048" s="48"/>
      <c r="IQ1048" s="48"/>
      <c r="IR1048" s="48"/>
      <c r="IS1048" s="48"/>
      <c r="IT1048" s="48"/>
      <c r="IU1048" s="48"/>
      <c r="IV1048" s="48"/>
    </row>
    <row r="1049" spans="2:256" x14ac:dyDescent="0.25">
      <c r="B1049" s="48"/>
      <c r="C1049" s="48"/>
      <c r="D1049" s="48"/>
      <c r="E1049" s="48"/>
      <c r="F1049" s="48"/>
      <c r="G1049" s="48"/>
      <c r="H1049" s="48"/>
      <c r="I1049" s="48"/>
      <c r="J1049" s="48"/>
      <c r="K1049" s="48"/>
      <c r="O1049" s="48"/>
      <c r="P1049" s="48"/>
      <c r="Q1049" s="48"/>
      <c r="R1049" s="48"/>
      <c r="S1049" s="48"/>
      <c r="T1049" s="48"/>
      <c r="U1049" s="48"/>
      <c r="V1049" s="48"/>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c r="AR1049" s="48"/>
      <c r="AS1049" s="48"/>
      <c r="AT1049" s="48"/>
      <c r="AU1049" s="48"/>
      <c r="AV1049" s="48"/>
      <c r="AW1049" s="48"/>
      <c r="AX1049" s="48"/>
      <c r="AY1049" s="48"/>
      <c r="AZ1049" s="48"/>
      <c r="BA1049" s="48"/>
      <c r="BB1049" s="48"/>
      <c r="BC1049" s="48"/>
      <c r="BD1049" s="48"/>
      <c r="BE1049" s="48"/>
      <c r="BF1049" s="48"/>
      <c r="BG1049" s="48"/>
      <c r="BH1049" s="48"/>
      <c r="BI1049" s="48"/>
      <c r="BJ1049" s="48"/>
      <c r="BK1049" s="48"/>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c r="EF1049" s="48"/>
      <c r="EG1049" s="48"/>
      <c r="EH1049" s="48"/>
      <c r="EI1049" s="48"/>
      <c r="EJ1049" s="48"/>
      <c r="EK1049" s="48"/>
      <c r="EL1049" s="48"/>
      <c r="EM1049" s="48"/>
      <c r="EN1049" s="48"/>
      <c r="EO1049" s="48"/>
      <c r="EP1049" s="48"/>
      <c r="EQ1049" s="48"/>
      <c r="ER1049" s="48"/>
      <c r="ES1049" s="48"/>
      <c r="ET1049" s="48"/>
      <c r="EU1049" s="48"/>
      <c r="EV1049" s="48"/>
      <c r="EW1049" s="48"/>
      <c r="EX1049" s="48"/>
      <c r="EY1049" s="48"/>
      <c r="EZ1049" s="48"/>
      <c r="FA1049" s="48"/>
      <c r="FB1049" s="48"/>
      <c r="FC1049" s="48"/>
      <c r="FD1049" s="48"/>
      <c r="FE1049" s="48"/>
      <c r="FF1049" s="48"/>
      <c r="FG1049" s="48"/>
      <c r="FH1049" s="48"/>
      <c r="FI1049" s="48"/>
      <c r="FJ1049" s="48"/>
      <c r="FK1049" s="48"/>
      <c r="FL1049" s="48"/>
      <c r="FM1049" s="48"/>
      <c r="FN1049" s="48"/>
      <c r="FO1049" s="48"/>
      <c r="FP1049" s="48"/>
      <c r="FQ1049" s="48"/>
      <c r="FR1049" s="48"/>
      <c r="FS1049" s="48"/>
      <c r="FT1049" s="48"/>
      <c r="FU1049" s="48"/>
      <c r="FV1049" s="48"/>
      <c r="FW1049" s="48"/>
      <c r="FX1049" s="48"/>
      <c r="FY1049" s="48"/>
      <c r="FZ1049" s="48"/>
      <c r="GA1049" s="48"/>
      <c r="GB1049" s="48"/>
      <c r="GC1049" s="48"/>
      <c r="GD1049" s="48"/>
      <c r="GE1049" s="48"/>
      <c r="GF1049" s="48"/>
      <c r="GG1049" s="48"/>
      <c r="GH1049" s="48"/>
      <c r="GI1049" s="48"/>
      <c r="GJ1049" s="48"/>
      <c r="GK1049" s="48"/>
      <c r="GL1049" s="48"/>
      <c r="GM1049" s="48"/>
      <c r="GN1049" s="48"/>
      <c r="GO1049" s="48"/>
      <c r="GP1049" s="48"/>
      <c r="GQ1049" s="48"/>
      <c r="GR1049" s="48"/>
      <c r="GS1049" s="48"/>
      <c r="GT1049" s="48"/>
      <c r="GU1049" s="48"/>
      <c r="GV1049" s="48"/>
      <c r="GW1049" s="48"/>
      <c r="GX1049" s="48"/>
      <c r="GY1049" s="48"/>
      <c r="GZ1049" s="48"/>
      <c r="HA1049" s="48"/>
      <c r="HB1049" s="48"/>
      <c r="HC1049" s="48"/>
      <c r="HD1049" s="48"/>
      <c r="HE1049" s="48"/>
      <c r="HF1049" s="48"/>
      <c r="HG1049" s="48"/>
      <c r="HH1049" s="48"/>
      <c r="HI1049" s="48"/>
      <c r="HJ1049" s="48"/>
      <c r="HK1049" s="48"/>
      <c r="HL1049" s="48"/>
      <c r="HM1049" s="48"/>
      <c r="HN1049" s="48"/>
      <c r="HO1049" s="48"/>
      <c r="HP1049" s="48"/>
      <c r="HQ1049" s="48"/>
      <c r="HR1049" s="48"/>
      <c r="HS1049" s="48"/>
      <c r="HT1049" s="48"/>
      <c r="HU1049" s="48"/>
      <c r="HV1049" s="48"/>
      <c r="HW1049" s="48"/>
      <c r="HX1049" s="48"/>
      <c r="HY1049" s="48"/>
      <c r="HZ1049" s="48"/>
      <c r="IA1049" s="48"/>
      <c r="IB1049" s="48"/>
      <c r="IC1049" s="48"/>
      <c r="ID1049" s="48"/>
      <c r="IE1049" s="48"/>
      <c r="IF1049" s="48"/>
      <c r="IG1049" s="48"/>
      <c r="IH1049" s="48"/>
      <c r="II1049" s="48"/>
      <c r="IJ1049" s="48"/>
      <c r="IK1049" s="48"/>
      <c r="IL1049" s="48"/>
      <c r="IM1049" s="48"/>
      <c r="IN1049" s="48"/>
      <c r="IO1049" s="48"/>
      <c r="IP1049" s="48"/>
      <c r="IQ1049" s="48"/>
      <c r="IR1049" s="48"/>
      <c r="IS1049" s="48"/>
      <c r="IT1049" s="48"/>
      <c r="IU1049" s="48"/>
      <c r="IV1049" s="48"/>
    </row>
    <row r="1050" spans="2:256" x14ac:dyDescent="0.25">
      <c r="B1050" s="48"/>
      <c r="C1050" s="48"/>
      <c r="D1050" s="48"/>
      <c r="E1050" s="48"/>
      <c r="F1050" s="48"/>
      <c r="G1050" s="48"/>
      <c r="H1050" s="48"/>
      <c r="I1050" s="48"/>
      <c r="J1050" s="48"/>
      <c r="K1050" s="48"/>
      <c r="O1050" s="48"/>
      <c r="P1050" s="48"/>
      <c r="Q1050" s="48"/>
      <c r="R1050" s="48"/>
      <c r="S1050" s="48"/>
      <c r="T1050" s="48"/>
      <c r="U1050" s="48"/>
      <c r="V1050" s="48"/>
      <c r="W1050" s="48"/>
      <c r="X1050" s="48"/>
      <c r="Y1050" s="48"/>
      <c r="Z1050" s="48"/>
      <c r="AA1050" s="48"/>
      <c r="AB1050" s="48"/>
      <c r="AC1050" s="48"/>
      <c r="AD1050" s="48"/>
      <c r="AE1050" s="48"/>
      <c r="AF1050" s="48"/>
      <c r="AG1050" s="48"/>
      <c r="AH1050" s="48"/>
      <c r="AI1050" s="48"/>
      <c r="AJ1050" s="48"/>
      <c r="AK1050" s="48"/>
      <c r="AL1050" s="48"/>
      <c r="AM1050" s="48"/>
      <c r="AN1050" s="48"/>
      <c r="AO1050" s="48"/>
      <c r="AP1050" s="48"/>
      <c r="AQ1050" s="48"/>
      <c r="AR1050" s="48"/>
      <c r="AS1050" s="48"/>
      <c r="AT1050" s="48"/>
      <c r="AU1050" s="48"/>
      <c r="AV1050" s="48"/>
      <c r="AW1050" s="48"/>
      <c r="AX1050" s="48"/>
      <c r="AY1050" s="48"/>
      <c r="AZ1050" s="48"/>
      <c r="BA1050" s="48"/>
      <c r="BB1050" s="48"/>
      <c r="BC1050" s="48"/>
      <c r="BD1050" s="48"/>
      <c r="BE1050" s="48"/>
      <c r="BF1050" s="48"/>
      <c r="BG1050" s="48"/>
      <c r="BH1050" s="48"/>
      <c r="BI1050" s="48"/>
      <c r="BJ1050" s="48"/>
      <c r="BK1050" s="48"/>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c r="EF1050" s="48"/>
      <c r="EG1050" s="48"/>
      <c r="EH1050" s="48"/>
      <c r="EI1050" s="48"/>
      <c r="EJ1050" s="48"/>
      <c r="EK1050" s="48"/>
      <c r="EL1050" s="48"/>
      <c r="EM1050" s="48"/>
      <c r="EN1050" s="48"/>
      <c r="EO1050" s="48"/>
      <c r="EP1050" s="48"/>
      <c r="EQ1050" s="48"/>
      <c r="ER1050" s="48"/>
      <c r="ES1050" s="48"/>
      <c r="ET1050" s="48"/>
      <c r="EU1050" s="48"/>
      <c r="EV1050" s="48"/>
      <c r="EW1050" s="48"/>
      <c r="EX1050" s="48"/>
      <c r="EY1050" s="48"/>
      <c r="EZ1050" s="48"/>
      <c r="FA1050" s="48"/>
      <c r="FB1050" s="48"/>
      <c r="FC1050" s="48"/>
      <c r="FD1050" s="48"/>
      <c r="FE1050" s="48"/>
      <c r="FF1050" s="48"/>
      <c r="FG1050" s="48"/>
      <c r="FH1050" s="48"/>
      <c r="FI1050" s="48"/>
      <c r="FJ1050" s="48"/>
      <c r="FK1050" s="48"/>
      <c r="FL1050" s="48"/>
      <c r="FM1050" s="48"/>
      <c r="FN1050" s="48"/>
      <c r="FO1050" s="48"/>
      <c r="FP1050" s="48"/>
      <c r="FQ1050" s="48"/>
      <c r="FR1050" s="48"/>
      <c r="FS1050" s="48"/>
      <c r="FT1050" s="48"/>
      <c r="FU1050" s="48"/>
      <c r="FV1050" s="48"/>
      <c r="FW1050" s="48"/>
      <c r="FX1050" s="48"/>
      <c r="FY1050" s="48"/>
      <c r="FZ1050" s="48"/>
      <c r="GA1050" s="48"/>
      <c r="GB1050" s="48"/>
      <c r="GC1050" s="48"/>
      <c r="GD1050" s="48"/>
      <c r="GE1050" s="48"/>
      <c r="GF1050" s="48"/>
      <c r="GG1050" s="48"/>
      <c r="GH1050" s="48"/>
      <c r="GI1050" s="48"/>
      <c r="GJ1050" s="48"/>
      <c r="GK1050" s="48"/>
      <c r="GL1050" s="48"/>
      <c r="GM1050" s="48"/>
      <c r="GN1050" s="48"/>
      <c r="GO1050" s="48"/>
      <c r="GP1050" s="48"/>
      <c r="GQ1050" s="48"/>
      <c r="GR1050" s="48"/>
      <c r="GS1050" s="48"/>
      <c r="GT1050" s="48"/>
      <c r="GU1050" s="48"/>
      <c r="GV1050" s="48"/>
      <c r="GW1050" s="48"/>
      <c r="GX1050" s="48"/>
      <c r="GY1050" s="48"/>
      <c r="GZ1050" s="48"/>
      <c r="HA1050" s="48"/>
      <c r="HB1050" s="48"/>
      <c r="HC1050" s="48"/>
      <c r="HD1050" s="48"/>
      <c r="HE1050" s="48"/>
      <c r="HF1050" s="48"/>
      <c r="HG1050" s="48"/>
      <c r="HH1050" s="48"/>
      <c r="HI1050" s="48"/>
      <c r="HJ1050" s="48"/>
      <c r="HK1050" s="48"/>
      <c r="HL1050" s="48"/>
      <c r="HM1050" s="48"/>
      <c r="HN1050" s="48"/>
      <c r="HO1050" s="48"/>
      <c r="HP1050" s="48"/>
      <c r="HQ1050" s="48"/>
      <c r="HR1050" s="48"/>
      <c r="HS1050" s="48"/>
      <c r="HT1050" s="48"/>
      <c r="HU1050" s="48"/>
      <c r="HV1050" s="48"/>
      <c r="HW1050" s="48"/>
      <c r="HX1050" s="48"/>
      <c r="HY1050" s="48"/>
      <c r="HZ1050" s="48"/>
      <c r="IA1050" s="48"/>
      <c r="IB1050" s="48"/>
      <c r="IC1050" s="48"/>
      <c r="ID1050" s="48"/>
      <c r="IE1050" s="48"/>
      <c r="IF1050" s="48"/>
      <c r="IG1050" s="48"/>
      <c r="IH1050" s="48"/>
      <c r="II1050" s="48"/>
      <c r="IJ1050" s="48"/>
      <c r="IK1050" s="48"/>
      <c r="IL1050" s="48"/>
      <c r="IM1050" s="48"/>
      <c r="IN1050" s="48"/>
      <c r="IO1050" s="48"/>
      <c r="IP1050" s="48"/>
      <c r="IQ1050" s="48"/>
      <c r="IR1050" s="48"/>
      <c r="IS1050" s="48"/>
      <c r="IT1050" s="48"/>
      <c r="IU1050" s="48"/>
      <c r="IV1050" s="48"/>
    </row>
    <row r="1051" spans="2:256" x14ac:dyDescent="0.25">
      <c r="B1051" s="48"/>
      <c r="C1051" s="48"/>
      <c r="D1051" s="48"/>
      <c r="E1051" s="48"/>
      <c r="F1051" s="48"/>
      <c r="G1051" s="48"/>
      <c r="H1051" s="48"/>
      <c r="I1051" s="48"/>
      <c r="J1051" s="48"/>
      <c r="K1051" s="48"/>
      <c r="O1051" s="48"/>
      <c r="P1051" s="48"/>
      <c r="Q1051" s="48"/>
      <c r="R1051" s="48"/>
      <c r="S1051" s="48"/>
      <c r="T1051" s="48"/>
      <c r="U1051" s="48"/>
      <c r="V1051" s="48"/>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c r="AR1051" s="48"/>
      <c r="AS1051" s="48"/>
      <c r="AT1051" s="48"/>
      <c r="AU1051" s="48"/>
      <c r="AV1051" s="48"/>
      <c r="AW1051" s="48"/>
      <c r="AX1051" s="48"/>
      <c r="AY1051" s="48"/>
      <c r="AZ1051" s="48"/>
      <c r="BA1051" s="48"/>
      <c r="BB1051" s="48"/>
      <c r="BC1051" s="48"/>
      <c r="BD1051" s="48"/>
      <c r="BE1051" s="48"/>
      <c r="BF1051" s="48"/>
      <c r="BG1051" s="48"/>
      <c r="BH1051" s="48"/>
      <c r="BI1051" s="48"/>
      <c r="BJ1051" s="48"/>
      <c r="BK1051" s="48"/>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c r="EF1051" s="48"/>
      <c r="EG1051" s="48"/>
      <c r="EH1051" s="48"/>
      <c r="EI1051" s="48"/>
      <c r="EJ1051" s="48"/>
      <c r="EK1051" s="48"/>
      <c r="EL1051" s="48"/>
      <c r="EM1051" s="48"/>
      <c r="EN1051" s="48"/>
      <c r="EO1051" s="48"/>
      <c r="EP1051" s="48"/>
      <c r="EQ1051" s="48"/>
      <c r="ER1051" s="48"/>
      <c r="ES1051" s="48"/>
      <c r="ET1051" s="48"/>
      <c r="EU1051" s="48"/>
      <c r="EV1051" s="48"/>
      <c r="EW1051" s="48"/>
      <c r="EX1051" s="48"/>
      <c r="EY1051" s="48"/>
      <c r="EZ1051" s="48"/>
      <c r="FA1051" s="48"/>
      <c r="FB1051" s="48"/>
      <c r="FC1051" s="48"/>
      <c r="FD1051" s="48"/>
      <c r="FE1051" s="48"/>
      <c r="FF1051" s="48"/>
      <c r="FG1051" s="48"/>
      <c r="FH1051" s="48"/>
      <c r="FI1051" s="48"/>
      <c r="FJ1051" s="48"/>
      <c r="FK1051" s="48"/>
      <c r="FL1051" s="48"/>
      <c r="FM1051" s="48"/>
      <c r="FN1051" s="48"/>
      <c r="FO1051" s="48"/>
      <c r="FP1051" s="48"/>
      <c r="FQ1051" s="48"/>
      <c r="FR1051" s="48"/>
      <c r="FS1051" s="48"/>
      <c r="FT1051" s="48"/>
      <c r="FU1051" s="48"/>
      <c r="FV1051" s="48"/>
      <c r="FW1051" s="48"/>
      <c r="FX1051" s="48"/>
      <c r="FY1051" s="48"/>
      <c r="FZ1051" s="48"/>
      <c r="GA1051" s="48"/>
      <c r="GB1051" s="48"/>
      <c r="GC1051" s="48"/>
      <c r="GD1051" s="48"/>
      <c r="GE1051" s="48"/>
      <c r="GF1051" s="48"/>
      <c r="GG1051" s="48"/>
      <c r="GH1051" s="48"/>
      <c r="GI1051" s="48"/>
      <c r="GJ1051" s="48"/>
      <c r="GK1051" s="48"/>
      <c r="GL1051" s="48"/>
      <c r="GM1051" s="48"/>
      <c r="GN1051" s="48"/>
      <c r="GO1051" s="48"/>
      <c r="GP1051" s="48"/>
      <c r="GQ1051" s="48"/>
      <c r="GR1051" s="48"/>
      <c r="GS1051" s="48"/>
      <c r="GT1051" s="48"/>
      <c r="GU1051" s="48"/>
      <c r="GV1051" s="48"/>
      <c r="GW1051" s="48"/>
      <c r="GX1051" s="48"/>
      <c r="GY1051" s="48"/>
      <c r="GZ1051" s="48"/>
      <c r="HA1051" s="48"/>
      <c r="HB1051" s="48"/>
      <c r="HC1051" s="48"/>
      <c r="HD1051" s="48"/>
      <c r="HE1051" s="48"/>
      <c r="HF1051" s="48"/>
      <c r="HG1051" s="48"/>
      <c r="HH1051" s="48"/>
      <c r="HI1051" s="48"/>
      <c r="HJ1051" s="48"/>
      <c r="HK1051" s="48"/>
      <c r="HL1051" s="48"/>
      <c r="HM1051" s="48"/>
      <c r="HN1051" s="48"/>
      <c r="HO1051" s="48"/>
      <c r="HP1051" s="48"/>
      <c r="HQ1051" s="48"/>
      <c r="HR1051" s="48"/>
      <c r="HS1051" s="48"/>
      <c r="HT1051" s="48"/>
      <c r="HU1051" s="48"/>
      <c r="HV1051" s="48"/>
      <c r="HW1051" s="48"/>
      <c r="HX1051" s="48"/>
      <c r="HY1051" s="48"/>
      <c r="HZ1051" s="48"/>
      <c r="IA1051" s="48"/>
      <c r="IB1051" s="48"/>
      <c r="IC1051" s="48"/>
      <c r="ID1051" s="48"/>
      <c r="IE1051" s="48"/>
      <c r="IF1051" s="48"/>
      <c r="IG1051" s="48"/>
      <c r="IH1051" s="48"/>
      <c r="II1051" s="48"/>
      <c r="IJ1051" s="48"/>
      <c r="IK1051" s="48"/>
      <c r="IL1051" s="48"/>
      <c r="IM1051" s="48"/>
      <c r="IN1051" s="48"/>
      <c r="IO1051" s="48"/>
      <c r="IP1051" s="48"/>
      <c r="IQ1051" s="48"/>
      <c r="IR1051" s="48"/>
      <c r="IS1051" s="48"/>
      <c r="IT1051" s="48"/>
      <c r="IU1051" s="48"/>
      <c r="IV1051" s="48"/>
    </row>
    <row r="1052" spans="2:256" x14ac:dyDescent="0.25">
      <c r="B1052" s="48"/>
      <c r="C1052" s="48"/>
      <c r="D1052" s="48"/>
      <c r="E1052" s="48"/>
      <c r="F1052" s="48"/>
      <c r="G1052" s="48"/>
      <c r="H1052" s="48"/>
      <c r="I1052" s="48"/>
      <c r="J1052" s="48"/>
      <c r="K1052" s="48"/>
      <c r="O1052" s="48"/>
      <c r="P1052" s="48"/>
      <c r="Q1052" s="48"/>
      <c r="R1052" s="48"/>
      <c r="S1052" s="48"/>
      <c r="T1052" s="48"/>
      <c r="U1052" s="48"/>
      <c r="V1052" s="48"/>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c r="EF1052" s="48"/>
      <c r="EG1052" s="48"/>
      <c r="EH1052" s="48"/>
      <c r="EI1052" s="48"/>
      <c r="EJ1052" s="48"/>
      <c r="EK1052" s="48"/>
      <c r="EL1052" s="48"/>
      <c r="EM1052" s="48"/>
      <c r="EN1052" s="48"/>
      <c r="EO1052" s="48"/>
      <c r="EP1052" s="48"/>
      <c r="EQ1052" s="48"/>
      <c r="ER1052" s="48"/>
      <c r="ES1052" s="48"/>
      <c r="ET1052" s="48"/>
      <c r="EU1052" s="48"/>
      <c r="EV1052" s="48"/>
      <c r="EW1052" s="48"/>
      <c r="EX1052" s="48"/>
      <c r="EY1052" s="48"/>
      <c r="EZ1052" s="48"/>
      <c r="FA1052" s="48"/>
      <c r="FB1052" s="48"/>
      <c r="FC1052" s="48"/>
      <c r="FD1052" s="48"/>
      <c r="FE1052" s="48"/>
      <c r="FF1052" s="48"/>
      <c r="FG1052" s="48"/>
      <c r="FH1052" s="48"/>
      <c r="FI1052" s="48"/>
      <c r="FJ1052" s="48"/>
      <c r="FK1052" s="48"/>
      <c r="FL1052" s="48"/>
      <c r="FM1052" s="48"/>
      <c r="FN1052" s="48"/>
      <c r="FO1052" s="48"/>
      <c r="FP1052" s="48"/>
      <c r="FQ1052" s="48"/>
      <c r="FR1052" s="48"/>
      <c r="FS1052" s="48"/>
      <c r="FT1052" s="48"/>
      <c r="FU1052" s="48"/>
      <c r="FV1052" s="48"/>
      <c r="FW1052" s="48"/>
      <c r="FX1052" s="48"/>
      <c r="FY1052" s="48"/>
      <c r="FZ1052" s="48"/>
      <c r="GA1052" s="48"/>
      <c r="GB1052" s="48"/>
      <c r="GC1052" s="48"/>
      <c r="GD1052" s="48"/>
      <c r="GE1052" s="48"/>
      <c r="GF1052" s="48"/>
      <c r="GG1052" s="48"/>
      <c r="GH1052" s="48"/>
      <c r="GI1052" s="48"/>
      <c r="GJ1052" s="48"/>
      <c r="GK1052" s="48"/>
      <c r="GL1052" s="48"/>
      <c r="GM1052" s="48"/>
      <c r="GN1052" s="48"/>
      <c r="GO1052" s="48"/>
      <c r="GP1052" s="48"/>
      <c r="GQ1052" s="48"/>
      <c r="GR1052" s="48"/>
      <c r="GS1052" s="48"/>
      <c r="GT1052" s="48"/>
      <c r="GU1052" s="48"/>
      <c r="GV1052" s="48"/>
      <c r="GW1052" s="48"/>
      <c r="GX1052" s="48"/>
      <c r="GY1052" s="48"/>
      <c r="GZ1052" s="48"/>
      <c r="HA1052" s="48"/>
      <c r="HB1052" s="48"/>
      <c r="HC1052" s="48"/>
      <c r="HD1052" s="48"/>
      <c r="HE1052" s="48"/>
      <c r="HF1052" s="48"/>
      <c r="HG1052" s="48"/>
      <c r="HH1052" s="48"/>
      <c r="HI1052" s="48"/>
      <c r="HJ1052" s="48"/>
      <c r="HK1052" s="48"/>
      <c r="HL1052" s="48"/>
      <c r="HM1052" s="48"/>
      <c r="HN1052" s="48"/>
      <c r="HO1052" s="48"/>
      <c r="HP1052" s="48"/>
      <c r="HQ1052" s="48"/>
      <c r="HR1052" s="48"/>
      <c r="HS1052" s="48"/>
      <c r="HT1052" s="48"/>
      <c r="HU1052" s="48"/>
      <c r="HV1052" s="48"/>
      <c r="HW1052" s="48"/>
      <c r="HX1052" s="48"/>
      <c r="HY1052" s="48"/>
      <c r="HZ1052" s="48"/>
      <c r="IA1052" s="48"/>
      <c r="IB1052" s="48"/>
      <c r="IC1052" s="48"/>
      <c r="ID1052" s="48"/>
      <c r="IE1052" s="48"/>
      <c r="IF1052" s="48"/>
      <c r="IG1052" s="48"/>
      <c r="IH1052" s="48"/>
      <c r="II1052" s="48"/>
      <c r="IJ1052" s="48"/>
      <c r="IK1052" s="48"/>
      <c r="IL1052" s="48"/>
      <c r="IM1052" s="48"/>
      <c r="IN1052" s="48"/>
      <c r="IO1052" s="48"/>
      <c r="IP1052" s="48"/>
      <c r="IQ1052" s="48"/>
      <c r="IR1052" s="48"/>
      <c r="IS1052" s="48"/>
      <c r="IT1052" s="48"/>
      <c r="IU1052" s="48"/>
      <c r="IV1052" s="48"/>
    </row>
    <row r="1053" spans="2:256" x14ac:dyDescent="0.25">
      <c r="B1053" s="48"/>
      <c r="C1053" s="48"/>
      <c r="D1053" s="48"/>
      <c r="E1053" s="48"/>
      <c r="F1053" s="48"/>
      <c r="G1053" s="48"/>
      <c r="H1053" s="48"/>
      <c r="I1053" s="48"/>
      <c r="J1053" s="48"/>
      <c r="K1053" s="48"/>
      <c r="O1053" s="48"/>
      <c r="P1053" s="48"/>
      <c r="Q1053" s="48"/>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M1053" s="48"/>
      <c r="EN1053" s="48"/>
      <c r="EO1053" s="48"/>
      <c r="EP1053" s="48"/>
      <c r="EQ1053" s="48"/>
      <c r="ER1053" s="48"/>
      <c r="ES1053" s="48"/>
      <c r="ET1053" s="48"/>
      <c r="EU1053" s="48"/>
      <c r="EV1053" s="48"/>
      <c r="EW1053" s="48"/>
      <c r="EX1053" s="48"/>
      <c r="EY1053" s="48"/>
      <c r="EZ1053" s="48"/>
      <c r="FA1053" s="48"/>
      <c r="FB1053" s="48"/>
      <c r="FC1053" s="48"/>
      <c r="FD1053" s="48"/>
      <c r="FE1053" s="48"/>
      <c r="FF1053" s="48"/>
      <c r="FG1053" s="48"/>
      <c r="FH1053" s="48"/>
      <c r="FI1053" s="48"/>
      <c r="FJ1053" s="48"/>
      <c r="FK1053" s="48"/>
      <c r="FL1053" s="48"/>
      <c r="FM1053" s="48"/>
      <c r="FN1053" s="48"/>
      <c r="FO1053" s="48"/>
      <c r="FP1053" s="48"/>
      <c r="FQ1053" s="48"/>
      <c r="FR1053" s="48"/>
      <c r="FS1053" s="48"/>
      <c r="FT1053" s="48"/>
      <c r="FU1053" s="48"/>
      <c r="FV1053" s="48"/>
      <c r="FW1053" s="48"/>
      <c r="FX1053" s="48"/>
      <c r="FY1053" s="48"/>
      <c r="FZ1053" s="48"/>
      <c r="GA1053" s="48"/>
      <c r="GB1053" s="48"/>
      <c r="GC1053" s="48"/>
      <c r="GD1053" s="48"/>
      <c r="GE1053" s="48"/>
      <c r="GF1053" s="48"/>
      <c r="GG1053" s="48"/>
      <c r="GH1053" s="48"/>
      <c r="GI1053" s="48"/>
      <c r="GJ1053" s="48"/>
      <c r="GK1053" s="48"/>
      <c r="GL1053" s="48"/>
      <c r="GM1053" s="48"/>
      <c r="GN1053" s="48"/>
      <c r="GO1053" s="48"/>
      <c r="GP1053" s="48"/>
      <c r="GQ1053" s="48"/>
      <c r="GR1053" s="48"/>
      <c r="GS1053" s="48"/>
      <c r="GT1053" s="48"/>
      <c r="GU1053" s="48"/>
      <c r="GV1053" s="48"/>
      <c r="GW1053" s="48"/>
      <c r="GX1053" s="48"/>
      <c r="GY1053" s="48"/>
      <c r="GZ1053" s="48"/>
      <c r="HA1053" s="48"/>
      <c r="HB1053" s="48"/>
      <c r="HC1053" s="48"/>
      <c r="HD1053" s="48"/>
      <c r="HE1053" s="48"/>
      <c r="HF1053" s="48"/>
      <c r="HG1053" s="48"/>
      <c r="HH1053" s="48"/>
      <c r="HI1053" s="48"/>
      <c r="HJ1053" s="48"/>
      <c r="HK1053" s="48"/>
      <c r="HL1053" s="48"/>
      <c r="HM1053" s="48"/>
      <c r="HN1053" s="48"/>
      <c r="HO1053" s="48"/>
      <c r="HP1053" s="48"/>
      <c r="HQ1053" s="48"/>
      <c r="HR1053" s="48"/>
      <c r="HS1053" s="48"/>
      <c r="HT1053" s="48"/>
      <c r="HU1053" s="48"/>
      <c r="HV1053" s="48"/>
      <c r="HW1053" s="48"/>
      <c r="HX1053" s="48"/>
      <c r="HY1053" s="48"/>
      <c r="HZ1053" s="48"/>
      <c r="IA1053" s="48"/>
      <c r="IB1053" s="48"/>
      <c r="IC1053" s="48"/>
      <c r="ID1053" s="48"/>
      <c r="IE1053" s="48"/>
      <c r="IF1053" s="48"/>
      <c r="IG1053" s="48"/>
      <c r="IH1053" s="48"/>
      <c r="II1053" s="48"/>
      <c r="IJ1053" s="48"/>
      <c r="IK1053" s="48"/>
      <c r="IL1053" s="48"/>
      <c r="IM1053" s="48"/>
      <c r="IN1053" s="48"/>
      <c r="IO1053" s="48"/>
      <c r="IP1053" s="48"/>
      <c r="IQ1053" s="48"/>
      <c r="IR1053" s="48"/>
      <c r="IS1053" s="48"/>
      <c r="IT1053" s="48"/>
      <c r="IU1053" s="48"/>
      <c r="IV1053" s="48"/>
    </row>
    <row r="1054" spans="2:256" x14ac:dyDescent="0.25">
      <c r="B1054" s="48"/>
      <c r="C1054" s="48"/>
      <c r="D1054" s="48"/>
      <c r="E1054" s="48"/>
      <c r="F1054" s="48"/>
      <c r="G1054" s="48"/>
      <c r="H1054" s="48"/>
      <c r="I1054" s="48"/>
      <c r="J1054" s="48"/>
      <c r="K1054" s="48"/>
      <c r="O1054" s="48"/>
      <c r="P1054" s="48"/>
      <c r="Q1054" s="48"/>
      <c r="R1054" s="48"/>
      <c r="S1054" s="48"/>
      <c r="T1054" s="48"/>
      <c r="U1054" s="48"/>
      <c r="V1054" s="48"/>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M1054" s="48"/>
      <c r="EN1054" s="48"/>
      <c r="EO1054" s="48"/>
      <c r="EP1054" s="48"/>
      <c r="EQ1054" s="48"/>
      <c r="ER1054" s="48"/>
      <c r="ES1054" s="48"/>
      <c r="ET1054" s="48"/>
      <c r="EU1054" s="48"/>
      <c r="EV1054" s="48"/>
      <c r="EW1054" s="48"/>
      <c r="EX1054" s="48"/>
      <c r="EY1054" s="48"/>
      <c r="EZ1054" s="48"/>
      <c r="FA1054" s="48"/>
      <c r="FB1054" s="48"/>
      <c r="FC1054" s="48"/>
      <c r="FD1054" s="48"/>
      <c r="FE1054" s="48"/>
      <c r="FF1054" s="48"/>
      <c r="FG1054" s="48"/>
      <c r="FH1054" s="48"/>
      <c r="FI1054" s="48"/>
      <c r="FJ1054" s="48"/>
      <c r="FK1054" s="48"/>
      <c r="FL1054" s="48"/>
      <c r="FM1054" s="48"/>
      <c r="FN1054" s="48"/>
      <c r="FO1054" s="48"/>
      <c r="FP1054" s="48"/>
      <c r="FQ1054" s="48"/>
      <c r="FR1054" s="48"/>
      <c r="FS1054" s="48"/>
      <c r="FT1054" s="48"/>
      <c r="FU1054" s="48"/>
      <c r="FV1054" s="48"/>
      <c r="FW1054" s="48"/>
      <c r="FX1054" s="48"/>
      <c r="FY1054" s="48"/>
      <c r="FZ1054" s="48"/>
      <c r="GA1054" s="48"/>
      <c r="GB1054" s="48"/>
      <c r="GC1054" s="48"/>
      <c r="GD1054" s="48"/>
      <c r="GE1054" s="48"/>
      <c r="GF1054" s="48"/>
      <c r="GG1054" s="48"/>
      <c r="GH1054" s="48"/>
      <c r="GI1054" s="48"/>
      <c r="GJ1054" s="48"/>
      <c r="GK1054" s="48"/>
      <c r="GL1054" s="48"/>
      <c r="GM1054" s="48"/>
      <c r="GN1054" s="48"/>
      <c r="GO1054" s="48"/>
      <c r="GP1054" s="48"/>
      <c r="GQ1054" s="48"/>
      <c r="GR1054" s="48"/>
      <c r="GS1054" s="48"/>
      <c r="GT1054" s="48"/>
      <c r="GU1054" s="48"/>
      <c r="GV1054" s="48"/>
      <c r="GW1054" s="48"/>
      <c r="GX1054" s="48"/>
      <c r="GY1054" s="48"/>
      <c r="GZ1054" s="48"/>
      <c r="HA1054" s="48"/>
      <c r="HB1054" s="48"/>
      <c r="HC1054" s="48"/>
      <c r="HD1054" s="48"/>
      <c r="HE1054" s="48"/>
      <c r="HF1054" s="48"/>
      <c r="HG1054" s="48"/>
      <c r="HH1054" s="48"/>
      <c r="HI1054" s="48"/>
      <c r="HJ1054" s="48"/>
      <c r="HK1054" s="48"/>
      <c r="HL1054" s="48"/>
      <c r="HM1054" s="48"/>
      <c r="HN1054" s="48"/>
      <c r="HO1054" s="48"/>
      <c r="HP1054" s="48"/>
      <c r="HQ1054" s="48"/>
      <c r="HR1054" s="48"/>
      <c r="HS1054" s="48"/>
      <c r="HT1054" s="48"/>
      <c r="HU1054" s="48"/>
      <c r="HV1054" s="48"/>
      <c r="HW1054" s="48"/>
      <c r="HX1054" s="48"/>
      <c r="HY1054" s="48"/>
      <c r="HZ1054" s="48"/>
      <c r="IA1054" s="48"/>
      <c r="IB1054" s="48"/>
      <c r="IC1054" s="48"/>
      <c r="ID1054" s="48"/>
      <c r="IE1054" s="48"/>
      <c r="IF1054" s="48"/>
      <c r="IG1054" s="48"/>
      <c r="IH1054" s="48"/>
      <c r="II1054" s="48"/>
      <c r="IJ1054" s="48"/>
      <c r="IK1054" s="48"/>
      <c r="IL1054" s="48"/>
      <c r="IM1054" s="48"/>
      <c r="IN1054" s="48"/>
      <c r="IO1054" s="48"/>
      <c r="IP1054" s="48"/>
      <c r="IQ1054" s="48"/>
      <c r="IR1054" s="48"/>
      <c r="IS1054" s="48"/>
      <c r="IT1054" s="48"/>
      <c r="IU1054" s="48"/>
      <c r="IV1054" s="48"/>
    </row>
    <row r="1055" spans="2:256" x14ac:dyDescent="0.25">
      <c r="B1055" s="48"/>
      <c r="C1055" s="48"/>
      <c r="D1055" s="48"/>
      <c r="E1055" s="48"/>
      <c r="F1055" s="48"/>
      <c r="G1055" s="48"/>
      <c r="H1055" s="48"/>
      <c r="I1055" s="48"/>
      <c r="J1055" s="48"/>
      <c r="K1055" s="48"/>
      <c r="O1055" s="48"/>
      <c r="P1055" s="48"/>
      <c r="Q1055" s="48"/>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M1055" s="48"/>
      <c r="EN1055" s="48"/>
      <c r="EO1055" s="48"/>
      <c r="EP1055" s="48"/>
      <c r="EQ1055" s="48"/>
      <c r="ER1055" s="48"/>
      <c r="ES1055" s="48"/>
      <c r="ET1055" s="48"/>
      <c r="EU1055" s="48"/>
      <c r="EV1055" s="48"/>
      <c r="EW1055" s="48"/>
      <c r="EX1055" s="48"/>
      <c r="EY1055" s="48"/>
      <c r="EZ1055" s="48"/>
      <c r="FA1055" s="48"/>
      <c r="FB1055" s="48"/>
      <c r="FC1055" s="48"/>
      <c r="FD1055" s="48"/>
      <c r="FE1055" s="48"/>
      <c r="FF1055" s="48"/>
      <c r="FG1055" s="48"/>
      <c r="FH1055" s="48"/>
      <c r="FI1055" s="48"/>
      <c r="FJ1055" s="48"/>
      <c r="FK1055" s="48"/>
      <c r="FL1055" s="48"/>
      <c r="FM1055" s="48"/>
      <c r="FN1055" s="48"/>
      <c r="FO1055" s="48"/>
      <c r="FP1055" s="48"/>
      <c r="FQ1055" s="48"/>
      <c r="FR1055" s="48"/>
      <c r="FS1055" s="48"/>
      <c r="FT1055" s="48"/>
      <c r="FU1055" s="48"/>
      <c r="FV1055" s="48"/>
      <c r="FW1055" s="48"/>
      <c r="FX1055" s="48"/>
      <c r="FY1055" s="48"/>
      <c r="FZ1055" s="48"/>
      <c r="GA1055" s="48"/>
      <c r="GB1055" s="48"/>
      <c r="GC1055" s="48"/>
      <c r="GD1055" s="48"/>
      <c r="GE1055" s="48"/>
      <c r="GF1055" s="48"/>
      <c r="GG1055" s="48"/>
      <c r="GH1055" s="48"/>
      <c r="GI1055" s="48"/>
      <c r="GJ1055" s="48"/>
      <c r="GK1055" s="48"/>
      <c r="GL1055" s="48"/>
      <c r="GM1055" s="48"/>
      <c r="GN1055" s="48"/>
      <c r="GO1055" s="48"/>
      <c r="GP1055" s="48"/>
      <c r="GQ1055" s="48"/>
      <c r="GR1055" s="48"/>
      <c r="GS1055" s="48"/>
      <c r="GT1055" s="48"/>
      <c r="GU1055" s="48"/>
      <c r="GV1055" s="48"/>
      <c r="GW1055" s="48"/>
      <c r="GX1055" s="48"/>
      <c r="GY1055" s="48"/>
      <c r="GZ1055" s="48"/>
      <c r="HA1055" s="48"/>
      <c r="HB1055" s="48"/>
      <c r="HC1055" s="48"/>
      <c r="HD1055" s="48"/>
      <c r="HE1055" s="48"/>
      <c r="HF1055" s="48"/>
      <c r="HG1055" s="48"/>
      <c r="HH1055" s="48"/>
      <c r="HI1055" s="48"/>
      <c r="HJ1055" s="48"/>
      <c r="HK1055" s="48"/>
      <c r="HL1055" s="48"/>
      <c r="HM1055" s="48"/>
      <c r="HN1055" s="48"/>
      <c r="HO1055" s="48"/>
      <c r="HP1055" s="48"/>
      <c r="HQ1055" s="48"/>
      <c r="HR1055" s="48"/>
      <c r="HS1055" s="48"/>
      <c r="HT1055" s="48"/>
      <c r="HU1055" s="48"/>
      <c r="HV1055" s="48"/>
      <c r="HW1055" s="48"/>
      <c r="HX1055" s="48"/>
      <c r="HY1055" s="48"/>
      <c r="HZ1055" s="48"/>
      <c r="IA1055" s="48"/>
      <c r="IB1055" s="48"/>
      <c r="IC1055" s="48"/>
      <c r="ID1055" s="48"/>
      <c r="IE1055" s="48"/>
      <c r="IF1055" s="48"/>
      <c r="IG1055" s="48"/>
      <c r="IH1055" s="48"/>
      <c r="II1055" s="48"/>
      <c r="IJ1055" s="48"/>
      <c r="IK1055" s="48"/>
      <c r="IL1055" s="48"/>
      <c r="IM1055" s="48"/>
      <c r="IN1055" s="48"/>
      <c r="IO1055" s="48"/>
      <c r="IP1055" s="48"/>
      <c r="IQ1055" s="48"/>
      <c r="IR1055" s="48"/>
      <c r="IS1055" s="48"/>
      <c r="IT1055" s="48"/>
      <c r="IU1055" s="48"/>
      <c r="IV1055" s="48"/>
    </row>
    <row r="1056" spans="2:256" x14ac:dyDescent="0.25">
      <c r="B1056" s="48"/>
      <c r="C1056" s="48"/>
      <c r="D1056" s="48"/>
      <c r="E1056" s="48"/>
      <c r="F1056" s="48"/>
      <c r="G1056" s="48"/>
      <c r="H1056" s="48"/>
      <c r="I1056" s="48"/>
      <c r="J1056" s="48"/>
      <c r="K1056" s="48"/>
      <c r="O1056" s="48"/>
      <c r="P1056" s="48"/>
      <c r="Q1056" s="48"/>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M1056" s="48"/>
      <c r="EN1056" s="48"/>
      <c r="EO1056" s="48"/>
      <c r="EP1056" s="48"/>
      <c r="EQ1056" s="48"/>
      <c r="ER1056" s="48"/>
      <c r="ES1056" s="48"/>
      <c r="ET1056" s="48"/>
      <c r="EU1056" s="48"/>
      <c r="EV1056" s="48"/>
      <c r="EW1056" s="48"/>
      <c r="EX1056" s="48"/>
      <c r="EY1056" s="48"/>
      <c r="EZ1056" s="48"/>
      <c r="FA1056" s="48"/>
      <c r="FB1056" s="48"/>
      <c r="FC1056" s="48"/>
      <c r="FD1056" s="48"/>
      <c r="FE1056" s="48"/>
      <c r="FF1056" s="48"/>
      <c r="FG1056" s="48"/>
      <c r="FH1056" s="48"/>
      <c r="FI1056" s="48"/>
      <c r="FJ1056" s="48"/>
      <c r="FK1056" s="48"/>
      <c r="FL1056" s="48"/>
      <c r="FM1056" s="48"/>
      <c r="FN1056" s="48"/>
      <c r="FO1056" s="48"/>
      <c r="FP1056" s="48"/>
      <c r="FQ1056" s="48"/>
      <c r="FR1056" s="48"/>
      <c r="FS1056" s="48"/>
      <c r="FT1056" s="48"/>
      <c r="FU1056" s="48"/>
      <c r="FV1056" s="48"/>
      <c r="FW1056" s="48"/>
      <c r="FX1056" s="48"/>
      <c r="FY1056" s="48"/>
      <c r="FZ1056" s="48"/>
      <c r="GA1056" s="48"/>
      <c r="GB1056" s="48"/>
      <c r="GC1056" s="48"/>
      <c r="GD1056" s="48"/>
      <c r="GE1056" s="48"/>
      <c r="GF1056" s="48"/>
      <c r="GG1056" s="48"/>
      <c r="GH1056" s="48"/>
      <c r="GI1056" s="48"/>
      <c r="GJ1056" s="48"/>
      <c r="GK1056" s="48"/>
      <c r="GL1056" s="48"/>
      <c r="GM1056" s="48"/>
      <c r="GN1056" s="48"/>
      <c r="GO1056" s="48"/>
      <c r="GP1056" s="48"/>
      <c r="GQ1056" s="48"/>
      <c r="GR1056" s="48"/>
      <c r="GS1056" s="48"/>
      <c r="GT1056" s="48"/>
      <c r="GU1056" s="48"/>
      <c r="GV1056" s="48"/>
      <c r="GW1056" s="48"/>
      <c r="GX1056" s="48"/>
      <c r="GY1056" s="48"/>
      <c r="GZ1056" s="48"/>
      <c r="HA1056" s="48"/>
      <c r="HB1056" s="48"/>
      <c r="HC1056" s="48"/>
      <c r="HD1056" s="48"/>
      <c r="HE1056" s="48"/>
      <c r="HF1056" s="48"/>
      <c r="HG1056" s="48"/>
      <c r="HH1056" s="48"/>
      <c r="HI1056" s="48"/>
      <c r="HJ1056" s="48"/>
      <c r="HK1056" s="48"/>
      <c r="HL1056" s="48"/>
      <c r="HM1056" s="48"/>
      <c r="HN1056" s="48"/>
      <c r="HO1056" s="48"/>
      <c r="HP1056" s="48"/>
      <c r="HQ1056" s="48"/>
      <c r="HR1056" s="48"/>
      <c r="HS1056" s="48"/>
      <c r="HT1056" s="48"/>
      <c r="HU1056" s="48"/>
      <c r="HV1056" s="48"/>
      <c r="HW1056" s="48"/>
      <c r="HX1056" s="48"/>
      <c r="HY1056" s="48"/>
      <c r="HZ1056" s="48"/>
      <c r="IA1056" s="48"/>
      <c r="IB1056" s="48"/>
      <c r="IC1056" s="48"/>
      <c r="ID1056" s="48"/>
      <c r="IE1056" s="48"/>
      <c r="IF1056" s="48"/>
      <c r="IG1056" s="48"/>
      <c r="IH1056" s="48"/>
      <c r="II1056" s="48"/>
      <c r="IJ1056" s="48"/>
      <c r="IK1056" s="48"/>
      <c r="IL1056" s="48"/>
      <c r="IM1056" s="48"/>
      <c r="IN1056" s="48"/>
      <c r="IO1056" s="48"/>
      <c r="IP1056" s="48"/>
      <c r="IQ1056" s="48"/>
      <c r="IR1056" s="48"/>
      <c r="IS1056" s="48"/>
      <c r="IT1056" s="48"/>
      <c r="IU1056" s="48"/>
      <c r="IV1056" s="48"/>
    </row>
    <row r="1057" spans="2:256" x14ac:dyDescent="0.25">
      <c r="B1057" s="48"/>
      <c r="C1057" s="48"/>
      <c r="D1057" s="48"/>
      <c r="E1057" s="48"/>
      <c r="F1057" s="48"/>
      <c r="G1057" s="48"/>
      <c r="H1057" s="48"/>
      <c r="I1057" s="48"/>
      <c r="J1057" s="48"/>
      <c r="K1057" s="48"/>
      <c r="O1057" s="48"/>
      <c r="P1057" s="48"/>
      <c r="Q1057" s="48"/>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M1057" s="48"/>
      <c r="EN1057" s="48"/>
      <c r="EO1057" s="48"/>
      <c r="EP1057" s="48"/>
      <c r="EQ1057" s="48"/>
      <c r="ER1057" s="48"/>
      <c r="ES1057" s="48"/>
      <c r="ET1057" s="48"/>
      <c r="EU1057" s="48"/>
      <c r="EV1057" s="48"/>
      <c r="EW1057" s="48"/>
      <c r="EX1057" s="48"/>
      <c r="EY1057" s="48"/>
      <c r="EZ1057" s="48"/>
      <c r="FA1057" s="48"/>
      <c r="FB1057" s="48"/>
      <c r="FC1057" s="48"/>
      <c r="FD1057" s="48"/>
      <c r="FE1057" s="48"/>
      <c r="FF1057" s="48"/>
      <c r="FG1057" s="48"/>
      <c r="FH1057" s="48"/>
      <c r="FI1057" s="48"/>
      <c r="FJ1057" s="48"/>
      <c r="FK1057" s="48"/>
      <c r="FL1057" s="48"/>
      <c r="FM1057" s="48"/>
      <c r="FN1057" s="48"/>
      <c r="FO1057" s="48"/>
      <c r="FP1057" s="48"/>
      <c r="FQ1057" s="48"/>
      <c r="FR1057" s="48"/>
      <c r="FS1057" s="48"/>
      <c r="FT1057" s="48"/>
      <c r="FU1057" s="48"/>
      <c r="FV1057" s="48"/>
      <c r="FW1057" s="48"/>
      <c r="FX1057" s="48"/>
      <c r="FY1057" s="48"/>
      <c r="FZ1057" s="48"/>
      <c r="GA1057" s="48"/>
      <c r="GB1057" s="48"/>
      <c r="GC1057" s="48"/>
      <c r="GD1057" s="48"/>
      <c r="GE1057" s="48"/>
      <c r="GF1057" s="48"/>
      <c r="GG1057" s="48"/>
      <c r="GH1057" s="48"/>
      <c r="GI1057" s="48"/>
      <c r="GJ1057" s="48"/>
      <c r="GK1057" s="48"/>
      <c r="GL1057" s="48"/>
      <c r="GM1057" s="48"/>
      <c r="GN1057" s="48"/>
      <c r="GO1057" s="48"/>
      <c r="GP1057" s="48"/>
      <c r="GQ1057" s="48"/>
      <c r="GR1057" s="48"/>
      <c r="GS1057" s="48"/>
      <c r="GT1057" s="48"/>
      <c r="GU1057" s="48"/>
      <c r="GV1057" s="48"/>
      <c r="GW1057" s="48"/>
      <c r="GX1057" s="48"/>
      <c r="GY1057" s="48"/>
      <c r="GZ1057" s="48"/>
      <c r="HA1057" s="48"/>
      <c r="HB1057" s="48"/>
      <c r="HC1057" s="48"/>
      <c r="HD1057" s="48"/>
      <c r="HE1057" s="48"/>
      <c r="HF1057" s="48"/>
      <c r="HG1057" s="48"/>
      <c r="HH1057" s="48"/>
      <c r="HI1057" s="48"/>
      <c r="HJ1057" s="48"/>
      <c r="HK1057" s="48"/>
      <c r="HL1057" s="48"/>
      <c r="HM1057" s="48"/>
      <c r="HN1057" s="48"/>
      <c r="HO1057" s="48"/>
      <c r="HP1057" s="48"/>
      <c r="HQ1057" s="48"/>
      <c r="HR1057" s="48"/>
      <c r="HS1057" s="48"/>
      <c r="HT1057" s="48"/>
      <c r="HU1057" s="48"/>
      <c r="HV1057" s="48"/>
      <c r="HW1057" s="48"/>
      <c r="HX1057" s="48"/>
      <c r="HY1057" s="48"/>
      <c r="HZ1057" s="48"/>
      <c r="IA1057" s="48"/>
      <c r="IB1057" s="48"/>
      <c r="IC1057" s="48"/>
      <c r="ID1057" s="48"/>
      <c r="IE1057" s="48"/>
      <c r="IF1057" s="48"/>
      <c r="IG1057" s="48"/>
      <c r="IH1057" s="48"/>
      <c r="II1057" s="48"/>
      <c r="IJ1057" s="48"/>
      <c r="IK1057" s="48"/>
      <c r="IL1057" s="48"/>
      <c r="IM1057" s="48"/>
      <c r="IN1057" s="48"/>
      <c r="IO1057" s="48"/>
      <c r="IP1057" s="48"/>
      <c r="IQ1057" s="48"/>
      <c r="IR1057" s="48"/>
      <c r="IS1057" s="48"/>
      <c r="IT1057" s="48"/>
      <c r="IU1057" s="48"/>
      <c r="IV1057" s="48"/>
    </row>
    <row r="1058" spans="2:256" x14ac:dyDescent="0.25">
      <c r="B1058" s="48"/>
      <c r="C1058" s="48"/>
      <c r="D1058" s="48"/>
      <c r="E1058" s="48"/>
      <c r="F1058" s="48"/>
      <c r="G1058" s="48"/>
      <c r="H1058" s="48"/>
      <c r="I1058" s="48"/>
      <c r="J1058" s="48"/>
      <c r="K1058" s="48"/>
      <c r="O1058" s="48"/>
      <c r="P1058" s="48"/>
      <c r="Q1058" s="48"/>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M1058" s="48"/>
      <c r="EN1058" s="48"/>
      <c r="EO1058" s="48"/>
      <c r="EP1058" s="48"/>
      <c r="EQ1058" s="48"/>
      <c r="ER1058" s="48"/>
      <c r="ES1058" s="48"/>
      <c r="ET1058" s="48"/>
      <c r="EU1058" s="48"/>
      <c r="EV1058" s="48"/>
      <c r="EW1058" s="48"/>
      <c r="EX1058" s="48"/>
      <c r="EY1058" s="48"/>
      <c r="EZ1058" s="48"/>
      <c r="FA1058" s="48"/>
      <c r="FB1058" s="48"/>
      <c r="FC1058" s="48"/>
      <c r="FD1058" s="48"/>
      <c r="FE1058" s="48"/>
      <c r="FF1058" s="48"/>
      <c r="FG1058" s="48"/>
      <c r="FH1058" s="48"/>
      <c r="FI1058" s="48"/>
      <c r="FJ1058" s="48"/>
      <c r="FK1058" s="48"/>
      <c r="FL1058" s="48"/>
      <c r="FM1058" s="48"/>
      <c r="FN1058" s="48"/>
      <c r="FO1058" s="48"/>
      <c r="FP1058" s="48"/>
      <c r="FQ1058" s="48"/>
      <c r="FR1058" s="48"/>
      <c r="FS1058" s="48"/>
      <c r="FT1058" s="48"/>
      <c r="FU1058" s="48"/>
      <c r="FV1058" s="48"/>
      <c r="FW1058" s="48"/>
      <c r="FX1058" s="48"/>
      <c r="FY1058" s="48"/>
      <c r="FZ1058" s="48"/>
      <c r="GA1058" s="48"/>
      <c r="GB1058" s="48"/>
      <c r="GC1058" s="48"/>
      <c r="GD1058" s="48"/>
      <c r="GE1058" s="48"/>
      <c r="GF1058" s="48"/>
      <c r="GG1058" s="48"/>
      <c r="GH1058" s="48"/>
      <c r="GI1058" s="48"/>
      <c r="GJ1058" s="48"/>
      <c r="GK1058" s="48"/>
      <c r="GL1058" s="48"/>
      <c r="GM1058" s="48"/>
      <c r="GN1058" s="48"/>
      <c r="GO1058" s="48"/>
      <c r="GP1058" s="48"/>
      <c r="GQ1058" s="48"/>
      <c r="GR1058" s="48"/>
      <c r="GS1058" s="48"/>
      <c r="GT1058" s="48"/>
      <c r="GU1058" s="48"/>
      <c r="GV1058" s="48"/>
      <c r="GW1058" s="48"/>
      <c r="GX1058" s="48"/>
      <c r="GY1058" s="48"/>
      <c r="GZ1058" s="48"/>
      <c r="HA1058" s="48"/>
      <c r="HB1058" s="48"/>
      <c r="HC1058" s="48"/>
      <c r="HD1058" s="48"/>
      <c r="HE1058" s="48"/>
      <c r="HF1058" s="48"/>
      <c r="HG1058" s="48"/>
      <c r="HH1058" s="48"/>
      <c r="HI1058" s="48"/>
      <c r="HJ1058" s="48"/>
      <c r="HK1058" s="48"/>
      <c r="HL1058" s="48"/>
      <c r="HM1058" s="48"/>
      <c r="HN1058" s="48"/>
      <c r="HO1058" s="48"/>
      <c r="HP1058" s="48"/>
      <c r="HQ1058" s="48"/>
      <c r="HR1058" s="48"/>
      <c r="HS1058" s="48"/>
      <c r="HT1058" s="48"/>
      <c r="HU1058" s="48"/>
      <c r="HV1058" s="48"/>
      <c r="HW1058" s="48"/>
      <c r="HX1058" s="48"/>
      <c r="HY1058" s="48"/>
      <c r="HZ1058" s="48"/>
      <c r="IA1058" s="48"/>
      <c r="IB1058" s="48"/>
      <c r="IC1058" s="48"/>
      <c r="ID1058" s="48"/>
      <c r="IE1058" s="48"/>
      <c r="IF1058" s="48"/>
      <c r="IG1058" s="48"/>
      <c r="IH1058" s="48"/>
      <c r="II1058" s="48"/>
      <c r="IJ1058" s="48"/>
      <c r="IK1058" s="48"/>
      <c r="IL1058" s="48"/>
      <c r="IM1058" s="48"/>
      <c r="IN1058" s="48"/>
      <c r="IO1058" s="48"/>
      <c r="IP1058" s="48"/>
      <c r="IQ1058" s="48"/>
      <c r="IR1058" s="48"/>
      <c r="IS1058" s="48"/>
      <c r="IT1058" s="48"/>
      <c r="IU1058" s="48"/>
      <c r="IV1058" s="48"/>
    </row>
    <row r="1059" spans="2:256" x14ac:dyDescent="0.25">
      <c r="B1059" s="48"/>
      <c r="C1059" s="48"/>
      <c r="D1059" s="48"/>
      <c r="E1059" s="48"/>
      <c r="F1059" s="48"/>
      <c r="G1059" s="48"/>
      <c r="H1059" s="48"/>
      <c r="I1059" s="48"/>
      <c r="J1059" s="48"/>
      <c r="K1059" s="48"/>
      <c r="O1059" s="48"/>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M1059" s="48"/>
      <c r="EN1059" s="48"/>
      <c r="EO1059" s="48"/>
      <c r="EP1059" s="48"/>
      <c r="EQ1059" s="48"/>
      <c r="ER1059" s="48"/>
      <c r="ES1059" s="48"/>
      <c r="ET1059" s="48"/>
      <c r="EU1059" s="48"/>
      <c r="EV1059" s="48"/>
      <c r="EW1059" s="48"/>
      <c r="EX1059" s="48"/>
      <c r="EY1059" s="48"/>
      <c r="EZ1059" s="48"/>
      <c r="FA1059" s="48"/>
      <c r="FB1059" s="48"/>
      <c r="FC1059" s="48"/>
      <c r="FD1059" s="48"/>
      <c r="FE1059" s="48"/>
      <c r="FF1059" s="48"/>
      <c r="FG1059" s="48"/>
      <c r="FH1059" s="48"/>
      <c r="FI1059" s="48"/>
      <c r="FJ1059" s="48"/>
      <c r="FK1059" s="48"/>
      <c r="FL1059" s="48"/>
      <c r="FM1059" s="48"/>
      <c r="FN1059" s="48"/>
      <c r="FO1059" s="48"/>
      <c r="FP1059" s="48"/>
      <c r="FQ1059" s="48"/>
      <c r="FR1059" s="48"/>
      <c r="FS1059" s="48"/>
      <c r="FT1059" s="48"/>
      <c r="FU1059" s="48"/>
      <c r="FV1059" s="48"/>
      <c r="FW1059" s="48"/>
      <c r="FX1059" s="48"/>
      <c r="FY1059" s="48"/>
      <c r="FZ1059" s="48"/>
      <c r="GA1059" s="48"/>
      <c r="GB1059" s="48"/>
      <c r="GC1059" s="48"/>
      <c r="GD1059" s="48"/>
      <c r="GE1059" s="48"/>
      <c r="GF1059" s="48"/>
      <c r="GG1059" s="48"/>
      <c r="GH1059" s="48"/>
      <c r="GI1059" s="48"/>
      <c r="GJ1059" s="48"/>
      <c r="GK1059" s="48"/>
      <c r="GL1059" s="48"/>
      <c r="GM1059" s="48"/>
      <c r="GN1059" s="48"/>
      <c r="GO1059" s="48"/>
      <c r="GP1059" s="48"/>
      <c r="GQ1059" s="48"/>
      <c r="GR1059" s="48"/>
      <c r="GS1059" s="48"/>
      <c r="GT1059" s="48"/>
      <c r="GU1059" s="48"/>
      <c r="GV1059" s="48"/>
      <c r="GW1059" s="48"/>
      <c r="GX1059" s="48"/>
      <c r="GY1059" s="48"/>
      <c r="GZ1059" s="48"/>
      <c r="HA1059" s="48"/>
      <c r="HB1059" s="48"/>
      <c r="HC1059" s="48"/>
      <c r="HD1059" s="48"/>
      <c r="HE1059" s="48"/>
      <c r="HF1059" s="48"/>
      <c r="HG1059" s="48"/>
      <c r="HH1059" s="48"/>
      <c r="HI1059" s="48"/>
      <c r="HJ1059" s="48"/>
      <c r="HK1059" s="48"/>
      <c r="HL1059" s="48"/>
      <c r="HM1059" s="48"/>
      <c r="HN1059" s="48"/>
      <c r="HO1059" s="48"/>
      <c r="HP1059" s="48"/>
      <c r="HQ1059" s="48"/>
      <c r="HR1059" s="48"/>
      <c r="HS1059" s="48"/>
      <c r="HT1059" s="48"/>
      <c r="HU1059" s="48"/>
      <c r="HV1059" s="48"/>
      <c r="HW1059" s="48"/>
      <c r="HX1059" s="48"/>
      <c r="HY1059" s="48"/>
      <c r="HZ1059" s="48"/>
      <c r="IA1059" s="48"/>
      <c r="IB1059" s="48"/>
      <c r="IC1059" s="48"/>
      <c r="ID1059" s="48"/>
      <c r="IE1059" s="48"/>
      <c r="IF1059" s="48"/>
      <c r="IG1059" s="48"/>
      <c r="IH1059" s="48"/>
      <c r="II1059" s="48"/>
      <c r="IJ1059" s="48"/>
      <c r="IK1059" s="48"/>
      <c r="IL1059" s="48"/>
      <c r="IM1059" s="48"/>
      <c r="IN1059" s="48"/>
      <c r="IO1059" s="48"/>
      <c r="IP1059" s="48"/>
      <c r="IQ1059" s="48"/>
      <c r="IR1059" s="48"/>
      <c r="IS1059" s="48"/>
      <c r="IT1059" s="48"/>
      <c r="IU1059" s="48"/>
      <c r="IV1059" s="48"/>
    </row>
    <row r="1060" spans="2:256" x14ac:dyDescent="0.25">
      <c r="B1060" s="48"/>
      <c r="C1060" s="48"/>
      <c r="D1060" s="48"/>
      <c r="E1060" s="48"/>
      <c r="F1060" s="48"/>
      <c r="G1060" s="48"/>
      <c r="H1060" s="48"/>
      <c r="I1060" s="48"/>
      <c r="J1060" s="48"/>
      <c r="K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M1060" s="48"/>
      <c r="EN1060" s="48"/>
      <c r="EO1060" s="48"/>
      <c r="EP1060" s="48"/>
      <c r="EQ1060" s="48"/>
      <c r="ER1060" s="48"/>
      <c r="ES1060" s="48"/>
      <c r="ET1060" s="48"/>
      <c r="EU1060" s="48"/>
      <c r="EV1060" s="48"/>
      <c r="EW1060" s="48"/>
      <c r="EX1060" s="48"/>
      <c r="EY1060" s="48"/>
      <c r="EZ1060" s="48"/>
      <c r="FA1060" s="48"/>
      <c r="FB1060" s="48"/>
      <c r="FC1060" s="48"/>
      <c r="FD1060" s="48"/>
      <c r="FE1060" s="48"/>
      <c r="FF1060" s="48"/>
      <c r="FG1060" s="48"/>
      <c r="FH1060" s="48"/>
      <c r="FI1060" s="48"/>
      <c r="FJ1060" s="48"/>
      <c r="FK1060" s="48"/>
      <c r="FL1060" s="48"/>
      <c r="FM1060" s="48"/>
      <c r="FN1060" s="48"/>
      <c r="FO1060" s="48"/>
      <c r="FP1060" s="48"/>
      <c r="FQ1060" s="48"/>
      <c r="FR1060" s="48"/>
      <c r="FS1060" s="48"/>
      <c r="FT1060" s="48"/>
      <c r="FU1060" s="48"/>
      <c r="FV1060" s="48"/>
      <c r="FW1060" s="48"/>
      <c r="FX1060" s="48"/>
      <c r="FY1060" s="48"/>
      <c r="FZ1060" s="48"/>
      <c r="GA1060" s="48"/>
      <c r="GB1060" s="48"/>
      <c r="GC1060" s="48"/>
      <c r="GD1060" s="48"/>
      <c r="GE1060" s="48"/>
      <c r="GF1060" s="48"/>
      <c r="GG1060" s="48"/>
      <c r="GH1060" s="48"/>
      <c r="GI1060" s="48"/>
      <c r="GJ1060" s="48"/>
      <c r="GK1060" s="48"/>
      <c r="GL1060" s="48"/>
      <c r="GM1060" s="48"/>
      <c r="GN1060" s="48"/>
      <c r="GO1060" s="48"/>
      <c r="GP1060" s="48"/>
      <c r="GQ1060" s="48"/>
      <c r="GR1060" s="48"/>
      <c r="GS1060" s="48"/>
      <c r="GT1060" s="48"/>
      <c r="GU1060" s="48"/>
      <c r="GV1060" s="48"/>
      <c r="GW1060" s="48"/>
      <c r="GX1060" s="48"/>
      <c r="GY1060" s="48"/>
      <c r="GZ1060" s="48"/>
      <c r="HA1060" s="48"/>
      <c r="HB1060" s="48"/>
      <c r="HC1060" s="48"/>
      <c r="HD1060" s="48"/>
      <c r="HE1060" s="48"/>
      <c r="HF1060" s="48"/>
      <c r="HG1060" s="48"/>
      <c r="HH1060" s="48"/>
      <c r="HI1060" s="48"/>
      <c r="HJ1060" s="48"/>
      <c r="HK1060" s="48"/>
      <c r="HL1060" s="48"/>
      <c r="HM1060" s="48"/>
      <c r="HN1060" s="48"/>
      <c r="HO1060" s="48"/>
      <c r="HP1060" s="48"/>
      <c r="HQ1060" s="48"/>
      <c r="HR1060" s="48"/>
      <c r="HS1060" s="48"/>
      <c r="HT1060" s="48"/>
      <c r="HU1060" s="48"/>
      <c r="HV1060" s="48"/>
      <c r="HW1060" s="48"/>
      <c r="HX1060" s="48"/>
      <c r="HY1060" s="48"/>
      <c r="HZ1060" s="48"/>
      <c r="IA1060" s="48"/>
      <c r="IB1060" s="48"/>
      <c r="IC1060" s="48"/>
      <c r="ID1060" s="48"/>
      <c r="IE1060" s="48"/>
      <c r="IF1060" s="48"/>
      <c r="IG1060" s="48"/>
      <c r="IH1060" s="48"/>
      <c r="II1060" s="48"/>
      <c r="IJ1060" s="48"/>
      <c r="IK1060" s="48"/>
      <c r="IL1060" s="48"/>
      <c r="IM1060" s="48"/>
      <c r="IN1060" s="48"/>
      <c r="IO1060" s="48"/>
      <c r="IP1060" s="48"/>
      <c r="IQ1060" s="48"/>
      <c r="IR1060" s="48"/>
      <c r="IS1060" s="48"/>
      <c r="IT1060" s="48"/>
      <c r="IU1060" s="48"/>
      <c r="IV1060" s="48"/>
    </row>
    <row r="1061" spans="2:256" x14ac:dyDescent="0.25">
      <c r="B1061" s="48"/>
      <c r="C1061" s="48"/>
      <c r="D1061" s="48"/>
      <c r="E1061" s="48"/>
      <c r="F1061" s="48"/>
      <c r="G1061" s="48"/>
      <c r="H1061" s="48"/>
      <c r="I1061" s="48"/>
      <c r="J1061" s="48"/>
      <c r="K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c r="EF1061" s="48"/>
      <c r="EG1061" s="48"/>
      <c r="EH1061" s="48"/>
      <c r="EI1061" s="48"/>
      <c r="EJ1061" s="48"/>
      <c r="EK1061" s="48"/>
      <c r="EL1061" s="48"/>
      <c r="EM1061" s="48"/>
      <c r="EN1061" s="48"/>
      <c r="EO1061" s="48"/>
      <c r="EP1061" s="48"/>
      <c r="EQ1061" s="48"/>
      <c r="ER1061" s="48"/>
      <c r="ES1061" s="48"/>
      <c r="ET1061" s="48"/>
      <c r="EU1061" s="48"/>
      <c r="EV1061" s="48"/>
      <c r="EW1061" s="48"/>
      <c r="EX1061" s="48"/>
      <c r="EY1061" s="48"/>
      <c r="EZ1061" s="48"/>
      <c r="FA1061" s="48"/>
      <c r="FB1061" s="48"/>
      <c r="FC1061" s="48"/>
      <c r="FD1061" s="48"/>
      <c r="FE1061" s="48"/>
      <c r="FF1061" s="48"/>
      <c r="FG1061" s="48"/>
      <c r="FH1061" s="48"/>
      <c r="FI1061" s="48"/>
      <c r="FJ1061" s="48"/>
      <c r="FK1061" s="48"/>
      <c r="FL1061" s="48"/>
      <c r="FM1061" s="48"/>
      <c r="FN1061" s="48"/>
      <c r="FO1061" s="48"/>
      <c r="FP1061" s="48"/>
      <c r="FQ1061" s="48"/>
      <c r="FR1061" s="48"/>
      <c r="FS1061" s="48"/>
      <c r="FT1061" s="48"/>
      <c r="FU1061" s="48"/>
      <c r="FV1061" s="48"/>
      <c r="FW1061" s="48"/>
      <c r="FX1061" s="48"/>
      <c r="FY1061" s="48"/>
      <c r="FZ1061" s="48"/>
      <c r="GA1061" s="48"/>
      <c r="GB1061" s="48"/>
      <c r="GC1061" s="48"/>
      <c r="GD1061" s="48"/>
      <c r="GE1061" s="48"/>
      <c r="GF1061" s="48"/>
      <c r="GG1061" s="48"/>
      <c r="GH1061" s="48"/>
      <c r="GI1061" s="48"/>
      <c r="GJ1061" s="48"/>
      <c r="GK1061" s="48"/>
      <c r="GL1061" s="48"/>
      <c r="GM1061" s="48"/>
      <c r="GN1061" s="48"/>
      <c r="GO1061" s="48"/>
      <c r="GP1061" s="48"/>
      <c r="GQ1061" s="48"/>
      <c r="GR1061" s="48"/>
      <c r="GS1061" s="48"/>
      <c r="GT1061" s="48"/>
      <c r="GU1061" s="48"/>
      <c r="GV1061" s="48"/>
      <c r="GW1061" s="48"/>
      <c r="GX1061" s="48"/>
      <c r="GY1061" s="48"/>
      <c r="GZ1061" s="48"/>
      <c r="HA1061" s="48"/>
      <c r="HB1061" s="48"/>
      <c r="HC1061" s="48"/>
      <c r="HD1061" s="48"/>
      <c r="HE1061" s="48"/>
      <c r="HF1061" s="48"/>
      <c r="HG1061" s="48"/>
      <c r="HH1061" s="48"/>
      <c r="HI1061" s="48"/>
      <c r="HJ1061" s="48"/>
      <c r="HK1061" s="48"/>
      <c r="HL1061" s="48"/>
      <c r="HM1061" s="48"/>
      <c r="HN1061" s="48"/>
      <c r="HO1061" s="48"/>
      <c r="HP1061" s="48"/>
      <c r="HQ1061" s="48"/>
      <c r="HR1061" s="48"/>
      <c r="HS1061" s="48"/>
      <c r="HT1061" s="48"/>
      <c r="HU1061" s="48"/>
      <c r="HV1061" s="48"/>
      <c r="HW1061" s="48"/>
      <c r="HX1061" s="48"/>
      <c r="HY1061" s="48"/>
      <c r="HZ1061" s="48"/>
      <c r="IA1061" s="48"/>
      <c r="IB1061" s="48"/>
      <c r="IC1061" s="48"/>
      <c r="ID1061" s="48"/>
      <c r="IE1061" s="48"/>
      <c r="IF1061" s="48"/>
      <c r="IG1061" s="48"/>
      <c r="IH1061" s="48"/>
      <c r="II1061" s="48"/>
      <c r="IJ1061" s="48"/>
      <c r="IK1061" s="48"/>
      <c r="IL1061" s="48"/>
      <c r="IM1061" s="48"/>
      <c r="IN1061" s="48"/>
      <c r="IO1061" s="48"/>
      <c r="IP1061" s="48"/>
      <c r="IQ1061" s="48"/>
      <c r="IR1061" s="48"/>
      <c r="IS1061" s="48"/>
      <c r="IT1061" s="48"/>
      <c r="IU1061" s="48"/>
      <c r="IV1061" s="48"/>
    </row>
    <row r="1062" spans="2:256" x14ac:dyDescent="0.25">
      <c r="B1062" s="48"/>
      <c r="C1062" s="48"/>
      <c r="D1062" s="48"/>
      <c r="E1062" s="48"/>
      <c r="F1062" s="48"/>
      <c r="G1062" s="48"/>
      <c r="H1062" s="48"/>
      <c r="I1062" s="48"/>
      <c r="J1062" s="48"/>
      <c r="K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M1062" s="48"/>
      <c r="EN1062" s="48"/>
      <c r="EO1062" s="48"/>
      <c r="EP1062" s="48"/>
      <c r="EQ1062" s="48"/>
      <c r="ER1062" s="48"/>
      <c r="ES1062" s="48"/>
      <c r="ET1062" s="48"/>
      <c r="EU1062" s="48"/>
      <c r="EV1062" s="48"/>
      <c r="EW1062" s="48"/>
      <c r="EX1062" s="48"/>
      <c r="EY1062" s="48"/>
      <c r="EZ1062" s="48"/>
      <c r="FA1062" s="48"/>
      <c r="FB1062" s="48"/>
      <c r="FC1062" s="48"/>
      <c r="FD1062" s="48"/>
      <c r="FE1062" s="48"/>
      <c r="FF1062" s="48"/>
      <c r="FG1062" s="48"/>
      <c r="FH1062" s="48"/>
      <c r="FI1062" s="48"/>
      <c r="FJ1062" s="48"/>
      <c r="FK1062" s="48"/>
      <c r="FL1062" s="48"/>
      <c r="FM1062" s="48"/>
      <c r="FN1062" s="48"/>
      <c r="FO1062" s="48"/>
      <c r="FP1062" s="48"/>
      <c r="FQ1062" s="48"/>
      <c r="FR1062" s="48"/>
      <c r="FS1062" s="48"/>
      <c r="FT1062" s="48"/>
      <c r="FU1062" s="48"/>
      <c r="FV1062" s="48"/>
      <c r="FW1062" s="48"/>
      <c r="FX1062" s="48"/>
      <c r="FY1062" s="48"/>
      <c r="FZ1062" s="48"/>
      <c r="GA1062" s="48"/>
      <c r="GB1062" s="48"/>
      <c r="GC1062" s="48"/>
      <c r="GD1062" s="48"/>
      <c r="GE1062" s="48"/>
      <c r="GF1062" s="48"/>
      <c r="GG1062" s="48"/>
      <c r="GH1062" s="48"/>
      <c r="GI1062" s="48"/>
      <c r="GJ1062" s="48"/>
      <c r="GK1062" s="48"/>
      <c r="GL1062" s="48"/>
      <c r="GM1062" s="48"/>
      <c r="GN1062" s="48"/>
      <c r="GO1062" s="48"/>
      <c r="GP1062" s="48"/>
      <c r="GQ1062" s="48"/>
      <c r="GR1062" s="48"/>
      <c r="GS1062" s="48"/>
      <c r="GT1062" s="48"/>
      <c r="GU1062" s="48"/>
      <c r="GV1062" s="48"/>
      <c r="GW1062" s="48"/>
      <c r="GX1062" s="48"/>
      <c r="GY1062" s="48"/>
      <c r="GZ1062" s="48"/>
      <c r="HA1062" s="48"/>
      <c r="HB1062" s="48"/>
      <c r="HC1062" s="48"/>
      <c r="HD1062" s="48"/>
      <c r="HE1062" s="48"/>
      <c r="HF1062" s="48"/>
      <c r="HG1062" s="48"/>
      <c r="HH1062" s="48"/>
      <c r="HI1062" s="48"/>
      <c r="HJ1062" s="48"/>
      <c r="HK1062" s="48"/>
      <c r="HL1062" s="48"/>
      <c r="HM1062" s="48"/>
      <c r="HN1062" s="48"/>
      <c r="HO1062" s="48"/>
      <c r="HP1062" s="48"/>
      <c r="HQ1062" s="48"/>
      <c r="HR1062" s="48"/>
      <c r="HS1062" s="48"/>
      <c r="HT1062" s="48"/>
      <c r="HU1062" s="48"/>
      <c r="HV1062" s="48"/>
      <c r="HW1062" s="48"/>
      <c r="HX1062" s="48"/>
      <c r="HY1062" s="48"/>
      <c r="HZ1062" s="48"/>
      <c r="IA1062" s="48"/>
      <c r="IB1062" s="48"/>
      <c r="IC1062" s="48"/>
      <c r="ID1062" s="48"/>
      <c r="IE1062" s="48"/>
      <c r="IF1062" s="48"/>
      <c r="IG1062" s="48"/>
      <c r="IH1062" s="48"/>
      <c r="II1062" s="48"/>
      <c r="IJ1062" s="48"/>
      <c r="IK1062" s="48"/>
      <c r="IL1062" s="48"/>
      <c r="IM1062" s="48"/>
      <c r="IN1062" s="48"/>
      <c r="IO1062" s="48"/>
      <c r="IP1062" s="48"/>
      <c r="IQ1062" s="48"/>
      <c r="IR1062" s="48"/>
      <c r="IS1062" s="48"/>
      <c r="IT1062" s="48"/>
      <c r="IU1062" s="48"/>
      <c r="IV1062" s="48"/>
    </row>
    <row r="1063" spans="2:256" x14ac:dyDescent="0.25">
      <c r="B1063" s="48"/>
      <c r="C1063" s="48"/>
      <c r="D1063" s="48"/>
      <c r="E1063" s="48"/>
      <c r="F1063" s="48"/>
      <c r="G1063" s="48"/>
      <c r="H1063" s="48"/>
      <c r="I1063" s="48"/>
      <c r="J1063" s="48"/>
      <c r="K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M1063" s="48"/>
      <c r="EN1063" s="48"/>
      <c r="EO1063" s="48"/>
      <c r="EP1063" s="48"/>
      <c r="EQ1063" s="48"/>
      <c r="ER1063" s="48"/>
      <c r="ES1063" s="48"/>
      <c r="ET1063" s="48"/>
      <c r="EU1063" s="48"/>
      <c r="EV1063" s="48"/>
      <c r="EW1063" s="48"/>
      <c r="EX1063" s="48"/>
      <c r="EY1063" s="48"/>
      <c r="EZ1063" s="48"/>
      <c r="FA1063" s="48"/>
      <c r="FB1063" s="48"/>
      <c r="FC1063" s="48"/>
      <c r="FD1063" s="48"/>
      <c r="FE1063" s="48"/>
      <c r="FF1063" s="48"/>
      <c r="FG1063" s="48"/>
      <c r="FH1063" s="48"/>
      <c r="FI1063" s="48"/>
      <c r="FJ1063" s="48"/>
      <c r="FK1063" s="48"/>
      <c r="FL1063" s="48"/>
      <c r="FM1063" s="48"/>
      <c r="FN1063" s="48"/>
      <c r="FO1063" s="48"/>
      <c r="FP1063" s="48"/>
      <c r="FQ1063" s="48"/>
      <c r="FR1063" s="48"/>
      <c r="FS1063" s="48"/>
      <c r="FT1063" s="48"/>
      <c r="FU1063" s="48"/>
      <c r="FV1063" s="48"/>
      <c r="FW1063" s="48"/>
      <c r="FX1063" s="48"/>
      <c r="FY1063" s="48"/>
      <c r="FZ1063" s="48"/>
      <c r="GA1063" s="48"/>
      <c r="GB1063" s="48"/>
      <c r="GC1063" s="48"/>
      <c r="GD1063" s="48"/>
      <c r="GE1063" s="48"/>
      <c r="GF1063" s="48"/>
      <c r="GG1063" s="48"/>
      <c r="GH1063" s="48"/>
      <c r="GI1063" s="48"/>
      <c r="GJ1063" s="48"/>
      <c r="GK1063" s="48"/>
      <c r="GL1063" s="48"/>
      <c r="GM1063" s="48"/>
      <c r="GN1063" s="48"/>
      <c r="GO1063" s="48"/>
      <c r="GP1063" s="48"/>
      <c r="GQ1063" s="48"/>
      <c r="GR1063" s="48"/>
      <c r="GS1063" s="48"/>
      <c r="GT1063" s="48"/>
      <c r="GU1063" s="48"/>
      <c r="GV1063" s="48"/>
      <c r="GW1063" s="48"/>
      <c r="GX1063" s="48"/>
      <c r="GY1063" s="48"/>
      <c r="GZ1063" s="48"/>
      <c r="HA1063" s="48"/>
      <c r="HB1063" s="48"/>
      <c r="HC1063" s="48"/>
      <c r="HD1063" s="48"/>
      <c r="HE1063" s="48"/>
      <c r="HF1063" s="48"/>
      <c r="HG1063" s="48"/>
      <c r="HH1063" s="48"/>
      <c r="HI1063" s="48"/>
      <c r="HJ1063" s="48"/>
      <c r="HK1063" s="48"/>
      <c r="HL1063" s="48"/>
      <c r="HM1063" s="48"/>
      <c r="HN1063" s="48"/>
      <c r="HO1063" s="48"/>
      <c r="HP1063" s="48"/>
      <c r="HQ1063" s="48"/>
      <c r="HR1063" s="48"/>
      <c r="HS1063" s="48"/>
      <c r="HT1063" s="48"/>
      <c r="HU1063" s="48"/>
      <c r="HV1063" s="48"/>
      <c r="HW1063" s="48"/>
      <c r="HX1063" s="48"/>
      <c r="HY1063" s="48"/>
      <c r="HZ1063" s="48"/>
      <c r="IA1063" s="48"/>
      <c r="IB1063" s="48"/>
      <c r="IC1063" s="48"/>
      <c r="ID1063" s="48"/>
      <c r="IE1063" s="48"/>
      <c r="IF1063" s="48"/>
      <c r="IG1063" s="48"/>
      <c r="IH1063" s="48"/>
      <c r="II1063" s="48"/>
      <c r="IJ1063" s="48"/>
      <c r="IK1063" s="48"/>
      <c r="IL1063" s="48"/>
      <c r="IM1063" s="48"/>
      <c r="IN1063" s="48"/>
      <c r="IO1063" s="48"/>
      <c r="IP1063" s="48"/>
      <c r="IQ1063" s="48"/>
      <c r="IR1063" s="48"/>
      <c r="IS1063" s="48"/>
      <c r="IT1063" s="48"/>
      <c r="IU1063" s="48"/>
      <c r="IV1063" s="48"/>
    </row>
    <row r="1064" spans="2:256" x14ac:dyDescent="0.25">
      <c r="B1064" s="48"/>
      <c r="C1064" s="48"/>
      <c r="D1064" s="48"/>
      <c r="E1064" s="48"/>
      <c r="F1064" s="48"/>
      <c r="G1064" s="48"/>
      <c r="H1064" s="48"/>
      <c r="I1064" s="48"/>
      <c r="J1064" s="48"/>
      <c r="K1064" s="48"/>
      <c r="O1064" s="48"/>
      <c r="P1064" s="48"/>
      <c r="Q1064" s="48"/>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M1064" s="48"/>
      <c r="EN1064" s="48"/>
      <c r="EO1064" s="48"/>
      <c r="EP1064" s="48"/>
      <c r="EQ1064" s="48"/>
      <c r="ER1064" s="48"/>
      <c r="ES1064" s="48"/>
      <c r="ET1064" s="48"/>
      <c r="EU1064" s="48"/>
      <c r="EV1064" s="48"/>
      <c r="EW1064" s="48"/>
      <c r="EX1064" s="48"/>
      <c r="EY1064" s="48"/>
      <c r="EZ1064" s="48"/>
      <c r="FA1064" s="48"/>
      <c r="FB1064" s="48"/>
      <c r="FC1064" s="48"/>
      <c r="FD1064" s="48"/>
      <c r="FE1064" s="48"/>
      <c r="FF1064" s="48"/>
      <c r="FG1064" s="48"/>
      <c r="FH1064" s="48"/>
      <c r="FI1064" s="48"/>
      <c r="FJ1064" s="48"/>
      <c r="FK1064" s="48"/>
      <c r="FL1064" s="48"/>
      <c r="FM1064" s="48"/>
      <c r="FN1064" s="48"/>
      <c r="FO1064" s="48"/>
      <c r="FP1064" s="48"/>
      <c r="FQ1064" s="48"/>
      <c r="FR1064" s="48"/>
      <c r="FS1064" s="48"/>
      <c r="FT1064" s="48"/>
      <c r="FU1064" s="48"/>
      <c r="FV1064" s="48"/>
      <c r="FW1064" s="48"/>
      <c r="FX1064" s="48"/>
      <c r="FY1064" s="48"/>
      <c r="FZ1064" s="48"/>
      <c r="GA1064" s="48"/>
      <c r="GB1064" s="48"/>
      <c r="GC1064" s="48"/>
      <c r="GD1064" s="48"/>
      <c r="GE1064" s="48"/>
      <c r="GF1064" s="48"/>
      <c r="GG1064" s="48"/>
      <c r="GH1064" s="48"/>
      <c r="GI1064" s="48"/>
      <c r="GJ1064" s="48"/>
      <c r="GK1064" s="48"/>
      <c r="GL1064" s="48"/>
      <c r="GM1064" s="48"/>
      <c r="GN1064" s="48"/>
      <c r="GO1064" s="48"/>
      <c r="GP1064" s="48"/>
      <c r="GQ1064" s="48"/>
      <c r="GR1064" s="48"/>
      <c r="GS1064" s="48"/>
      <c r="GT1064" s="48"/>
      <c r="GU1064" s="48"/>
      <c r="GV1064" s="48"/>
      <c r="GW1064" s="48"/>
      <c r="GX1064" s="48"/>
      <c r="GY1064" s="48"/>
      <c r="GZ1064" s="48"/>
      <c r="HA1064" s="48"/>
      <c r="HB1064" s="48"/>
      <c r="HC1064" s="48"/>
      <c r="HD1064" s="48"/>
      <c r="HE1064" s="48"/>
      <c r="HF1064" s="48"/>
      <c r="HG1064" s="48"/>
      <c r="HH1064" s="48"/>
      <c r="HI1064" s="48"/>
      <c r="HJ1064" s="48"/>
      <c r="HK1064" s="48"/>
      <c r="HL1064" s="48"/>
      <c r="HM1064" s="48"/>
      <c r="HN1064" s="48"/>
      <c r="HO1064" s="48"/>
      <c r="HP1064" s="48"/>
      <c r="HQ1064" s="48"/>
      <c r="HR1064" s="48"/>
      <c r="HS1064" s="48"/>
      <c r="HT1064" s="48"/>
      <c r="HU1064" s="48"/>
      <c r="HV1064" s="48"/>
      <c r="HW1064" s="48"/>
      <c r="HX1064" s="48"/>
      <c r="HY1064" s="48"/>
      <c r="HZ1064" s="48"/>
      <c r="IA1064" s="48"/>
      <c r="IB1064" s="48"/>
      <c r="IC1064" s="48"/>
      <c r="ID1064" s="48"/>
      <c r="IE1064" s="48"/>
      <c r="IF1064" s="48"/>
      <c r="IG1064" s="48"/>
      <c r="IH1064" s="48"/>
      <c r="II1064" s="48"/>
      <c r="IJ1064" s="48"/>
      <c r="IK1064" s="48"/>
      <c r="IL1064" s="48"/>
      <c r="IM1064" s="48"/>
      <c r="IN1064" s="48"/>
      <c r="IO1064" s="48"/>
      <c r="IP1064" s="48"/>
      <c r="IQ1064" s="48"/>
      <c r="IR1064" s="48"/>
      <c r="IS1064" s="48"/>
      <c r="IT1064" s="48"/>
      <c r="IU1064" s="48"/>
      <c r="IV1064" s="48"/>
    </row>
    <row r="1065" spans="2:256" x14ac:dyDescent="0.25">
      <c r="B1065" s="48"/>
      <c r="C1065" s="48"/>
      <c r="D1065" s="48"/>
      <c r="E1065" s="48"/>
      <c r="F1065" s="48"/>
      <c r="G1065" s="48"/>
      <c r="H1065" s="48"/>
      <c r="I1065" s="48"/>
      <c r="J1065" s="48"/>
      <c r="K1065" s="48"/>
      <c r="O1065" s="48"/>
      <c r="P1065" s="48"/>
      <c r="Q1065" s="48"/>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M1065" s="48"/>
      <c r="EN1065" s="48"/>
      <c r="EO1065" s="48"/>
      <c r="EP1065" s="48"/>
      <c r="EQ1065" s="48"/>
      <c r="ER1065" s="48"/>
      <c r="ES1065" s="48"/>
      <c r="ET1065" s="48"/>
      <c r="EU1065" s="48"/>
      <c r="EV1065" s="48"/>
      <c r="EW1065" s="48"/>
      <c r="EX1065" s="48"/>
      <c r="EY1065" s="48"/>
      <c r="EZ1065" s="48"/>
      <c r="FA1065" s="48"/>
      <c r="FB1065" s="48"/>
      <c r="FC1065" s="48"/>
      <c r="FD1065" s="48"/>
      <c r="FE1065" s="48"/>
      <c r="FF1065" s="48"/>
      <c r="FG1065" s="48"/>
      <c r="FH1065" s="48"/>
      <c r="FI1065" s="48"/>
      <c r="FJ1065" s="48"/>
      <c r="FK1065" s="48"/>
      <c r="FL1065" s="48"/>
      <c r="FM1065" s="48"/>
      <c r="FN1065" s="48"/>
      <c r="FO1065" s="48"/>
      <c r="FP1065" s="48"/>
      <c r="FQ1065" s="48"/>
      <c r="FR1065" s="48"/>
      <c r="FS1065" s="48"/>
      <c r="FT1065" s="48"/>
      <c r="FU1065" s="48"/>
      <c r="FV1065" s="48"/>
      <c r="FW1065" s="48"/>
      <c r="FX1065" s="48"/>
      <c r="FY1065" s="48"/>
      <c r="FZ1065" s="48"/>
      <c r="GA1065" s="48"/>
      <c r="GB1065" s="48"/>
      <c r="GC1065" s="48"/>
      <c r="GD1065" s="48"/>
      <c r="GE1065" s="48"/>
      <c r="GF1065" s="48"/>
      <c r="GG1065" s="48"/>
      <c r="GH1065" s="48"/>
      <c r="GI1065" s="48"/>
      <c r="GJ1065" s="48"/>
      <c r="GK1065" s="48"/>
      <c r="GL1065" s="48"/>
      <c r="GM1065" s="48"/>
      <c r="GN1065" s="48"/>
      <c r="GO1065" s="48"/>
      <c r="GP1065" s="48"/>
      <c r="GQ1065" s="48"/>
      <c r="GR1065" s="48"/>
      <c r="GS1065" s="48"/>
      <c r="GT1065" s="48"/>
      <c r="GU1065" s="48"/>
      <c r="GV1065" s="48"/>
      <c r="GW1065" s="48"/>
      <c r="GX1065" s="48"/>
      <c r="GY1065" s="48"/>
      <c r="GZ1065" s="48"/>
      <c r="HA1065" s="48"/>
      <c r="HB1065" s="48"/>
      <c r="HC1065" s="48"/>
      <c r="HD1065" s="48"/>
      <c r="HE1065" s="48"/>
      <c r="HF1065" s="48"/>
      <c r="HG1065" s="48"/>
      <c r="HH1065" s="48"/>
      <c r="HI1065" s="48"/>
      <c r="HJ1065" s="48"/>
      <c r="HK1065" s="48"/>
      <c r="HL1065" s="48"/>
      <c r="HM1065" s="48"/>
      <c r="HN1065" s="48"/>
      <c r="HO1065" s="48"/>
      <c r="HP1065" s="48"/>
      <c r="HQ1065" s="48"/>
      <c r="HR1065" s="48"/>
      <c r="HS1065" s="48"/>
      <c r="HT1065" s="48"/>
      <c r="HU1065" s="48"/>
      <c r="HV1065" s="48"/>
      <c r="HW1065" s="48"/>
      <c r="HX1065" s="48"/>
      <c r="HY1065" s="48"/>
      <c r="HZ1065" s="48"/>
      <c r="IA1065" s="48"/>
      <c r="IB1065" s="48"/>
      <c r="IC1065" s="48"/>
      <c r="ID1065" s="48"/>
      <c r="IE1065" s="48"/>
      <c r="IF1065" s="48"/>
      <c r="IG1065" s="48"/>
      <c r="IH1065" s="48"/>
      <c r="II1065" s="48"/>
      <c r="IJ1065" s="48"/>
      <c r="IK1065" s="48"/>
      <c r="IL1065" s="48"/>
      <c r="IM1065" s="48"/>
      <c r="IN1065" s="48"/>
      <c r="IO1065" s="48"/>
      <c r="IP1065" s="48"/>
      <c r="IQ1065" s="48"/>
      <c r="IR1065" s="48"/>
      <c r="IS1065" s="48"/>
      <c r="IT1065" s="48"/>
      <c r="IU1065" s="48"/>
      <c r="IV1065" s="48"/>
    </row>
    <row r="1066" spans="2:256" x14ac:dyDescent="0.25">
      <c r="B1066" s="48"/>
      <c r="C1066" s="48"/>
      <c r="D1066" s="48"/>
      <c r="E1066" s="48"/>
      <c r="F1066" s="48"/>
      <c r="G1066" s="48"/>
      <c r="H1066" s="48"/>
      <c r="I1066" s="48"/>
      <c r="J1066" s="48"/>
      <c r="K1066" s="48"/>
      <c r="O1066" s="48"/>
      <c r="P1066" s="48"/>
      <c r="Q1066" s="48"/>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M1066" s="48"/>
      <c r="EN1066" s="48"/>
      <c r="EO1066" s="48"/>
      <c r="EP1066" s="48"/>
      <c r="EQ1066" s="48"/>
      <c r="ER1066" s="48"/>
      <c r="ES1066" s="48"/>
      <c r="ET1066" s="48"/>
      <c r="EU1066" s="48"/>
      <c r="EV1066" s="48"/>
      <c r="EW1066" s="48"/>
      <c r="EX1066" s="48"/>
      <c r="EY1066" s="48"/>
      <c r="EZ1066" s="48"/>
      <c r="FA1066" s="48"/>
      <c r="FB1066" s="48"/>
      <c r="FC1066" s="48"/>
      <c r="FD1066" s="48"/>
      <c r="FE1066" s="48"/>
      <c r="FF1066" s="48"/>
      <c r="FG1066" s="48"/>
      <c r="FH1066" s="48"/>
      <c r="FI1066" s="48"/>
      <c r="FJ1066" s="48"/>
      <c r="FK1066" s="48"/>
      <c r="FL1066" s="48"/>
      <c r="FM1066" s="48"/>
      <c r="FN1066" s="48"/>
      <c r="FO1066" s="48"/>
      <c r="FP1066" s="48"/>
      <c r="FQ1066" s="48"/>
      <c r="FR1066" s="48"/>
      <c r="FS1066" s="48"/>
      <c r="FT1066" s="48"/>
      <c r="FU1066" s="48"/>
      <c r="FV1066" s="48"/>
      <c r="FW1066" s="48"/>
      <c r="FX1066" s="48"/>
      <c r="FY1066" s="48"/>
      <c r="FZ1066" s="48"/>
      <c r="GA1066" s="48"/>
      <c r="GB1066" s="48"/>
      <c r="GC1066" s="48"/>
      <c r="GD1066" s="48"/>
      <c r="GE1066" s="48"/>
      <c r="GF1066" s="48"/>
      <c r="GG1066" s="48"/>
      <c r="GH1066" s="48"/>
      <c r="GI1066" s="48"/>
      <c r="GJ1066" s="48"/>
      <c r="GK1066" s="48"/>
      <c r="GL1066" s="48"/>
      <c r="GM1066" s="48"/>
      <c r="GN1066" s="48"/>
      <c r="GO1066" s="48"/>
      <c r="GP1066" s="48"/>
      <c r="GQ1066" s="48"/>
      <c r="GR1066" s="48"/>
      <c r="GS1066" s="48"/>
      <c r="GT1066" s="48"/>
      <c r="GU1066" s="48"/>
      <c r="GV1066" s="48"/>
      <c r="GW1066" s="48"/>
      <c r="GX1066" s="48"/>
      <c r="GY1066" s="48"/>
      <c r="GZ1066" s="48"/>
      <c r="HA1066" s="48"/>
      <c r="HB1066" s="48"/>
      <c r="HC1066" s="48"/>
      <c r="HD1066" s="48"/>
      <c r="HE1066" s="48"/>
      <c r="HF1066" s="48"/>
      <c r="HG1066" s="48"/>
      <c r="HH1066" s="48"/>
      <c r="HI1066" s="48"/>
      <c r="HJ1066" s="48"/>
      <c r="HK1066" s="48"/>
      <c r="HL1066" s="48"/>
      <c r="HM1066" s="48"/>
      <c r="HN1066" s="48"/>
      <c r="HO1066" s="48"/>
      <c r="HP1066" s="48"/>
      <c r="HQ1066" s="48"/>
      <c r="HR1066" s="48"/>
      <c r="HS1066" s="48"/>
      <c r="HT1066" s="48"/>
      <c r="HU1066" s="48"/>
      <c r="HV1066" s="48"/>
      <c r="HW1066" s="48"/>
      <c r="HX1066" s="48"/>
      <c r="HY1066" s="48"/>
      <c r="HZ1066" s="48"/>
      <c r="IA1066" s="48"/>
      <c r="IB1066" s="48"/>
      <c r="IC1066" s="48"/>
      <c r="ID1066" s="48"/>
      <c r="IE1066" s="48"/>
      <c r="IF1066" s="48"/>
      <c r="IG1066" s="48"/>
      <c r="IH1066" s="48"/>
      <c r="II1066" s="48"/>
      <c r="IJ1066" s="48"/>
      <c r="IK1066" s="48"/>
      <c r="IL1066" s="48"/>
      <c r="IM1066" s="48"/>
      <c r="IN1066" s="48"/>
      <c r="IO1066" s="48"/>
      <c r="IP1066" s="48"/>
      <c r="IQ1066" s="48"/>
      <c r="IR1066" s="48"/>
      <c r="IS1066" s="48"/>
      <c r="IT1066" s="48"/>
      <c r="IU1066" s="48"/>
      <c r="IV1066" s="48"/>
    </row>
    <row r="1067" spans="2:256" x14ac:dyDescent="0.25">
      <c r="B1067" s="48"/>
      <c r="C1067" s="48"/>
      <c r="D1067" s="48"/>
      <c r="E1067" s="48"/>
      <c r="F1067" s="48"/>
      <c r="G1067" s="48"/>
      <c r="H1067" s="48"/>
      <c r="I1067" s="48"/>
      <c r="J1067" s="48"/>
      <c r="K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M1067" s="48"/>
      <c r="EN1067" s="48"/>
      <c r="EO1067" s="48"/>
      <c r="EP1067" s="48"/>
      <c r="EQ1067" s="48"/>
      <c r="ER1067" s="48"/>
      <c r="ES1067" s="48"/>
      <c r="ET1067" s="48"/>
      <c r="EU1067" s="48"/>
      <c r="EV1067" s="48"/>
      <c r="EW1067" s="48"/>
      <c r="EX1067" s="48"/>
      <c r="EY1067" s="48"/>
      <c r="EZ1067" s="48"/>
      <c r="FA1067" s="48"/>
      <c r="FB1067" s="48"/>
      <c r="FC1067" s="48"/>
      <c r="FD1067" s="48"/>
      <c r="FE1067" s="48"/>
      <c r="FF1067" s="48"/>
      <c r="FG1067" s="48"/>
      <c r="FH1067" s="48"/>
      <c r="FI1067" s="48"/>
      <c r="FJ1067" s="48"/>
      <c r="FK1067" s="48"/>
      <c r="FL1067" s="48"/>
      <c r="FM1067" s="48"/>
      <c r="FN1067" s="48"/>
      <c r="FO1067" s="48"/>
      <c r="FP1067" s="48"/>
      <c r="FQ1067" s="48"/>
      <c r="FR1067" s="48"/>
      <c r="FS1067" s="48"/>
      <c r="FT1067" s="48"/>
      <c r="FU1067" s="48"/>
      <c r="FV1067" s="48"/>
      <c r="FW1067" s="48"/>
      <c r="FX1067" s="48"/>
      <c r="FY1067" s="48"/>
      <c r="FZ1067" s="48"/>
      <c r="GA1067" s="48"/>
      <c r="GB1067" s="48"/>
      <c r="GC1067" s="48"/>
      <c r="GD1067" s="48"/>
      <c r="GE1067" s="48"/>
      <c r="GF1067" s="48"/>
      <c r="GG1067" s="48"/>
      <c r="GH1067" s="48"/>
      <c r="GI1067" s="48"/>
      <c r="GJ1067" s="48"/>
      <c r="GK1067" s="48"/>
      <c r="GL1067" s="48"/>
      <c r="GM1067" s="48"/>
      <c r="GN1067" s="48"/>
      <c r="GO1067" s="48"/>
      <c r="GP1067" s="48"/>
      <c r="GQ1067" s="48"/>
      <c r="GR1067" s="48"/>
      <c r="GS1067" s="48"/>
      <c r="GT1067" s="48"/>
      <c r="GU1067" s="48"/>
      <c r="GV1067" s="48"/>
      <c r="GW1067" s="48"/>
      <c r="GX1067" s="48"/>
      <c r="GY1067" s="48"/>
      <c r="GZ1067" s="48"/>
      <c r="HA1067" s="48"/>
      <c r="HB1067" s="48"/>
      <c r="HC1067" s="48"/>
      <c r="HD1067" s="48"/>
      <c r="HE1067" s="48"/>
      <c r="HF1067" s="48"/>
      <c r="HG1067" s="48"/>
      <c r="HH1067" s="48"/>
      <c r="HI1067" s="48"/>
      <c r="HJ1067" s="48"/>
      <c r="HK1067" s="48"/>
      <c r="HL1067" s="48"/>
      <c r="HM1067" s="48"/>
      <c r="HN1067" s="48"/>
      <c r="HO1067" s="48"/>
      <c r="HP1067" s="48"/>
      <c r="HQ1067" s="48"/>
      <c r="HR1067" s="48"/>
      <c r="HS1067" s="48"/>
      <c r="HT1067" s="48"/>
      <c r="HU1067" s="48"/>
      <c r="HV1067" s="48"/>
      <c r="HW1067" s="48"/>
      <c r="HX1067" s="48"/>
      <c r="HY1067" s="48"/>
      <c r="HZ1067" s="48"/>
      <c r="IA1067" s="48"/>
      <c r="IB1067" s="48"/>
      <c r="IC1067" s="48"/>
      <c r="ID1067" s="48"/>
      <c r="IE1067" s="48"/>
      <c r="IF1067" s="48"/>
      <c r="IG1067" s="48"/>
      <c r="IH1067" s="48"/>
      <c r="II1067" s="48"/>
      <c r="IJ1067" s="48"/>
      <c r="IK1067" s="48"/>
      <c r="IL1067" s="48"/>
      <c r="IM1067" s="48"/>
      <c r="IN1067" s="48"/>
      <c r="IO1067" s="48"/>
      <c r="IP1067" s="48"/>
      <c r="IQ1067" s="48"/>
      <c r="IR1067" s="48"/>
      <c r="IS1067" s="48"/>
      <c r="IT1067" s="48"/>
      <c r="IU1067" s="48"/>
      <c r="IV1067" s="48"/>
    </row>
    <row r="1068" spans="2:256" x14ac:dyDescent="0.25">
      <c r="B1068" s="48"/>
      <c r="C1068" s="48"/>
      <c r="D1068" s="48"/>
      <c r="E1068" s="48"/>
      <c r="F1068" s="48"/>
      <c r="G1068" s="48"/>
      <c r="H1068" s="48"/>
      <c r="I1068" s="48"/>
      <c r="J1068" s="48"/>
      <c r="K1068" s="48"/>
      <c r="O1068" s="48"/>
      <c r="P1068" s="48"/>
      <c r="Q1068" s="48"/>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M1068" s="48"/>
      <c r="EN1068" s="48"/>
      <c r="EO1068" s="48"/>
      <c r="EP1068" s="48"/>
      <c r="EQ1068" s="48"/>
      <c r="ER1068" s="48"/>
      <c r="ES1068" s="48"/>
      <c r="ET1068" s="48"/>
      <c r="EU1068" s="48"/>
      <c r="EV1068" s="48"/>
      <c r="EW1068" s="48"/>
      <c r="EX1068" s="48"/>
      <c r="EY1068" s="48"/>
      <c r="EZ1068" s="48"/>
      <c r="FA1068" s="48"/>
      <c r="FB1068" s="48"/>
      <c r="FC1068" s="48"/>
      <c r="FD1068" s="48"/>
      <c r="FE1068" s="48"/>
      <c r="FF1068" s="48"/>
      <c r="FG1068" s="48"/>
      <c r="FH1068" s="48"/>
      <c r="FI1068" s="48"/>
      <c r="FJ1068" s="48"/>
      <c r="FK1068" s="48"/>
      <c r="FL1068" s="48"/>
      <c r="FM1068" s="48"/>
      <c r="FN1068" s="48"/>
      <c r="FO1068" s="48"/>
      <c r="FP1068" s="48"/>
      <c r="FQ1068" s="48"/>
      <c r="FR1068" s="48"/>
      <c r="FS1068" s="48"/>
      <c r="FT1068" s="48"/>
      <c r="FU1068" s="48"/>
      <c r="FV1068" s="48"/>
      <c r="FW1068" s="48"/>
      <c r="FX1068" s="48"/>
      <c r="FY1068" s="48"/>
      <c r="FZ1068" s="48"/>
      <c r="GA1068" s="48"/>
      <c r="GB1068" s="48"/>
      <c r="GC1068" s="48"/>
      <c r="GD1068" s="48"/>
      <c r="GE1068" s="48"/>
      <c r="GF1068" s="48"/>
      <c r="GG1068" s="48"/>
      <c r="GH1068" s="48"/>
      <c r="GI1068" s="48"/>
      <c r="GJ1068" s="48"/>
      <c r="GK1068" s="48"/>
      <c r="GL1068" s="48"/>
      <c r="GM1068" s="48"/>
      <c r="GN1068" s="48"/>
      <c r="GO1068" s="48"/>
      <c r="GP1068" s="48"/>
      <c r="GQ1068" s="48"/>
      <c r="GR1068" s="48"/>
      <c r="GS1068" s="48"/>
      <c r="GT1068" s="48"/>
      <c r="GU1068" s="48"/>
      <c r="GV1068" s="48"/>
      <c r="GW1068" s="48"/>
      <c r="GX1068" s="48"/>
      <c r="GY1068" s="48"/>
      <c r="GZ1068" s="48"/>
      <c r="HA1068" s="48"/>
      <c r="HB1068" s="48"/>
      <c r="HC1068" s="48"/>
      <c r="HD1068" s="48"/>
      <c r="HE1068" s="48"/>
      <c r="HF1068" s="48"/>
      <c r="HG1068" s="48"/>
      <c r="HH1068" s="48"/>
      <c r="HI1068" s="48"/>
      <c r="HJ1068" s="48"/>
      <c r="HK1068" s="48"/>
      <c r="HL1068" s="48"/>
      <c r="HM1068" s="48"/>
      <c r="HN1068" s="48"/>
      <c r="HO1068" s="48"/>
      <c r="HP1068" s="48"/>
      <c r="HQ1068" s="48"/>
      <c r="HR1068" s="48"/>
      <c r="HS1068" s="48"/>
      <c r="HT1068" s="48"/>
      <c r="HU1068" s="48"/>
      <c r="HV1068" s="48"/>
      <c r="HW1068" s="48"/>
      <c r="HX1068" s="48"/>
      <c r="HY1068" s="48"/>
      <c r="HZ1068" s="48"/>
      <c r="IA1068" s="48"/>
      <c r="IB1068" s="48"/>
      <c r="IC1068" s="48"/>
      <c r="ID1068" s="48"/>
      <c r="IE1068" s="48"/>
      <c r="IF1068" s="48"/>
      <c r="IG1068" s="48"/>
      <c r="IH1068" s="48"/>
      <c r="II1068" s="48"/>
      <c r="IJ1068" s="48"/>
      <c r="IK1068" s="48"/>
      <c r="IL1068" s="48"/>
      <c r="IM1068" s="48"/>
      <c r="IN1068" s="48"/>
      <c r="IO1068" s="48"/>
      <c r="IP1068" s="48"/>
      <c r="IQ1068" s="48"/>
      <c r="IR1068" s="48"/>
      <c r="IS1068" s="48"/>
      <c r="IT1068" s="48"/>
      <c r="IU1068" s="48"/>
      <c r="IV1068" s="48"/>
    </row>
    <row r="1069" spans="2:256" x14ac:dyDescent="0.25">
      <c r="B1069" s="48"/>
      <c r="C1069" s="48"/>
      <c r="D1069" s="48"/>
      <c r="E1069" s="48"/>
      <c r="F1069" s="48"/>
      <c r="G1069" s="48"/>
      <c r="H1069" s="48"/>
      <c r="I1069" s="48"/>
      <c r="J1069" s="48"/>
      <c r="K1069" s="48"/>
      <c r="O1069" s="48"/>
      <c r="P1069" s="48"/>
      <c r="Q1069" s="48"/>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M1069" s="48"/>
      <c r="EN1069" s="48"/>
      <c r="EO1069" s="48"/>
      <c r="EP1069" s="48"/>
      <c r="EQ1069" s="48"/>
      <c r="ER1069" s="48"/>
      <c r="ES1069" s="48"/>
      <c r="ET1069" s="48"/>
      <c r="EU1069" s="48"/>
      <c r="EV1069" s="48"/>
      <c r="EW1069" s="48"/>
      <c r="EX1069" s="48"/>
      <c r="EY1069" s="48"/>
      <c r="EZ1069" s="48"/>
      <c r="FA1069" s="48"/>
      <c r="FB1069" s="48"/>
      <c r="FC1069" s="48"/>
      <c r="FD1069" s="48"/>
      <c r="FE1069" s="48"/>
      <c r="FF1069" s="48"/>
      <c r="FG1069" s="48"/>
      <c r="FH1069" s="48"/>
      <c r="FI1069" s="48"/>
      <c r="FJ1069" s="48"/>
      <c r="FK1069" s="48"/>
      <c r="FL1069" s="48"/>
      <c r="FM1069" s="48"/>
      <c r="FN1069" s="48"/>
      <c r="FO1069" s="48"/>
      <c r="FP1069" s="48"/>
      <c r="FQ1069" s="48"/>
      <c r="FR1069" s="48"/>
      <c r="FS1069" s="48"/>
      <c r="FT1069" s="48"/>
      <c r="FU1069" s="48"/>
      <c r="FV1069" s="48"/>
      <c r="FW1069" s="48"/>
      <c r="FX1069" s="48"/>
      <c r="FY1069" s="48"/>
      <c r="FZ1069" s="48"/>
      <c r="GA1069" s="48"/>
      <c r="GB1069" s="48"/>
      <c r="GC1069" s="48"/>
      <c r="GD1069" s="48"/>
      <c r="GE1069" s="48"/>
      <c r="GF1069" s="48"/>
      <c r="GG1069" s="48"/>
      <c r="GH1069" s="48"/>
      <c r="GI1069" s="48"/>
      <c r="GJ1069" s="48"/>
      <c r="GK1069" s="48"/>
      <c r="GL1069" s="48"/>
      <c r="GM1069" s="48"/>
      <c r="GN1069" s="48"/>
      <c r="GO1069" s="48"/>
      <c r="GP1069" s="48"/>
      <c r="GQ1069" s="48"/>
      <c r="GR1069" s="48"/>
      <c r="GS1069" s="48"/>
      <c r="GT1069" s="48"/>
      <c r="GU1069" s="48"/>
      <c r="GV1069" s="48"/>
      <c r="GW1069" s="48"/>
      <c r="GX1069" s="48"/>
      <c r="GY1069" s="48"/>
      <c r="GZ1069" s="48"/>
      <c r="HA1069" s="48"/>
      <c r="HB1069" s="48"/>
      <c r="HC1069" s="48"/>
      <c r="HD1069" s="48"/>
      <c r="HE1069" s="48"/>
      <c r="HF1069" s="48"/>
      <c r="HG1069" s="48"/>
      <c r="HH1069" s="48"/>
      <c r="HI1069" s="48"/>
      <c r="HJ1069" s="48"/>
      <c r="HK1069" s="48"/>
      <c r="HL1069" s="48"/>
      <c r="HM1069" s="48"/>
      <c r="HN1069" s="48"/>
      <c r="HO1069" s="48"/>
      <c r="HP1069" s="48"/>
      <c r="HQ1069" s="48"/>
      <c r="HR1069" s="48"/>
      <c r="HS1069" s="48"/>
      <c r="HT1069" s="48"/>
      <c r="HU1069" s="48"/>
      <c r="HV1069" s="48"/>
      <c r="HW1069" s="48"/>
      <c r="HX1069" s="48"/>
      <c r="HY1069" s="48"/>
      <c r="HZ1069" s="48"/>
      <c r="IA1069" s="48"/>
      <c r="IB1069" s="48"/>
      <c r="IC1069" s="48"/>
      <c r="ID1069" s="48"/>
      <c r="IE1069" s="48"/>
      <c r="IF1069" s="48"/>
      <c r="IG1069" s="48"/>
      <c r="IH1069" s="48"/>
      <c r="II1069" s="48"/>
      <c r="IJ1069" s="48"/>
      <c r="IK1069" s="48"/>
      <c r="IL1069" s="48"/>
      <c r="IM1069" s="48"/>
      <c r="IN1069" s="48"/>
      <c r="IO1069" s="48"/>
      <c r="IP1069" s="48"/>
      <c r="IQ1069" s="48"/>
      <c r="IR1069" s="48"/>
      <c r="IS1069" s="48"/>
      <c r="IT1069" s="48"/>
      <c r="IU1069" s="48"/>
      <c r="IV1069" s="48"/>
    </row>
    <row r="1070" spans="2:256" x14ac:dyDescent="0.25">
      <c r="B1070" s="48"/>
      <c r="C1070" s="48"/>
      <c r="D1070" s="48"/>
      <c r="E1070" s="48"/>
      <c r="F1070" s="48"/>
      <c r="G1070" s="48"/>
      <c r="H1070" s="48"/>
      <c r="I1070" s="48"/>
      <c r="J1070" s="48"/>
      <c r="K1070" s="48"/>
      <c r="O1070" s="48"/>
      <c r="P1070" s="48"/>
      <c r="Q1070" s="48"/>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M1070" s="48"/>
      <c r="EN1070" s="48"/>
      <c r="EO1070" s="48"/>
      <c r="EP1070" s="48"/>
      <c r="EQ1070" s="48"/>
      <c r="ER1070" s="48"/>
      <c r="ES1070" s="48"/>
      <c r="ET1070" s="48"/>
      <c r="EU1070" s="48"/>
      <c r="EV1070" s="48"/>
      <c r="EW1070" s="48"/>
      <c r="EX1070" s="48"/>
      <c r="EY1070" s="48"/>
      <c r="EZ1070" s="48"/>
      <c r="FA1070" s="48"/>
      <c r="FB1070" s="48"/>
      <c r="FC1070" s="48"/>
      <c r="FD1070" s="48"/>
      <c r="FE1070" s="48"/>
      <c r="FF1070" s="48"/>
      <c r="FG1070" s="48"/>
      <c r="FH1070" s="48"/>
      <c r="FI1070" s="48"/>
      <c r="FJ1070" s="48"/>
      <c r="FK1070" s="48"/>
      <c r="FL1070" s="48"/>
      <c r="FM1070" s="48"/>
      <c r="FN1070" s="48"/>
      <c r="FO1070" s="48"/>
      <c r="FP1070" s="48"/>
      <c r="FQ1070" s="48"/>
      <c r="FR1070" s="48"/>
      <c r="FS1070" s="48"/>
      <c r="FT1070" s="48"/>
      <c r="FU1070" s="48"/>
      <c r="FV1070" s="48"/>
      <c r="FW1070" s="48"/>
      <c r="FX1070" s="48"/>
      <c r="FY1070" s="48"/>
      <c r="FZ1070" s="48"/>
      <c r="GA1070" s="48"/>
      <c r="GB1070" s="48"/>
      <c r="GC1070" s="48"/>
      <c r="GD1070" s="48"/>
      <c r="GE1070" s="48"/>
      <c r="GF1070" s="48"/>
      <c r="GG1070" s="48"/>
      <c r="GH1070" s="48"/>
      <c r="GI1070" s="48"/>
      <c r="GJ1070" s="48"/>
      <c r="GK1070" s="48"/>
      <c r="GL1070" s="48"/>
      <c r="GM1070" s="48"/>
      <c r="GN1070" s="48"/>
      <c r="GO1070" s="48"/>
      <c r="GP1070" s="48"/>
      <c r="GQ1070" s="48"/>
      <c r="GR1070" s="48"/>
      <c r="GS1070" s="48"/>
      <c r="GT1070" s="48"/>
      <c r="GU1070" s="48"/>
      <c r="GV1070" s="48"/>
      <c r="GW1070" s="48"/>
      <c r="GX1070" s="48"/>
      <c r="GY1070" s="48"/>
      <c r="GZ1070" s="48"/>
      <c r="HA1070" s="48"/>
      <c r="HB1070" s="48"/>
      <c r="HC1070" s="48"/>
      <c r="HD1070" s="48"/>
      <c r="HE1070" s="48"/>
      <c r="HF1070" s="48"/>
      <c r="HG1070" s="48"/>
      <c r="HH1070" s="48"/>
      <c r="HI1070" s="48"/>
      <c r="HJ1070" s="48"/>
      <c r="HK1070" s="48"/>
      <c r="HL1070" s="48"/>
      <c r="HM1070" s="48"/>
      <c r="HN1070" s="48"/>
      <c r="HO1070" s="48"/>
      <c r="HP1070" s="48"/>
      <c r="HQ1070" s="48"/>
      <c r="HR1070" s="48"/>
      <c r="HS1070" s="48"/>
      <c r="HT1070" s="48"/>
      <c r="HU1070" s="48"/>
      <c r="HV1070" s="48"/>
      <c r="HW1070" s="48"/>
      <c r="HX1070" s="48"/>
      <c r="HY1070" s="48"/>
      <c r="HZ1070" s="48"/>
      <c r="IA1070" s="48"/>
      <c r="IB1070" s="48"/>
      <c r="IC1070" s="48"/>
      <c r="ID1070" s="48"/>
      <c r="IE1070" s="48"/>
      <c r="IF1070" s="48"/>
      <c r="IG1070" s="48"/>
      <c r="IH1070" s="48"/>
      <c r="II1070" s="48"/>
      <c r="IJ1070" s="48"/>
      <c r="IK1070" s="48"/>
      <c r="IL1070" s="48"/>
      <c r="IM1070" s="48"/>
      <c r="IN1070" s="48"/>
      <c r="IO1070" s="48"/>
      <c r="IP1070" s="48"/>
      <c r="IQ1070" s="48"/>
      <c r="IR1070" s="48"/>
      <c r="IS1070" s="48"/>
      <c r="IT1070" s="48"/>
      <c r="IU1070" s="48"/>
      <c r="IV1070" s="48"/>
    </row>
    <row r="1071" spans="2:256" x14ac:dyDescent="0.25">
      <c r="B1071" s="48"/>
      <c r="C1071" s="48"/>
      <c r="D1071" s="48"/>
      <c r="E1071" s="48"/>
      <c r="F1071" s="48"/>
      <c r="G1071" s="48"/>
      <c r="H1071" s="48"/>
      <c r="I1071" s="48"/>
      <c r="J1071" s="48"/>
      <c r="K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M1071" s="48"/>
      <c r="EN1071" s="48"/>
      <c r="EO1071" s="48"/>
      <c r="EP1071" s="48"/>
      <c r="EQ1071" s="48"/>
      <c r="ER1071" s="48"/>
      <c r="ES1071" s="48"/>
      <c r="ET1071" s="48"/>
      <c r="EU1071" s="48"/>
      <c r="EV1071" s="48"/>
      <c r="EW1071" s="48"/>
      <c r="EX1071" s="48"/>
      <c r="EY1071" s="48"/>
      <c r="EZ1071" s="48"/>
      <c r="FA1071" s="48"/>
      <c r="FB1071" s="48"/>
      <c r="FC1071" s="48"/>
      <c r="FD1071" s="48"/>
      <c r="FE1071" s="48"/>
      <c r="FF1071" s="48"/>
      <c r="FG1071" s="48"/>
      <c r="FH1071" s="48"/>
      <c r="FI1071" s="48"/>
      <c r="FJ1071" s="48"/>
      <c r="FK1071" s="48"/>
      <c r="FL1071" s="48"/>
      <c r="FM1071" s="48"/>
      <c r="FN1071" s="48"/>
      <c r="FO1071" s="48"/>
      <c r="FP1071" s="48"/>
      <c r="FQ1071" s="48"/>
      <c r="FR1071" s="48"/>
      <c r="FS1071" s="48"/>
      <c r="FT1071" s="48"/>
      <c r="FU1071" s="48"/>
      <c r="FV1071" s="48"/>
      <c r="FW1071" s="48"/>
      <c r="FX1071" s="48"/>
      <c r="FY1071" s="48"/>
      <c r="FZ1071" s="48"/>
      <c r="GA1071" s="48"/>
      <c r="GB1071" s="48"/>
      <c r="GC1071" s="48"/>
      <c r="GD1071" s="48"/>
      <c r="GE1071" s="48"/>
      <c r="GF1071" s="48"/>
      <c r="GG1071" s="48"/>
      <c r="GH1071" s="48"/>
      <c r="GI1071" s="48"/>
      <c r="GJ1071" s="48"/>
      <c r="GK1071" s="48"/>
      <c r="GL1071" s="48"/>
      <c r="GM1071" s="48"/>
      <c r="GN1071" s="48"/>
      <c r="GO1071" s="48"/>
      <c r="GP1071" s="48"/>
      <c r="GQ1071" s="48"/>
      <c r="GR1071" s="48"/>
      <c r="GS1071" s="48"/>
      <c r="GT1071" s="48"/>
      <c r="GU1071" s="48"/>
      <c r="GV1071" s="48"/>
      <c r="GW1071" s="48"/>
      <c r="GX1071" s="48"/>
      <c r="GY1071" s="48"/>
      <c r="GZ1071" s="48"/>
      <c r="HA1071" s="48"/>
      <c r="HB1071" s="48"/>
      <c r="HC1071" s="48"/>
      <c r="HD1071" s="48"/>
      <c r="HE1071" s="48"/>
      <c r="HF1071" s="48"/>
      <c r="HG1071" s="48"/>
      <c r="HH1071" s="48"/>
      <c r="HI1071" s="48"/>
      <c r="HJ1071" s="48"/>
      <c r="HK1071" s="48"/>
      <c r="HL1071" s="48"/>
      <c r="HM1071" s="48"/>
      <c r="HN1071" s="48"/>
      <c r="HO1071" s="48"/>
      <c r="HP1071" s="48"/>
      <c r="HQ1071" s="48"/>
      <c r="HR1071" s="48"/>
      <c r="HS1071" s="48"/>
      <c r="HT1071" s="48"/>
      <c r="HU1071" s="48"/>
      <c r="HV1071" s="48"/>
      <c r="HW1071" s="48"/>
      <c r="HX1071" s="48"/>
      <c r="HY1071" s="48"/>
      <c r="HZ1071" s="48"/>
      <c r="IA1071" s="48"/>
      <c r="IB1071" s="48"/>
      <c r="IC1071" s="48"/>
      <c r="ID1071" s="48"/>
      <c r="IE1071" s="48"/>
      <c r="IF1071" s="48"/>
      <c r="IG1071" s="48"/>
      <c r="IH1071" s="48"/>
      <c r="II1071" s="48"/>
      <c r="IJ1071" s="48"/>
      <c r="IK1071" s="48"/>
      <c r="IL1071" s="48"/>
      <c r="IM1071" s="48"/>
      <c r="IN1071" s="48"/>
      <c r="IO1071" s="48"/>
      <c r="IP1071" s="48"/>
      <c r="IQ1071" s="48"/>
      <c r="IR1071" s="48"/>
      <c r="IS1071" s="48"/>
      <c r="IT1071" s="48"/>
      <c r="IU1071" s="48"/>
      <c r="IV1071" s="48"/>
    </row>
    <row r="1072" spans="2:256" x14ac:dyDescent="0.25">
      <c r="B1072" s="48"/>
      <c r="C1072" s="48"/>
      <c r="D1072" s="48"/>
      <c r="E1072" s="48"/>
      <c r="F1072" s="48"/>
      <c r="G1072" s="48"/>
      <c r="H1072" s="48"/>
      <c r="I1072" s="48"/>
      <c r="J1072" s="48"/>
      <c r="K1072" s="48"/>
      <c r="O1072" s="48"/>
      <c r="P1072" s="48"/>
      <c r="Q1072" s="48"/>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M1072" s="48"/>
      <c r="EN1072" s="48"/>
      <c r="EO1072" s="48"/>
      <c r="EP1072" s="48"/>
      <c r="EQ1072" s="48"/>
      <c r="ER1072" s="48"/>
      <c r="ES1072" s="48"/>
      <c r="ET1072" s="48"/>
      <c r="EU1072" s="48"/>
      <c r="EV1072" s="48"/>
      <c r="EW1072" s="48"/>
      <c r="EX1072" s="48"/>
      <c r="EY1072" s="48"/>
      <c r="EZ1072" s="48"/>
      <c r="FA1072" s="48"/>
      <c r="FB1072" s="48"/>
      <c r="FC1072" s="48"/>
      <c r="FD1072" s="48"/>
      <c r="FE1072" s="48"/>
      <c r="FF1072" s="48"/>
      <c r="FG1072" s="48"/>
      <c r="FH1072" s="48"/>
      <c r="FI1072" s="48"/>
      <c r="FJ1072" s="48"/>
      <c r="FK1072" s="48"/>
      <c r="FL1072" s="48"/>
      <c r="FM1072" s="48"/>
      <c r="FN1072" s="48"/>
      <c r="FO1072" s="48"/>
      <c r="FP1072" s="48"/>
      <c r="FQ1072" s="48"/>
      <c r="FR1072" s="48"/>
      <c r="FS1072" s="48"/>
      <c r="FT1072" s="48"/>
      <c r="FU1072" s="48"/>
      <c r="FV1072" s="48"/>
      <c r="FW1072" s="48"/>
      <c r="FX1072" s="48"/>
      <c r="FY1072" s="48"/>
      <c r="FZ1072" s="48"/>
      <c r="GA1072" s="48"/>
      <c r="GB1072" s="48"/>
      <c r="GC1072" s="48"/>
      <c r="GD1072" s="48"/>
      <c r="GE1072" s="48"/>
      <c r="GF1072" s="48"/>
      <c r="GG1072" s="48"/>
      <c r="GH1072" s="48"/>
      <c r="GI1072" s="48"/>
      <c r="GJ1072" s="48"/>
      <c r="GK1072" s="48"/>
      <c r="GL1072" s="48"/>
      <c r="GM1072" s="48"/>
      <c r="GN1072" s="48"/>
      <c r="GO1072" s="48"/>
      <c r="GP1072" s="48"/>
      <c r="GQ1072" s="48"/>
      <c r="GR1072" s="48"/>
      <c r="GS1072" s="48"/>
      <c r="GT1072" s="48"/>
      <c r="GU1072" s="48"/>
      <c r="GV1072" s="48"/>
      <c r="GW1072" s="48"/>
      <c r="GX1072" s="48"/>
      <c r="GY1072" s="48"/>
      <c r="GZ1072" s="48"/>
      <c r="HA1072" s="48"/>
      <c r="HB1072" s="48"/>
      <c r="HC1072" s="48"/>
      <c r="HD1072" s="48"/>
      <c r="HE1072" s="48"/>
      <c r="HF1072" s="48"/>
      <c r="HG1072" s="48"/>
      <c r="HH1072" s="48"/>
      <c r="HI1072" s="48"/>
      <c r="HJ1072" s="48"/>
      <c r="HK1072" s="48"/>
      <c r="HL1072" s="48"/>
      <c r="HM1072" s="48"/>
      <c r="HN1072" s="48"/>
      <c r="HO1072" s="48"/>
      <c r="HP1072" s="48"/>
      <c r="HQ1072" s="48"/>
      <c r="HR1072" s="48"/>
      <c r="HS1072" s="48"/>
      <c r="HT1072" s="48"/>
      <c r="HU1072" s="48"/>
      <c r="HV1072" s="48"/>
      <c r="HW1072" s="48"/>
      <c r="HX1072" s="48"/>
      <c r="HY1072" s="48"/>
      <c r="HZ1072" s="48"/>
      <c r="IA1072" s="48"/>
      <c r="IB1072" s="48"/>
      <c r="IC1072" s="48"/>
      <c r="ID1072" s="48"/>
      <c r="IE1072" s="48"/>
      <c r="IF1072" s="48"/>
      <c r="IG1072" s="48"/>
      <c r="IH1072" s="48"/>
      <c r="II1072" s="48"/>
      <c r="IJ1072" s="48"/>
      <c r="IK1072" s="48"/>
      <c r="IL1072" s="48"/>
      <c r="IM1072" s="48"/>
      <c r="IN1072" s="48"/>
      <c r="IO1072" s="48"/>
      <c r="IP1072" s="48"/>
      <c r="IQ1072" s="48"/>
      <c r="IR1072" s="48"/>
      <c r="IS1072" s="48"/>
      <c r="IT1072" s="48"/>
      <c r="IU1072" s="48"/>
      <c r="IV1072" s="48"/>
    </row>
    <row r="1073" spans="2:256" x14ac:dyDescent="0.25">
      <c r="B1073" s="48"/>
      <c r="C1073" s="48"/>
      <c r="D1073" s="48"/>
      <c r="E1073" s="48"/>
      <c r="F1073" s="48"/>
      <c r="G1073" s="48"/>
      <c r="H1073" s="48"/>
      <c r="I1073" s="48"/>
      <c r="J1073" s="48"/>
      <c r="K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M1073" s="48"/>
      <c r="EN1073" s="48"/>
      <c r="EO1073" s="48"/>
      <c r="EP1073" s="48"/>
      <c r="EQ1073" s="48"/>
      <c r="ER1073" s="48"/>
      <c r="ES1073" s="48"/>
      <c r="ET1073" s="48"/>
      <c r="EU1073" s="48"/>
      <c r="EV1073" s="48"/>
      <c r="EW1073" s="48"/>
      <c r="EX1073" s="48"/>
      <c r="EY1073" s="48"/>
      <c r="EZ1073" s="48"/>
      <c r="FA1073" s="48"/>
      <c r="FB1073" s="48"/>
      <c r="FC1073" s="48"/>
      <c r="FD1073" s="48"/>
      <c r="FE1073" s="48"/>
      <c r="FF1073" s="48"/>
      <c r="FG1073" s="48"/>
      <c r="FH1073" s="48"/>
      <c r="FI1073" s="48"/>
      <c r="FJ1073" s="48"/>
      <c r="FK1073" s="48"/>
      <c r="FL1073" s="48"/>
      <c r="FM1073" s="48"/>
      <c r="FN1073" s="48"/>
      <c r="FO1073" s="48"/>
      <c r="FP1073" s="48"/>
      <c r="FQ1073" s="48"/>
      <c r="FR1073" s="48"/>
      <c r="FS1073" s="48"/>
      <c r="FT1073" s="48"/>
      <c r="FU1073" s="48"/>
      <c r="FV1073" s="48"/>
      <c r="FW1073" s="48"/>
      <c r="FX1073" s="48"/>
      <c r="FY1073" s="48"/>
      <c r="FZ1073" s="48"/>
      <c r="GA1073" s="48"/>
      <c r="GB1073" s="48"/>
      <c r="GC1073" s="48"/>
      <c r="GD1073" s="48"/>
      <c r="GE1073" s="48"/>
      <c r="GF1073" s="48"/>
      <c r="GG1073" s="48"/>
      <c r="GH1073" s="48"/>
      <c r="GI1073" s="48"/>
      <c r="GJ1073" s="48"/>
      <c r="GK1073" s="48"/>
      <c r="GL1073" s="48"/>
      <c r="GM1073" s="48"/>
      <c r="GN1073" s="48"/>
      <c r="GO1073" s="48"/>
      <c r="GP1073" s="48"/>
      <c r="GQ1073" s="48"/>
      <c r="GR1073" s="48"/>
      <c r="GS1073" s="48"/>
      <c r="GT1073" s="48"/>
      <c r="GU1073" s="48"/>
      <c r="GV1073" s="48"/>
      <c r="GW1073" s="48"/>
      <c r="GX1073" s="48"/>
      <c r="GY1073" s="48"/>
      <c r="GZ1073" s="48"/>
      <c r="HA1073" s="48"/>
      <c r="HB1073" s="48"/>
      <c r="HC1073" s="48"/>
      <c r="HD1073" s="48"/>
      <c r="HE1073" s="48"/>
      <c r="HF1073" s="48"/>
      <c r="HG1073" s="48"/>
      <c r="HH1073" s="48"/>
      <c r="HI1073" s="48"/>
      <c r="HJ1073" s="48"/>
      <c r="HK1073" s="48"/>
      <c r="HL1073" s="48"/>
      <c r="HM1073" s="48"/>
      <c r="HN1073" s="48"/>
      <c r="HO1073" s="48"/>
      <c r="HP1073" s="48"/>
      <c r="HQ1073" s="48"/>
      <c r="HR1073" s="48"/>
      <c r="HS1073" s="48"/>
      <c r="HT1073" s="48"/>
      <c r="HU1073" s="48"/>
      <c r="HV1073" s="48"/>
      <c r="HW1073" s="48"/>
      <c r="HX1073" s="48"/>
      <c r="HY1073" s="48"/>
      <c r="HZ1073" s="48"/>
      <c r="IA1073" s="48"/>
      <c r="IB1073" s="48"/>
      <c r="IC1073" s="48"/>
      <c r="ID1073" s="48"/>
      <c r="IE1073" s="48"/>
      <c r="IF1073" s="48"/>
      <c r="IG1073" s="48"/>
      <c r="IH1073" s="48"/>
      <c r="II1073" s="48"/>
      <c r="IJ1073" s="48"/>
      <c r="IK1073" s="48"/>
      <c r="IL1073" s="48"/>
      <c r="IM1073" s="48"/>
      <c r="IN1073" s="48"/>
      <c r="IO1073" s="48"/>
      <c r="IP1073" s="48"/>
      <c r="IQ1073" s="48"/>
      <c r="IR1073" s="48"/>
      <c r="IS1073" s="48"/>
      <c r="IT1073" s="48"/>
      <c r="IU1073" s="48"/>
      <c r="IV1073" s="48"/>
    </row>
    <row r="1074" spans="2:256" x14ac:dyDescent="0.25">
      <c r="B1074" s="48"/>
      <c r="C1074" s="48"/>
      <c r="D1074" s="48"/>
      <c r="E1074" s="48"/>
      <c r="F1074" s="48"/>
      <c r="G1074" s="48"/>
      <c r="H1074" s="48"/>
      <c r="I1074" s="48"/>
      <c r="J1074" s="48"/>
      <c r="K1074" s="48"/>
      <c r="O1074" s="48"/>
      <c r="P1074" s="48"/>
      <c r="Q1074" s="48"/>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M1074" s="48"/>
      <c r="EN1074" s="48"/>
      <c r="EO1074" s="48"/>
      <c r="EP1074" s="48"/>
      <c r="EQ1074" s="48"/>
      <c r="ER1074" s="48"/>
      <c r="ES1074" s="48"/>
      <c r="ET1074" s="48"/>
      <c r="EU1074" s="48"/>
      <c r="EV1074" s="48"/>
      <c r="EW1074" s="48"/>
      <c r="EX1074" s="48"/>
      <c r="EY1074" s="48"/>
      <c r="EZ1074" s="48"/>
      <c r="FA1074" s="48"/>
      <c r="FB1074" s="48"/>
      <c r="FC1074" s="48"/>
      <c r="FD1074" s="48"/>
      <c r="FE1074" s="48"/>
      <c r="FF1074" s="48"/>
      <c r="FG1074" s="48"/>
      <c r="FH1074" s="48"/>
      <c r="FI1074" s="48"/>
      <c r="FJ1074" s="48"/>
      <c r="FK1074" s="48"/>
      <c r="FL1074" s="48"/>
      <c r="FM1074" s="48"/>
      <c r="FN1074" s="48"/>
      <c r="FO1074" s="48"/>
      <c r="FP1074" s="48"/>
      <c r="FQ1074" s="48"/>
      <c r="FR1074" s="48"/>
      <c r="FS1074" s="48"/>
      <c r="FT1074" s="48"/>
      <c r="FU1074" s="48"/>
      <c r="FV1074" s="48"/>
      <c r="FW1074" s="48"/>
      <c r="FX1074" s="48"/>
      <c r="FY1074" s="48"/>
      <c r="FZ1074" s="48"/>
      <c r="GA1074" s="48"/>
      <c r="GB1074" s="48"/>
      <c r="GC1074" s="48"/>
      <c r="GD1074" s="48"/>
      <c r="GE1074" s="48"/>
      <c r="GF1074" s="48"/>
      <c r="GG1074" s="48"/>
      <c r="GH1074" s="48"/>
      <c r="GI1074" s="48"/>
      <c r="GJ1074" s="48"/>
      <c r="GK1074" s="48"/>
      <c r="GL1074" s="48"/>
      <c r="GM1074" s="48"/>
      <c r="GN1074" s="48"/>
      <c r="GO1074" s="48"/>
      <c r="GP1074" s="48"/>
      <c r="GQ1074" s="48"/>
      <c r="GR1074" s="48"/>
      <c r="GS1074" s="48"/>
      <c r="GT1074" s="48"/>
      <c r="GU1074" s="48"/>
      <c r="GV1074" s="48"/>
      <c r="GW1074" s="48"/>
      <c r="GX1074" s="48"/>
      <c r="GY1074" s="48"/>
      <c r="GZ1074" s="48"/>
      <c r="HA1074" s="48"/>
      <c r="HB1074" s="48"/>
      <c r="HC1074" s="48"/>
      <c r="HD1074" s="48"/>
      <c r="HE1074" s="48"/>
      <c r="HF1074" s="48"/>
      <c r="HG1074" s="48"/>
      <c r="HH1074" s="48"/>
      <c r="HI1074" s="48"/>
      <c r="HJ1074" s="48"/>
      <c r="HK1074" s="48"/>
      <c r="HL1074" s="48"/>
      <c r="HM1074" s="48"/>
      <c r="HN1074" s="48"/>
      <c r="HO1074" s="48"/>
      <c r="HP1074" s="48"/>
      <c r="HQ1074" s="48"/>
      <c r="HR1074" s="48"/>
      <c r="HS1074" s="48"/>
      <c r="HT1074" s="48"/>
      <c r="HU1074" s="48"/>
      <c r="HV1074" s="48"/>
      <c r="HW1074" s="48"/>
      <c r="HX1074" s="48"/>
      <c r="HY1074" s="48"/>
      <c r="HZ1074" s="48"/>
      <c r="IA1074" s="48"/>
      <c r="IB1074" s="48"/>
      <c r="IC1074" s="48"/>
      <c r="ID1074" s="48"/>
      <c r="IE1074" s="48"/>
      <c r="IF1074" s="48"/>
      <c r="IG1074" s="48"/>
      <c r="IH1074" s="48"/>
      <c r="II1074" s="48"/>
      <c r="IJ1074" s="48"/>
      <c r="IK1074" s="48"/>
      <c r="IL1074" s="48"/>
      <c r="IM1074" s="48"/>
      <c r="IN1074" s="48"/>
      <c r="IO1074" s="48"/>
      <c r="IP1074" s="48"/>
      <c r="IQ1074" s="48"/>
      <c r="IR1074" s="48"/>
      <c r="IS1074" s="48"/>
      <c r="IT1074" s="48"/>
      <c r="IU1074" s="48"/>
      <c r="IV1074" s="48"/>
    </row>
    <row r="1075" spans="2:256" x14ac:dyDescent="0.25">
      <c r="B1075" s="48"/>
      <c r="C1075" s="48"/>
      <c r="D1075" s="48"/>
      <c r="E1075" s="48"/>
      <c r="F1075" s="48"/>
      <c r="G1075" s="48"/>
      <c r="H1075" s="48"/>
      <c r="I1075" s="48"/>
      <c r="J1075" s="48"/>
      <c r="K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M1075" s="48"/>
      <c r="EN1075" s="48"/>
      <c r="EO1075" s="48"/>
      <c r="EP1075" s="48"/>
      <c r="EQ1075" s="48"/>
      <c r="ER1075" s="48"/>
      <c r="ES1075" s="48"/>
      <c r="ET1075" s="48"/>
      <c r="EU1075" s="48"/>
      <c r="EV1075" s="48"/>
      <c r="EW1075" s="48"/>
      <c r="EX1075" s="48"/>
      <c r="EY1075" s="48"/>
      <c r="EZ1075" s="48"/>
      <c r="FA1075" s="48"/>
      <c r="FB1075" s="48"/>
      <c r="FC1075" s="48"/>
      <c r="FD1075" s="48"/>
      <c r="FE1075" s="48"/>
      <c r="FF1075" s="48"/>
      <c r="FG1075" s="48"/>
      <c r="FH1075" s="48"/>
      <c r="FI1075" s="48"/>
      <c r="FJ1075" s="48"/>
      <c r="FK1075" s="48"/>
      <c r="FL1075" s="48"/>
      <c r="FM1075" s="48"/>
      <c r="FN1075" s="48"/>
      <c r="FO1075" s="48"/>
      <c r="FP1075" s="48"/>
      <c r="FQ1075" s="48"/>
      <c r="FR1075" s="48"/>
      <c r="FS1075" s="48"/>
      <c r="FT1075" s="48"/>
      <c r="FU1075" s="48"/>
      <c r="FV1075" s="48"/>
      <c r="FW1075" s="48"/>
      <c r="FX1075" s="48"/>
      <c r="FY1075" s="48"/>
      <c r="FZ1075" s="48"/>
      <c r="GA1075" s="48"/>
      <c r="GB1075" s="48"/>
      <c r="GC1075" s="48"/>
      <c r="GD1075" s="48"/>
      <c r="GE1075" s="48"/>
      <c r="GF1075" s="48"/>
      <c r="GG1075" s="48"/>
      <c r="GH1075" s="48"/>
      <c r="GI1075" s="48"/>
      <c r="GJ1075" s="48"/>
      <c r="GK1075" s="48"/>
      <c r="GL1075" s="48"/>
      <c r="GM1075" s="48"/>
      <c r="GN1075" s="48"/>
      <c r="GO1075" s="48"/>
      <c r="GP1075" s="48"/>
      <c r="GQ1075" s="48"/>
      <c r="GR1075" s="48"/>
      <c r="GS1075" s="48"/>
      <c r="GT1075" s="48"/>
      <c r="GU1075" s="48"/>
      <c r="GV1075" s="48"/>
      <c r="GW1075" s="48"/>
      <c r="GX1075" s="48"/>
      <c r="GY1075" s="48"/>
      <c r="GZ1075" s="48"/>
      <c r="HA1075" s="48"/>
      <c r="HB1075" s="48"/>
      <c r="HC1075" s="48"/>
      <c r="HD1075" s="48"/>
      <c r="HE1075" s="48"/>
      <c r="HF1075" s="48"/>
      <c r="HG1075" s="48"/>
      <c r="HH1075" s="48"/>
      <c r="HI1075" s="48"/>
      <c r="HJ1075" s="48"/>
      <c r="HK1075" s="48"/>
      <c r="HL1075" s="48"/>
      <c r="HM1075" s="48"/>
      <c r="HN1075" s="48"/>
      <c r="HO1075" s="48"/>
      <c r="HP1075" s="48"/>
      <c r="HQ1075" s="48"/>
      <c r="HR1075" s="48"/>
      <c r="HS1075" s="48"/>
      <c r="HT1075" s="48"/>
      <c r="HU1075" s="48"/>
      <c r="HV1075" s="48"/>
      <c r="HW1075" s="48"/>
      <c r="HX1075" s="48"/>
      <c r="HY1075" s="48"/>
      <c r="HZ1075" s="48"/>
      <c r="IA1075" s="48"/>
      <c r="IB1075" s="48"/>
      <c r="IC1075" s="48"/>
      <c r="ID1075" s="48"/>
      <c r="IE1075" s="48"/>
      <c r="IF1075" s="48"/>
      <c r="IG1075" s="48"/>
      <c r="IH1075" s="48"/>
      <c r="II1075" s="48"/>
      <c r="IJ1075" s="48"/>
      <c r="IK1075" s="48"/>
      <c r="IL1075" s="48"/>
      <c r="IM1075" s="48"/>
      <c r="IN1075" s="48"/>
      <c r="IO1075" s="48"/>
      <c r="IP1075" s="48"/>
      <c r="IQ1075" s="48"/>
      <c r="IR1075" s="48"/>
      <c r="IS1075" s="48"/>
      <c r="IT1075" s="48"/>
      <c r="IU1075" s="48"/>
      <c r="IV1075" s="48"/>
    </row>
    <row r="1076" spans="2:256" x14ac:dyDescent="0.25">
      <c r="B1076" s="48"/>
      <c r="C1076" s="48"/>
      <c r="D1076" s="48"/>
      <c r="E1076" s="48"/>
      <c r="F1076" s="48"/>
      <c r="G1076" s="48"/>
      <c r="H1076" s="48"/>
      <c r="I1076" s="48"/>
      <c r="J1076" s="48"/>
      <c r="K1076" s="48"/>
      <c r="O1076" s="48"/>
      <c r="P1076" s="48"/>
      <c r="Q1076" s="48"/>
      <c r="R1076" s="48"/>
      <c r="S1076" s="48"/>
      <c r="T1076" s="48"/>
      <c r="U1076" s="48"/>
      <c r="V1076" s="48"/>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M1076" s="48"/>
      <c r="EN1076" s="48"/>
      <c r="EO1076" s="48"/>
      <c r="EP1076" s="48"/>
      <c r="EQ1076" s="48"/>
      <c r="ER1076" s="48"/>
      <c r="ES1076" s="48"/>
      <c r="ET1076" s="48"/>
      <c r="EU1076" s="48"/>
      <c r="EV1076" s="48"/>
      <c r="EW1076" s="48"/>
      <c r="EX1076" s="48"/>
      <c r="EY1076" s="48"/>
      <c r="EZ1076" s="48"/>
      <c r="FA1076" s="48"/>
      <c r="FB1076" s="48"/>
      <c r="FC1076" s="48"/>
      <c r="FD1076" s="48"/>
      <c r="FE1076" s="48"/>
      <c r="FF1076" s="48"/>
      <c r="FG1076" s="48"/>
      <c r="FH1076" s="48"/>
      <c r="FI1076" s="48"/>
      <c r="FJ1076" s="48"/>
      <c r="FK1076" s="48"/>
      <c r="FL1076" s="48"/>
      <c r="FM1076" s="48"/>
      <c r="FN1076" s="48"/>
      <c r="FO1076" s="48"/>
      <c r="FP1076" s="48"/>
      <c r="FQ1076" s="48"/>
      <c r="FR1076" s="48"/>
      <c r="FS1076" s="48"/>
      <c r="FT1076" s="48"/>
      <c r="FU1076" s="48"/>
      <c r="FV1076" s="48"/>
      <c r="FW1076" s="48"/>
      <c r="FX1076" s="48"/>
      <c r="FY1076" s="48"/>
      <c r="FZ1076" s="48"/>
      <c r="GA1076" s="48"/>
      <c r="GB1076" s="48"/>
      <c r="GC1076" s="48"/>
      <c r="GD1076" s="48"/>
      <c r="GE1076" s="48"/>
      <c r="GF1076" s="48"/>
      <c r="GG1076" s="48"/>
      <c r="GH1076" s="48"/>
      <c r="GI1076" s="48"/>
      <c r="GJ1076" s="48"/>
      <c r="GK1076" s="48"/>
      <c r="GL1076" s="48"/>
      <c r="GM1076" s="48"/>
      <c r="GN1076" s="48"/>
      <c r="GO1076" s="48"/>
      <c r="GP1076" s="48"/>
      <c r="GQ1076" s="48"/>
      <c r="GR1076" s="48"/>
      <c r="GS1076" s="48"/>
      <c r="GT1076" s="48"/>
      <c r="GU1076" s="48"/>
      <c r="GV1076" s="48"/>
      <c r="GW1076" s="48"/>
      <c r="GX1076" s="48"/>
      <c r="GY1076" s="48"/>
      <c r="GZ1076" s="48"/>
      <c r="HA1076" s="48"/>
      <c r="HB1076" s="48"/>
      <c r="HC1076" s="48"/>
      <c r="HD1076" s="48"/>
      <c r="HE1076" s="48"/>
      <c r="HF1076" s="48"/>
      <c r="HG1076" s="48"/>
      <c r="HH1076" s="48"/>
      <c r="HI1076" s="48"/>
      <c r="HJ1076" s="48"/>
      <c r="HK1076" s="48"/>
      <c r="HL1076" s="48"/>
      <c r="HM1076" s="48"/>
      <c r="HN1076" s="48"/>
      <c r="HO1076" s="48"/>
      <c r="HP1076" s="48"/>
      <c r="HQ1076" s="48"/>
      <c r="HR1076" s="48"/>
      <c r="HS1076" s="48"/>
      <c r="HT1076" s="48"/>
      <c r="HU1076" s="48"/>
      <c r="HV1076" s="48"/>
      <c r="HW1076" s="48"/>
      <c r="HX1076" s="48"/>
      <c r="HY1076" s="48"/>
      <c r="HZ1076" s="48"/>
      <c r="IA1076" s="48"/>
      <c r="IB1076" s="48"/>
      <c r="IC1076" s="48"/>
      <c r="ID1076" s="48"/>
      <c r="IE1076" s="48"/>
      <c r="IF1076" s="48"/>
      <c r="IG1076" s="48"/>
      <c r="IH1076" s="48"/>
      <c r="II1076" s="48"/>
      <c r="IJ1076" s="48"/>
      <c r="IK1076" s="48"/>
      <c r="IL1076" s="48"/>
      <c r="IM1076" s="48"/>
      <c r="IN1076" s="48"/>
      <c r="IO1076" s="48"/>
      <c r="IP1076" s="48"/>
      <c r="IQ1076" s="48"/>
      <c r="IR1076" s="48"/>
      <c r="IS1076" s="48"/>
      <c r="IT1076" s="48"/>
      <c r="IU1076" s="48"/>
      <c r="IV1076" s="48"/>
    </row>
    <row r="1077" spans="2:256" x14ac:dyDescent="0.25">
      <c r="B1077" s="48"/>
      <c r="C1077" s="48"/>
      <c r="D1077" s="48"/>
      <c r="E1077" s="48"/>
      <c r="F1077" s="48"/>
      <c r="G1077" s="48"/>
      <c r="H1077" s="48"/>
      <c r="I1077" s="48"/>
      <c r="J1077" s="48"/>
      <c r="K1077" s="48"/>
      <c r="O1077" s="48"/>
      <c r="P1077" s="48"/>
      <c r="Q1077" s="48"/>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M1077" s="48"/>
      <c r="EN1077" s="48"/>
      <c r="EO1077" s="48"/>
      <c r="EP1077" s="48"/>
      <c r="EQ1077" s="48"/>
      <c r="ER1077" s="48"/>
      <c r="ES1077" s="48"/>
      <c r="ET1077" s="48"/>
      <c r="EU1077" s="48"/>
      <c r="EV1077" s="48"/>
      <c r="EW1077" s="48"/>
      <c r="EX1077" s="48"/>
      <c r="EY1077" s="48"/>
      <c r="EZ1077" s="48"/>
      <c r="FA1077" s="48"/>
      <c r="FB1077" s="48"/>
      <c r="FC1077" s="48"/>
      <c r="FD1077" s="48"/>
      <c r="FE1077" s="48"/>
      <c r="FF1077" s="48"/>
      <c r="FG1077" s="48"/>
      <c r="FH1077" s="48"/>
      <c r="FI1077" s="48"/>
      <c r="FJ1077" s="48"/>
      <c r="FK1077" s="48"/>
      <c r="FL1077" s="48"/>
      <c r="FM1077" s="48"/>
      <c r="FN1077" s="48"/>
      <c r="FO1077" s="48"/>
      <c r="FP1077" s="48"/>
      <c r="FQ1077" s="48"/>
      <c r="FR1077" s="48"/>
      <c r="FS1077" s="48"/>
      <c r="FT1077" s="48"/>
      <c r="FU1077" s="48"/>
      <c r="FV1077" s="48"/>
      <c r="FW1077" s="48"/>
      <c r="FX1077" s="48"/>
      <c r="FY1077" s="48"/>
      <c r="FZ1077" s="48"/>
      <c r="GA1077" s="48"/>
      <c r="GB1077" s="48"/>
      <c r="GC1077" s="48"/>
      <c r="GD1077" s="48"/>
      <c r="GE1077" s="48"/>
      <c r="GF1077" s="48"/>
      <c r="GG1077" s="48"/>
      <c r="GH1077" s="48"/>
      <c r="GI1077" s="48"/>
      <c r="GJ1077" s="48"/>
      <c r="GK1077" s="48"/>
      <c r="GL1077" s="48"/>
      <c r="GM1077" s="48"/>
      <c r="GN1077" s="48"/>
      <c r="GO1077" s="48"/>
      <c r="GP1077" s="48"/>
      <c r="GQ1077" s="48"/>
      <c r="GR1077" s="48"/>
      <c r="GS1077" s="48"/>
      <c r="GT1077" s="48"/>
      <c r="GU1077" s="48"/>
      <c r="GV1077" s="48"/>
      <c r="GW1077" s="48"/>
      <c r="GX1077" s="48"/>
      <c r="GY1077" s="48"/>
      <c r="GZ1077" s="48"/>
      <c r="HA1077" s="48"/>
      <c r="HB1077" s="48"/>
      <c r="HC1077" s="48"/>
      <c r="HD1077" s="48"/>
      <c r="HE1077" s="48"/>
      <c r="HF1077" s="48"/>
      <c r="HG1077" s="48"/>
      <c r="HH1077" s="48"/>
      <c r="HI1077" s="48"/>
      <c r="HJ1077" s="48"/>
      <c r="HK1077" s="48"/>
      <c r="HL1077" s="48"/>
      <c r="HM1077" s="48"/>
      <c r="HN1077" s="48"/>
      <c r="HO1077" s="48"/>
      <c r="HP1077" s="48"/>
      <c r="HQ1077" s="48"/>
      <c r="HR1077" s="48"/>
      <c r="HS1077" s="48"/>
      <c r="HT1077" s="48"/>
      <c r="HU1077" s="48"/>
      <c r="HV1077" s="48"/>
      <c r="HW1077" s="48"/>
      <c r="HX1077" s="48"/>
      <c r="HY1077" s="48"/>
      <c r="HZ1077" s="48"/>
      <c r="IA1077" s="48"/>
      <c r="IB1077" s="48"/>
      <c r="IC1077" s="48"/>
      <c r="ID1077" s="48"/>
      <c r="IE1077" s="48"/>
      <c r="IF1077" s="48"/>
      <c r="IG1077" s="48"/>
      <c r="IH1077" s="48"/>
      <c r="II1077" s="48"/>
      <c r="IJ1077" s="48"/>
      <c r="IK1077" s="48"/>
      <c r="IL1077" s="48"/>
      <c r="IM1077" s="48"/>
      <c r="IN1077" s="48"/>
      <c r="IO1077" s="48"/>
      <c r="IP1077" s="48"/>
      <c r="IQ1077" s="48"/>
      <c r="IR1077" s="48"/>
      <c r="IS1077" s="48"/>
      <c r="IT1077" s="48"/>
      <c r="IU1077" s="48"/>
      <c r="IV1077" s="48"/>
    </row>
    <row r="1078" spans="2:256" x14ac:dyDescent="0.25">
      <c r="B1078" s="48"/>
      <c r="C1078" s="48"/>
      <c r="D1078" s="48"/>
      <c r="E1078" s="48"/>
      <c r="F1078" s="48"/>
      <c r="G1078" s="48"/>
      <c r="H1078" s="48"/>
      <c r="I1078" s="48"/>
      <c r="J1078" s="48"/>
      <c r="K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M1078" s="48"/>
      <c r="EN1078" s="48"/>
      <c r="EO1078" s="48"/>
      <c r="EP1078" s="48"/>
      <c r="EQ1078" s="48"/>
      <c r="ER1078" s="48"/>
      <c r="ES1078" s="48"/>
      <c r="ET1078" s="48"/>
      <c r="EU1078" s="48"/>
      <c r="EV1078" s="48"/>
      <c r="EW1078" s="48"/>
      <c r="EX1078" s="48"/>
      <c r="EY1078" s="48"/>
      <c r="EZ1078" s="48"/>
      <c r="FA1078" s="48"/>
      <c r="FB1078" s="48"/>
      <c r="FC1078" s="48"/>
      <c r="FD1078" s="48"/>
      <c r="FE1078" s="48"/>
      <c r="FF1078" s="48"/>
      <c r="FG1078" s="48"/>
      <c r="FH1078" s="48"/>
      <c r="FI1078" s="48"/>
      <c r="FJ1078" s="48"/>
      <c r="FK1078" s="48"/>
      <c r="FL1078" s="48"/>
      <c r="FM1078" s="48"/>
      <c r="FN1078" s="48"/>
      <c r="FO1078" s="48"/>
      <c r="FP1078" s="48"/>
      <c r="FQ1078" s="48"/>
      <c r="FR1078" s="48"/>
      <c r="FS1078" s="48"/>
      <c r="FT1078" s="48"/>
      <c r="FU1078" s="48"/>
      <c r="FV1078" s="48"/>
      <c r="FW1078" s="48"/>
      <c r="FX1078" s="48"/>
      <c r="FY1078" s="48"/>
      <c r="FZ1078" s="48"/>
      <c r="GA1078" s="48"/>
      <c r="GB1078" s="48"/>
      <c r="GC1078" s="48"/>
      <c r="GD1078" s="48"/>
      <c r="GE1078" s="48"/>
      <c r="GF1078" s="48"/>
      <c r="GG1078" s="48"/>
      <c r="GH1078" s="48"/>
      <c r="GI1078" s="48"/>
      <c r="GJ1078" s="48"/>
      <c r="GK1078" s="48"/>
      <c r="GL1078" s="48"/>
      <c r="GM1078" s="48"/>
      <c r="GN1078" s="48"/>
      <c r="GO1078" s="48"/>
      <c r="GP1078" s="48"/>
      <c r="GQ1078" s="48"/>
      <c r="GR1078" s="48"/>
      <c r="GS1078" s="48"/>
      <c r="GT1078" s="48"/>
      <c r="GU1078" s="48"/>
      <c r="GV1078" s="48"/>
      <c r="GW1078" s="48"/>
      <c r="GX1078" s="48"/>
      <c r="GY1078" s="48"/>
      <c r="GZ1078" s="48"/>
      <c r="HA1078" s="48"/>
      <c r="HB1078" s="48"/>
      <c r="HC1078" s="48"/>
      <c r="HD1078" s="48"/>
      <c r="HE1078" s="48"/>
      <c r="HF1078" s="48"/>
      <c r="HG1078" s="48"/>
      <c r="HH1078" s="48"/>
      <c r="HI1078" s="48"/>
      <c r="HJ1078" s="48"/>
      <c r="HK1078" s="48"/>
      <c r="HL1078" s="48"/>
      <c r="HM1078" s="48"/>
      <c r="HN1078" s="48"/>
      <c r="HO1078" s="48"/>
      <c r="HP1078" s="48"/>
      <c r="HQ1078" s="48"/>
      <c r="HR1078" s="48"/>
      <c r="HS1078" s="48"/>
      <c r="HT1078" s="48"/>
      <c r="HU1078" s="48"/>
      <c r="HV1078" s="48"/>
      <c r="HW1078" s="48"/>
      <c r="HX1078" s="48"/>
      <c r="HY1078" s="48"/>
      <c r="HZ1078" s="48"/>
      <c r="IA1078" s="48"/>
      <c r="IB1078" s="48"/>
      <c r="IC1078" s="48"/>
      <c r="ID1078" s="48"/>
      <c r="IE1078" s="48"/>
      <c r="IF1078" s="48"/>
      <c r="IG1078" s="48"/>
      <c r="IH1078" s="48"/>
      <c r="II1078" s="48"/>
      <c r="IJ1078" s="48"/>
      <c r="IK1078" s="48"/>
      <c r="IL1078" s="48"/>
      <c r="IM1078" s="48"/>
      <c r="IN1078" s="48"/>
      <c r="IO1078" s="48"/>
      <c r="IP1078" s="48"/>
      <c r="IQ1078" s="48"/>
      <c r="IR1078" s="48"/>
      <c r="IS1078" s="48"/>
      <c r="IT1078" s="48"/>
      <c r="IU1078" s="48"/>
      <c r="IV1078" s="48"/>
    </row>
    <row r="1079" spans="2:256" x14ac:dyDescent="0.25">
      <c r="B1079" s="48"/>
      <c r="C1079" s="48"/>
      <c r="D1079" s="48"/>
      <c r="E1079" s="48"/>
      <c r="F1079" s="48"/>
      <c r="G1079" s="48"/>
      <c r="H1079" s="48"/>
      <c r="I1079" s="48"/>
      <c r="J1079" s="48"/>
      <c r="K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M1079" s="48"/>
      <c r="EN1079" s="48"/>
      <c r="EO1079" s="48"/>
      <c r="EP1079" s="48"/>
      <c r="EQ1079" s="48"/>
      <c r="ER1079" s="48"/>
      <c r="ES1079" s="48"/>
      <c r="ET1079" s="48"/>
      <c r="EU1079" s="48"/>
      <c r="EV1079" s="48"/>
      <c r="EW1079" s="48"/>
      <c r="EX1079" s="48"/>
      <c r="EY1079" s="48"/>
      <c r="EZ1079" s="48"/>
      <c r="FA1079" s="48"/>
      <c r="FB1079" s="48"/>
      <c r="FC1079" s="48"/>
      <c r="FD1079" s="48"/>
      <c r="FE1079" s="48"/>
      <c r="FF1079" s="48"/>
      <c r="FG1079" s="48"/>
      <c r="FH1079" s="48"/>
      <c r="FI1079" s="48"/>
      <c r="FJ1079" s="48"/>
      <c r="FK1079" s="48"/>
      <c r="FL1079" s="48"/>
      <c r="FM1079" s="48"/>
      <c r="FN1079" s="48"/>
      <c r="FO1079" s="48"/>
      <c r="FP1079" s="48"/>
      <c r="FQ1079" s="48"/>
      <c r="FR1079" s="48"/>
      <c r="FS1079" s="48"/>
      <c r="FT1079" s="48"/>
      <c r="FU1079" s="48"/>
      <c r="FV1079" s="48"/>
      <c r="FW1079" s="48"/>
      <c r="FX1079" s="48"/>
      <c r="FY1079" s="48"/>
      <c r="FZ1079" s="48"/>
      <c r="GA1079" s="48"/>
      <c r="GB1079" s="48"/>
      <c r="GC1079" s="48"/>
      <c r="GD1079" s="48"/>
      <c r="GE1079" s="48"/>
      <c r="GF1079" s="48"/>
      <c r="GG1079" s="48"/>
      <c r="GH1079" s="48"/>
      <c r="GI1079" s="48"/>
      <c r="GJ1079" s="48"/>
      <c r="GK1079" s="48"/>
      <c r="GL1079" s="48"/>
      <c r="GM1079" s="48"/>
      <c r="GN1079" s="48"/>
      <c r="GO1079" s="48"/>
      <c r="GP1079" s="48"/>
      <c r="GQ1079" s="48"/>
      <c r="GR1079" s="48"/>
      <c r="GS1079" s="48"/>
      <c r="GT1079" s="48"/>
      <c r="GU1079" s="48"/>
      <c r="GV1079" s="48"/>
      <c r="GW1079" s="48"/>
      <c r="GX1079" s="48"/>
      <c r="GY1079" s="48"/>
      <c r="GZ1079" s="48"/>
      <c r="HA1079" s="48"/>
      <c r="HB1079" s="48"/>
      <c r="HC1079" s="48"/>
      <c r="HD1079" s="48"/>
      <c r="HE1079" s="48"/>
      <c r="HF1079" s="48"/>
      <c r="HG1079" s="48"/>
      <c r="HH1079" s="48"/>
      <c r="HI1079" s="48"/>
      <c r="HJ1079" s="48"/>
      <c r="HK1079" s="48"/>
      <c r="HL1079" s="48"/>
      <c r="HM1079" s="48"/>
      <c r="HN1079" s="48"/>
      <c r="HO1079" s="48"/>
      <c r="HP1079" s="48"/>
      <c r="HQ1079" s="48"/>
      <c r="HR1079" s="48"/>
      <c r="HS1079" s="48"/>
      <c r="HT1079" s="48"/>
      <c r="HU1079" s="48"/>
      <c r="HV1079" s="48"/>
      <c r="HW1079" s="48"/>
      <c r="HX1079" s="48"/>
      <c r="HY1079" s="48"/>
      <c r="HZ1079" s="48"/>
      <c r="IA1079" s="48"/>
      <c r="IB1079" s="48"/>
      <c r="IC1079" s="48"/>
      <c r="ID1079" s="48"/>
      <c r="IE1079" s="48"/>
      <c r="IF1079" s="48"/>
      <c r="IG1079" s="48"/>
      <c r="IH1079" s="48"/>
      <c r="II1079" s="48"/>
      <c r="IJ1079" s="48"/>
      <c r="IK1079" s="48"/>
      <c r="IL1079" s="48"/>
      <c r="IM1079" s="48"/>
      <c r="IN1079" s="48"/>
      <c r="IO1079" s="48"/>
      <c r="IP1079" s="48"/>
      <c r="IQ1079" s="48"/>
      <c r="IR1079" s="48"/>
      <c r="IS1079" s="48"/>
      <c r="IT1079" s="48"/>
      <c r="IU1079" s="48"/>
      <c r="IV1079" s="48"/>
    </row>
    <row r="1080" spans="2:256" x14ac:dyDescent="0.25">
      <c r="B1080" s="48"/>
      <c r="C1080" s="48"/>
      <c r="D1080" s="48"/>
      <c r="E1080" s="48"/>
      <c r="F1080" s="48"/>
      <c r="G1080" s="48"/>
      <c r="H1080" s="48"/>
      <c r="I1080" s="48"/>
      <c r="J1080" s="48"/>
      <c r="K1080" s="48"/>
      <c r="O1080" s="48"/>
      <c r="P1080" s="48"/>
      <c r="Q1080" s="48"/>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M1080" s="48"/>
      <c r="EN1080" s="48"/>
      <c r="EO1080" s="48"/>
      <c r="EP1080" s="48"/>
      <c r="EQ1080" s="48"/>
      <c r="ER1080" s="48"/>
      <c r="ES1080" s="48"/>
      <c r="ET1080" s="48"/>
      <c r="EU1080" s="48"/>
      <c r="EV1080" s="48"/>
      <c r="EW1080" s="48"/>
      <c r="EX1080" s="48"/>
      <c r="EY1080" s="48"/>
      <c r="EZ1080" s="48"/>
      <c r="FA1080" s="48"/>
      <c r="FB1080" s="48"/>
      <c r="FC1080" s="48"/>
      <c r="FD1080" s="48"/>
      <c r="FE1080" s="48"/>
      <c r="FF1080" s="48"/>
      <c r="FG1080" s="48"/>
      <c r="FH1080" s="48"/>
      <c r="FI1080" s="48"/>
      <c r="FJ1080" s="48"/>
      <c r="FK1080" s="48"/>
      <c r="FL1080" s="48"/>
      <c r="FM1080" s="48"/>
      <c r="FN1080" s="48"/>
      <c r="FO1080" s="48"/>
      <c r="FP1080" s="48"/>
      <c r="FQ1080" s="48"/>
      <c r="FR1080" s="48"/>
      <c r="FS1080" s="48"/>
      <c r="FT1080" s="48"/>
      <c r="FU1080" s="48"/>
      <c r="FV1080" s="48"/>
      <c r="FW1080" s="48"/>
      <c r="FX1080" s="48"/>
      <c r="FY1080" s="48"/>
      <c r="FZ1080" s="48"/>
      <c r="GA1080" s="48"/>
      <c r="GB1080" s="48"/>
      <c r="GC1080" s="48"/>
      <c r="GD1080" s="48"/>
      <c r="GE1080" s="48"/>
      <c r="GF1080" s="48"/>
      <c r="GG1080" s="48"/>
      <c r="GH1080" s="48"/>
      <c r="GI1080" s="48"/>
      <c r="GJ1080" s="48"/>
      <c r="GK1080" s="48"/>
      <c r="GL1080" s="48"/>
      <c r="GM1080" s="48"/>
      <c r="GN1080" s="48"/>
      <c r="GO1080" s="48"/>
      <c r="GP1080" s="48"/>
      <c r="GQ1080" s="48"/>
      <c r="GR1080" s="48"/>
      <c r="GS1080" s="48"/>
      <c r="GT1080" s="48"/>
      <c r="GU1080" s="48"/>
      <c r="GV1080" s="48"/>
      <c r="GW1080" s="48"/>
      <c r="GX1080" s="48"/>
      <c r="GY1080" s="48"/>
      <c r="GZ1080" s="48"/>
      <c r="HA1080" s="48"/>
      <c r="HB1080" s="48"/>
      <c r="HC1080" s="48"/>
      <c r="HD1080" s="48"/>
      <c r="HE1080" s="48"/>
      <c r="HF1080" s="48"/>
      <c r="HG1080" s="48"/>
      <c r="HH1080" s="48"/>
      <c r="HI1080" s="48"/>
      <c r="HJ1080" s="48"/>
      <c r="HK1080" s="48"/>
      <c r="HL1080" s="48"/>
      <c r="HM1080" s="48"/>
      <c r="HN1080" s="48"/>
      <c r="HO1080" s="48"/>
      <c r="HP1080" s="48"/>
      <c r="HQ1080" s="48"/>
      <c r="HR1080" s="48"/>
      <c r="HS1080" s="48"/>
      <c r="HT1080" s="48"/>
      <c r="HU1080" s="48"/>
      <c r="HV1080" s="48"/>
      <c r="HW1080" s="48"/>
      <c r="HX1080" s="48"/>
      <c r="HY1080" s="48"/>
      <c r="HZ1080" s="48"/>
      <c r="IA1080" s="48"/>
      <c r="IB1080" s="48"/>
      <c r="IC1080" s="48"/>
      <c r="ID1080" s="48"/>
      <c r="IE1080" s="48"/>
      <c r="IF1080" s="48"/>
      <c r="IG1080" s="48"/>
      <c r="IH1080" s="48"/>
      <c r="II1080" s="48"/>
      <c r="IJ1080" s="48"/>
      <c r="IK1080" s="48"/>
      <c r="IL1080" s="48"/>
      <c r="IM1080" s="48"/>
      <c r="IN1080" s="48"/>
      <c r="IO1080" s="48"/>
      <c r="IP1080" s="48"/>
      <c r="IQ1080" s="48"/>
      <c r="IR1080" s="48"/>
      <c r="IS1080" s="48"/>
      <c r="IT1080" s="48"/>
      <c r="IU1080" s="48"/>
      <c r="IV1080" s="48"/>
    </row>
    <row r="1081" spans="2:256" x14ac:dyDescent="0.25">
      <c r="B1081" s="48"/>
      <c r="C1081" s="48"/>
      <c r="D1081" s="48"/>
      <c r="E1081" s="48"/>
      <c r="F1081" s="48"/>
      <c r="G1081" s="48"/>
      <c r="H1081" s="48"/>
      <c r="I1081" s="48"/>
      <c r="J1081" s="48"/>
      <c r="K1081" s="48"/>
      <c r="O1081" s="48"/>
      <c r="P1081" s="48"/>
      <c r="Q1081" s="48"/>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M1081" s="48"/>
      <c r="EN1081" s="48"/>
      <c r="EO1081" s="48"/>
      <c r="EP1081" s="48"/>
      <c r="EQ1081" s="48"/>
      <c r="ER1081" s="48"/>
      <c r="ES1081" s="48"/>
      <c r="ET1081" s="48"/>
      <c r="EU1081" s="48"/>
      <c r="EV1081" s="48"/>
      <c r="EW1081" s="48"/>
      <c r="EX1081" s="48"/>
      <c r="EY1081" s="48"/>
      <c r="EZ1081" s="48"/>
      <c r="FA1081" s="48"/>
      <c r="FB1081" s="48"/>
      <c r="FC1081" s="48"/>
      <c r="FD1081" s="48"/>
      <c r="FE1081" s="48"/>
      <c r="FF1081" s="48"/>
      <c r="FG1081" s="48"/>
      <c r="FH1081" s="48"/>
      <c r="FI1081" s="48"/>
      <c r="FJ1081" s="48"/>
      <c r="FK1081" s="48"/>
      <c r="FL1081" s="48"/>
      <c r="FM1081" s="48"/>
      <c r="FN1081" s="48"/>
      <c r="FO1081" s="48"/>
      <c r="FP1081" s="48"/>
      <c r="FQ1081" s="48"/>
      <c r="FR1081" s="48"/>
      <c r="FS1081" s="48"/>
      <c r="FT1081" s="48"/>
      <c r="FU1081" s="48"/>
      <c r="FV1081" s="48"/>
      <c r="FW1081" s="48"/>
      <c r="FX1081" s="48"/>
      <c r="FY1081" s="48"/>
      <c r="FZ1081" s="48"/>
      <c r="GA1081" s="48"/>
      <c r="GB1081" s="48"/>
      <c r="GC1081" s="48"/>
      <c r="GD1081" s="48"/>
      <c r="GE1081" s="48"/>
      <c r="GF1081" s="48"/>
      <c r="GG1081" s="48"/>
      <c r="GH1081" s="48"/>
      <c r="GI1081" s="48"/>
      <c r="GJ1081" s="48"/>
      <c r="GK1081" s="48"/>
      <c r="GL1081" s="48"/>
      <c r="GM1081" s="48"/>
      <c r="GN1081" s="48"/>
      <c r="GO1081" s="48"/>
      <c r="GP1081" s="48"/>
      <c r="GQ1081" s="48"/>
      <c r="GR1081" s="48"/>
      <c r="GS1081" s="48"/>
      <c r="GT1081" s="48"/>
      <c r="GU1081" s="48"/>
      <c r="GV1081" s="48"/>
      <c r="GW1081" s="48"/>
      <c r="GX1081" s="48"/>
      <c r="GY1081" s="48"/>
      <c r="GZ1081" s="48"/>
      <c r="HA1081" s="48"/>
      <c r="HB1081" s="48"/>
      <c r="HC1081" s="48"/>
      <c r="HD1081" s="48"/>
      <c r="HE1081" s="48"/>
      <c r="HF1081" s="48"/>
      <c r="HG1081" s="48"/>
      <c r="HH1081" s="48"/>
      <c r="HI1081" s="48"/>
      <c r="HJ1081" s="48"/>
      <c r="HK1081" s="48"/>
      <c r="HL1081" s="48"/>
      <c r="HM1081" s="48"/>
      <c r="HN1081" s="48"/>
      <c r="HO1081" s="48"/>
      <c r="HP1081" s="48"/>
      <c r="HQ1081" s="48"/>
      <c r="HR1081" s="48"/>
      <c r="HS1081" s="48"/>
      <c r="HT1081" s="48"/>
      <c r="HU1081" s="48"/>
      <c r="HV1081" s="48"/>
      <c r="HW1081" s="48"/>
      <c r="HX1081" s="48"/>
      <c r="HY1081" s="48"/>
      <c r="HZ1081" s="48"/>
      <c r="IA1081" s="48"/>
      <c r="IB1081" s="48"/>
      <c r="IC1081" s="48"/>
      <c r="ID1081" s="48"/>
      <c r="IE1081" s="48"/>
      <c r="IF1081" s="48"/>
      <c r="IG1081" s="48"/>
      <c r="IH1081" s="48"/>
      <c r="II1081" s="48"/>
      <c r="IJ1081" s="48"/>
      <c r="IK1081" s="48"/>
      <c r="IL1081" s="48"/>
      <c r="IM1081" s="48"/>
      <c r="IN1081" s="48"/>
      <c r="IO1081" s="48"/>
      <c r="IP1081" s="48"/>
      <c r="IQ1081" s="48"/>
      <c r="IR1081" s="48"/>
      <c r="IS1081" s="48"/>
      <c r="IT1081" s="48"/>
      <c r="IU1081" s="48"/>
      <c r="IV1081" s="48"/>
    </row>
    <row r="1082" spans="2:256" x14ac:dyDescent="0.25">
      <c r="B1082" s="48"/>
      <c r="C1082" s="48"/>
      <c r="D1082" s="48"/>
      <c r="E1082" s="48"/>
      <c r="F1082" s="48"/>
      <c r="G1082" s="48"/>
      <c r="H1082" s="48"/>
      <c r="I1082" s="48"/>
      <c r="J1082" s="48"/>
      <c r="K1082" s="48"/>
      <c r="O1082" s="48"/>
      <c r="P1082" s="48"/>
      <c r="Q1082" s="48"/>
      <c r="R1082" s="48"/>
      <c r="S1082" s="48"/>
      <c r="T1082" s="48"/>
      <c r="U1082" s="48"/>
      <c r="V1082" s="48"/>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c r="EF1082" s="48"/>
      <c r="EG1082" s="48"/>
      <c r="EH1082" s="48"/>
      <c r="EI1082" s="48"/>
      <c r="EJ1082" s="48"/>
      <c r="EK1082" s="48"/>
      <c r="EL1082" s="48"/>
      <c r="EM1082" s="48"/>
      <c r="EN1082" s="48"/>
      <c r="EO1082" s="48"/>
      <c r="EP1082" s="48"/>
      <c r="EQ1082" s="48"/>
      <c r="ER1082" s="48"/>
      <c r="ES1082" s="48"/>
      <c r="ET1082" s="48"/>
      <c r="EU1082" s="48"/>
      <c r="EV1082" s="48"/>
      <c r="EW1082" s="48"/>
      <c r="EX1082" s="48"/>
      <c r="EY1082" s="48"/>
      <c r="EZ1082" s="48"/>
      <c r="FA1082" s="48"/>
      <c r="FB1082" s="48"/>
      <c r="FC1082" s="48"/>
      <c r="FD1082" s="48"/>
      <c r="FE1082" s="48"/>
      <c r="FF1082" s="48"/>
      <c r="FG1082" s="48"/>
      <c r="FH1082" s="48"/>
      <c r="FI1082" s="48"/>
      <c r="FJ1082" s="48"/>
      <c r="FK1082" s="48"/>
      <c r="FL1082" s="48"/>
      <c r="FM1082" s="48"/>
      <c r="FN1082" s="48"/>
      <c r="FO1082" s="48"/>
      <c r="FP1082" s="48"/>
      <c r="FQ1082" s="48"/>
      <c r="FR1082" s="48"/>
      <c r="FS1082" s="48"/>
      <c r="FT1082" s="48"/>
      <c r="FU1082" s="48"/>
      <c r="FV1082" s="48"/>
      <c r="FW1082" s="48"/>
      <c r="FX1082" s="48"/>
      <c r="FY1082" s="48"/>
      <c r="FZ1082" s="48"/>
      <c r="GA1082" s="48"/>
      <c r="GB1082" s="48"/>
      <c r="GC1082" s="48"/>
      <c r="GD1082" s="48"/>
      <c r="GE1082" s="48"/>
      <c r="GF1082" s="48"/>
      <c r="GG1082" s="48"/>
      <c r="GH1082" s="48"/>
      <c r="GI1082" s="48"/>
      <c r="GJ1082" s="48"/>
      <c r="GK1082" s="48"/>
      <c r="GL1082" s="48"/>
      <c r="GM1082" s="48"/>
      <c r="GN1082" s="48"/>
      <c r="GO1082" s="48"/>
      <c r="GP1082" s="48"/>
      <c r="GQ1082" s="48"/>
      <c r="GR1082" s="48"/>
      <c r="GS1082" s="48"/>
      <c r="GT1082" s="48"/>
      <c r="GU1082" s="48"/>
      <c r="GV1082" s="48"/>
      <c r="GW1082" s="48"/>
      <c r="GX1082" s="48"/>
      <c r="GY1082" s="48"/>
      <c r="GZ1082" s="48"/>
      <c r="HA1082" s="48"/>
      <c r="HB1082" s="48"/>
      <c r="HC1082" s="48"/>
      <c r="HD1082" s="48"/>
      <c r="HE1082" s="48"/>
      <c r="HF1082" s="48"/>
      <c r="HG1082" s="48"/>
      <c r="HH1082" s="48"/>
      <c r="HI1082" s="48"/>
      <c r="HJ1082" s="48"/>
      <c r="HK1082" s="48"/>
      <c r="HL1082" s="48"/>
      <c r="HM1082" s="48"/>
      <c r="HN1082" s="48"/>
      <c r="HO1082" s="48"/>
      <c r="HP1082" s="48"/>
      <c r="HQ1082" s="48"/>
      <c r="HR1082" s="48"/>
      <c r="HS1082" s="48"/>
      <c r="HT1082" s="48"/>
      <c r="HU1082" s="48"/>
      <c r="HV1082" s="48"/>
      <c r="HW1082" s="48"/>
      <c r="HX1082" s="48"/>
      <c r="HY1082" s="48"/>
      <c r="HZ1082" s="48"/>
      <c r="IA1082" s="48"/>
      <c r="IB1082" s="48"/>
      <c r="IC1082" s="48"/>
      <c r="ID1082" s="48"/>
      <c r="IE1082" s="48"/>
      <c r="IF1082" s="48"/>
      <c r="IG1082" s="48"/>
      <c r="IH1082" s="48"/>
      <c r="II1082" s="48"/>
      <c r="IJ1082" s="48"/>
      <c r="IK1082" s="48"/>
      <c r="IL1082" s="48"/>
      <c r="IM1082" s="48"/>
      <c r="IN1082" s="48"/>
      <c r="IO1082" s="48"/>
      <c r="IP1082" s="48"/>
      <c r="IQ1082" s="48"/>
      <c r="IR1082" s="48"/>
      <c r="IS1082" s="48"/>
      <c r="IT1082" s="48"/>
      <c r="IU1082" s="48"/>
      <c r="IV1082" s="48"/>
    </row>
    <row r="1083" spans="2:256" x14ac:dyDescent="0.25">
      <c r="B1083" s="48"/>
      <c r="C1083" s="48"/>
      <c r="D1083" s="48"/>
      <c r="E1083" s="48"/>
      <c r="F1083" s="48"/>
      <c r="G1083" s="48"/>
      <c r="H1083" s="48"/>
      <c r="I1083" s="48"/>
      <c r="J1083" s="48"/>
      <c r="K1083" s="48"/>
      <c r="O1083" s="48"/>
      <c r="P1083" s="48"/>
      <c r="Q1083" s="48"/>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M1083" s="48"/>
      <c r="EN1083" s="48"/>
      <c r="EO1083" s="48"/>
      <c r="EP1083" s="48"/>
      <c r="EQ1083" s="48"/>
      <c r="ER1083" s="48"/>
      <c r="ES1083" s="48"/>
      <c r="ET1083" s="48"/>
      <c r="EU1083" s="48"/>
      <c r="EV1083" s="48"/>
      <c r="EW1083" s="48"/>
      <c r="EX1083" s="48"/>
      <c r="EY1083" s="48"/>
      <c r="EZ1083" s="48"/>
      <c r="FA1083" s="48"/>
      <c r="FB1083" s="48"/>
      <c r="FC1083" s="48"/>
      <c r="FD1083" s="48"/>
      <c r="FE1083" s="48"/>
      <c r="FF1083" s="48"/>
      <c r="FG1083" s="48"/>
      <c r="FH1083" s="48"/>
      <c r="FI1083" s="48"/>
      <c r="FJ1083" s="48"/>
      <c r="FK1083" s="48"/>
      <c r="FL1083" s="48"/>
      <c r="FM1083" s="48"/>
      <c r="FN1083" s="48"/>
      <c r="FO1083" s="48"/>
      <c r="FP1083" s="48"/>
      <c r="FQ1083" s="48"/>
      <c r="FR1083" s="48"/>
      <c r="FS1083" s="48"/>
      <c r="FT1083" s="48"/>
      <c r="FU1083" s="48"/>
      <c r="FV1083" s="48"/>
      <c r="FW1083" s="48"/>
      <c r="FX1083" s="48"/>
      <c r="FY1083" s="48"/>
      <c r="FZ1083" s="48"/>
      <c r="GA1083" s="48"/>
      <c r="GB1083" s="48"/>
      <c r="GC1083" s="48"/>
      <c r="GD1083" s="48"/>
      <c r="GE1083" s="48"/>
      <c r="GF1083" s="48"/>
      <c r="GG1083" s="48"/>
      <c r="GH1083" s="48"/>
      <c r="GI1083" s="48"/>
      <c r="GJ1083" s="48"/>
      <c r="GK1083" s="48"/>
      <c r="GL1083" s="48"/>
      <c r="GM1083" s="48"/>
      <c r="GN1083" s="48"/>
      <c r="GO1083" s="48"/>
      <c r="GP1083" s="48"/>
      <c r="GQ1083" s="48"/>
      <c r="GR1083" s="48"/>
      <c r="GS1083" s="48"/>
      <c r="GT1083" s="48"/>
      <c r="GU1083" s="48"/>
      <c r="GV1083" s="48"/>
      <c r="GW1083" s="48"/>
      <c r="GX1083" s="48"/>
      <c r="GY1083" s="48"/>
      <c r="GZ1083" s="48"/>
      <c r="HA1083" s="48"/>
      <c r="HB1083" s="48"/>
      <c r="HC1083" s="48"/>
      <c r="HD1083" s="48"/>
      <c r="HE1083" s="48"/>
      <c r="HF1083" s="48"/>
      <c r="HG1083" s="48"/>
      <c r="HH1083" s="48"/>
      <c r="HI1083" s="48"/>
      <c r="HJ1083" s="48"/>
      <c r="HK1083" s="48"/>
      <c r="HL1083" s="48"/>
      <c r="HM1083" s="48"/>
      <c r="HN1083" s="48"/>
      <c r="HO1083" s="48"/>
      <c r="HP1083" s="48"/>
      <c r="HQ1083" s="48"/>
      <c r="HR1083" s="48"/>
      <c r="HS1083" s="48"/>
      <c r="HT1083" s="48"/>
      <c r="HU1083" s="48"/>
      <c r="HV1083" s="48"/>
      <c r="HW1083" s="48"/>
      <c r="HX1083" s="48"/>
      <c r="HY1083" s="48"/>
      <c r="HZ1083" s="48"/>
      <c r="IA1083" s="48"/>
      <c r="IB1083" s="48"/>
      <c r="IC1083" s="48"/>
      <c r="ID1083" s="48"/>
      <c r="IE1083" s="48"/>
      <c r="IF1083" s="48"/>
      <c r="IG1083" s="48"/>
      <c r="IH1083" s="48"/>
      <c r="II1083" s="48"/>
      <c r="IJ1083" s="48"/>
      <c r="IK1083" s="48"/>
      <c r="IL1083" s="48"/>
      <c r="IM1083" s="48"/>
      <c r="IN1083" s="48"/>
      <c r="IO1083" s="48"/>
      <c r="IP1083" s="48"/>
      <c r="IQ1083" s="48"/>
      <c r="IR1083" s="48"/>
      <c r="IS1083" s="48"/>
      <c r="IT1083" s="48"/>
      <c r="IU1083" s="48"/>
      <c r="IV1083" s="48"/>
    </row>
    <row r="1084" spans="2:256" x14ac:dyDescent="0.25">
      <c r="B1084" s="48"/>
      <c r="C1084" s="48"/>
      <c r="D1084" s="48"/>
      <c r="E1084" s="48"/>
      <c r="F1084" s="48"/>
      <c r="G1084" s="48"/>
      <c r="H1084" s="48"/>
      <c r="I1084" s="48"/>
      <c r="J1084" s="48"/>
      <c r="K1084" s="48"/>
      <c r="O1084" s="48"/>
      <c r="P1084" s="48"/>
      <c r="Q1084" s="48"/>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M1084" s="48"/>
      <c r="EN1084" s="48"/>
      <c r="EO1084" s="48"/>
      <c r="EP1084" s="48"/>
      <c r="EQ1084" s="48"/>
      <c r="ER1084" s="48"/>
      <c r="ES1084" s="48"/>
      <c r="ET1084" s="48"/>
      <c r="EU1084" s="48"/>
      <c r="EV1084" s="48"/>
      <c r="EW1084" s="48"/>
      <c r="EX1084" s="48"/>
      <c r="EY1084" s="48"/>
      <c r="EZ1084" s="48"/>
      <c r="FA1084" s="48"/>
      <c r="FB1084" s="48"/>
      <c r="FC1084" s="48"/>
      <c r="FD1084" s="48"/>
      <c r="FE1084" s="48"/>
      <c r="FF1084" s="48"/>
      <c r="FG1084" s="48"/>
      <c r="FH1084" s="48"/>
      <c r="FI1084" s="48"/>
      <c r="FJ1084" s="48"/>
      <c r="FK1084" s="48"/>
      <c r="FL1084" s="48"/>
      <c r="FM1084" s="48"/>
      <c r="FN1084" s="48"/>
      <c r="FO1084" s="48"/>
      <c r="FP1084" s="48"/>
      <c r="FQ1084" s="48"/>
      <c r="FR1084" s="48"/>
      <c r="FS1084" s="48"/>
      <c r="FT1084" s="48"/>
      <c r="FU1084" s="48"/>
      <c r="FV1084" s="48"/>
      <c r="FW1084" s="48"/>
      <c r="FX1084" s="48"/>
      <c r="FY1084" s="48"/>
      <c r="FZ1084" s="48"/>
      <c r="GA1084" s="48"/>
      <c r="GB1084" s="48"/>
      <c r="GC1084" s="48"/>
      <c r="GD1084" s="48"/>
      <c r="GE1084" s="48"/>
      <c r="GF1084" s="48"/>
      <c r="GG1084" s="48"/>
      <c r="GH1084" s="48"/>
      <c r="GI1084" s="48"/>
      <c r="GJ1084" s="48"/>
      <c r="GK1084" s="48"/>
      <c r="GL1084" s="48"/>
      <c r="GM1084" s="48"/>
      <c r="GN1084" s="48"/>
      <c r="GO1084" s="48"/>
      <c r="GP1084" s="48"/>
      <c r="GQ1084" s="48"/>
      <c r="GR1084" s="48"/>
      <c r="GS1084" s="48"/>
      <c r="GT1084" s="48"/>
      <c r="GU1084" s="48"/>
      <c r="GV1084" s="48"/>
      <c r="GW1084" s="48"/>
      <c r="GX1084" s="48"/>
      <c r="GY1084" s="48"/>
      <c r="GZ1084" s="48"/>
      <c r="HA1084" s="48"/>
      <c r="HB1084" s="48"/>
      <c r="HC1084" s="48"/>
      <c r="HD1084" s="48"/>
      <c r="HE1084" s="48"/>
      <c r="HF1084" s="48"/>
      <c r="HG1084" s="48"/>
      <c r="HH1084" s="48"/>
      <c r="HI1084" s="48"/>
      <c r="HJ1084" s="48"/>
      <c r="HK1084" s="48"/>
      <c r="HL1084" s="48"/>
      <c r="HM1084" s="48"/>
      <c r="HN1084" s="48"/>
      <c r="HO1084" s="48"/>
      <c r="HP1084" s="48"/>
      <c r="HQ1084" s="48"/>
      <c r="HR1084" s="48"/>
      <c r="HS1084" s="48"/>
      <c r="HT1084" s="48"/>
      <c r="HU1084" s="48"/>
      <c r="HV1084" s="48"/>
      <c r="HW1084" s="48"/>
      <c r="HX1084" s="48"/>
      <c r="HY1084" s="48"/>
      <c r="HZ1084" s="48"/>
      <c r="IA1084" s="48"/>
      <c r="IB1084" s="48"/>
      <c r="IC1084" s="48"/>
      <c r="ID1084" s="48"/>
      <c r="IE1084" s="48"/>
      <c r="IF1084" s="48"/>
      <c r="IG1084" s="48"/>
      <c r="IH1084" s="48"/>
      <c r="II1084" s="48"/>
      <c r="IJ1084" s="48"/>
      <c r="IK1084" s="48"/>
      <c r="IL1084" s="48"/>
      <c r="IM1084" s="48"/>
      <c r="IN1084" s="48"/>
      <c r="IO1084" s="48"/>
      <c r="IP1084" s="48"/>
      <c r="IQ1084" s="48"/>
      <c r="IR1084" s="48"/>
      <c r="IS1084" s="48"/>
      <c r="IT1084" s="48"/>
      <c r="IU1084" s="48"/>
      <c r="IV1084" s="48"/>
    </row>
    <row r="1085" spans="2:256" x14ac:dyDescent="0.25">
      <c r="B1085" s="48"/>
      <c r="C1085" s="48"/>
      <c r="D1085" s="48"/>
      <c r="E1085" s="48"/>
      <c r="F1085" s="48"/>
      <c r="G1085" s="48"/>
      <c r="H1085" s="48"/>
      <c r="I1085" s="48"/>
      <c r="J1085" s="48"/>
      <c r="K1085" s="48"/>
      <c r="O1085" s="48"/>
      <c r="P1085" s="48"/>
      <c r="Q1085" s="48"/>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c r="EI1085" s="48"/>
      <c r="EJ1085" s="48"/>
      <c r="EK1085" s="48"/>
      <c r="EL1085" s="48"/>
      <c r="EM1085" s="48"/>
      <c r="EN1085" s="48"/>
      <c r="EO1085" s="48"/>
      <c r="EP1085" s="48"/>
      <c r="EQ1085" s="48"/>
      <c r="ER1085" s="48"/>
      <c r="ES1085" s="48"/>
      <c r="ET1085" s="48"/>
      <c r="EU1085" s="48"/>
      <c r="EV1085" s="48"/>
      <c r="EW1085" s="48"/>
      <c r="EX1085" s="48"/>
      <c r="EY1085" s="48"/>
      <c r="EZ1085" s="48"/>
      <c r="FA1085" s="48"/>
      <c r="FB1085" s="48"/>
      <c r="FC1085" s="48"/>
      <c r="FD1085" s="48"/>
      <c r="FE1085" s="48"/>
      <c r="FF1085" s="48"/>
      <c r="FG1085" s="48"/>
      <c r="FH1085" s="48"/>
      <c r="FI1085" s="48"/>
      <c r="FJ1085" s="48"/>
      <c r="FK1085" s="48"/>
      <c r="FL1085" s="48"/>
      <c r="FM1085" s="48"/>
      <c r="FN1085" s="48"/>
      <c r="FO1085" s="48"/>
      <c r="FP1085" s="48"/>
      <c r="FQ1085" s="48"/>
      <c r="FR1085" s="48"/>
      <c r="FS1085" s="48"/>
      <c r="FT1085" s="48"/>
      <c r="FU1085" s="48"/>
      <c r="FV1085" s="48"/>
      <c r="FW1085" s="48"/>
      <c r="FX1085" s="48"/>
      <c r="FY1085" s="48"/>
      <c r="FZ1085" s="48"/>
      <c r="GA1085" s="48"/>
      <c r="GB1085" s="48"/>
      <c r="GC1085" s="48"/>
      <c r="GD1085" s="48"/>
      <c r="GE1085" s="48"/>
      <c r="GF1085" s="48"/>
      <c r="GG1085" s="48"/>
      <c r="GH1085" s="48"/>
      <c r="GI1085" s="48"/>
      <c r="GJ1085" s="48"/>
      <c r="GK1085" s="48"/>
      <c r="GL1085" s="48"/>
      <c r="GM1085" s="48"/>
      <c r="GN1085" s="48"/>
      <c r="GO1085" s="48"/>
      <c r="GP1085" s="48"/>
      <c r="GQ1085" s="48"/>
      <c r="GR1085" s="48"/>
      <c r="GS1085" s="48"/>
      <c r="GT1085" s="48"/>
      <c r="GU1085" s="48"/>
      <c r="GV1085" s="48"/>
      <c r="GW1085" s="48"/>
      <c r="GX1085" s="48"/>
      <c r="GY1085" s="48"/>
      <c r="GZ1085" s="48"/>
      <c r="HA1085" s="48"/>
      <c r="HB1085" s="48"/>
      <c r="HC1085" s="48"/>
      <c r="HD1085" s="48"/>
      <c r="HE1085" s="48"/>
      <c r="HF1085" s="48"/>
      <c r="HG1085" s="48"/>
      <c r="HH1085" s="48"/>
      <c r="HI1085" s="48"/>
      <c r="HJ1085" s="48"/>
      <c r="HK1085" s="48"/>
      <c r="HL1085" s="48"/>
      <c r="HM1085" s="48"/>
      <c r="HN1085" s="48"/>
      <c r="HO1085" s="48"/>
      <c r="HP1085" s="48"/>
      <c r="HQ1085" s="48"/>
      <c r="HR1085" s="48"/>
      <c r="HS1085" s="48"/>
      <c r="HT1085" s="48"/>
      <c r="HU1085" s="48"/>
      <c r="HV1085" s="48"/>
      <c r="HW1085" s="48"/>
      <c r="HX1085" s="48"/>
      <c r="HY1085" s="48"/>
      <c r="HZ1085" s="48"/>
      <c r="IA1085" s="48"/>
      <c r="IB1085" s="48"/>
      <c r="IC1085" s="48"/>
      <c r="ID1085" s="48"/>
      <c r="IE1085" s="48"/>
      <c r="IF1085" s="48"/>
      <c r="IG1085" s="48"/>
      <c r="IH1085" s="48"/>
      <c r="II1085" s="48"/>
      <c r="IJ1085" s="48"/>
      <c r="IK1085" s="48"/>
      <c r="IL1085" s="48"/>
      <c r="IM1085" s="48"/>
      <c r="IN1085" s="48"/>
      <c r="IO1085" s="48"/>
      <c r="IP1085" s="48"/>
      <c r="IQ1085" s="48"/>
      <c r="IR1085" s="48"/>
      <c r="IS1085" s="48"/>
      <c r="IT1085" s="48"/>
      <c r="IU1085" s="48"/>
      <c r="IV1085" s="48"/>
    </row>
    <row r="1086" spans="2:256" x14ac:dyDescent="0.25">
      <c r="B1086" s="48"/>
      <c r="C1086" s="48"/>
      <c r="D1086" s="48"/>
      <c r="E1086" s="48"/>
      <c r="F1086" s="48"/>
      <c r="G1086" s="48"/>
      <c r="H1086" s="48"/>
      <c r="I1086" s="48"/>
      <c r="J1086" s="48"/>
      <c r="K1086" s="48"/>
      <c r="O1086" s="48"/>
      <c r="P1086" s="48"/>
      <c r="Q1086" s="48"/>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M1086" s="48"/>
      <c r="EN1086" s="48"/>
      <c r="EO1086" s="48"/>
      <c r="EP1086" s="48"/>
      <c r="EQ1086" s="48"/>
      <c r="ER1086" s="48"/>
      <c r="ES1086" s="48"/>
      <c r="ET1086" s="48"/>
      <c r="EU1086" s="48"/>
      <c r="EV1086" s="48"/>
      <c r="EW1086" s="48"/>
      <c r="EX1086" s="48"/>
      <c r="EY1086" s="48"/>
      <c r="EZ1086" s="48"/>
      <c r="FA1086" s="48"/>
      <c r="FB1086" s="48"/>
      <c r="FC1086" s="48"/>
      <c r="FD1086" s="48"/>
      <c r="FE1086" s="48"/>
      <c r="FF1086" s="48"/>
      <c r="FG1086" s="48"/>
      <c r="FH1086" s="48"/>
      <c r="FI1086" s="48"/>
      <c r="FJ1086" s="48"/>
      <c r="FK1086" s="48"/>
      <c r="FL1086" s="48"/>
      <c r="FM1086" s="48"/>
      <c r="FN1086" s="48"/>
      <c r="FO1086" s="48"/>
      <c r="FP1086" s="48"/>
      <c r="FQ1086" s="48"/>
      <c r="FR1086" s="48"/>
      <c r="FS1086" s="48"/>
      <c r="FT1086" s="48"/>
      <c r="FU1086" s="48"/>
      <c r="FV1086" s="48"/>
      <c r="FW1086" s="48"/>
      <c r="FX1086" s="48"/>
      <c r="FY1086" s="48"/>
      <c r="FZ1086" s="48"/>
      <c r="GA1086" s="48"/>
      <c r="GB1086" s="48"/>
      <c r="GC1086" s="48"/>
      <c r="GD1086" s="48"/>
      <c r="GE1086" s="48"/>
      <c r="GF1086" s="48"/>
      <c r="GG1086" s="48"/>
      <c r="GH1086" s="48"/>
      <c r="GI1086" s="48"/>
      <c r="GJ1086" s="48"/>
      <c r="GK1086" s="48"/>
      <c r="GL1086" s="48"/>
      <c r="GM1086" s="48"/>
      <c r="GN1086" s="48"/>
      <c r="GO1086" s="48"/>
      <c r="GP1086" s="48"/>
      <c r="GQ1086" s="48"/>
      <c r="GR1086" s="48"/>
      <c r="GS1086" s="48"/>
      <c r="GT1086" s="48"/>
      <c r="GU1086" s="48"/>
      <c r="GV1086" s="48"/>
      <c r="GW1086" s="48"/>
      <c r="GX1086" s="48"/>
      <c r="GY1086" s="48"/>
      <c r="GZ1086" s="48"/>
      <c r="HA1086" s="48"/>
      <c r="HB1086" s="48"/>
      <c r="HC1086" s="48"/>
      <c r="HD1086" s="48"/>
      <c r="HE1086" s="48"/>
      <c r="HF1086" s="48"/>
      <c r="HG1086" s="48"/>
      <c r="HH1086" s="48"/>
      <c r="HI1086" s="48"/>
      <c r="HJ1086" s="48"/>
      <c r="HK1086" s="48"/>
      <c r="HL1086" s="48"/>
      <c r="HM1086" s="48"/>
      <c r="HN1086" s="48"/>
      <c r="HO1086" s="48"/>
      <c r="HP1086" s="48"/>
      <c r="HQ1086" s="48"/>
      <c r="HR1086" s="48"/>
      <c r="HS1086" s="48"/>
      <c r="HT1086" s="48"/>
      <c r="HU1086" s="48"/>
      <c r="HV1086" s="48"/>
      <c r="HW1086" s="48"/>
      <c r="HX1086" s="48"/>
      <c r="HY1086" s="48"/>
      <c r="HZ1086" s="48"/>
      <c r="IA1086" s="48"/>
      <c r="IB1086" s="48"/>
      <c r="IC1086" s="48"/>
      <c r="ID1086" s="48"/>
      <c r="IE1086" s="48"/>
      <c r="IF1086" s="48"/>
      <c r="IG1086" s="48"/>
      <c r="IH1086" s="48"/>
      <c r="II1086" s="48"/>
      <c r="IJ1086" s="48"/>
      <c r="IK1086" s="48"/>
      <c r="IL1086" s="48"/>
      <c r="IM1086" s="48"/>
      <c r="IN1086" s="48"/>
      <c r="IO1086" s="48"/>
      <c r="IP1086" s="48"/>
      <c r="IQ1086" s="48"/>
      <c r="IR1086" s="48"/>
      <c r="IS1086" s="48"/>
      <c r="IT1086" s="48"/>
      <c r="IU1086" s="48"/>
      <c r="IV1086" s="48"/>
    </row>
    <row r="1087" spans="2:256" x14ac:dyDescent="0.25">
      <c r="B1087" s="48"/>
      <c r="C1087" s="48"/>
      <c r="D1087" s="48"/>
      <c r="E1087" s="48"/>
      <c r="F1087" s="48"/>
      <c r="G1087" s="48"/>
      <c r="H1087" s="48"/>
      <c r="I1087" s="48"/>
      <c r="J1087" s="48"/>
      <c r="K1087" s="48"/>
      <c r="O1087" s="48"/>
      <c r="P1087" s="48"/>
      <c r="Q1087" s="48"/>
      <c r="R1087" s="48"/>
      <c r="S1087" s="48"/>
      <c r="T1087" s="48"/>
      <c r="U1087" s="48"/>
      <c r="V1087" s="48"/>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c r="EF1087" s="48"/>
      <c r="EG1087" s="48"/>
      <c r="EH1087" s="48"/>
      <c r="EI1087" s="48"/>
      <c r="EJ1087" s="48"/>
      <c r="EK1087" s="48"/>
      <c r="EL1087" s="48"/>
      <c r="EM1087" s="48"/>
      <c r="EN1087" s="48"/>
      <c r="EO1087" s="48"/>
      <c r="EP1087" s="48"/>
      <c r="EQ1087" s="48"/>
      <c r="ER1087" s="48"/>
      <c r="ES1087" s="48"/>
      <c r="ET1087" s="48"/>
      <c r="EU1087" s="48"/>
      <c r="EV1087" s="48"/>
      <c r="EW1087" s="48"/>
      <c r="EX1087" s="48"/>
      <c r="EY1087" s="48"/>
      <c r="EZ1087" s="48"/>
      <c r="FA1087" s="48"/>
      <c r="FB1087" s="48"/>
      <c r="FC1087" s="48"/>
      <c r="FD1087" s="48"/>
      <c r="FE1087" s="48"/>
      <c r="FF1087" s="48"/>
      <c r="FG1087" s="48"/>
      <c r="FH1087" s="48"/>
      <c r="FI1087" s="48"/>
      <c r="FJ1087" s="48"/>
      <c r="FK1087" s="48"/>
      <c r="FL1087" s="48"/>
      <c r="FM1087" s="48"/>
      <c r="FN1087" s="48"/>
      <c r="FO1087" s="48"/>
      <c r="FP1087" s="48"/>
      <c r="FQ1087" s="48"/>
      <c r="FR1087" s="48"/>
      <c r="FS1087" s="48"/>
      <c r="FT1087" s="48"/>
      <c r="FU1087" s="48"/>
      <c r="FV1087" s="48"/>
      <c r="FW1087" s="48"/>
      <c r="FX1087" s="48"/>
      <c r="FY1087" s="48"/>
      <c r="FZ1087" s="48"/>
      <c r="GA1087" s="48"/>
      <c r="GB1087" s="48"/>
      <c r="GC1087" s="48"/>
      <c r="GD1087" s="48"/>
      <c r="GE1087" s="48"/>
      <c r="GF1087" s="48"/>
      <c r="GG1087" s="48"/>
      <c r="GH1087" s="48"/>
      <c r="GI1087" s="48"/>
      <c r="GJ1087" s="48"/>
      <c r="GK1087" s="48"/>
      <c r="GL1087" s="48"/>
      <c r="GM1087" s="48"/>
      <c r="GN1087" s="48"/>
      <c r="GO1087" s="48"/>
      <c r="GP1087" s="48"/>
      <c r="GQ1087" s="48"/>
      <c r="GR1087" s="48"/>
      <c r="GS1087" s="48"/>
      <c r="GT1087" s="48"/>
      <c r="GU1087" s="48"/>
      <c r="GV1087" s="48"/>
      <c r="GW1087" s="48"/>
      <c r="GX1087" s="48"/>
      <c r="GY1087" s="48"/>
      <c r="GZ1087" s="48"/>
      <c r="HA1087" s="48"/>
      <c r="HB1087" s="48"/>
      <c r="HC1087" s="48"/>
      <c r="HD1087" s="48"/>
      <c r="HE1087" s="48"/>
      <c r="HF1087" s="48"/>
      <c r="HG1087" s="48"/>
      <c r="HH1087" s="48"/>
      <c r="HI1087" s="48"/>
      <c r="HJ1087" s="48"/>
      <c r="HK1087" s="48"/>
      <c r="HL1087" s="48"/>
      <c r="HM1087" s="48"/>
      <c r="HN1087" s="48"/>
      <c r="HO1087" s="48"/>
      <c r="HP1087" s="48"/>
      <c r="HQ1087" s="48"/>
      <c r="HR1087" s="48"/>
      <c r="HS1087" s="48"/>
      <c r="HT1087" s="48"/>
      <c r="HU1087" s="48"/>
      <c r="HV1087" s="48"/>
      <c r="HW1087" s="48"/>
      <c r="HX1087" s="48"/>
      <c r="HY1087" s="48"/>
      <c r="HZ1087" s="48"/>
      <c r="IA1087" s="48"/>
      <c r="IB1087" s="48"/>
      <c r="IC1087" s="48"/>
      <c r="ID1087" s="48"/>
      <c r="IE1087" s="48"/>
      <c r="IF1087" s="48"/>
      <c r="IG1087" s="48"/>
      <c r="IH1087" s="48"/>
      <c r="II1087" s="48"/>
      <c r="IJ1087" s="48"/>
      <c r="IK1087" s="48"/>
      <c r="IL1087" s="48"/>
      <c r="IM1087" s="48"/>
      <c r="IN1087" s="48"/>
      <c r="IO1087" s="48"/>
      <c r="IP1087" s="48"/>
      <c r="IQ1087" s="48"/>
      <c r="IR1087" s="48"/>
      <c r="IS1087" s="48"/>
      <c r="IT1087" s="48"/>
      <c r="IU1087" s="48"/>
      <c r="IV1087" s="48"/>
    </row>
    <row r="1088" spans="2:256" x14ac:dyDescent="0.25">
      <c r="B1088" s="48"/>
      <c r="C1088" s="48"/>
      <c r="D1088" s="48"/>
      <c r="E1088" s="48"/>
      <c r="F1088" s="48"/>
      <c r="G1088" s="48"/>
      <c r="H1088" s="48"/>
      <c r="I1088" s="48"/>
      <c r="J1088" s="48"/>
      <c r="K1088" s="48"/>
      <c r="O1088" s="48"/>
      <c r="P1088" s="48"/>
      <c r="Q1088" s="48"/>
      <c r="R1088" s="48"/>
      <c r="S1088" s="48"/>
      <c r="T1088" s="48"/>
      <c r="U1088" s="48"/>
      <c r="V1088" s="48"/>
      <c r="W1088" s="48"/>
      <c r="X1088" s="48"/>
      <c r="Y1088" s="48"/>
      <c r="Z1088" s="48"/>
      <c r="AA1088" s="48"/>
      <c r="AB1088" s="48"/>
      <c r="AC1088" s="48"/>
      <c r="AD1088" s="48"/>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c r="EF1088" s="48"/>
      <c r="EG1088" s="48"/>
      <c r="EH1088" s="48"/>
      <c r="EI1088" s="48"/>
      <c r="EJ1088" s="48"/>
      <c r="EK1088" s="48"/>
      <c r="EL1088" s="48"/>
      <c r="EM1088" s="48"/>
      <c r="EN1088" s="48"/>
      <c r="EO1088" s="48"/>
      <c r="EP1088" s="48"/>
      <c r="EQ1088" s="48"/>
      <c r="ER1088" s="48"/>
      <c r="ES1088" s="48"/>
      <c r="ET1088" s="48"/>
      <c r="EU1088" s="48"/>
      <c r="EV1088" s="48"/>
      <c r="EW1088" s="48"/>
      <c r="EX1088" s="48"/>
      <c r="EY1088" s="48"/>
      <c r="EZ1088" s="48"/>
      <c r="FA1088" s="48"/>
      <c r="FB1088" s="48"/>
      <c r="FC1088" s="48"/>
      <c r="FD1088" s="48"/>
      <c r="FE1088" s="48"/>
      <c r="FF1088" s="48"/>
      <c r="FG1088" s="48"/>
      <c r="FH1088" s="48"/>
      <c r="FI1088" s="48"/>
      <c r="FJ1088" s="48"/>
      <c r="FK1088" s="48"/>
      <c r="FL1088" s="48"/>
      <c r="FM1088" s="48"/>
      <c r="FN1088" s="48"/>
      <c r="FO1088" s="48"/>
      <c r="FP1088" s="48"/>
      <c r="FQ1088" s="48"/>
      <c r="FR1088" s="48"/>
      <c r="FS1088" s="48"/>
      <c r="FT1088" s="48"/>
      <c r="FU1088" s="48"/>
      <c r="FV1088" s="48"/>
      <c r="FW1088" s="48"/>
      <c r="FX1088" s="48"/>
      <c r="FY1088" s="48"/>
      <c r="FZ1088" s="48"/>
      <c r="GA1088" s="48"/>
      <c r="GB1088" s="48"/>
      <c r="GC1088" s="48"/>
      <c r="GD1088" s="48"/>
      <c r="GE1088" s="48"/>
      <c r="GF1088" s="48"/>
      <c r="GG1088" s="48"/>
      <c r="GH1088" s="48"/>
      <c r="GI1088" s="48"/>
      <c r="GJ1088" s="48"/>
      <c r="GK1088" s="48"/>
      <c r="GL1088" s="48"/>
      <c r="GM1088" s="48"/>
      <c r="GN1088" s="48"/>
      <c r="GO1088" s="48"/>
      <c r="GP1088" s="48"/>
      <c r="GQ1088" s="48"/>
      <c r="GR1088" s="48"/>
      <c r="GS1088" s="48"/>
      <c r="GT1088" s="48"/>
      <c r="GU1088" s="48"/>
      <c r="GV1088" s="48"/>
      <c r="GW1088" s="48"/>
      <c r="GX1088" s="48"/>
      <c r="GY1088" s="48"/>
      <c r="GZ1088" s="48"/>
      <c r="HA1088" s="48"/>
      <c r="HB1088" s="48"/>
      <c r="HC1088" s="48"/>
      <c r="HD1088" s="48"/>
      <c r="HE1088" s="48"/>
      <c r="HF1088" s="48"/>
      <c r="HG1088" s="48"/>
      <c r="HH1088" s="48"/>
      <c r="HI1088" s="48"/>
      <c r="HJ1088" s="48"/>
      <c r="HK1088" s="48"/>
      <c r="HL1088" s="48"/>
      <c r="HM1088" s="48"/>
      <c r="HN1088" s="48"/>
      <c r="HO1088" s="48"/>
      <c r="HP1088" s="48"/>
      <c r="HQ1088" s="48"/>
      <c r="HR1088" s="48"/>
      <c r="HS1088" s="48"/>
      <c r="HT1088" s="48"/>
      <c r="HU1088" s="48"/>
      <c r="HV1088" s="48"/>
      <c r="HW1088" s="48"/>
      <c r="HX1088" s="48"/>
      <c r="HY1088" s="48"/>
      <c r="HZ1088" s="48"/>
      <c r="IA1088" s="48"/>
      <c r="IB1088" s="48"/>
      <c r="IC1088" s="48"/>
      <c r="ID1088" s="48"/>
      <c r="IE1088" s="48"/>
      <c r="IF1088" s="48"/>
      <c r="IG1088" s="48"/>
      <c r="IH1088" s="48"/>
      <c r="II1088" s="48"/>
      <c r="IJ1088" s="48"/>
      <c r="IK1088" s="48"/>
      <c r="IL1088" s="48"/>
      <c r="IM1088" s="48"/>
      <c r="IN1088" s="48"/>
      <c r="IO1088" s="48"/>
      <c r="IP1088" s="48"/>
      <c r="IQ1088" s="48"/>
      <c r="IR1088" s="48"/>
      <c r="IS1088" s="48"/>
      <c r="IT1088" s="48"/>
      <c r="IU1088" s="48"/>
      <c r="IV1088" s="48"/>
    </row>
    <row r="1089" spans="2:256" x14ac:dyDescent="0.25">
      <c r="B1089" s="48"/>
      <c r="C1089" s="48"/>
      <c r="D1089" s="48"/>
      <c r="E1089" s="48"/>
      <c r="F1089" s="48"/>
      <c r="G1089" s="48"/>
      <c r="H1089" s="48"/>
      <c r="I1089" s="48"/>
      <c r="J1089" s="48"/>
      <c r="K1089" s="48"/>
      <c r="O1089" s="48"/>
      <c r="P1089" s="48"/>
      <c r="Q1089" s="48"/>
      <c r="R1089" s="48"/>
      <c r="S1089" s="48"/>
      <c r="T1089" s="48"/>
      <c r="U1089" s="48"/>
      <c r="V1089" s="48"/>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M1089" s="48"/>
      <c r="EN1089" s="48"/>
      <c r="EO1089" s="48"/>
      <c r="EP1089" s="48"/>
      <c r="EQ1089" s="48"/>
      <c r="ER1089" s="48"/>
      <c r="ES1089" s="48"/>
      <c r="ET1089" s="48"/>
      <c r="EU1089" s="48"/>
      <c r="EV1089" s="48"/>
      <c r="EW1089" s="48"/>
      <c r="EX1089" s="48"/>
      <c r="EY1089" s="48"/>
      <c r="EZ1089" s="48"/>
      <c r="FA1089" s="48"/>
      <c r="FB1089" s="48"/>
      <c r="FC1089" s="48"/>
      <c r="FD1089" s="48"/>
      <c r="FE1089" s="48"/>
      <c r="FF1089" s="48"/>
      <c r="FG1089" s="48"/>
      <c r="FH1089" s="48"/>
      <c r="FI1089" s="48"/>
      <c r="FJ1089" s="48"/>
      <c r="FK1089" s="48"/>
      <c r="FL1089" s="48"/>
      <c r="FM1089" s="48"/>
      <c r="FN1089" s="48"/>
      <c r="FO1089" s="48"/>
      <c r="FP1089" s="48"/>
      <c r="FQ1089" s="48"/>
      <c r="FR1089" s="48"/>
      <c r="FS1089" s="48"/>
      <c r="FT1089" s="48"/>
      <c r="FU1089" s="48"/>
      <c r="FV1089" s="48"/>
      <c r="FW1089" s="48"/>
      <c r="FX1089" s="48"/>
      <c r="FY1089" s="48"/>
      <c r="FZ1089" s="48"/>
      <c r="GA1089" s="48"/>
      <c r="GB1089" s="48"/>
      <c r="GC1089" s="48"/>
      <c r="GD1089" s="48"/>
      <c r="GE1089" s="48"/>
      <c r="GF1089" s="48"/>
      <c r="GG1089" s="48"/>
      <c r="GH1089" s="48"/>
      <c r="GI1089" s="48"/>
      <c r="GJ1089" s="48"/>
      <c r="GK1089" s="48"/>
      <c r="GL1089" s="48"/>
      <c r="GM1089" s="48"/>
      <c r="GN1089" s="48"/>
      <c r="GO1089" s="48"/>
      <c r="GP1089" s="48"/>
      <c r="GQ1089" s="48"/>
      <c r="GR1089" s="48"/>
      <c r="GS1089" s="48"/>
      <c r="GT1089" s="48"/>
      <c r="GU1089" s="48"/>
      <c r="GV1089" s="48"/>
      <c r="GW1089" s="48"/>
      <c r="GX1089" s="48"/>
      <c r="GY1089" s="48"/>
      <c r="GZ1089" s="48"/>
      <c r="HA1089" s="48"/>
      <c r="HB1089" s="48"/>
      <c r="HC1089" s="48"/>
      <c r="HD1089" s="48"/>
      <c r="HE1089" s="48"/>
      <c r="HF1089" s="48"/>
      <c r="HG1089" s="48"/>
      <c r="HH1089" s="48"/>
      <c r="HI1089" s="48"/>
      <c r="HJ1089" s="48"/>
      <c r="HK1089" s="48"/>
      <c r="HL1089" s="48"/>
      <c r="HM1089" s="48"/>
      <c r="HN1089" s="48"/>
      <c r="HO1089" s="48"/>
      <c r="HP1089" s="48"/>
      <c r="HQ1089" s="48"/>
      <c r="HR1089" s="48"/>
      <c r="HS1089" s="48"/>
      <c r="HT1089" s="48"/>
      <c r="HU1089" s="48"/>
      <c r="HV1089" s="48"/>
      <c r="HW1089" s="48"/>
      <c r="HX1089" s="48"/>
      <c r="HY1089" s="48"/>
      <c r="HZ1089" s="48"/>
      <c r="IA1089" s="48"/>
      <c r="IB1089" s="48"/>
      <c r="IC1089" s="48"/>
      <c r="ID1089" s="48"/>
      <c r="IE1089" s="48"/>
      <c r="IF1089" s="48"/>
      <c r="IG1089" s="48"/>
      <c r="IH1089" s="48"/>
      <c r="II1089" s="48"/>
      <c r="IJ1089" s="48"/>
      <c r="IK1089" s="48"/>
      <c r="IL1089" s="48"/>
      <c r="IM1089" s="48"/>
      <c r="IN1089" s="48"/>
      <c r="IO1089" s="48"/>
      <c r="IP1089" s="48"/>
      <c r="IQ1089" s="48"/>
      <c r="IR1089" s="48"/>
      <c r="IS1089" s="48"/>
      <c r="IT1089" s="48"/>
      <c r="IU1089" s="48"/>
      <c r="IV1089" s="48"/>
    </row>
    <row r="1090" spans="2:256" x14ac:dyDescent="0.25">
      <c r="B1090" s="48"/>
      <c r="C1090" s="48"/>
      <c r="D1090" s="48"/>
      <c r="E1090" s="48"/>
      <c r="F1090" s="48"/>
      <c r="G1090" s="48"/>
      <c r="H1090" s="48"/>
      <c r="I1090" s="48"/>
      <c r="J1090" s="48"/>
      <c r="K1090" s="48"/>
      <c r="O1090" s="48"/>
      <c r="P1090" s="48"/>
      <c r="Q1090" s="48"/>
      <c r="R1090" s="48"/>
      <c r="S1090" s="48"/>
      <c r="T1090" s="48"/>
      <c r="U1090" s="48"/>
      <c r="V1090" s="48"/>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c r="EF1090" s="48"/>
      <c r="EG1090" s="48"/>
      <c r="EH1090" s="48"/>
      <c r="EI1090" s="48"/>
      <c r="EJ1090" s="48"/>
      <c r="EK1090" s="48"/>
      <c r="EL1090" s="48"/>
      <c r="EM1090" s="48"/>
      <c r="EN1090" s="48"/>
      <c r="EO1090" s="48"/>
      <c r="EP1090" s="48"/>
      <c r="EQ1090" s="48"/>
      <c r="ER1090" s="48"/>
      <c r="ES1090" s="48"/>
      <c r="ET1090" s="48"/>
      <c r="EU1090" s="48"/>
      <c r="EV1090" s="48"/>
      <c r="EW1090" s="48"/>
      <c r="EX1090" s="48"/>
      <c r="EY1090" s="48"/>
      <c r="EZ1090" s="48"/>
      <c r="FA1090" s="48"/>
      <c r="FB1090" s="48"/>
      <c r="FC1090" s="48"/>
      <c r="FD1090" s="48"/>
      <c r="FE1090" s="48"/>
      <c r="FF1090" s="48"/>
      <c r="FG1090" s="48"/>
      <c r="FH1090" s="48"/>
      <c r="FI1090" s="48"/>
      <c r="FJ1090" s="48"/>
      <c r="FK1090" s="48"/>
      <c r="FL1090" s="48"/>
      <c r="FM1090" s="48"/>
      <c r="FN1090" s="48"/>
      <c r="FO1090" s="48"/>
      <c r="FP1090" s="48"/>
      <c r="FQ1090" s="48"/>
      <c r="FR1090" s="48"/>
      <c r="FS1090" s="48"/>
      <c r="FT1090" s="48"/>
      <c r="FU1090" s="48"/>
      <c r="FV1090" s="48"/>
      <c r="FW1090" s="48"/>
      <c r="FX1090" s="48"/>
      <c r="FY1090" s="48"/>
      <c r="FZ1090" s="48"/>
      <c r="GA1090" s="48"/>
      <c r="GB1090" s="48"/>
      <c r="GC1090" s="48"/>
      <c r="GD1090" s="48"/>
      <c r="GE1090" s="48"/>
      <c r="GF1090" s="48"/>
      <c r="GG1090" s="48"/>
      <c r="GH1090" s="48"/>
      <c r="GI1090" s="48"/>
      <c r="GJ1090" s="48"/>
      <c r="GK1090" s="48"/>
      <c r="GL1090" s="48"/>
      <c r="GM1090" s="48"/>
      <c r="GN1090" s="48"/>
      <c r="GO1090" s="48"/>
      <c r="GP1090" s="48"/>
      <c r="GQ1090" s="48"/>
      <c r="GR1090" s="48"/>
      <c r="GS1090" s="48"/>
      <c r="GT1090" s="48"/>
      <c r="GU1090" s="48"/>
      <c r="GV1090" s="48"/>
      <c r="GW1090" s="48"/>
      <c r="GX1090" s="48"/>
      <c r="GY1090" s="48"/>
      <c r="GZ1090" s="48"/>
      <c r="HA1090" s="48"/>
      <c r="HB1090" s="48"/>
      <c r="HC1090" s="48"/>
      <c r="HD1090" s="48"/>
      <c r="HE1090" s="48"/>
      <c r="HF1090" s="48"/>
      <c r="HG1090" s="48"/>
      <c r="HH1090" s="48"/>
      <c r="HI1090" s="48"/>
      <c r="HJ1090" s="48"/>
      <c r="HK1090" s="48"/>
      <c r="HL1090" s="48"/>
      <c r="HM1090" s="48"/>
      <c r="HN1090" s="48"/>
      <c r="HO1090" s="48"/>
      <c r="HP1090" s="48"/>
      <c r="HQ1090" s="48"/>
      <c r="HR1090" s="48"/>
      <c r="HS1090" s="48"/>
      <c r="HT1090" s="48"/>
      <c r="HU1090" s="48"/>
      <c r="HV1090" s="48"/>
      <c r="HW1090" s="48"/>
      <c r="HX1090" s="48"/>
      <c r="HY1090" s="48"/>
      <c r="HZ1090" s="48"/>
      <c r="IA1090" s="48"/>
      <c r="IB1090" s="48"/>
      <c r="IC1090" s="48"/>
      <c r="ID1090" s="48"/>
      <c r="IE1090" s="48"/>
      <c r="IF1090" s="48"/>
      <c r="IG1090" s="48"/>
      <c r="IH1090" s="48"/>
      <c r="II1090" s="48"/>
      <c r="IJ1090" s="48"/>
      <c r="IK1090" s="48"/>
      <c r="IL1090" s="48"/>
      <c r="IM1090" s="48"/>
      <c r="IN1090" s="48"/>
      <c r="IO1090" s="48"/>
      <c r="IP1090" s="48"/>
      <c r="IQ1090" s="48"/>
      <c r="IR1090" s="48"/>
      <c r="IS1090" s="48"/>
      <c r="IT1090" s="48"/>
      <c r="IU1090" s="48"/>
      <c r="IV1090" s="48"/>
    </row>
    <row r="1091" spans="2:256" x14ac:dyDescent="0.25">
      <c r="B1091" s="48"/>
      <c r="C1091" s="48"/>
      <c r="D1091" s="48"/>
      <c r="E1091" s="48"/>
      <c r="F1091" s="48"/>
      <c r="G1091" s="48"/>
      <c r="H1091" s="48"/>
      <c r="I1091" s="48"/>
      <c r="J1091" s="48"/>
      <c r="K1091" s="48"/>
      <c r="O1091" s="48"/>
      <c r="P1091" s="48"/>
      <c r="Q1091" s="48"/>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M1091" s="48"/>
      <c r="EN1091" s="48"/>
      <c r="EO1091" s="48"/>
      <c r="EP1091" s="48"/>
      <c r="EQ1091" s="48"/>
      <c r="ER1091" s="48"/>
      <c r="ES1091" s="48"/>
      <c r="ET1091" s="48"/>
      <c r="EU1091" s="48"/>
      <c r="EV1091" s="48"/>
      <c r="EW1091" s="48"/>
      <c r="EX1091" s="48"/>
      <c r="EY1091" s="48"/>
      <c r="EZ1091" s="48"/>
      <c r="FA1091" s="48"/>
      <c r="FB1091" s="48"/>
      <c r="FC1091" s="48"/>
      <c r="FD1091" s="48"/>
      <c r="FE1091" s="48"/>
      <c r="FF1091" s="48"/>
      <c r="FG1091" s="48"/>
      <c r="FH1091" s="48"/>
      <c r="FI1091" s="48"/>
      <c r="FJ1091" s="48"/>
      <c r="FK1091" s="48"/>
      <c r="FL1091" s="48"/>
      <c r="FM1091" s="48"/>
      <c r="FN1091" s="48"/>
      <c r="FO1091" s="48"/>
      <c r="FP1091" s="48"/>
      <c r="FQ1091" s="48"/>
      <c r="FR1091" s="48"/>
      <c r="FS1091" s="48"/>
      <c r="FT1091" s="48"/>
      <c r="FU1091" s="48"/>
      <c r="FV1091" s="48"/>
      <c r="FW1091" s="48"/>
      <c r="FX1091" s="48"/>
      <c r="FY1091" s="48"/>
      <c r="FZ1091" s="48"/>
      <c r="GA1091" s="48"/>
      <c r="GB1091" s="48"/>
      <c r="GC1091" s="48"/>
      <c r="GD1091" s="48"/>
      <c r="GE1091" s="48"/>
      <c r="GF1091" s="48"/>
      <c r="GG1091" s="48"/>
      <c r="GH1091" s="48"/>
      <c r="GI1091" s="48"/>
      <c r="GJ1091" s="48"/>
      <c r="GK1091" s="48"/>
      <c r="GL1091" s="48"/>
      <c r="GM1091" s="48"/>
      <c r="GN1091" s="48"/>
      <c r="GO1091" s="48"/>
      <c r="GP1091" s="48"/>
      <c r="GQ1091" s="48"/>
      <c r="GR1091" s="48"/>
      <c r="GS1091" s="48"/>
      <c r="GT1091" s="48"/>
      <c r="GU1091" s="48"/>
      <c r="GV1091" s="48"/>
      <c r="GW1091" s="48"/>
      <c r="GX1091" s="48"/>
      <c r="GY1091" s="48"/>
      <c r="GZ1091" s="48"/>
      <c r="HA1091" s="48"/>
      <c r="HB1091" s="48"/>
      <c r="HC1091" s="48"/>
      <c r="HD1091" s="48"/>
      <c r="HE1091" s="48"/>
      <c r="HF1091" s="48"/>
      <c r="HG1091" s="48"/>
      <c r="HH1091" s="48"/>
      <c r="HI1091" s="48"/>
      <c r="HJ1091" s="48"/>
      <c r="HK1091" s="48"/>
      <c r="HL1091" s="48"/>
      <c r="HM1091" s="48"/>
      <c r="HN1091" s="48"/>
      <c r="HO1091" s="48"/>
      <c r="HP1091" s="48"/>
      <c r="HQ1091" s="48"/>
      <c r="HR1091" s="48"/>
      <c r="HS1091" s="48"/>
      <c r="HT1091" s="48"/>
      <c r="HU1091" s="48"/>
      <c r="HV1091" s="48"/>
      <c r="HW1091" s="48"/>
      <c r="HX1091" s="48"/>
      <c r="HY1091" s="48"/>
      <c r="HZ1091" s="48"/>
      <c r="IA1091" s="48"/>
      <c r="IB1091" s="48"/>
      <c r="IC1091" s="48"/>
      <c r="ID1091" s="48"/>
      <c r="IE1091" s="48"/>
      <c r="IF1091" s="48"/>
      <c r="IG1091" s="48"/>
      <c r="IH1091" s="48"/>
      <c r="II1091" s="48"/>
      <c r="IJ1091" s="48"/>
      <c r="IK1091" s="48"/>
      <c r="IL1091" s="48"/>
      <c r="IM1091" s="48"/>
      <c r="IN1091" s="48"/>
      <c r="IO1091" s="48"/>
      <c r="IP1091" s="48"/>
      <c r="IQ1091" s="48"/>
      <c r="IR1091" s="48"/>
      <c r="IS1091" s="48"/>
      <c r="IT1091" s="48"/>
      <c r="IU1091" s="48"/>
      <c r="IV1091" s="48"/>
    </row>
    <row r="1092" spans="2:256" x14ac:dyDescent="0.25">
      <c r="B1092" s="48"/>
      <c r="C1092" s="48"/>
      <c r="D1092" s="48"/>
      <c r="E1092" s="48"/>
      <c r="F1092" s="48"/>
      <c r="G1092" s="48"/>
      <c r="H1092" s="48"/>
      <c r="I1092" s="48"/>
      <c r="J1092" s="48"/>
      <c r="K1092" s="48"/>
      <c r="O1092" s="48"/>
      <c r="P1092" s="48"/>
      <c r="Q1092" s="48"/>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M1092" s="48"/>
      <c r="EN1092" s="48"/>
      <c r="EO1092" s="48"/>
      <c r="EP1092" s="48"/>
      <c r="EQ1092" s="48"/>
      <c r="ER1092" s="48"/>
      <c r="ES1092" s="48"/>
      <c r="ET1092" s="48"/>
      <c r="EU1092" s="48"/>
      <c r="EV1092" s="48"/>
      <c r="EW1092" s="48"/>
      <c r="EX1092" s="48"/>
      <c r="EY1092" s="48"/>
      <c r="EZ1092" s="48"/>
      <c r="FA1092" s="48"/>
      <c r="FB1092" s="48"/>
      <c r="FC1092" s="48"/>
      <c r="FD1092" s="48"/>
      <c r="FE1092" s="48"/>
      <c r="FF1092" s="48"/>
      <c r="FG1092" s="48"/>
      <c r="FH1092" s="48"/>
      <c r="FI1092" s="48"/>
      <c r="FJ1092" s="48"/>
      <c r="FK1092" s="48"/>
      <c r="FL1092" s="48"/>
      <c r="FM1092" s="48"/>
      <c r="FN1092" s="48"/>
      <c r="FO1092" s="48"/>
      <c r="FP1092" s="48"/>
      <c r="FQ1092" s="48"/>
      <c r="FR1092" s="48"/>
      <c r="FS1092" s="48"/>
      <c r="FT1092" s="48"/>
      <c r="FU1092" s="48"/>
      <c r="FV1092" s="48"/>
      <c r="FW1092" s="48"/>
      <c r="FX1092" s="48"/>
      <c r="FY1092" s="48"/>
      <c r="FZ1092" s="48"/>
      <c r="GA1092" s="48"/>
      <c r="GB1092" s="48"/>
      <c r="GC1092" s="48"/>
      <c r="GD1092" s="48"/>
      <c r="GE1092" s="48"/>
      <c r="GF1092" s="48"/>
      <c r="GG1092" s="48"/>
      <c r="GH1092" s="48"/>
      <c r="GI1092" s="48"/>
      <c r="GJ1092" s="48"/>
      <c r="GK1092" s="48"/>
      <c r="GL1092" s="48"/>
      <c r="GM1092" s="48"/>
      <c r="GN1092" s="48"/>
      <c r="GO1092" s="48"/>
      <c r="GP1092" s="48"/>
      <c r="GQ1092" s="48"/>
      <c r="GR1092" s="48"/>
      <c r="GS1092" s="48"/>
      <c r="GT1092" s="48"/>
      <c r="GU1092" s="48"/>
      <c r="GV1092" s="48"/>
      <c r="GW1092" s="48"/>
      <c r="GX1092" s="48"/>
      <c r="GY1092" s="48"/>
      <c r="GZ1092" s="48"/>
      <c r="HA1092" s="48"/>
      <c r="HB1092" s="48"/>
      <c r="HC1092" s="48"/>
      <c r="HD1092" s="48"/>
      <c r="HE1092" s="48"/>
      <c r="HF1092" s="48"/>
      <c r="HG1092" s="48"/>
      <c r="HH1092" s="48"/>
      <c r="HI1092" s="48"/>
      <c r="HJ1092" s="48"/>
      <c r="HK1092" s="48"/>
      <c r="HL1092" s="48"/>
      <c r="HM1092" s="48"/>
      <c r="HN1092" s="48"/>
      <c r="HO1092" s="48"/>
      <c r="HP1092" s="48"/>
      <c r="HQ1092" s="48"/>
      <c r="HR1092" s="48"/>
      <c r="HS1092" s="48"/>
      <c r="HT1092" s="48"/>
      <c r="HU1092" s="48"/>
      <c r="HV1092" s="48"/>
      <c r="HW1092" s="48"/>
      <c r="HX1092" s="48"/>
      <c r="HY1092" s="48"/>
      <c r="HZ1092" s="48"/>
      <c r="IA1092" s="48"/>
      <c r="IB1092" s="48"/>
      <c r="IC1092" s="48"/>
      <c r="ID1092" s="48"/>
      <c r="IE1092" s="48"/>
      <c r="IF1092" s="48"/>
      <c r="IG1092" s="48"/>
      <c r="IH1092" s="48"/>
      <c r="II1092" s="48"/>
      <c r="IJ1092" s="48"/>
      <c r="IK1092" s="48"/>
      <c r="IL1092" s="48"/>
      <c r="IM1092" s="48"/>
      <c r="IN1092" s="48"/>
      <c r="IO1092" s="48"/>
      <c r="IP1092" s="48"/>
      <c r="IQ1092" s="48"/>
      <c r="IR1092" s="48"/>
      <c r="IS1092" s="48"/>
      <c r="IT1092" s="48"/>
      <c r="IU1092" s="48"/>
      <c r="IV1092" s="48"/>
    </row>
    <row r="1093" spans="2:256" x14ac:dyDescent="0.25">
      <c r="B1093" s="48"/>
      <c r="C1093" s="48"/>
      <c r="D1093" s="48"/>
      <c r="E1093" s="48"/>
      <c r="F1093" s="48"/>
      <c r="G1093" s="48"/>
      <c r="H1093" s="48"/>
      <c r="I1093" s="48"/>
      <c r="J1093" s="48"/>
      <c r="K1093" s="48"/>
      <c r="O1093" s="48"/>
      <c r="P1093" s="48"/>
      <c r="Q1093" s="48"/>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M1093" s="48"/>
      <c r="EN1093" s="48"/>
      <c r="EO1093" s="48"/>
      <c r="EP1093" s="48"/>
      <c r="EQ1093" s="48"/>
      <c r="ER1093" s="48"/>
      <c r="ES1093" s="48"/>
      <c r="ET1093" s="48"/>
      <c r="EU1093" s="48"/>
      <c r="EV1093" s="48"/>
      <c r="EW1093" s="48"/>
      <c r="EX1093" s="48"/>
      <c r="EY1093" s="48"/>
      <c r="EZ1093" s="48"/>
      <c r="FA1093" s="48"/>
      <c r="FB1093" s="48"/>
      <c r="FC1093" s="48"/>
      <c r="FD1093" s="48"/>
      <c r="FE1093" s="48"/>
      <c r="FF1093" s="48"/>
      <c r="FG1093" s="48"/>
      <c r="FH1093" s="48"/>
      <c r="FI1093" s="48"/>
      <c r="FJ1093" s="48"/>
      <c r="FK1093" s="48"/>
      <c r="FL1093" s="48"/>
      <c r="FM1093" s="48"/>
      <c r="FN1093" s="48"/>
      <c r="FO1093" s="48"/>
      <c r="FP1093" s="48"/>
      <c r="FQ1093" s="48"/>
      <c r="FR1093" s="48"/>
      <c r="FS1093" s="48"/>
      <c r="FT1093" s="48"/>
      <c r="FU1093" s="48"/>
      <c r="FV1093" s="48"/>
      <c r="FW1093" s="48"/>
      <c r="FX1093" s="48"/>
      <c r="FY1093" s="48"/>
      <c r="FZ1093" s="48"/>
      <c r="GA1093" s="48"/>
      <c r="GB1093" s="48"/>
      <c r="GC1093" s="48"/>
      <c r="GD1093" s="48"/>
      <c r="GE1093" s="48"/>
      <c r="GF1093" s="48"/>
      <c r="GG1093" s="48"/>
      <c r="GH1093" s="48"/>
      <c r="GI1093" s="48"/>
      <c r="GJ1093" s="48"/>
      <c r="GK1093" s="48"/>
      <c r="GL1093" s="48"/>
      <c r="GM1093" s="48"/>
      <c r="GN1093" s="48"/>
      <c r="GO1093" s="48"/>
      <c r="GP1093" s="48"/>
      <c r="GQ1093" s="48"/>
      <c r="GR1093" s="48"/>
      <c r="GS1093" s="48"/>
      <c r="GT1093" s="48"/>
      <c r="GU1093" s="48"/>
      <c r="GV1093" s="48"/>
      <c r="GW1093" s="48"/>
      <c r="GX1093" s="48"/>
      <c r="GY1093" s="48"/>
      <c r="GZ1093" s="48"/>
      <c r="HA1093" s="48"/>
      <c r="HB1093" s="48"/>
      <c r="HC1093" s="48"/>
      <c r="HD1093" s="48"/>
      <c r="HE1093" s="48"/>
      <c r="HF1093" s="48"/>
      <c r="HG1093" s="48"/>
      <c r="HH1093" s="48"/>
      <c r="HI1093" s="48"/>
      <c r="HJ1093" s="48"/>
      <c r="HK1093" s="48"/>
      <c r="HL1093" s="48"/>
      <c r="HM1093" s="48"/>
      <c r="HN1093" s="48"/>
      <c r="HO1093" s="48"/>
      <c r="HP1093" s="48"/>
      <c r="HQ1093" s="48"/>
      <c r="HR1093" s="48"/>
      <c r="HS1093" s="48"/>
      <c r="HT1093" s="48"/>
      <c r="HU1093" s="48"/>
      <c r="HV1093" s="48"/>
      <c r="HW1093" s="48"/>
      <c r="HX1093" s="48"/>
      <c r="HY1093" s="48"/>
      <c r="HZ1093" s="48"/>
      <c r="IA1093" s="48"/>
      <c r="IB1093" s="48"/>
      <c r="IC1093" s="48"/>
      <c r="ID1093" s="48"/>
      <c r="IE1093" s="48"/>
      <c r="IF1093" s="48"/>
      <c r="IG1093" s="48"/>
      <c r="IH1093" s="48"/>
      <c r="II1093" s="48"/>
      <c r="IJ1093" s="48"/>
      <c r="IK1093" s="48"/>
      <c r="IL1093" s="48"/>
      <c r="IM1093" s="48"/>
      <c r="IN1093" s="48"/>
      <c r="IO1093" s="48"/>
      <c r="IP1093" s="48"/>
      <c r="IQ1093" s="48"/>
      <c r="IR1093" s="48"/>
      <c r="IS1093" s="48"/>
      <c r="IT1093" s="48"/>
      <c r="IU1093" s="48"/>
      <c r="IV1093" s="48"/>
    </row>
    <row r="1094" spans="2:256" x14ac:dyDescent="0.25">
      <c r="B1094" s="48"/>
      <c r="C1094" s="48"/>
      <c r="D1094" s="48"/>
      <c r="E1094" s="48"/>
      <c r="F1094" s="48"/>
      <c r="G1094" s="48"/>
      <c r="H1094" s="48"/>
      <c r="I1094" s="48"/>
      <c r="J1094" s="48"/>
      <c r="K1094" s="48"/>
      <c r="O1094" s="48"/>
      <c r="P1094" s="48"/>
      <c r="Q1094" s="48"/>
      <c r="R1094" s="48"/>
      <c r="S1094" s="48"/>
      <c r="T1094" s="48"/>
      <c r="U1094" s="48"/>
      <c r="V1094" s="48"/>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c r="AR1094" s="48"/>
      <c r="AS1094" s="48"/>
      <c r="AT1094" s="48"/>
      <c r="AU1094" s="48"/>
      <c r="AV1094" s="48"/>
      <c r="AW1094" s="48"/>
      <c r="AX1094" s="48"/>
      <c r="AY1094" s="48"/>
      <c r="AZ1094" s="48"/>
      <c r="BA1094" s="48"/>
      <c r="BB1094" s="48"/>
      <c r="BC1094" s="48"/>
      <c r="BD1094" s="48"/>
      <c r="BE1094" s="48"/>
      <c r="BF1094" s="48"/>
      <c r="BG1094" s="48"/>
      <c r="BH1094" s="48"/>
      <c r="BI1094" s="48"/>
      <c r="BJ1094" s="48"/>
      <c r="BK1094" s="48"/>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c r="EF1094" s="48"/>
      <c r="EG1094" s="48"/>
      <c r="EH1094" s="48"/>
      <c r="EI1094" s="48"/>
      <c r="EJ1094" s="48"/>
      <c r="EK1094" s="48"/>
      <c r="EL1094" s="48"/>
      <c r="EM1094" s="48"/>
      <c r="EN1094" s="48"/>
      <c r="EO1094" s="48"/>
      <c r="EP1094" s="48"/>
      <c r="EQ1094" s="48"/>
      <c r="ER1094" s="48"/>
      <c r="ES1094" s="48"/>
      <c r="ET1094" s="48"/>
      <c r="EU1094" s="48"/>
      <c r="EV1094" s="48"/>
      <c r="EW1094" s="48"/>
      <c r="EX1094" s="48"/>
      <c r="EY1094" s="48"/>
      <c r="EZ1094" s="48"/>
      <c r="FA1094" s="48"/>
      <c r="FB1094" s="48"/>
      <c r="FC1094" s="48"/>
      <c r="FD1094" s="48"/>
      <c r="FE1094" s="48"/>
      <c r="FF1094" s="48"/>
      <c r="FG1094" s="48"/>
      <c r="FH1094" s="48"/>
      <c r="FI1094" s="48"/>
      <c r="FJ1094" s="48"/>
      <c r="FK1094" s="48"/>
      <c r="FL1094" s="48"/>
      <c r="FM1094" s="48"/>
      <c r="FN1094" s="48"/>
      <c r="FO1094" s="48"/>
      <c r="FP1094" s="48"/>
      <c r="FQ1094" s="48"/>
      <c r="FR1094" s="48"/>
      <c r="FS1094" s="48"/>
      <c r="FT1094" s="48"/>
      <c r="FU1094" s="48"/>
      <c r="FV1094" s="48"/>
      <c r="FW1094" s="48"/>
      <c r="FX1094" s="48"/>
      <c r="FY1094" s="48"/>
      <c r="FZ1094" s="48"/>
      <c r="GA1094" s="48"/>
      <c r="GB1094" s="48"/>
      <c r="GC1094" s="48"/>
      <c r="GD1094" s="48"/>
      <c r="GE1094" s="48"/>
      <c r="GF1094" s="48"/>
      <c r="GG1094" s="48"/>
      <c r="GH1094" s="48"/>
      <c r="GI1094" s="48"/>
      <c r="GJ1094" s="48"/>
      <c r="GK1094" s="48"/>
      <c r="GL1094" s="48"/>
      <c r="GM1094" s="48"/>
      <c r="GN1094" s="48"/>
      <c r="GO1094" s="48"/>
      <c r="GP1094" s="48"/>
      <c r="GQ1094" s="48"/>
      <c r="GR1094" s="48"/>
      <c r="GS1094" s="48"/>
      <c r="GT1094" s="48"/>
      <c r="GU1094" s="48"/>
      <c r="GV1094" s="48"/>
      <c r="GW1094" s="48"/>
      <c r="GX1094" s="48"/>
      <c r="GY1094" s="48"/>
      <c r="GZ1094" s="48"/>
      <c r="HA1094" s="48"/>
      <c r="HB1094" s="48"/>
      <c r="HC1094" s="48"/>
      <c r="HD1094" s="48"/>
      <c r="HE1094" s="48"/>
      <c r="HF1094" s="48"/>
      <c r="HG1094" s="48"/>
      <c r="HH1094" s="48"/>
      <c r="HI1094" s="48"/>
      <c r="HJ1094" s="48"/>
      <c r="HK1094" s="48"/>
      <c r="HL1094" s="48"/>
      <c r="HM1094" s="48"/>
      <c r="HN1094" s="48"/>
      <c r="HO1094" s="48"/>
      <c r="HP1094" s="48"/>
      <c r="HQ1094" s="48"/>
      <c r="HR1094" s="48"/>
      <c r="HS1094" s="48"/>
      <c r="HT1094" s="48"/>
      <c r="HU1094" s="48"/>
      <c r="HV1094" s="48"/>
      <c r="HW1094" s="48"/>
      <c r="HX1094" s="48"/>
      <c r="HY1094" s="48"/>
      <c r="HZ1094" s="48"/>
      <c r="IA1094" s="48"/>
      <c r="IB1094" s="48"/>
      <c r="IC1094" s="48"/>
      <c r="ID1094" s="48"/>
      <c r="IE1094" s="48"/>
      <c r="IF1094" s="48"/>
      <c r="IG1094" s="48"/>
      <c r="IH1094" s="48"/>
      <c r="II1094" s="48"/>
      <c r="IJ1094" s="48"/>
      <c r="IK1094" s="48"/>
      <c r="IL1094" s="48"/>
      <c r="IM1094" s="48"/>
      <c r="IN1094" s="48"/>
      <c r="IO1094" s="48"/>
      <c r="IP1094" s="48"/>
      <c r="IQ1094" s="48"/>
      <c r="IR1094" s="48"/>
      <c r="IS1094" s="48"/>
      <c r="IT1094" s="48"/>
      <c r="IU1094" s="48"/>
      <c r="IV1094" s="48"/>
    </row>
    <row r="1095" spans="2:256" x14ac:dyDescent="0.25">
      <c r="B1095" s="48"/>
      <c r="C1095" s="48"/>
      <c r="D1095" s="48"/>
      <c r="E1095" s="48"/>
      <c r="F1095" s="48"/>
      <c r="G1095" s="48"/>
      <c r="H1095" s="48"/>
      <c r="I1095" s="48"/>
      <c r="J1095" s="48"/>
      <c r="K1095" s="48"/>
      <c r="O1095" s="48"/>
      <c r="P1095" s="48"/>
      <c r="Q1095" s="48"/>
      <c r="R1095" s="48"/>
      <c r="S1095" s="48"/>
      <c r="T1095" s="48"/>
      <c r="U1095" s="48"/>
      <c r="V1095" s="48"/>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c r="AR1095" s="48"/>
      <c r="AS1095" s="48"/>
      <c r="AT1095" s="48"/>
      <c r="AU1095" s="48"/>
      <c r="AV1095" s="48"/>
      <c r="AW1095" s="48"/>
      <c r="AX1095" s="48"/>
      <c r="AY1095" s="48"/>
      <c r="AZ1095" s="48"/>
      <c r="BA1095" s="48"/>
      <c r="BB1095" s="48"/>
      <c r="BC1095" s="48"/>
      <c r="BD1095" s="48"/>
      <c r="BE1095" s="48"/>
      <c r="BF1095" s="48"/>
      <c r="BG1095" s="48"/>
      <c r="BH1095" s="48"/>
      <c r="BI1095" s="48"/>
      <c r="BJ1095" s="48"/>
      <c r="BK1095" s="48"/>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c r="EF1095" s="48"/>
      <c r="EG1095" s="48"/>
      <c r="EH1095" s="48"/>
      <c r="EI1095" s="48"/>
      <c r="EJ1095" s="48"/>
      <c r="EK1095" s="48"/>
      <c r="EL1095" s="48"/>
      <c r="EM1095" s="48"/>
      <c r="EN1095" s="48"/>
      <c r="EO1095" s="48"/>
      <c r="EP1095" s="48"/>
      <c r="EQ1095" s="48"/>
      <c r="ER1095" s="48"/>
      <c r="ES1095" s="48"/>
      <c r="ET1095" s="48"/>
      <c r="EU1095" s="48"/>
      <c r="EV1095" s="48"/>
      <c r="EW1095" s="48"/>
      <c r="EX1095" s="48"/>
      <c r="EY1095" s="48"/>
      <c r="EZ1095" s="48"/>
      <c r="FA1095" s="48"/>
      <c r="FB1095" s="48"/>
      <c r="FC1095" s="48"/>
      <c r="FD1095" s="48"/>
      <c r="FE1095" s="48"/>
      <c r="FF1095" s="48"/>
      <c r="FG1095" s="48"/>
      <c r="FH1095" s="48"/>
      <c r="FI1095" s="48"/>
      <c r="FJ1095" s="48"/>
      <c r="FK1095" s="48"/>
      <c r="FL1095" s="48"/>
      <c r="FM1095" s="48"/>
      <c r="FN1095" s="48"/>
      <c r="FO1095" s="48"/>
      <c r="FP1095" s="48"/>
      <c r="FQ1095" s="48"/>
      <c r="FR1095" s="48"/>
      <c r="FS1095" s="48"/>
      <c r="FT1095" s="48"/>
      <c r="FU1095" s="48"/>
      <c r="FV1095" s="48"/>
      <c r="FW1095" s="48"/>
      <c r="FX1095" s="48"/>
      <c r="FY1095" s="48"/>
      <c r="FZ1095" s="48"/>
      <c r="GA1095" s="48"/>
      <c r="GB1095" s="48"/>
      <c r="GC1095" s="48"/>
      <c r="GD1095" s="48"/>
      <c r="GE1095" s="48"/>
      <c r="GF1095" s="48"/>
      <c r="GG1095" s="48"/>
      <c r="GH1095" s="48"/>
      <c r="GI1095" s="48"/>
      <c r="GJ1095" s="48"/>
      <c r="GK1095" s="48"/>
      <c r="GL1095" s="48"/>
      <c r="GM1095" s="48"/>
      <c r="GN1095" s="48"/>
      <c r="GO1095" s="48"/>
      <c r="GP1095" s="48"/>
      <c r="GQ1095" s="48"/>
      <c r="GR1095" s="48"/>
      <c r="GS1095" s="48"/>
      <c r="GT1095" s="48"/>
      <c r="GU1095" s="48"/>
      <c r="GV1095" s="48"/>
      <c r="GW1095" s="48"/>
      <c r="GX1095" s="48"/>
      <c r="GY1095" s="48"/>
      <c r="GZ1095" s="48"/>
      <c r="HA1095" s="48"/>
      <c r="HB1095" s="48"/>
      <c r="HC1095" s="48"/>
      <c r="HD1095" s="48"/>
      <c r="HE1095" s="48"/>
      <c r="HF1095" s="48"/>
      <c r="HG1095" s="48"/>
      <c r="HH1095" s="48"/>
      <c r="HI1095" s="48"/>
      <c r="HJ1095" s="48"/>
      <c r="HK1095" s="48"/>
      <c r="HL1095" s="48"/>
      <c r="HM1095" s="48"/>
      <c r="HN1095" s="48"/>
      <c r="HO1095" s="48"/>
      <c r="HP1095" s="48"/>
      <c r="HQ1095" s="48"/>
      <c r="HR1095" s="48"/>
      <c r="HS1095" s="48"/>
      <c r="HT1095" s="48"/>
      <c r="HU1095" s="48"/>
      <c r="HV1095" s="48"/>
      <c r="HW1095" s="48"/>
      <c r="HX1095" s="48"/>
      <c r="HY1095" s="48"/>
      <c r="HZ1095" s="48"/>
      <c r="IA1095" s="48"/>
      <c r="IB1095" s="48"/>
      <c r="IC1095" s="48"/>
      <c r="ID1095" s="48"/>
      <c r="IE1095" s="48"/>
      <c r="IF1095" s="48"/>
      <c r="IG1095" s="48"/>
      <c r="IH1095" s="48"/>
      <c r="II1095" s="48"/>
      <c r="IJ1095" s="48"/>
      <c r="IK1095" s="48"/>
      <c r="IL1095" s="48"/>
      <c r="IM1095" s="48"/>
      <c r="IN1095" s="48"/>
      <c r="IO1095" s="48"/>
      <c r="IP1095" s="48"/>
      <c r="IQ1095" s="48"/>
      <c r="IR1095" s="48"/>
      <c r="IS1095" s="48"/>
      <c r="IT1095" s="48"/>
      <c r="IU1095" s="48"/>
      <c r="IV1095" s="48"/>
    </row>
    <row r="1096" spans="2:256" x14ac:dyDescent="0.25">
      <c r="B1096" s="48"/>
      <c r="C1096" s="48"/>
      <c r="D1096" s="48"/>
      <c r="E1096" s="48"/>
      <c r="F1096" s="48"/>
      <c r="G1096" s="48"/>
      <c r="H1096" s="48"/>
      <c r="I1096" s="48"/>
      <c r="J1096" s="48"/>
      <c r="K1096" s="48"/>
      <c r="O1096" s="48"/>
      <c r="P1096" s="48"/>
      <c r="Q1096" s="48"/>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M1096" s="48"/>
      <c r="EN1096" s="48"/>
      <c r="EO1096" s="48"/>
      <c r="EP1096" s="48"/>
      <c r="EQ1096" s="48"/>
      <c r="ER1096" s="48"/>
      <c r="ES1096" s="48"/>
      <c r="ET1096" s="48"/>
      <c r="EU1096" s="48"/>
      <c r="EV1096" s="48"/>
      <c r="EW1096" s="48"/>
      <c r="EX1096" s="48"/>
      <c r="EY1096" s="48"/>
      <c r="EZ1096" s="48"/>
      <c r="FA1096" s="48"/>
      <c r="FB1096" s="48"/>
      <c r="FC1096" s="48"/>
      <c r="FD1096" s="48"/>
      <c r="FE1096" s="48"/>
      <c r="FF1096" s="48"/>
      <c r="FG1096" s="48"/>
      <c r="FH1096" s="48"/>
      <c r="FI1096" s="48"/>
      <c r="FJ1096" s="48"/>
      <c r="FK1096" s="48"/>
      <c r="FL1096" s="48"/>
      <c r="FM1096" s="48"/>
      <c r="FN1096" s="48"/>
      <c r="FO1096" s="48"/>
      <c r="FP1096" s="48"/>
      <c r="FQ1096" s="48"/>
      <c r="FR1096" s="48"/>
      <c r="FS1096" s="48"/>
      <c r="FT1096" s="48"/>
      <c r="FU1096" s="48"/>
      <c r="FV1096" s="48"/>
      <c r="FW1096" s="48"/>
      <c r="FX1096" s="48"/>
      <c r="FY1096" s="48"/>
      <c r="FZ1096" s="48"/>
      <c r="GA1096" s="48"/>
      <c r="GB1096" s="48"/>
      <c r="GC1096" s="48"/>
      <c r="GD1096" s="48"/>
      <c r="GE1096" s="48"/>
      <c r="GF1096" s="48"/>
      <c r="GG1096" s="48"/>
      <c r="GH1096" s="48"/>
      <c r="GI1096" s="48"/>
      <c r="GJ1096" s="48"/>
      <c r="GK1096" s="48"/>
      <c r="GL1096" s="48"/>
      <c r="GM1096" s="48"/>
      <c r="GN1096" s="48"/>
      <c r="GO1096" s="48"/>
      <c r="GP1096" s="48"/>
      <c r="GQ1096" s="48"/>
      <c r="GR1096" s="48"/>
      <c r="GS1096" s="48"/>
      <c r="GT1096" s="48"/>
      <c r="GU1096" s="48"/>
      <c r="GV1096" s="48"/>
      <c r="GW1096" s="48"/>
      <c r="GX1096" s="48"/>
      <c r="GY1096" s="48"/>
      <c r="GZ1096" s="48"/>
      <c r="HA1096" s="48"/>
      <c r="HB1096" s="48"/>
      <c r="HC1096" s="48"/>
      <c r="HD1096" s="48"/>
      <c r="HE1096" s="48"/>
      <c r="HF1096" s="48"/>
      <c r="HG1096" s="48"/>
      <c r="HH1096" s="48"/>
      <c r="HI1096" s="48"/>
      <c r="HJ1096" s="48"/>
      <c r="HK1096" s="48"/>
      <c r="HL1096" s="48"/>
      <c r="HM1096" s="48"/>
      <c r="HN1096" s="48"/>
      <c r="HO1096" s="48"/>
      <c r="HP1096" s="48"/>
      <c r="HQ1096" s="48"/>
      <c r="HR1096" s="48"/>
      <c r="HS1096" s="48"/>
      <c r="HT1096" s="48"/>
      <c r="HU1096" s="48"/>
      <c r="HV1096" s="48"/>
      <c r="HW1096" s="48"/>
      <c r="HX1096" s="48"/>
      <c r="HY1096" s="48"/>
      <c r="HZ1096" s="48"/>
      <c r="IA1096" s="48"/>
      <c r="IB1096" s="48"/>
      <c r="IC1096" s="48"/>
      <c r="ID1096" s="48"/>
      <c r="IE1096" s="48"/>
      <c r="IF1096" s="48"/>
      <c r="IG1096" s="48"/>
      <c r="IH1096" s="48"/>
      <c r="II1096" s="48"/>
      <c r="IJ1096" s="48"/>
      <c r="IK1096" s="48"/>
      <c r="IL1096" s="48"/>
      <c r="IM1096" s="48"/>
      <c r="IN1096" s="48"/>
      <c r="IO1096" s="48"/>
      <c r="IP1096" s="48"/>
      <c r="IQ1096" s="48"/>
      <c r="IR1096" s="48"/>
      <c r="IS1096" s="48"/>
      <c r="IT1096" s="48"/>
      <c r="IU1096" s="48"/>
      <c r="IV1096" s="48"/>
    </row>
    <row r="1097" spans="2:256" x14ac:dyDescent="0.25">
      <c r="B1097" s="48"/>
      <c r="C1097" s="48"/>
      <c r="D1097" s="48"/>
      <c r="E1097" s="48"/>
      <c r="F1097" s="48"/>
      <c r="G1097" s="48"/>
      <c r="H1097" s="48"/>
      <c r="I1097" s="48"/>
      <c r="J1097" s="48"/>
      <c r="K1097" s="48"/>
      <c r="O1097" s="48"/>
      <c r="P1097" s="48"/>
      <c r="Q1097" s="48"/>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M1097" s="48"/>
      <c r="EN1097" s="48"/>
      <c r="EO1097" s="48"/>
      <c r="EP1097" s="48"/>
      <c r="EQ1097" s="48"/>
      <c r="ER1097" s="48"/>
      <c r="ES1097" s="48"/>
      <c r="ET1097" s="48"/>
      <c r="EU1097" s="48"/>
      <c r="EV1097" s="48"/>
      <c r="EW1097" s="48"/>
      <c r="EX1097" s="48"/>
      <c r="EY1097" s="48"/>
      <c r="EZ1097" s="48"/>
      <c r="FA1097" s="48"/>
      <c r="FB1097" s="48"/>
      <c r="FC1097" s="48"/>
      <c r="FD1097" s="48"/>
      <c r="FE1097" s="48"/>
      <c r="FF1097" s="48"/>
      <c r="FG1097" s="48"/>
      <c r="FH1097" s="48"/>
      <c r="FI1097" s="48"/>
      <c r="FJ1097" s="48"/>
      <c r="FK1097" s="48"/>
      <c r="FL1097" s="48"/>
      <c r="FM1097" s="48"/>
      <c r="FN1097" s="48"/>
      <c r="FO1097" s="48"/>
      <c r="FP1097" s="48"/>
      <c r="FQ1097" s="48"/>
      <c r="FR1097" s="48"/>
      <c r="FS1097" s="48"/>
      <c r="FT1097" s="48"/>
      <c r="FU1097" s="48"/>
      <c r="FV1097" s="48"/>
      <c r="FW1097" s="48"/>
      <c r="FX1097" s="48"/>
      <c r="FY1097" s="48"/>
      <c r="FZ1097" s="48"/>
      <c r="GA1097" s="48"/>
      <c r="GB1097" s="48"/>
      <c r="GC1097" s="48"/>
      <c r="GD1097" s="48"/>
      <c r="GE1097" s="48"/>
      <c r="GF1097" s="48"/>
      <c r="GG1097" s="48"/>
      <c r="GH1097" s="48"/>
      <c r="GI1097" s="48"/>
      <c r="GJ1097" s="48"/>
      <c r="GK1097" s="48"/>
      <c r="GL1097" s="48"/>
      <c r="GM1097" s="48"/>
      <c r="GN1097" s="48"/>
      <c r="GO1097" s="48"/>
      <c r="GP1097" s="48"/>
      <c r="GQ1097" s="48"/>
      <c r="GR1097" s="48"/>
      <c r="GS1097" s="48"/>
      <c r="GT1097" s="48"/>
      <c r="GU1097" s="48"/>
      <c r="GV1097" s="48"/>
      <c r="GW1097" s="48"/>
      <c r="GX1097" s="48"/>
      <c r="GY1097" s="48"/>
      <c r="GZ1097" s="48"/>
      <c r="HA1097" s="48"/>
      <c r="HB1097" s="48"/>
      <c r="HC1097" s="48"/>
      <c r="HD1097" s="48"/>
      <c r="HE1097" s="48"/>
      <c r="HF1097" s="48"/>
      <c r="HG1097" s="48"/>
      <c r="HH1097" s="48"/>
      <c r="HI1097" s="48"/>
      <c r="HJ1097" s="48"/>
      <c r="HK1097" s="48"/>
      <c r="HL1097" s="48"/>
      <c r="HM1097" s="48"/>
      <c r="HN1097" s="48"/>
      <c r="HO1097" s="48"/>
      <c r="HP1097" s="48"/>
      <c r="HQ1097" s="48"/>
      <c r="HR1097" s="48"/>
      <c r="HS1097" s="48"/>
      <c r="HT1097" s="48"/>
      <c r="HU1097" s="48"/>
      <c r="HV1097" s="48"/>
      <c r="HW1097" s="48"/>
      <c r="HX1097" s="48"/>
      <c r="HY1097" s="48"/>
      <c r="HZ1097" s="48"/>
      <c r="IA1097" s="48"/>
      <c r="IB1097" s="48"/>
      <c r="IC1097" s="48"/>
      <c r="ID1097" s="48"/>
      <c r="IE1097" s="48"/>
      <c r="IF1097" s="48"/>
      <c r="IG1097" s="48"/>
      <c r="IH1097" s="48"/>
      <c r="II1097" s="48"/>
      <c r="IJ1097" s="48"/>
      <c r="IK1097" s="48"/>
      <c r="IL1097" s="48"/>
      <c r="IM1097" s="48"/>
      <c r="IN1097" s="48"/>
      <c r="IO1097" s="48"/>
      <c r="IP1097" s="48"/>
      <c r="IQ1097" s="48"/>
      <c r="IR1097" s="48"/>
      <c r="IS1097" s="48"/>
      <c r="IT1097" s="48"/>
      <c r="IU1097" s="48"/>
      <c r="IV1097" s="48"/>
    </row>
    <row r="1098" spans="2:256" x14ac:dyDescent="0.25">
      <c r="B1098" s="48"/>
      <c r="C1098" s="48"/>
      <c r="D1098" s="48"/>
      <c r="E1098" s="48"/>
      <c r="F1098" s="48"/>
      <c r="G1098" s="48"/>
      <c r="H1098" s="48"/>
      <c r="I1098" s="48"/>
      <c r="J1098" s="48"/>
      <c r="K1098" s="48"/>
      <c r="O1098" s="48"/>
      <c r="P1098" s="48"/>
      <c r="Q1098" s="48"/>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M1098" s="48"/>
      <c r="EN1098" s="48"/>
      <c r="EO1098" s="48"/>
      <c r="EP1098" s="48"/>
      <c r="EQ1098" s="48"/>
      <c r="ER1098" s="48"/>
      <c r="ES1098" s="48"/>
      <c r="ET1098" s="48"/>
      <c r="EU1098" s="48"/>
      <c r="EV1098" s="48"/>
      <c r="EW1098" s="48"/>
      <c r="EX1098" s="48"/>
      <c r="EY1098" s="48"/>
      <c r="EZ1098" s="48"/>
      <c r="FA1098" s="48"/>
      <c r="FB1098" s="48"/>
      <c r="FC1098" s="48"/>
      <c r="FD1098" s="48"/>
      <c r="FE1098" s="48"/>
      <c r="FF1098" s="48"/>
      <c r="FG1098" s="48"/>
      <c r="FH1098" s="48"/>
      <c r="FI1098" s="48"/>
      <c r="FJ1098" s="48"/>
      <c r="FK1098" s="48"/>
      <c r="FL1098" s="48"/>
      <c r="FM1098" s="48"/>
      <c r="FN1098" s="48"/>
      <c r="FO1098" s="48"/>
      <c r="FP1098" s="48"/>
      <c r="FQ1098" s="48"/>
      <c r="FR1098" s="48"/>
      <c r="FS1098" s="48"/>
      <c r="FT1098" s="48"/>
      <c r="FU1098" s="48"/>
      <c r="FV1098" s="48"/>
      <c r="FW1098" s="48"/>
      <c r="FX1098" s="48"/>
      <c r="FY1098" s="48"/>
      <c r="FZ1098" s="48"/>
      <c r="GA1098" s="48"/>
      <c r="GB1098" s="48"/>
      <c r="GC1098" s="48"/>
      <c r="GD1098" s="48"/>
      <c r="GE1098" s="48"/>
      <c r="GF1098" s="48"/>
      <c r="GG1098" s="48"/>
      <c r="GH1098" s="48"/>
      <c r="GI1098" s="48"/>
      <c r="GJ1098" s="48"/>
      <c r="GK1098" s="48"/>
      <c r="GL1098" s="48"/>
      <c r="GM1098" s="48"/>
      <c r="GN1098" s="48"/>
      <c r="GO1098" s="48"/>
      <c r="GP1098" s="48"/>
      <c r="GQ1098" s="48"/>
      <c r="GR1098" s="48"/>
      <c r="GS1098" s="48"/>
      <c r="GT1098" s="48"/>
      <c r="GU1098" s="48"/>
      <c r="GV1098" s="48"/>
      <c r="GW1098" s="48"/>
      <c r="GX1098" s="48"/>
      <c r="GY1098" s="48"/>
      <c r="GZ1098" s="48"/>
      <c r="HA1098" s="48"/>
      <c r="HB1098" s="48"/>
      <c r="HC1098" s="48"/>
      <c r="HD1098" s="48"/>
      <c r="HE1098" s="48"/>
      <c r="HF1098" s="48"/>
      <c r="HG1098" s="48"/>
      <c r="HH1098" s="48"/>
      <c r="HI1098" s="48"/>
      <c r="HJ1098" s="48"/>
      <c r="HK1098" s="48"/>
      <c r="HL1098" s="48"/>
      <c r="HM1098" s="48"/>
      <c r="HN1098" s="48"/>
      <c r="HO1098" s="48"/>
      <c r="HP1098" s="48"/>
      <c r="HQ1098" s="48"/>
      <c r="HR1098" s="48"/>
      <c r="HS1098" s="48"/>
      <c r="HT1098" s="48"/>
      <c r="HU1098" s="48"/>
      <c r="HV1098" s="48"/>
      <c r="HW1098" s="48"/>
      <c r="HX1098" s="48"/>
      <c r="HY1098" s="48"/>
      <c r="HZ1098" s="48"/>
      <c r="IA1098" s="48"/>
      <c r="IB1098" s="48"/>
      <c r="IC1098" s="48"/>
      <c r="ID1098" s="48"/>
      <c r="IE1098" s="48"/>
      <c r="IF1098" s="48"/>
      <c r="IG1098" s="48"/>
      <c r="IH1098" s="48"/>
      <c r="II1098" s="48"/>
      <c r="IJ1098" s="48"/>
      <c r="IK1098" s="48"/>
      <c r="IL1098" s="48"/>
      <c r="IM1098" s="48"/>
      <c r="IN1098" s="48"/>
      <c r="IO1098" s="48"/>
      <c r="IP1098" s="48"/>
      <c r="IQ1098" s="48"/>
      <c r="IR1098" s="48"/>
      <c r="IS1098" s="48"/>
      <c r="IT1098" s="48"/>
      <c r="IU1098" s="48"/>
      <c r="IV1098" s="48"/>
    </row>
    <row r="1099" spans="2:256" x14ac:dyDescent="0.25">
      <c r="B1099" s="48"/>
      <c r="C1099" s="48"/>
      <c r="D1099" s="48"/>
      <c r="E1099" s="48"/>
      <c r="F1099" s="48"/>
      <c r="G1099" s="48"/>
      <c r="H1099" s="48"/>
      <c r="I1099" s="48"/>
      <c r="J1099" s="48"/>
      <c r="K1099" s="48"/>
      <c r="O1099" s="48"/>
      <c r="P1099" s="48"/>
      <c r="Q1099" s="48"/>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M1099" s="48"/>
      <c r="EN1099" s="48"/>
      <c r="EO1099" s="48"/>
      <c r="EP1099" s="48"/>
      <c r="EQ1099" s="48"/>
      <c r="ER1099" s="48"/>
      <c r="ES1099" s="48"/>
      <c r="ET1099" s="48"/>
      <c r="EU1099" s="48"/>
      <c r="EV1099" s="48"/>
      <c r="EW1099" s="48"/>
      <c r="EX1099" s="48"/>
      <c r="EY1099" s="48"/>
      <c r="EZ1099" s="48"/>
      <c r="FA1099" s="48"/>
      <c r="FB1099" s="48"/>
      <c r="FC1099" s="48"/>
      <c r="FD1099" s="48"/>
      <c r="FE1099" s="48"/>
      <c r="FF1099" s="48"/>
      <c r="FG1099" s="48"/>
      <c r="FH1099" s="48"/>
      <c r="FI1099" s="48"/>
      <c r="FJ1099" s="48"/>
      <c r="FK1099" s="48"/>
      <c r="FL1099" s="48"/>
      <c r="FM1099" s="48"/>
      <c r="FN1099" s="48"/>
      <c r="FO1099" s="48"/>
      <c r="FP1099" s="48"/>
      <c r="FQ1099" s="48"/>
      <c r="FR1099" s="48"/>
      <c r="FS1099" s="48"/>
      <c r="FT1099" s="48"/>
      <c r="FU1099" s="48"/>
      <c r="FV1099" s="48"/>
      <c r="FW1099" s="48"/>
      <c r="FX1099" s="48"/>
      <c r="FY1099" s="48"/>
      <c r="FZ1099" s="48"/>
      <c r="GA1099" s="48"/>
      <c r="GB1099" s="48"/>
      <c r="GC1099" s="48"/>
      <c r="GD1099" s="48"/>
      <c r="GE1099" s="48"/>
      <c r="GF1099" s="48"/>
      <c r="GG1099" s="48"/>
      <c r="GH1099" s="48"/>
      <c r="GI1099" s="48"/>
      <c r="GJ1099" s="48"/>
      <c r="GK1099" s="48"/>
      <c r="GL1099" s="48"/>
      <c r="GM1099" s="48"/>
      <c r="GN1099" s="48"/>
      <c r="GO1099" s="48"/>
      <c r="GP1099" s="48"/>
      <c r="GQ1099" s="48"/>
      <c r="GR1099" s="48"/>
      <c r="GS1099" s="48"/>
      <c r="GT1099" s="48"/>
      <c r="GU1099" s="48"/>
      <c r="GV1099" s="48"/>
      <c r="GW1099" s="48"/>
      <c r="GX1099" s="48"/>
      <c r="GY1099" s="48"/>
      <c r="GZ1099" s="48"/>
      <c r="HA1099" s="48"/>
      <c r="HB1099" s="48"/>
      <c r="HC1099" s="48"/>
      <c r="HD1099" s="48"/>
      <c r="HE1099" s="48"/>
      <c r="HF1099" s="48"/>
      <c r="HG1099" s="48"/>
      <c r="HH1099" s="48"/>
      <c r="HI1099" s="48"/>
      <c r="HJ1099" s="48"/>
      <c r="HK1099" s="48"/>
      <c r="HL1099" s="48"/>
      <c r="HM1099" s="48"/>
      <c r="HN1099" s="48"/>
      <c r="HO1099" s="48"/>
      <c r="HP1099" s="48"/>
      <c r="HQ1099" s="48"/>
      <c r="HR1099" s="48"/>
      <c r="HS1099" s="48"/>
      <c r="HT1099" s="48"/>
      <c r="HU1099" s="48"/>
      <c r="HV1099" s="48"/>
      <c r="HW1099" s="48"/>
      <c r="HX1099" s="48"/>
      <c r="HY1099" s="48"/>
      <c r="HZ1099" s="48"/>
      <c r="IA1099" s="48"/>
      <c r="IB1099" s="48"/>
      <c r="IC1099" s="48"/>
      <c r="ID1099" s="48"/>
      <c r="IE1099" s="48"/>
      <c r="IF1099" s="48"/>
      <c r="IG1099" s="48"/>
      <c r="IH1099" s="48"/>
      <c r="II1099" s="48"/>
      <c r="IJ1099" s="48"/>
      <c r="IK1099" s="48"/>
      <c r="IL1099" s="48"/>
      <c r="IM1099" s="48"/>
      <c r="IN1099" s="48"/>
      <c r="IO1099" s="48"/>
      <c r="IP1099" s="48"/>
      <c r="IQ1099" s="48"/>
      <c r="IR1099" s="48"/>
      <c r="IS1099" s="48"/>
      <c r="IT1099" s="48"/>
      <c r="IU1099" s="48"/>
      <c r="IV1099" s="48"/>
    </row>
    <row r="1100" spans="2:256" x14ac:dyDescent="0.25">
      <c r="B1100" s="48"/>
      <c r="C1100" s="48"/>
      <c r="D1100" s="48"/>
      <c r="E1100" s="48"/>
      <c r="F1100" s="48"/>
      <c r="G1100" s="48"/>
      <c r="H1100" s="48"/>
      <c r="I1100" s="48"/>
      <c r="J1100" s="48"/>
      <c r="K1100" s="48"/>
      <c r="O1100" s="48"/>
      <c r="P1100" s="48"/>
      <c r="Q1100" s="48"/>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M1100" s="48"/>
      <c r="EN1100" s="48"/>
      <c r="EO1100" s="48"/>
      <c r="EP1100" s="48"/>
      <c r="EQ1100" s="48"/>
      <c r="ER1100" s="48"/>
      <c r="ES1100" s="48"/>
      <c r="ET1100" s="48"/>
      <c r="EU1100" s="48"/>
      <c r="EV1100" s="48"/>
      <c r="EW1100" s="48"/>
      <c r="EX1100" s="48"/>
      <c r="EY1100" s="48"/>
      <c r="EZ1100" s="48"/>
      <c r="FA1100" s="48"/>
      <c r="FB1100" s="48"/>
      <c r="FC1100" s="48"/>
      <c r="FD1100" s="48"/>
      <c r="FE1100" s="48"/>
      <c r="FF1100" s="48"/>
      <c r="FG1100" s="48"/>
      <c r="FH1100" s="48"/>
      <c r="FI1100" s="48"/>
      <c r="FJ1100" s="48"/>
      <c r="FK1100" s="48"/>
      <c r="FL1100" s="48"/>
      <c r="FM1100" s="48"/>
      <c r="FN1100" s="48"/>
      <c r="FO1100" s="48"/>
      <c r="FP1100" s="48"/>
      <c r="FQ1100" s="48"/>
      <c r="FR1100" s="48"/>
      <c r="FS1100" s="48"/>
      <c r="FT1100" s="48"/>
      <c r="FU1100" s="48"/>
      <c r="FV1100" s="48"/>
      <c r="FW1100" s="48"/>
      <c r="FX1100" s="48"/>
      <c r="FY1100" s="48"/>
      <c r="FZ1100" s="48"/>
      <c r="GA1100" s="48"/>
      <c r="GB1100" s="48"/>
      <c r="GC1100" s="48"/>
      <c r="GD1100" s="48"/>
      <c r="GE1100" s="48"/>
      <c r="GF1100" s="48"/>
      <c r="GG1100" s="48"/>
      <c r="GH1100" s="48"/>
      <c r="GI1100" s="48"/>
      <c r="GJ1100" s="48"/>
      <c r="GK1100" s="48"/>
      <c r="GL1100" s="48"/>
      <c r="GM1100" s="48"/>
      <c r="GN1100" s="48"/>
      <c r="GO1100" s="48"/>
      <c r="GP1100" s="48"/>
      <c r="GQ1100" s="48"/>
      <c r="GR1100" s="48"/>
      <c r="GS1100" s="48"/>
      <c r="GT1100" s="48"/>
      <c r="GU1100" s="48"/>
      <c r="GV1100" s="48"/>
      <c r="GW1100" s="48"/>
      <c r="GX1100" s="48"/>
      <c r="GY1100" s="48"/>
      <c r="GZ1100" s="48"/>
      <c r="HA1100" s="48"/>
      <c r="HB1100" s="48"/>
      <c r="HC1100" s="48"/>
      <c r="HD1100" s="48"/>
      <c r="HE1100" s="48"/>
      <c r="HF1100" s="48"/>
      <c r="HG1100" s="48"/>
      <c r="HH1100" s="48"/>
      <c r="HI1100" s="48"/>
      <c r="HJ1100" s="48"/>
      <c r="HK1100" s="48"/>
      <c r="HL1100" s="48"/>
      <c r="HM1100" s="48"/>
      <c r="HN1100" s="48"/>
      <c r="HO1100" s="48"/>
      <c r="HP1100" s="48"/>
      <c r="HQ1100" s="48"/>
      <c r="HR1100" s="48"/>
      <c r="HS1100" s="48"/>
      <c r="HT1100" s="48"/>
      <c r="HU1100" s="48"/>
      <c r="HV1100" s="48"/>
      <c r="HW1100" s="48"/>
      <c r="HX1100" s="48"/>
      <c r="HY1100" s="48"/>
      <c r="HZ1100" s="48"/>
      <c r="IA1100" s="48"/>
      <c r="IB1100" s="48"/>
      <c r="IC1100" s="48"/>
      <c r="ID1100" s="48"/>
      <c r="IE1100" s="48"/>
      <c r="IF1100" s="48"/>
      <c r="IG1100" s="48"/>
      <c r="IH1100" s="48"/>
      <c r="II1100" s="48"/>
      <c r="IJ1100" s="48"/>
      <c r="IK1100" s="48"/>
      <c r="IL1100" s="48"/>
      <c r="IM1100" s="48"/>
      <c r="IN1100" s="48"/>
      <c r="IO1100" s="48"/>
      <c r="IP1100" s="48"/>
      <c r="IQ1100" s="48"/>
      <c r="IR1100" s="48"/>
      <c r="IS1100" s="48"/>
      <c r="IT1100" s="48"/>
      <c r="IU1100" s="48"/>
      <c r="IV1100" s="48"/>
    </row>
    <row r="1101" spans="2:256" x14ac:dyDescent="0.25">
      <c r="B1101" s="48"/>
      <c r="C1101" s="48"/>
      <c r="D1101" s="48"/>
      <c r="E1101" s="48"/>
      <c r="F1101" s="48"/>
      <c r="G1101" s="48"/>
      <c r="H1101" s="48"/>
      <c r="I1101" s="48"/>
      <c r="J1101" s="48"/>
      <c r="K1101" s="48"/>
      <c r="O1101" s="48"/>
      <c r="P1101" s="48"/>
      <c r="Q1101" s="48"/>
      <c r="R1101" s="48"/>
      <c r="S1101" s="48"/>
      <c r="T1101" s="48"/>
      <c r="U1101" s="48"/>
      <c r="V1101" s="48"/>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M1101" s="48"/>
      <c r="EN1101" s="48"/>
      <c r="EO1101" s="48"/>
      <c r="EP1101" s="48"/>
      <c r="EQ1101" s="48"/>
      <c r="ER1101" s="48"/>
      <c r="ES1101" s="48"/>
      <c r="ET1101" s="48"/>
      <c r="EU1101" s="48"/>
      <c r="EV1101" s="48"/>
      <c r="EW1101" s="48"/>
      <c r="EX1101" s="48"/>
      <c r="EY1101" s="48"/>
      <c r="EZ1101" s="48"/>
      <c r="FA1101" s="48"/>
      <c r="FB1101" s="48"/>
      <c r="FC1101" s="48"/>
      <c r="FD1101" s="48"/>
      <c r="FE1101" s="48"/>
      <c r="FF1101" s="48"/>
      <c r="FG1101" s="48"/>
      <c r="FH1101" s="48"/>
      <c r="FI1101" s="48"/>
      <c r="FJ1101" s="48"/>
      <c r="FK1101" s="48"/>
      <c r="FL1101" s="48"/>
      <c r="FM1101" s="48"/>
      <c r="FN1101" s="48"/>
      <c r="FO1101" s="48"/>
      <c r="FP1101" s="48"/>
      <c r="FQ1101" s="48"/>
      <c r="FR1101" s="48"/>
      <c r="FS1101" s="48"/>
      <c r="FT1101" s="48"/>
      <c r="FU1101" s="48"/>
      <c r="FV1101" s="48"/>
      <c r="FW1101" s="48"/>
      <c r="FX1101" s="48"/>
      <c r="FY1101" s="48"/>
      <c r="FZ1101" s="48"/>
      <c r="GA1101" s="48"/>
      <c r="GB1101" s="48"/>
      <c r="GC1101" s="48"/>
      <c r="GD1101" s="48"/>
      <c r="GE1101" s="48"/>
      <c r="GF1101" s="48"/>
      <c r="GG1101" s="48"/>
      <c r="GH1101" s="48"/>
      <c r="GI1101" s="48"/>
      <c r="GJ1101" s="48"/>
      <c r="GK1101" s="48"/>
      <c r="GL1101" s="48"/>
      <c r="GM1101" s="48"/>
      <c r="GN1101" s="48"/>
      <c r="GO1101" s="48"/>
      <c r="GP1101" s="48"/>
      <c r="GQ1101" s="48"/>
      <c r="GR1101" s="48"/>
      <c r="GS1101" s="48"/>
      <c r="GT1101" s="48"/>
      <c r="GU1101" s="48"/>
      <c r="GV1101" s="48"/>
      <c r="GW1101" s="48"/>
      <c r="GX1101" s="48"/>
      <c r="GY1101" s="48"/>
      <c r="GZ1101" s="48"/>
      <c r="HA1101" s="48"/>
      <c r="HB1101" s="48"/>
      <c r="HC1101" s="48"/>
      <c r="HD1101" s="48"/>
      <c r="HE1101" s="48"/>
      <c r="HF1101" s="48"/>
      <c r="HG1101" s="48"/>
      <c r="HH1101" s="48"/>
      <c r="HI1101" s="48"/>
      <c r="HJ1101" s="48"/>
      <c r="HK1101" s="48"/>
      <c r="HL1101" s="48"/>
      <c r="HM1101" s="48"/>
      <c r="HN1101" s="48"/>
      <c r="HO1101" s="48"/>
      <c r="HP1101" s="48"/>
      <c r="HQ1101" s="48"/>
      <c r="HR1101" s="48"/>
      <c r="HS1101" s="48"/>
      <c r="HT1101" s="48"/>
      <c r="HU1101" s="48"/>
      <c r="HV1101" s="48"/>
      <c r="HW1101" s="48"/>
      <c r="HX1101" s="48"/>
      <c r="HY1101" s="48"/>
      <c r="HZ1101" s="48"/>
      <c r="IA1101" s="48"/>
      <c r="IB1101" s="48"/>
      <c r="IC1101" s="48"/>
      <c r="ID1101" s="48"/>
      <c r="IE1101" s="48"/>
      <c r="IF1101" s="48"/>
      <c r="IG1101" s="48"/>
      <c r="IH1101" s="48"/>
      <c r="II1101" s="48"/>
      <c r="IJ1101" s="48"/>
      <c r="IK1101" s="48"/>
      <c r="IL1101" s="48"/>
      <c r="IM1101" s="48"/>
      <c r="IN1101" s="48"/>
      <c r="IO1101" s="48"/>
      <c r="IP1101" s="48"/>
      <c r="IQ1101" s="48"/>
      <c r="IR1101" s="48"/>
      <c r="IS1101" s="48"/>
      <c r="IT1101" s="48"/>
      <c r="IU1101" s="48"/>
      <c r="IV1101" s="48"/>
    </row>
    <row r="1102" spans="2:256" x14ac:dyDescent="0.25">
      <c r="B1102" s="48"/>
      <c r="C1102" s="48"/>
      <c r="D1102" s="48"/>
      <c r="E1102" s="48"/>
      <c r="F1102" s="48"/>
      <c r="G1102" s="48"/>
      <c r="H1102" s="48"/>
      <c r="I1102" s="48"/>
      <c r="J1102" s="48"/>
      <c r="K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M1102" s="48"/>
      <c r="EN1102" s="48"/>
      <c r="EO1102" s="48"/>
      <c r="EP1102" s="48"/>
      <c r="EQ1102" s="48"/>
      <c r="ER1102" s="48"/>
      <c r="ES1102" s="48"/>
      <c r="ET1102" s="48"/>
      <c r="EU1102" s="48"/>
      <c r="EV1102" s="48"/>
      <c r="EW1102" s="48"/>
      <c r="EX1102" s="48"/>
      <c r="EY1102" s="48"/>
      <c r="EZ1102" s="48"/>
      <c r="FA1102" s="48"/>
      <c r="FB1102" s="48"/>
      <c r="FC1102" s="48"/>
      <c r="FD1102" s="48"/>
      <c r="FE1102" s="48"/>
      <c r="FF1102" s="48"/>
      <c r="FG1102" s="48"/>
      <c r="FH1102" s="48"/>
      <c r="FI1102" s="48"/>
      <c r="FJ1102" s="48"/>
      <c r="FK1102" s="48"/>
      <c r="FL1102" s="48"/>
      <c r="FM1102" s="48"/>
      <c r="FN1102" s="48"/>
      <c r="FO1102" s="48"/>
      <c r="FP1102" s="48"/>
      <c r="FQ1102" s="48"/>
      <c r="FR1102" s="48"/>
      <c r="FS1102" s="48"/>
      <c r="FT1102" s="48"/>
      <c r="FU1102" s="48"/>
      <c r="FV1102" s="48"/>
      <c r="FW1102" s="48"/>
      <c r="FX1102" s="48"/>
      <c r="FY1102" s="48"/>
      <c r="FZ1102" s="48"/>
      <c r="GA1102" s="48"/>
      <c r="GB1102" s="48"/>
      <c r="GC1102" s="48"/>
      <c r="GD1102" s="48"/>
      <c r="GE1102" s="48"/>
      <c r="GF1102" s="48"/>
      <c r="GG1102" s="48"/>
      <c r="GH1102" s="48"/>
      <c r="GI1102" s="48"/>
      <c r="GJ1102" s="48"/>
      <c r="GK1102" s="48"/>
      <c r="GL1102" s="48"/>
      <c r="GM1102" s="48"/>
      <c r="GN1102" s="48"/>
      <c r="GO1102" s="48"/>
      <c r="GP1102" s="48"/>
      <c r="GQ1102" s="48"/>
      <c r="GR1102" s="48"/>
      <c r="GS1102" s="48"/>
      <c r="GT1102" s="48"/>
      <c r="GU1102" s="48"/>
      <c r="GV1102" s="48"/>
      <c r="GW1102" s="48"/>
      <c r="GX1102" s="48"/>
      <c r="GY1102" s="48"/>
      <c r="GZ1102" s="48"/>
      <c r="HA1102" s="48"/>
      <c r="HB1102" s="48"/>
      <c r="HC1102" s="48"/>
      <c r="HD1102" s="48"/>
      <c r="HE1102" s="48"/>
      <c r="HF1102" s="48"/>
      <c r="HG1102" s="48"/>
      <c r="HH1102" s="48"/>
      <c r="HI1102" s="48"/>
      <c r="HJ1102" s="48"/>
      <c r="HK1102" s="48"/>
      <c r="HL1102" s="48"/>
      <c r="HM1102" s="48"/>
      <c r="HN1102" s="48"/>
      <c r="HO1102" s="48"/>
      <c r="HP1102" s="48"/>
      <c r="HQ1102" s="48"/>
      <c r="HR1102" s="48"/>
      <c r="HS1102" s="48"/>
      <c r="HT1102" s="48"/>
      <c r="HU1102" s="48"/>
      <c r="HV1102" s="48"/>
      <c r="HW1102" s="48"/>
      <c r="HX1102" s="48"/>
      <c r="HY1102" s="48"/>
      <c r="HZ1102" s="48"/>
      <c r="IA1102" s="48"/>
      <c r="IB1102" s="48"/>
      <c r="IC1102" s="48"/>
      <c r="ID1102" s="48"/>
      <c r="IE1102" s="48"/>
      <c r="IF1102" s="48"/>
      <c r="IG1102" s="48"/>
      <c r="IH1102" s="48"/>
      <c r="II1102" s="48"/>
      <c r="IJ1102" s="48"/>
      <c r="IK1102" s="48"/>
      <c r="IL1102" s="48"/>
      <c r="IM1102" s="48"/>
      <c r="IN1102" s="48"/>
      <c r="IO1102" s="48"/>
      <c r="IP1102" s="48"/>
      <c r="IQ1102" s="48"/>
      <c r="IR1102" s="48"/>
      <c r="IS1102" s="48"/>
      <c r="IT1102" s="48"/>
      <c r="IU1102" s="48"/>
      <c r="IV1102" s="48"/>
    </row>
    <row r="1103" spans="2:256" x14ac:dyDescent="0.25">
      <c r="B1103" s="48"/>
      <c r="C1103" s="48"/>
      <c r="D1103" s="48"/>
      <c r="E1103" s="48"/>
      <c r="F1103" s="48"/>
      <c r="G1103" s="48"/>
      <c r="H1103" s="48"/>
      <c r="I1103" s="48"/>
      <c r="J1103" s="48"/>
      <c r="K1103" s="48"/>
      <c r="O1103" s="48"/>
      <c r="P1103" s="48"/>
      <c r="Q1103" s="48"/>
      <c r="R1103" s="48"/>
      <c r="S1103" s="48"/>
      <c r="T1103" s="48"/>
      <c r="U1103" s="48"/>
      <c r="V1103" s="48"/>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c r="AR1103" s="48"/>
      <c r="AS1103" s="48"/>
      <c r="AT1103" s="48"/>
      <c r="AU1103" s="48"/>
      <c r="AV1103" s="48"/>
      <c r="AW1103" s="48"/>
      <c r="AX1103" s="48"/>
      <c r="AY1103" s="48"/>
      <c r="AZ1103" s="48"/>
      <c r="BA1103" s="48"/>
      <c r="BB1103" s="48"/>
      <c r="BC1103" s="48"/>
      <c r="BD1103" s="48"/>
      <c r="BE1103" s="48"/>
      <c r="BF1103" s="48"/>
      <c r="BG1103" s="48"/>
      <c r="BH1103" s="48"/>
      <c r="BI1103" s="48"/>
      <c r="BJ1103" s="48"/>
      <c r="BK1103" s="48"/>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c r="EF1103" s="48"/>
      <c r="EG1103" s="48"/>
      <c r="EH1103" s="48"/>
      <c r="EI1103" s="48"/>
      <c r="EJ1103" s="48"/>
      <c r="EK1103" s="48"/>
      <c r="EL1103" s="48"/>
      <c r="EM1103" s="48"/>
      <c r="EN1103" s="48"/>
      <c r="EO1103" s="48"/>
      <c r="EP1103" s="48"/>
      <c r="EQ1103" s="48"/>
      <c r="ER1103" s="48"/>
      <c r="ES1103" s="48"/>
      <c r="ET1103" s="48"/>
      <c r="EU1103" s="48"/>
      <c r="EV1103" s="48"/>
      <c r="EW1103" s="48"/>
      <c r="EX1103" s="48"/>
      <c r="EY1103" s="48"/>
      <c r="EZ1103" s="48"/>
      <c r="FA1103" s="48"/>
      <c r="FB1103" s="48"/>
      <c r="FC1103" s="48"/>
      <c r="FD1103" s="48"/>
      <c r="FE1103" s="48"/>
      <c r="FF1103" s="48"/>
      <c r="FG1103" s="48"/>
      <c r="FH1103" s="48"/>
      <c r="FI1103" s="48"/>
      <c r="FJ1103" s="48"/>
      <c r="FK1103" s="48"/>
      <c r="FL1103" s="48"/>
      <c r="FM1103" s="48"/>
      <c r="FN1103" s="48"/>
      <c r="FO1103" s="48"/>
      <c r="FP1103" s="48"/>
      <c r="FQ1103" s="48"/>
      <c r="FR1103" s="48"/>
      <c r="FS1103" s="48"/>
      <c r="FT1103" s="48"/>
      <c r="FU1103" s="48"/>
      <c r="FV1103" s="48"/>
      <c r="FW1103" s="48"/>
      <c r="FX1103" s="48"/>
      <c r="FY1103" s="48"/>
      <c r="FZ1103" s="48"/>
      <c r="GA1103" s="48"/>
      <c r="GB1103" s="48"/>
      <c r="GC1103" s="48"/>
      <c r="GD1103" s="48"/>
      <c r="GE1103" s="48"/>
      <c r="GF1103" s="48"/>
      <c r="GG1103" s="48"/>
      <c r="GH1103" s="48"/>
      <c r="GI1103" s="48"/>
      <c r="GJ1103" s="48"/>
      <c r="GK1103" s="48"/>
      <c r="GL1103" s="48"/>
      <c r="GM1103" s="48"/>
      <c r="GN1103" s="48"/>
      <c r="GO1103" s="48"/>
      <c r="GP1103" s="48"/>
      <c r="GQ1103" s="48"/>
      <c r="GR1103" s="48"/>
      <c r="GS1103" s="48"/>
      <c r="GT1103" s="48"/>
      <c r="GU1103" s="48"/>
      <c r="GV1103" s="48"/>
      <c r="GW1103" s="48"/>
      <c r="GX1103" s="48"/>
      <c r="GY1103" s="48"/>
      <c r="GZ1103" s="48"/>
      <c r="HA1103" s="48"/>
      <c r="HB1103" s="48"/>
      <c r="HC1103" s="48"/>
      <c r="HD1103" s="48"/>
      <c r="HE1103" s="48"/>
      <c r="HF1103" s="48"/>
      <c r="HG1103" s="48"/>
      <c r="HH1103" s="48"/>
      <c r="HI1103" s="48"/>
      <c r="HJ1103" s="48"/>
      <c r="HK1103" s="48"/>
      <c r="HL1103" s="48"/>
      <c r="HM1103" s="48"/>
      <c r="HN1103" s="48"/>
      <c r="HO1103" s="48"/>
      <c r="HP1103" s="48"/>
      <c r="HQ1103" s="48"/>
      <c r="HR1103" s="48"/>
      <c r="HS1103" s="48"/>
      <c r="HT1103" s="48"/>
      <c r="HU1103" s="48"/>
      <c r="HV1103" s="48"/>
      <c r="HW1103" s="48"/>
      <c r="HX1103" s="48"/>
      <c r="HY1103" s="48"/>
      <c r="HZ1103" s="48"/>
      <c r="IA1103" s="48"/>
      <c r="IB1103" s="48"/>
      <c r="IC1103" s="48"/>
      <c r="ID1103" s="48"/>
      <c r="IE1103" s="48"/>
      <c r="IF1103" s="48"/>
      <c r="IG1103" s="48"/>
      <c r="IH1103" s="48"/>
      <c r="II1103" s="48"/>
      <c r="IJ1103" s="48"/>
      <c r="IK1103" s="48"/>
      <c r="IL1103" s="48"/>
      <c r="IM1103" s="48"/>
      <c r="IN1103" s="48"/>
      <c r="IO1103" s="48"/>
      <c r="IP1103" s="48"/>
      <c r="IQ1103" s="48"/>
      <c r="IR1103" s="48"/>
      <c r="IS1103" s="48"/>
      <c r="IT1103" s="48"/>
      <c r="IU1103" s="48"/>
      <c r="IV1103" s="48"/>
    </row>
    <row r="1104" spans="2:256" x14ac:dyDescent="0.25">
      <c r="B1104" s="48"/>
      <c r="C1104" s="48"/>
      <c r="D1104" s="48"/>
      <c r="E1104" s="48"/>
      <c r="F1104" s="48"/>
      <c r="G1104" s="48"/>
      <c r="H1104" s="48"/>
      <c r="I1104" s="48"/>
      <c r="J1104" s="48"/>
      <c r="K1104" s="48"/>
      <c r="O1104" s="48"/>
      <c r="P1104" s="48"/>
      <c r="Q1104" s="48"/>
      <c r="R1104" s="48"/>
      <c r="S1104" s="48"/>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M1104" s="48"/>
      <c r="EN1104" s="48"/>
      <c r="EO1104" s="48"/>
      <c r="EP1104" s="48"/>
      <c r="EQ1104" s="48"/>
      <c r="ER1104" s="48"/>
      <c r="ES1104" s="48"/>
      <c r="ET1104" s="48"/>
      <c r="EU1104" s="48"/>
      <c r="EV1104" s="48"/>
      <c r="EW1104" s="48"/>
      <c r="EX1104" s="48"/>
      <c r="EY1104" s="48"/>
      <c r="EZ1104" s="48"/>
      <c r="FA1104" s="48"/>
      <c r="FB1104" s="48"/>
      <c r="FC1104" s="48"/>
      <c r="FD1104" s="48"/>
      <c r="FE1104" s="48"/>
      <c r="FF1104" s="48"/>
      <c r="FG1104" s="48"/>
      <c r="FH1104" s="48"/>
      <c r="FI1104" s="48"/>
      <c r="FJ1104" s="48"/>
      <c r="FK1104" s="48"/>
      <c r="FL1104" s="48"/>
      <c r="FM1104" s="48"/>
      <c r="FN1104" s="48"/>
      <c r="FO1104" s="48"/>
      <c r="FP1104" s="48"/>
      <c r="FQ1104" s="48"/>
      <c r="FR1104" s="48"/>
      <c r="FS1104" s="48"/>
      <c r="FT1104" s="48"/>
      <c r="FU1104" s="48"/>
      <c r="FV1104" s="48"/>
      <c r="FW1104" s="48"/>
      <c r="FX1104" s="48"/>
      <c r="FY1104" s="48"/>
      <c r="FZ1104" s="48"/>
      <c r="GA1104" s="48"/>
      <c r="GB1104" s="48"/>
      <c r="GC1104" s="48"/>
      <c r="GD1104" s="48"/>
      <c r="GE1104" s="48"/>
      <c r="GF1104" s="48"/>
      <c r="GG1104" s="48"/>
      <c r="GH1104" s="48"/>
      <c r="GI1104" s="48"/>
      <c r="GJ1104" s="48"/>
      <c r="GK1104" s="48"/>
      <c r="GL1104" s="48"/>
      <c r="GM1104" s="48"/>
      <c r="GN1104" s="48"/>
      <c r="GO1104" s="48"/>
      <c r="GP1104" s="48"/>
      <c r="GQ1104" s="48"/>
      <c r="GR1104" s="48"/>
      <c r="GS1104" s="48"/>
      <c r="GT1104" s="48"/>
      <c r="GU1104" s="48"/>
      <c r="GV1104" s="48"/>
      <c r="GW1104" s="48"/>
      <c r="GX1104" s="48"/>
      <c r="GY1104" s="48"/>
      <c r="GZ1104" s="48"/>
      <c r="HA1104" s="48"/>
      <c r="HB1104" s="48"/>
      <c r="HC1104" s="48"/>
      <c r="HD1104" s="48"/>
      <c r="HE1104" s="48"/>
      <c r="HF1104" s="48"/>
      <c r="HG1104" s="48"/>
      <c r="HH1104" s="48"/>
      <c r="HI1104" s="48"/>
      <c r="HJ1104" s="48"/>
      <c r="HK1104" s="48"/>
      <c r="HL1104" s="48"/>
      <c r="HM1104" s="48"/>
      <c r="HN1104" s="48"/>
      <c r="HO1104" s="48"/>
      <c r="HP1104" s="48"/>
      <c r="HQ1104" s="48"/>
      <c r="HR1104" s="48"/>
      <c r="HS1104" s="48"/>
      <c r="HT1104" s="48"/>
      <c r="HU1104" s="48"/>
      <c r="HV1104" s="48"/>
      <c r="HW1104" s="48"/>
      <c r="HX1104" s="48"/>
      <c r="HY1104" s="48"/>
      <c r="HZ1104" s="48"/>
      <c r="IA1104" s="48"/>
      <c r="IB1104" s="48"/>
      <c r="IC1104" s="48"/>
      <c r="ID1104" s="48"/>
      <c r="IE1104" s="48"/>
      <c r="IF1104" s="48"/>
      <c r="IG1104" s="48"/>
      <c r="IH1104" s="48"/>
      <c r="II1104" s="48"/>
      <c r="IJ1104" s="48"/>
      <c r="IK1104" s="48"/>
      <c r="IL1104" s="48"/>
      <c r="IM1104" s="48"/>
      <c r="IN1104" s="48"/>
      <c r="IO1104" s="48"/>
      <c r="IP1104" s="48"/>
      <c r="IQ1104" s="48"/>
      <c r="IR1104" s="48"/>
      <c r="IS1104" s="48"/>
      <c r="IT1104" s="48"/>
      <c r="IU1104" s="48"/>
      <c r="IV1104" s="48"/>
    </row>
    <row r="1105" spans="2:256" x14ac:dyDescent="0.25">
      <c r="B1105" s="48"/>
      <c r="C1105" s="48"/>
      <c r="D1105" s="48"/>
      <c r="E1105" s="48"/>
      <c r="F1105" s="48"/>
      <c r="G1105" s="48"/>
      <c r="H1105" s="48"/>
      <c r="I1105" s="48"/>
      <c r="J1105" s="48"/>
      <c r="K1105" s="48"/>
      <c r="O1105" s="48"/>
      <c r="P1105" s="48"/>
      <c r="Q1105" s="48"/>
      <c r="R1105" s="48"/>
      <c r="S1105" s="48"/>
      <c r="T1105" s="48"/>
      <c r="U1105" s="48"/>
      <c r="V1105" s="48"/>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c r="AR1105" s="48"/>
      <c r="AS1105" s="48"/>
      <c r="AT1105" s="48"/>
      <c r="AU1105" s="48"/>
      <c r="AV1105" s="48"/>
      <c r="AW1105" s="48"/>
      <c r="AX1105" s="48"/>
      <c r="AY1105" s="48"/>
      <c r="AZ1105" s="48"/>
      <c r="BA1105" s="48"/>
      <c r="BB1105" s="48"/>
      <c r="BC1105" s="48"/>
      <c r="BD1105" s="48"/>
      <c r="BE1105" s="48"/>
      <c r="BF1105" s="48"/>
      <c r="BG1105" s="48"/>
      <c r="BH1105" s="48"/>
      <c r="BI1105" s="48"/>
      <c r="BJ1105" s="48"/>
      <c r="BK1105" s="48"/>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c r="EF1105" s="48"/>
      <c r="EG1105" s="48"/>
      <c r="EH1105" s="48"/>
      <c r="EI1105" s="48"/>
      <c r="EJ1105" s="48"/>
      <c r="EK1105" s="48"/>
      <c r="EL1105" s="48"/>
      <c r="EM1105" s="48"/>
      <c r="EN1105" s="48"/>
      <c r="EO1105" s="48"/>
      <c r="EP1105" s="48"/>
      <c r="EQ1105" s="48"/>
      <c r="ER1105" s="48"/>
      <c r="ES1105" s="48"/>
      <c r="ET1105" s="48"/>
      <c r="EU1105" s="48"/>
      <c r="EV1105" s="48"/>
      <c r="EW1105" s="48"/>
      <c r="EX1105" s="48"/>
      <c r="EY1105" s="48"/>
      <c r="EZ1105" s="48"/>
      <c r="FA1105" s="48"/>
      <c r="FB1105" s="48"/>
      <c r="FC1105" s="48"/>
      <c r="FD1105" s="48"/>
      <c r="FE1105" s="48"/>
      <c r="FF1105" s="48"/>
      <c r="FG1105" s="48"/>
      <c r="FH1105" s="48"/>
      <c r="FI1105" s="48"/>
      <c r="FJ1105" s="48"/>
      <c r="FK1105" s="48"/>
      <c r="FL1105" s="48"/>
      <c r="FM1105" s="48"/>
      <c r="FN1105" s="48"/>
      <c r="FO1105" s="48"/>
      <c r="FP1105" s="48"/>
      <c r="FQ1105" s="48"/>
      <c r="FR1105" s="48"/>
      <c r="FS1105" s="48"/>
      <c r="FT1105" s="48"/>
      <c r="FU1105" s="48"/>
      <c r="FV1105" s="48"/>
      <c r="FW1105" s="48"/>
      <c r="FX1105" s="48"/>
      <c r="FY1105" s="48"/>
      <c r="FZ1105" s="48"/>
      <c r="GA1105" s="48"/>
      <c r="GB1105" s="48"/>
      <c r="GC1105" s="48"/>
      <c r="GD1105" s="48"/>
      <c r="GE1105" s="48"/>
      <c r="GF1105" s="48"/>
      <c r="GG1105" s="48"/>
      <c r="GH1105" s="48"/>
      <c r="GI1105" s="48"/>
      <c r="GJ1105" s="48"/>
      <c r="GK1105" s="48"/>
      <c r="GL1105" s="48"/>
      <c r="GM1105" s="48"/>
      <c r="GN1105" s="48"/>
      <c r="GO1105" s="48"/>
      <c r="GP1105" s="48"/>
      <c r="GQ1105" s="48"/>
      <c r="GR1105" s="48"/>
      <c r="GS1105" s="48"/>
      <c r="GT1105" s="48"/>
      <c r="GU1105" s="48"/>
      <c r="GV1105" s="48"/>
      <c r="GW1105" s="48"/>
      <c r="GX1105" s="48"/>
      <c r="GY1105" s="48"/>
      <c r="GZ1105" s="48"/>
      <c r="HA1105" s="48"/>
      <c r="HB1105" s="48"/>
      <c r="HC1105" s="48"/>
      <c r="HD1105" s="48"/>
      <c r="HE1105" s="48"/>
      <c r="HF1105" s="48"/>
      <c r="HG1105" s="48"/>
      <c r="HH1105" s="48"/>
      <c r="HI1105" s="48"/>
      <c r="HJ1105" s="48"/>
      <c r="HK1105" s="48"/>
      <c r="HL1105" s="48"/>
      <c r="HM1105" s="48"/>
      <c r="HN1105" s="48"/>
      <c r="HO1105" s="48"/>
      <c r="HP1105" s="48"/>
      <c r="HQ1105" s="48"/>
      <c r="HR1105" s="48"/>
      <c r="HS1105" s="48"/>
      <c r="HT1105" s="48"/>
      <c r="HU1105" s="48"/>
      <c r="HV1105" s="48"/>
      <c r="HW1105" s="48"/>
      <c r="HX1105" s="48"/>
      <c r="HY1105" s="48"/>
      <c r="HZ1105" s="48"/>
      <c r="IA1105" s="48"/>
      <c r="IB1105" s="48"/>
      <c r="IC1105" s="48"/>
      <c r="ID1105" s="48"/>
      <c r="IE1105" s="48"/>
      <c r="IF1105" s="48"/>
      <c r="IG1105" s="48"/>
      <c r="IH1105" s="48"/>
      <c r="II1105" s="48"/>
      <c r="IJ1105" s="48"/>
      <c r="IK1105" s="48"/>
      <c r="IL1105" s="48"/>
      <c r="IM1105" s="48"/>
      <c r="IN1105" s="48"/>
      <c r="IO1105" s="48"/>
      <c r="IP1105" s="48"/>
      <c r="IQ1105" s="48"/>
      <c r="IR1105" s="48"/>
      <c r="IS1105" s="48"/>
      <c r="IT1105" s="48"/>
      <c r="IU1105" s="48"/>
      <c r="IV1105" s="48"/>
    </row>
    <row r="1106" spans="2:256" x14ac:dyDescent="0.25">
      <c r="B1106" s="48"/>
      <c r="C1106" s="48"/>
      <c r="D1106" s="48"/>
      <c r="E1106" s="48"/>
      <c r="F1106" s="48"/>
      <c r="G1106" s="48"/>
      <c r="H1106" s="48"/>
      <c r="I1106" s="48"/>
      <c r="J1106" s="48"/>
      <c r="K1106" s="48"/>
      <c r="O1106" s="48"/>
      <c r="P1106" s="48"/>
      <c r="Q1106" s="48"/>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M1106" s="48"/>
      <c r="EN1106" s="48"/>
      <c r="EO1106" s="48"/>
      <c r="EP1106" s="48"/>
      <c r="EQ1106" s="48"/>
      <c r="ER1106" s="48"/>
      <c r="ES1106" s="48"/>
      <c r="ET1106" s="48"/>
      <c r="EU1106" s="48"/>
      <c r="EV1106" s="48"/>
      <c r="EW1106" s="48"/>
      <c r="EX1106" s="48"/>
      <c r="EY1106" s="48"/>
      <c r="EZ1106" s="48"/>
      <c r="FA1106" s="48"/>
      <c r="FB1106" s="48"/>
      <c r="FC1106" s="48"/>
      <c r="FD1106" s="48"/>
      <c r="FE1106" s="48"/>
      <c r="FF1106" s="48"/>
      <c r="FG1106" s="48"/>
      <c r="FH1106" s="48"/>
      <c r="FI1106" s="48"/>
      <c r="FJ1106" s="48"/>
      <c r="FK1106" s="48"/>
      <c r="FL1106" s="48"/>
      <c r="FM1106" s="48"/>
      <c r="FN1106" s="48"/>
      <c r="FO1106" s="48"/>
      <c r="FP1106" s="48"/>
      <c r="FQ1106" s="48"/>
      <c r="FR1106" s="48"/>
      <c r="FS1106" s="48"/>
      <c r="FT1106" s="48"/>
      <c r="FU1106" s="48"/>
      <c r="FV1106" s="48"/>
      <c r="FW1106" s="48"/>
      <c r="FX1106" s="48"/>
      <c r="FY1106" s="48"/>
      <c r="FZ1106" s="48"/>
      <c r="GA1106" s="48"/>
      <c r="GB1106" s="48"/>
      <c r="GC1106" s="48"/>
      <c r="GD1106" s="48"/>
      <c r="GE1106" s="48"/>
      <c r="GF1106" s="48"/>
      <c r="GG1106" s="48"/>
      <c r="GH1106" s="48"/>
      <c r="GI1106" s="48"/>
      <c r="GJ1106" s="48"/>
      <c r="GK1106" s="48"/>
      <c r="GL1106" s="48"/>
      <c r="GM1106" s="48"/>
      <c r="GN1106" s="48"/>
      <c r="GO1106" s="48"/>
      <c r="GP1106" s="48"/>
      <c r="GQ1106" s="48"/>
      <c r="GR1106" s="48"/>
      <c r="GS1106" s="48"/>
      <c r="GT1106" s="48"/>
      <c r="GU1106" s="48"/>
      <c r="GV1106" s="48"/>
      <c r="GW1106" s="48"/>
      <c r="GX1106" s="48"/>
      <c r="GY1106" s="48"/>
      <c r="GZ1106" s="48"/>
      <c r="HA1106" s="48"/>
      <c r="HB1106" s="48"/>
      <c r="HC1106" s="48"/>
      <c r="HD1106" s="48"/>
      <c r="HE1106" s="48"/>
      <c r="HF1106" s="48"/>
      <c r="HG1106" s="48"/>
      <c r="HH1106" s="48"/>
      <c r="HI1106" s="48"/>
      <c r="HJ1106" s="48"/>
      <c r="HK1106" s="48"/>
      <c r="HL1106" s="48"/>
      <c r="HM1106" s="48"/>
      <c r="HN1106" s="48"/>
      <c r="HO1106" s="48"/>
      <c r="HP1106" s="48"/>
      <c r="HQ1106" s="48"/>
      <c r="HR1106" s="48"/>
      <c r="HS1106" s="48"/>
      <c r="HT1106" s="48"/>
      <c r="HU1106" s="48"/>
      <c r="HV1106" s="48"/>
      <c r="HW1106" s="48"/>
      <c r="HX1106" s="48"/>
      <c r="HY1106" s="48"/>
      <c r="HZ1106" s="48"/>
      <c r="IA1106" s="48"/>
      <c r="IB1106" s="48"/>
      <c r="IC1106" s="48"/>
      <c r="ID1106" s="48"/>
      <c r="IE1106" s="48"/>
      <c r="IF1106" s="48"/>
      <c r="IG1106" s="48"/>
      <c r="IH1106" s="48"/>
      <c r="II1106" s="48"/>
      <c r="IJ1106" s="48"/>
      <c r="IK1106" s="48"/>
      <c r="IL1106" s="48"/>
      <c r="IM1106" s="48"/>
      <c r="IN1106" s="48"/>
      <c r="IO1106" s="48"/>
      <c r="IP1106" s="48"/>
      <c r="IQ1106" s="48"/>
      <c r="IR1106" s="48"/>
      <c r="IS1106" s="48"/>
      <c r="IT1106" s="48"/>
      <c r="IU1106" s="48"/>
      <c r="IV1106" s="48"/>
    </row>
    <row r="1107" spans="2:256" x14ac:dyDescent="0.25">
      <c r="B1107" s="48"/>
      <c r="C1107" s="48"/>
      <c r="D1107" s="48"/>
      <c r="E1107" s="48"/>
      <c r="F1107" s="48"/>
      <c r="G1107" s="48"/>
      <c r="H1107" s="48"/>
      <c r="I1107" s="48"/>
      <c r="J1107" s="48"/>
      <c r="K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M1107" s="48"/>
      <c r="EN1107" s="48"/>
      <c r="EO1107" s="48"/>
      <c r="EP1107" s="48"/>
      <c r="EQ1107" s="48"/>
      <c r="ER1107" s="48"/>
      <c r="ES1107" s="48"/>
      <c r="ET1107" s="48"/>
      <c r="EU1107" s="48"/>
      <c r="EV1107" s="48"/>
      <c r="EW1107" s="48"/>
      <c r="EX1107" s="48"/>
      <c r="EY1107" s="48"/>
      <c r="EZ1107" s="48"/>
      <c r="FA1107" s="48"/>
      <c r="FB1107" s="48"/>
      <c r="FC1107" s="48"/>
      <c r="FD1107" s="48"/>
      <c r="FE1107" s="48"/>
      <c r="FF1107" s="48"/>
      <c r="FG1107" s="48"/>
      <c r="FH1107" s="48"/>
      <c r="FI1107" s="48"/>
      <c r="FJ1107" s="48"/>
      <c r="FK1107" s="48"/>
      <c r="FL1107" s="48"/>
      <c r="FM1107" s="48"/>
      <c r="FN1107" s="48"/>
      <c r="FO1107" s="48"/>
      <c r="FP1107" s="48"/>
      <c r="FQ1107" s="48"/>
      <c r="FR1107" s="48"/>
      <c r="FS1107" s="48"/>
      <c r="FT1107" s="48"/>
      <c r="FU1107" s="48"/>
      <c r="FV1107" s="48"/>
      <c r="FW1107" s="48"/>
      <c r="FX1107" s="48"/>
      <c r="FY1107" s="48"/>
      <c r="FZ1107" s="48"/>
      <c r="GA1107" s="48"/>
      <c r="GB1107" s="48"/>
      <c r="GC1107" s="48"/>
      <c r="GD1107" s="48"/>
      <c r="GE1107" s="48"/>
      <c r="GF1107" s="48"/>
      <c r="GG1107" s="48"/>
      <c r="GH1107" s="48"/>
      <c r="GI1107" s="48"/>
      <c r="GJ1107" s="48"/>
      <c r="GK1107" s="48"/>
      <c r="GL1107" s="48"/>
      <c r="GM1107" s="48"/>
      <c r="GN1107" s="48"/>
      <c r="GO1107" s="48"/>
      <c r="GP1107" s="48"/>
      <c r="GQ1107" s="48"/>
      <c r="GR1107" s="48"/>
      <c r="GS1107" s="48"/>
      <c r="GT1107" s="48"/>
      <c r="GU1107" s="48"/>
      <c r="GV1107" s="48"/>
      <c r="GW1107" s="48"/>
      <c r="GX1107" s="48"/>
      <c r="GY1107" s="48"/>
      <c r="GZ1107" s="48"/>
      <c r="HA1107" s="48"/>
      <c r="HB1107" s="48"/>
      <c r="HC1107" s="48"/>
      <c r="HD1107" s="48"/>
      <c r="HE1107" s="48"/>
      <c r="HF1107" s="48"/>
      <c r="HG1107" s="48"/>
      <c r="HH1107" s="48"/>
      <c r="HI1107" s="48"/>
      <c r="HJ1107" s="48"/>
      <c r="HK1107" s="48"/>
      <c r="HL1107" s="48"/>
      <c r="HM1107" s="48"/>
      <c r="HN1107" s="48"/>
      <c r="HO1107" s="48"/>
      <c r="HP1107" s="48"/>
      <c r="HQ1107" s="48"/>
      <c r="HR1107" s="48"/>
      <c r="HS1107" s="48"/>
      <c r="HT1107" s="48"/>
      <c r="HU1107" s="48"/>
      <c r="HV1107" s="48"/>
      <c r="HW1107" s="48"/>
      <c r="HX1107" s="48"/>
      <c r="HY1107" s="48"/>
      <c r="HZ1107" s="48"/>
      <c r="IA1107" s="48"/>
      <c r="IB1107" s="48"/>
      <c r="IC1107" s="48"/>
      <c r="ID1107" s="48"/>
      <c r="IE1107" s="48"/>
      <c r="IF1107" s="48"/>
      <c r="IG1107" s="48"/>
      <c r="IH1107" s="48"/>
      <c r="II1107" s="48"/>
      <c r="IJ1107" s="48"/>
      <c r="IK1107" s="48"/>
      <c r="IL1107" s="48"/>
      <c r="IM1107" s="48"/>
      <c r="IN1107" s="48"/>
      <c r="IO1107" s="48"/>
      <c r="IP1107" s="48"/>
      <c r="IQ1107" s="48"/>
      <c r="IR1107" s="48"/>
      <c r="IS1107" s="48"/>
      <c r="IT1107" s="48"/>
      <c r="IU1107" s="48"/>
      <c r="IV1107" s="48"/>
    </row>
    <row r="1108" spans="2:256" x14ac:dyDescent="0.25">
      <c r="B1108" s="48"/>
      <c r="C1108" s="48"/>
      <c r="D1108" s="48"/>
      <c r="E1108" s="48"/>
      <c r="F1108" s="48"/>
      <c r="G1108" s="48"/>
      <c r="H1108" s="48"/>
      <c r="I1108" s="48"/>
      <c r="J1108" s="48"/>
      <c r="K1108" s="48"/>
      <c r="O1108" s="48"/>
      <c r="P1108" s="48"/>
      <c r="Q1108" s="48"/>
      <c r="R1108" s="48"/>
      <c r="S1108" s="48"/>
      <c r="T1108" s="48"/>
      <c r="U1108" s="48"/>
      <c r="V1108" s="48"/>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c r="EF1108" s="48"/>
      <c r="EG1108" s="48"/>
      <c r="EH1108" s="48"/>
      <c r="EI1108" s="48"/>
      <c r="EJ1108" s="48"/>
      <c r="EK1108" s="48"/>
      <c r="EL1108" s="48"/>
      <c r="EM1108" s="48"/>
      <c r="EN1108" s="48"/>
      <c r="EO1108" s="48"/>
      <c r="EP1108" s="48"/>
      <c r="EQ1108" s="48"/>
      <c r="ER1108" s="48"/>
      <c r="ES1108" s="48"/>
      <c r="ET1108" s="48"/>
      <c r="EU1108" s="48"/>
      <c r="EV1108" s="48"/>
      <c r="EW1108" s="48"/>
      <c r="EX1108" s="48"/>
      <c r="EY1108" s="48"/>
      <c r="EZ1108" s="48"/>
      <c r="FA1108" s="48"/>
      <c r="FB1108" s="48"/>
      <c r="FC1108" s="48"/>
      <c r="FD1108" s="48"/>
      <c r="FE1108" s="48"/>
      <c r="FF1108" s="48"/>
      <c r="FG1108" s="48"/>
      <c r="FH1108" s="48"/>
      <c r="FI1108" s="48"/>
      <c r="FJ1108" s="48"/>
      <c r="FK1108" s="48"/>
      <c r="FL1108" s="48"/>
      <c r="FM1108" s="48"/>
      <c r="FN1108" s="48"/>
      <c r="FO1108" s="48"/>
      <c r="FP1108" s="48"/>
      <c r="FQ1108" s="48"/>
      <c r="FR1108" s="48"/>
      <c r="FS1108" s="48"/>
      <c r="FT1108" s="48"/>
      <c r="FU1108" s="48"/>
      <c r="FV1108" s="48"/>
      <c r="FW1108" s="48"/>
      <c r="FX1108" s="48"/>
      <c r="FY1108" s="48"/>
      <c r="FZ1108" s="48"/>
      <c r="GA1108" s="48"/>
      <c r="GB1108" s="48"/>
      <c r="GC1108" s="48"/>
      <c r="GD1108" s="48"/>
      <c r="GE1108" s="48"/>
      <c r="GF1108" s="48"/>
      <c r="GG1108" s="48"/>
      <c r="GH1108" s="48"/>
      <c r="GI1108" s="48"/>
      <c r="GJ1108" s="48"/>
      <c r="GK1108" s="48"/>
      <c r="GL1108" s="48"/>
      <c r="GM1108" s="48"/>
      <c r="GN1108" s="48"/>
      <c r="GO1108" s="48"/>
      <c r="GP1108" s="48"/>
      <c r="GQ1108" s="48"/>
      <c r="GR1108" s="48"/>
      <c r="GS1108" s="48"/>
      <c r="GT1108" s="48"/>
      <c r="GU1108" s="48"/>
      <c r="GV1108" s="48"/>
      <c r="GW1108" s="48"/>
      <c r="GX1108" s="48"/>
      <c r="GY1108" s="48"/>
      <c r="GZ1108" s="48"/>
      <c r="HA1108" s="48"/>
      <c r="HB1108" s="48"/>
      <c r="HC1108" s="48"/>
      <c r="HD1108" s="48"/>
      <c r="HE1108" s="48"/>
      <c r="HF1108" s="48"/>
      <c r="HG1108" s="48"/>
      <c r="HH1108" s="48"/>
      <c r="HI1108" s="48"/>
      <c r="HJ1108" s="48"/>
      <c r="HK1108" s="48"/>
      <c r="HL1108" s="48"/>
      <c r="HM1108" s="48"/>
      <c r="HN1108" s="48"/>
      <c r="HO1108" s="48"/>
      <c r="HP1108" s="48"/>
      <c r="HQ1108" s="48"/>
      <c r="HR1108" s="48"/>
      <c r="HS1108" s="48"/>
      <c r="HT1108" s="48"/>
      <c r="HU1108" s="48"/>
      <c r="HV1108" s="48"/>
      <c r="HW1108" s="48"/>
      <c r="HX1108" s="48"/>
      <c r="HY1108" s="48"/>
      <c r="HZ1108" s="48"/>
      <c r="IA1108" s="48"/>
      <c r="IB1108" s="48"/>
      <c r="IC1108" s="48"/>
      <c r="ID1108" s="48"/>
      <c r="IE1108" s="48"/>
      <c r="IF1108" s="48"/>
      <c r="IG1108" s="48"/>
      <c r="IH1108" s="48"/>
      <c r="II1108" s="48"/>
      <c r="IJ1108" s="48"/>
      <c r="IK1108" s="48"/>
      <c r="IL1108" s="48"/>
      <c r="IM1108" s="48"/>
      <c r="IN1108" s="48"/>
      <c r="IO1108" s="48"/>
      <c r="IP1108" s="48"/>
      <c r="IQ1108" s="48"/>
      <c r="IR1108" s="48"/>
      <c r="IS1108" s="48"/>
      <c r="IT1108" s="48"/>
      <c r="IU1108" s="48"/>
      <c r="IV1108" s="48"/>
    </row>
    <row r="1109" spans="2:256" x14ac:dyDescent="0.25">
      <c r="B1109" s="48"/>
      <c r="C1109" s="48"/>
      <c r="D1109" s="48"/>
      <c r="E1109" s="48"/>
      <c r="F1109" s="48"/>
      <c r="G1109" s="48"/>
      <c r="H1109" s="48"/>
      <c r="I1109" s="48"/>
      <c r="J1109" s="48"/>
      <c r="K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M1109" s="48"/>
      <c r="EN1109" s="48"/>
      <c r="EO1109" s="48"/>
      <c r="EP1109" s="48"/>
      <c r="EQ1109" s="48"/>
      <c r="ER1109" s="48"/>
      <c r="ES1109" s="48"/>
      <c r="ET1109" s="48"/>
      <c r="EU1109" s="48"/>
      <c r="EV1109" s="48"/>
      <c r="EW1109" s="48"/>
      <c r="EX1109" s="48"/>
      <c r="EY1109" s="48"/>
      <c r="EZ1109" s="48"/>
      <c r="FA1109" s="48"/>
      <c r="FB1109" s="48"/>
      <c r="FC1109" s="48"/>
      <c r="FD1109" s="48"/>
      <c r="FE1109" s="48"/>
      <c r="FF1109" s="48"/>
      <c r="FG1109" s="48"/>
      <c r="FH1109" s="48"/>
      <c r="FI1109" s="48"/>
      <c r="FJ1109" s="48"/>
      <c r="FK1109" s="48"/>
      <c r="FL1109" s="48"/>
      <c r="FM1109" s="48"/>
      <c r="FN1109" s="48"/>
      <c r="FO1109" s="48"/>
      <c r="FP1109" s="48"/>
      <c r="FQ1109" s="48"/>
      <c r="FR1109" s="48"/>
      <c r="FS1109" s="48"/>
      <c r="FT1109" s="48"/>
      <c r="FU1109" s="48"/>
      <c r="FV1109" s="48"/>
      <c r="FW1109" s="48"/>
      <c r="FX1109" s="48"/>
      <c r="FY1109" s="48"/>
      <c r="FZ1109" s="48"/>
      <c r="GA1109" s="48"/>
      <c r="GB1109" s="48"/>
      <c r="GC1109" s="48"/>
      <c r="GD1109" s="48"/>
      <c r="GE1109" s="48"/>
      <c r="GF1109" s="48"/>
      <c r="GG1109" s="48"/>
      <c r="GH1109" s="48"/>
      <c r="GI1109" s="48"/>
      <c r="GJ1109" s="48"/>
      <c r="GK1109" s="48"/>
      <c r="GL1109" s="48"/>
      <c r="GM1109" s="48"/>
      <c r="GN1109" s="48"/>
      <c r="GO1109" s="48"/>
      <c r="GP1109" s="48"/>
      <c r="GQ1109" s="48"/>
      <c r="GR1109" s="48"/>
      <c r="GS1109" s="48"/>
      <c r="GT1109" s="48"/>
      <c r="GU1109" s="48"/>
      <c r="GV1109" s="48"/>
      <c r="GW1109" s="48"/>
      <c r="GX1109" s="48"/>
      <c r="GY1109" s="48"/>
      <c r="GZ1109" s="48"/>
      <c r="HA1109" s="48"/>
      <c r="HB1109" s="48"/>
      <c r="HC1109" s="48"/>
      <c r="HD1109" s="48"/>
      <c r="HE1109" s="48"/>
      <c r="HF1109" s="48"/>
      <c r="HG1109" s="48"/>
      <c r="HH1109" s="48"/>
      <c r="HI1109" s="48"/>
      <c r="HJ1109" s="48"/>
      <c r="HK1109" s="48"/>
      <c r="HL1109" s="48"/>
      <c r="HM1109" s="48"/>
      <c r="HN1109" s="48"/>
      <c r="HO1109" s="48"/>
      <c r="HP1109" s="48"/>
      <c r="HQ1109" s="48"/>
      <c r="HR1109" s="48"/>
      <c r="HS1109" s="48"/>
      <c r="HT1109" s="48"/>
      <c r="HU1109" s="48"/>
      <c r="HV1109" s="48"/>
      <c r="HW1109" s="48"/>
      <c r="HX1109" s="48"/>
      <c r="HY1109" s="48"/>
      <c r="HZ1109" s="48"/>
      <c r="IA1109" s="48"/>
      <c r="IB1109" s="48"/>
      <c r="IC1109" s="48"/>
      <c r="ID1109" s="48"/>
      <c r="IE1109" s="48"/>
      <c r="IF1109" s="48"/>
      <c r="IG1109" s="48"/>
      <c r="IH1109" s="48"/>
      <c r="II1109" s="48"/>
      <c r="IJ1109" s="48"/>
      <c r="IK1109" s="48"/>
      <c r="IL1109" s="48"/>
      <c r="IM1109" s="48"/>
      <c r="IN1109" s="48"/>
      <c r="IO1109" s="48"/>
      <c r="IP1109" s="48"/>
      <c r="IQ1109" s="48"/>
      <c r="IR1109" s="48"/>
      <c r="IS1109" s="48"/>
      <c r="IT1109" s="48"/>
      <c r="IU1109" s="48"/>
      <c r="IV1109" s="48"/>
    </row>
    <row r="1110" spans="2:256" x14ac:dyDescent="0.25">
      <c r="B1110" s="48"/>
      <c r="C1110" s="48"/>
      <c r="D1110" s="48"/>
      <c r="E1110" s="48"/>
      <c r="F1110" s="48"/>
      <c r="G1110" s="48"/>
      <c r="H1110" s="48"/>
      <c r="I1110" s="48"/>
      <c r="J1110" s="48"/>
      <c r="K1110" s="48"/>
      <c r="O1110" s="48"/>
      <c r="P1110" s="48"/>
      <c r="Q1110" s="48"/>
      <c r="R1110" s="48"/>
      <c r="S1110" s="48"/>
      <c r="T1110" s="48"/>
      <c r="U1110" s="48"/>
      <c r="V1110" s="48"/>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48"/>
      <c r="BH1110" s="48"/>
      <c r="BI1110" s="48"/>
      <c r="BJ1110" s="48"/>
      <c r="BK1110" s="48"/>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c r="EF1110" s="48"/>
      <c r="EG1110" s="48"/>
      <c r="EH1110" s="48"/>
      <c r="EI1110" s="48"/>
      <c r="EJ1110" s="48"/>
      <c r="EK1110" s="48"/>
      <c r="EL1110" s="48"/>
      <c r="EM1110" s="48"/>
      <c r="EN1110" s="48"/>
      <c r="EO1110" s="48"/>
      <c r="EP1110" s="48"/>
      <c r="EQ1110" s="48"/>
      <c r="ER1110" s="48"/>
      <c r="ES1110" s="48"/>
      <c r="ET1110" s="48"/>
      <c r="EU1110" s="48"/>
      <c r="EV1110" s="48"/>
      <c r="EW1110" s="48"/>
      <c r="EX1110" s="48"/>
      <c r="EY1110" s="48"/>
      <c r="EZ1110" s="48"/>
      <c r="FA1110" s="48"/>
      <c r="FB1110" s="48"/>
      <c r="FC1110" s="48"/>
      <c r="FD1110" s="48"/>
      <c r="FE1110" s="48"/>
      <c r="FF1110" s="48"/>
      <c r="FG1110" s="48"/>
      <c r="FH1110" s="48"/>
      <c r="FI1110" s="48"/>
      <c r="FJ1110" s="48"/>
      <c r="FK1110" s="48"/>
      <c r="FL1110" s="48"/>
      <c r="FM1110" s="48"/>
      <c r="FN1110" s="48"/>
      <c r="FO1110" s="48"/>
      <c r="FP1110" s="48"/>
      <c r="FQ1110" s="48"/>
      <c r="FR1110" s="48"/>
      <c r="FS1110" s="48"/>
      <c r="FT1110" s="48"/>
      <c r="FU1110" s="48"/>
      <c r="FV1110" s="48"/>
      <c r="FW1110" s="48"/>
      <c r="FX1110" s="48"/>
      <c r="FY1110" s="48"/>
      <c r="FZ1110" s="48"/>
      <c r="GA1110" s="48"/>
      <c r="GB1110" s="48"/>
      <c r="GC1110" s="48"/>
      <c r="GD1110" s="48"/>
      <c r="GE1110" s="48"/>
      <c r="GF1110" s="48"/>
      <c r="GG1110" s="48"/>
      <c r="GH1110" s="48"/>
      <c r="GI1110" s="48"/>
      <c r="GJ1110" s="48"/>
      <c r="GK1110" s="48"/>
      <c r="GL1110" s="48"/>
      <c r="GM1110" s="48"/>
      <c r="GN1110" s="48"/>
      <c r="GO1110" s="48"/>
      <c r="GP1110" s="48"/>
      <c r="GQ1110" s="48"/>
      <c r="GR1110" s="48"/>
      <c r="GS1110" s="48"/>
      <c r="GT1110" s="48"/>
      <c r="GU1110" s="48"/>
      <c r="GV1110" s="48"/>
      <c r="GW1110" s="48"/>
      <c r="GX1110" s="48"/>
      <c r="GY1110" s="48"/>
      <c r="GZ1110" s="48"/>
      <c r="HA1110" s="48"/>
      <c r="HB1110" s="48"/>
      <c r="HC1110" s="48"/>
      <c r="HD1110" s="48"/>
      <c r="HE1110" s="48"/>
      <c r="HF1110" s="48"/>
      <c r="HG1110" s="48"/>
      <c r="HH1110" s="48"/>
      <c r="HI1110" s="48"/>
      <c r="HJ1110" s="48"/>
      <c r="HK1110" s="48"/>
      <c r="HL1110" s="48"/>
      <c r="HM1110" s="48"/>
      <c r="HN1110" s="48"/>
      <c r="HO1110" s="48"/>
      <c r="HP1110" s="48"/>
      <c r="HQ1110" s="48"/>
      <c r="HR1110" s="48"/>
      <c r="HS1110" s="48"/>
      <c r="HT1110" s="48"/>
      <c r="HU1110" s="48"/>
      <c r="HV1110" s="48"/>
      <c r="HW1110" s="48"/>
      <c r="HX1110" s="48"/>
      <c r="HY1110" s="48"/>
      <c r="HZ1110" s="48"/>
      <c r="IA1110" s="48"/>
      <c r="IB1110" s="48"/>
      <c r="IC1110" s="48"/>
      <c r="ID1110" s="48"/>
      <c r="IE1110" s="48"/>
      <c r="IF1110" s="48"/>
      <c r="IG1110" s="48"/>
      <c r="IH1110" s="48"/>
      <c r="II1110" s="48"/>
      <c r="IJ1110" s="48"/>
      <c r="IK1110" s="48"/>
      <c r="IL1110" s="48"/>
      <c r="IM1110" s="48"/>
      <c r="IN1110" s="48"/>
      <c r="IO1110" s="48"/>
      <c r="IP1110" s="48"/>
      <c r="IQ1110" s="48"/>
      <c r="IR1110" s="48"/>
      <c r="IS1110" s="48"/>
      <c r="IT1110" s="48"/>
      <c r="IU1110" s="48"/>
      <c r="IV1110" s="48"/>
    </row>
    <row r="1111" spans="2:256" x14ac:dyDescent="0.25">
      <c r="B1111" s="48"/>
      <c r="C1111" s="48"/>
      <c r="D1111" s="48"/>
      <c r="E1111" s="48"/>
      <c r="F1111" s="48"/>
      <c r="G1111" s="48"/>
      <c r="H1111" s="48"/>
      <c r="I1111" s="48"/>
      <c r="J1111" s="48"/>
      <c r="K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M1111" s="48"/>
      <c r="EN1111" s="48"/>
      <c r="EO1111" s="48"/>
      <c r="EP1111" s="48"/>
      <c r="EQ1111" s="48"/>
      <c r="ER1111" s="48"/>
      <c r="ES1111" s="48"/>
      <c r="ET1111" s="48"/>
      <c r="EU1111" s="48"/>
      <c r="EV1111" s="48"/>
      <c r="EW1111" s="48"/>
      <c r="EX1111" s="48"/>
      <c r="EY1111" s="48"/>
      <c r="EZ1111" s="48"/>
      <c r="FA1111" s="48"/>
      <c r="FB1111" s="48"/>
      <c r="FC1111" s="48"/>
      <c r="FD1111" s="48"/>
      <c r="FE1111" s="48"/>
      <c r="FF1111" s="48"/>
      <c r="FG1111" s="48"/>
      <c r="FH1111" s="48"/>
      <c r="FI1111" s="48"/>
      <c r="FJ1111" s="48"/>
      <c r="FK1111" s="48"/>
      <c r="FL1111" s="48"/>
      <c r="FM1111" s="48"/>
      <c r="FN1111" s="48"/>
      <c r="FO1111" s="48"/>
      <c r="FP1111" s="48"/>
      <c r="FQ1111" s="48"/>
      <c r="FR1111" s="48"/>
      <c r="FS1111" s="48"/>
      <c r="FT1111" s="48"/>
      <c r="FU1111" s="48"/>
      <c r="FV1111" s="48"/>
      <c r="FW1111" s="48"/>
      <c r="FX1111" s="48"/>
      <c r="FY1111" s="48"/>
      <c r="FZ1111" s="48"/>
      <c r="GA1111" s="48"/>
      <c r="GB1111" s="48"/>
      <c r="GC1111" s="48"/>
      <c r="GD1111" s="48"/>
      <c r="GE1111" s="48"/>
      <c r="GF1111" s="48"/>
      <c r="GG1111" s="48"/>
      <c r="GH1111" s="48"/>
      <c r="GI1111" s="48"/>
      <c r="GJ1111" s="48"/>
      <c r="GK1111" s="48"/>
      <c r="GL1111" s="48"/>
      <c r="GM1111" s="48"/>
      <c r="GN1111" s="48"/>
      <c r="GO1111" s="48"/>
      <c r="GP1111" s="48"/>
      <c r="GQ1111" s="48"/>
      <c r="GR1111" s="48"/>
      <c r="GS1111" s="48"/>
      <c r="GT1111" s="48"/>
      <c r="GU1111" s="48"/>
      <c r="GV1111" s="48"/>
      <c r="GW1111" s="48"/>
      <c r="GX1111" s="48"/>
      <c r="GY1111" s="48"/>
      <c r="GZ1111" s="48"/>
      <c r="HA1111" s="48"/>
      <c r="HB1111" s="48"/>
      <c r="HC1111" s="48"/>
      <c r="HD1111" s="48"/>
      <c r="HE1111" s="48"/>
      <c r="HF1111" s="48"/>
      <c r="HG1111" s="48"/>
      <c r="HH1111" s="48"/>
      <c r="HI1111" s="48"/>
      <c r="HJ1111" s="48"/>
      <c r="HK1111" s="48"/>
      <c r="HL1111" s="48"/>
      <c r="HM1111" s="48"/>
      <c r="HN1111" s="48"/>
      <c r="HO1111" s="48"/>
      <c r="HP1111" s="48"/>
      <c r="HQ1111" s="48"/>
      <c r="HR1111" s="48"/>
      <c r="HS1111" s="48"/>
      <c r="HT1111" s="48"/>
      <c r="HU1111" s="48"/>
      <c r="HV1111" s="48"/>
      <c r="HW1111" s="48"/>
      <c r="HX1111" s="48"/>
      <c r="HY1111" s="48"/>
      <c r="HZ1111" s="48"/>
      <c r="IA1111" s="48"/>
      <c r="IB1111" s="48"/>
      <c r="IC1111" s="48"/>
      <c r="ID1111" s="48"/>
      <c r="IE1111" s="48"/>
      <c r="IF1111" s="48"/>
      <c r="IG1111" s="48"/>
      <c r="IH1111" s="48"/>
      <c r="II1111" s="48"/>
      <c r="IJ1111" s="48"/>
      <c r="IK1111" s="48"/>
      <c r="IL1111" s="48"/>
      <c r="IM1111" s="48"/>
      <c r="IN1111" s="48"/>
      <c r="IO1111" s="48"/>
      <c r="IP1111" s="48"/>
      <c r="IQ1111" s="48"/>
      <c r="IR1111" s="48"/>
      <c r="IS1111" s="48"/>
      <c r="IT1111" s="48"/>
      <c r="IU1111" s="48"/>
      <c r="IV1111" s="48"/>
    </row>
    <row r="1112" spans="2:256" x14ac:dyDescent="0.25">
      <c r="B1112" s="48"/>
      <c r="C1112" s="48"/>
      <c r="D1112" s="48"/>
      <c r="E1112" s="48"/>
      <c r="F1112" s="48"/>
      <c r="G1112" s="48"/>
      <c r="H1112" s="48"/>
      <c r="I1112" s="48"/>
      <c r="J1112" s="48"/>
      <c r="K1112" s="48"/>
      <c r="O1112" s="48"/>
      <c r="P1112" s="48"/>
      <c r="Q1112" s="48"/>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48"/>
      <c r="BH1112" s="48"/>
      <c r="BI1112" s="48"/>
      <c r="BJ1112" s="48"/>
      <c r="BK1112" s="48"/>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c r="EF1112" s="48"/>
      <c r="EG1112" s="48"/>
      <c r="EH1112" s="48"/>
      <c r="EI1112" s="48"/>
      <c r="EJ1112" s="48"/>
      <c r="EK1112" s="48"/>
      <c r="EL1112" s="48"/>
      <c r="EM1112" s="48"/>
      <c r="EN1112" s="48"/>
      <c r="EO1112" s="48"/>
      <c r="EP1112" s="48"/>
      <c r="EQ1112" s="48"/>
      <c r="ER1112" s="48"/>
      <c r="ES1112" s="48"/>
      <c r="ET1112" s="48"/>
      <c r="EU1112" s="48"/>
      <c r="EV1112" s="48"/>
      <c r="EW1112" s="48"/>
      <c r="EX1112" s="48"/>
      <c r="EY1112" s="48"/>
      <c r="EZ1112" s="48"/>
      <c r="FA1112" s="48"/>
      <c r="FB1112" s="48"/>
      <c r="FC1112" s="48"/>
      <c r="FD1112" s="48"/>
      <c r="FE1112" s="48"/>
      <c r="FF1112" s="48"/>
      <c r="FG1112" s="48"/>
      <c r="FH1112" s="48"/>
      <c r="FI1112" s="48"/>
      <c r="FJ1112" s="48"/>
      <c r="FK1112" s="48"/>
      <c r="FL1112" s="48"/>
      <c r="FM1112" s="48"/>
      <c r="FN1112" s="48"/>
      <c r="FO1112" s="48"/>
      <c r="FP1112" s="48"/>
      <c r="FQ1112" s="48"/>
      <c r="FR1112" s="48"/>
      <c r="FS1112" s="48"/>
      <c r="FT1112" s="48"/>
      <c r="FU1112" s="48"/>
      <c r="FV1112" s="48"/>
      <c r="FW1112" s="48"/>
      <c r="FX1112" s="48"/>
      <c r="FY1112" s="48"/>
      <c r="FZ1112" s="48"/>
      <c r="GA1112" s="48"/>
      <c r="GB1112" s="48"/>
      <c r="GC1112" s="48"/>
      <c r="GD1112" s="48"/>
      <c r="GE1112" s="48"/>
      <c r="GF1112" s="48"/>
      <c r="GG1112" s="48"/>
      <c r="GH1112" s="48"/>
      <c r="GI1112" s="48"/>
      <c r="GJ1112" s="48"/>
      <c r="GK1112" s="48"/>
      <c r="GL1112" s="48"/>
      <c r="GM1112" s="48"/>
      <c r="GN1112" s="48"/>
      <c r="GO1112" s="48"/>
      <c r="GP1112" s="48"/>
      <c r="GQ1112" s="48"/>
      <c r="GR1112" s="48"/>
      <c r="GS1112" s="48"/>
      <c r="GT1112" s="48"/>
      <c r="GU1112" s="48"/>
      <c r="GV1112" s="48"/>
      <c r="GW1112" s="48"/>
      <c r="GX1112" s="48"/>
      <c r="GY1112" s="48"/>
      <c r="GZ1112" s="48"/>
      <c r="HA1112" s="48"/>
      <c r="HB1112" s="48"/>
      <c r="HC1112" s="48"/>
      <c r="HD1112" s="48"/>
      <c r="HE1112" s="48"/>
      <c r="HF1112" s="48"/>
      <c r="HG1112" s="48"/>
      <c r="HH1112" s="48"/>
      <c r="HI1112" s="48"/>
      <c r="HJ1112" s="48"/>
      <c r="HK1112" s="48"/>
      <c r="HL1112" s="48"/>
      <c r="HM1112" s="48"/>
      <c r="HN1112" s="48"/>
      <c r="HO1112" s="48"/>
      <c r="HP1112" s="48"/>
      <c r="HQ1112" s="48"/>
      <c r="HR1112" s="48"/>
      <c r="HS1112" s="48"/>
      <c r="HT1112" s="48"/>
      <c r="HU1112" s="48"/>
      <c r="HV1112" s="48"/>
      <c r="HW1112" s="48"/>
      <c r="HX1112" s="48"/>
      <c r="HY1112" s="48"/>
      <c r="HZ1112" s="48"/>
      <c r="IA1112" s="48"/>
      <c r="IB1112" s="48"/>
      <c r="IC1112" s="48"/>
      <c r="ID1112" s="48"/>
      <c r="IE1112" s="48"/>
      <c r="IF1112" s="48"/>
      <c r="IG1112" s="48"/>
      <c r="IH1112" s="48"/>
      <c r="II1112" s="48"/>
      <c r="IJ1112" s="48"/>
      <c r="IK1112" s="48"/>
      <c r="IL1112" s="48"/>
      <c r="IM1112" s="48"/>
      <c r="IN1112" s="48"/>
      <c r="IO1112" s="48"/>
      <c r="IP1112" s="48"/>
      <c r="IQ1112" s="48"/>
      <c r="IR1112" s="48"/>
      <c r="IS1112" s="48"/>
      <c r="IT1112" s="48"/>
      <c r="IU1112" s="48"/>
      <c r="IV1112" s="48"/>
    </row>
    <row r="1113" spans="2:256" x14ac:dyDescent="0.25">
      <c r="B1113" s="48"/>
      <c r="C1113" s="48"/>
      <c r="D1113" s="48"/>
      <c r="E1113" s="48"/>
      <c r="F1113" s="48"/>
      <c r="G1113" s="48"/>
      <c r="H1113" s="48"/>
      <c r="I1113" s="48"/>
      <c r="J1113" s="48"/>
      <c r="K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M1113" s="48"/>
      <c r="EN1113" s="48"/>
      <c r="EO1113" s="48"/>
      <c r="EP1113" s="48"/>
      <c r="EQ1113" s="48"/>
      <c r="ER1113" s="48"/>
      <c r="ES1113" s="48"/>
      <c r="ET1113" s="48"/>
      <c r="EU1113" s="48"/>
      <c r="EV1113" s="48"/>
      <c r="EW1113" s="48"/>
      <c r="EX1113" s="48"/>
      <c r="EY1113" s="48"/>
      <c r="EZ1113" s="48"/>
      <c r="FA1113" s="48"/>
      <c r="FB1113" s="48"/>
      <c r="FC1113" s="48"/>
      <c r="FD1113" s="48"/>
      <c r="FE1113" s="48"/>
      <c r="FF1113" s="48"/>
      <c r="FG1113" s="48"/>
      <c r="FH1113" s="48"/>
      <c r="FI1113" s="48"/>
      <c r="FJ1113" s="48"/>
      <c r="FK1113" s="48"/>
      <c r="FL1113" s="48"/>
      <c r="FM1113" s="48"/>
      <c r="FN1113" s="48"/>
      <c r="FO1113" s="48"/>
      <c r="FP1113" s="48"/>
      <c r="FQ1113" s="48"/>
      <c r="FR1113" s="48"/>
      <c r="FS1113" s="48"/>
      <c r="FT1113" s="48"/>
      <c r="FU1113" s="48"/>
      <c r="FV1113" s="48"/>
      <c r="FW1113" s="48"/>
      <c r="FX1113" s="48"/>
      <c r="FY1113" s="48"/>
      <c r="FZ1113" s="48"/>
      <c r="GA1113" s="48"/>
      <c r="GB1113" s="48"/>
      <c r="GC1113" s="48"/>
      <c r="GD1113" s="48"/>
      <c r="GE1113" s="48"/>
      <c r="GF1113" s="48"/>
      <c r="GG1113" s="48"/>
      <c r="GH1113" s="48"/>
      <c r="GI1113" s="48"/>
      <c r="GJ1113" s="48"/>
      <c r="GK1113" s="48"/>
      <c r="GL1113" s="48"/>
      <c r="GM1113" s="48"/>
      <c r="GN1113" s="48"/>
      <c r="GO1113" s="48"/>
      <c r="GP1113" s="48"/>
      <c r="GQ1113" s="48"/>
      <c r="GR1113" s="48"/>
      <c r="GS1113" s="48"/>
      <c r="GT1113" s="48"/>
      <c r="GU1113" s="48"/>
      <c r="GV1113" s="48"/>
      <c r="GW1113" s="48"/>
      <c r="GX1113" s="48"/>
      <c r="GY1113" s="48"/>
      <c r="GZ1113" s="48"/>
      <c r="HA1113" s="48"/>
      <c r="HB1113" s="48"/>
      <c r="HC1113" s="48"/>
      <c r="HD1113" s="48"/>
      <c r="HE1113" s="48"/>
      <c r="HF1113" s="48"/>
      <c r="HG1113" s="48"/>
      <c r="HH1113" s="48"/>
      <c r="HI1113" s="48"/>
      <c r="HJ1113" s="48"/>
      <c r="HK1113" s="48"/>
      <c r="HL1113" s="48"/>
      <c r="HM1113" s="48"/>
      <c r="HN1113" s="48"/>
      <c r="HO1113" s="48"/>
      <c r="HP1113" s="48"/>
      <c r="HQ1113" s="48"/>
      <c r="HR1113" s="48"/>
      <c r="HS1113" s="48"/>
      <c r="HT1113" s="48"/>
      <c r="HU1113" s="48"/>
      <c r="HV1113" s="48"/>
      <c r="HW1113" s="48"/>
      <c r="HX1113" s="48"/>
      <c r="HY1113" s="48"/>
      <c r="HZ1113" s="48"/>
      <c r="IA1113" s="48"/>
      <c r="IB1113" s="48"/>
      <c r="IC1113" s="48"/>
      <c r="ID1113" s="48"/>
      <c r="IE1113" s="48"/>
      <c r="IF1113" s="48"/>
      <c r="IG1113" s="48"/>
      <c r="IH1113" s="48"/>
      <c r="II1113" s="48"/>
      <c r="IJ1113" s="48"/>
      <c r="IK1113" s="48"/>
      <c r="IL1113" s="48"/>
      <c r="IM1113" s="48"/>
      <c r="IN1113" s="48"/>
      <c r="IO1113" s="48"/>
      <c r="IP1113" s="48"/>
      <c r="IQ1113" s="48"/>
      <c r="IR1113" s="48"/>
      <c r="IS1113" s="48"/>
      <c r="IT1113" s="48"/>
      <c r="IU1113" s="48"/>
      <c r="IV1113" s="48"/>
    </row>
    <row r="1114" spans="2:256" x14ac:dyDescent="0.25">
      <c r="B1114" s="48"/>
      <c r="C1114" s="48"/>
      <c r="D1114" s="48"/>
      <c r="E1114" s="48"/>
      <c r="F1114" s="48"/>
      <c r="G1114" s="48"/>
      <c r="H1114" s="48"/>
      <c r="I1114" s="48"/>
      <c r="J1114" s="48"/>
      <c r="K1114" s="48"/>
      <c r="O1114" s="48"/>
      <c r="P1114" s="48"/>
      <c r="Q1114" s="48"/>
      <c r="R1114" s="48"/>
      <c r="S1114" s="48"/>
      <c r="T1114" s="48"/>
      <c r="U1114" s="48"/>
      <c r="V1114" s="48"/>
      <c r="W1114" s="48"/>
      <c r="X1114" s="48"/>
      <c r="Y1114" s="48"/>
      <c r="Z1114" s="48"/>
      <c r="AA1114" s="48"/>
      <c r="AB1114" s="48"/>
      <c r="AC1114" s="48"/>
      <c r="AD1114" s="48"/>
      <c r="AE1114" s="48"/>
      <c r="AF1114" s="48"/>
      <c r="AG1114" s="48"/>
      <c r="AH1114" s="48"/>
      <c r="AI1114" s="48"/>
      <c r="AJ1114" s="48"/>
      <c r="AK1114" s="48"/>
      <c r="AL1114" s="48"/>
      <c r="AM1114" s="48"/>
      <c r="AN1114" s="48"/>
      <c r="AO1114" s="48"/>
      <c r="AP1114" s="48"/>
      <c r="AQ1114" s="48"/>
      <c r="AR1114" s="48"/>
      <c r="AS1114" s="48"/>
      <c r="AT1114" s="48"/>
      <c r="AU1114" s="48"/>
      <c r="AV1114" s="48"/>
      <c r="AW1114" s="48"/>
      <c r="AX1114" s="48"/>
      <c r="AY1114" s="48"/>
      <c r="AZ1114" s="48"/>
      <c r="BA1114" s="48"/>
      <c r="BB1114" s="48"/>
      <c r="BC1114" s="48"/>
      <c r="BD1114" s="48"/>
      <c r="BE1114" s="48"/>
      <c r="BF1114" s="48"/>
      <c r="BG1114" s="48"/>
      <c r="BH1114" s="48"/>
      <c r="BI1114" s="48"/>
      <c r="BJ1114" s="48"/>
      <c r="BK1114" s="48"/>
      <c r="BL1114" s="48"/>
      <c r="BM1114" s="48"/>
      <c r="BN1114" s="48"/>
      <c r="BO1114" s="48"/>
      <c r="BP1114" s="48"/>
      <c r="BQ1114" s="48"/>
      <c r="BR1114" s="48"/>
      <c r="BS1114" s="48"/>
      <c r="BT1114" s="48"/>
      <c r="BU1114" s="48"/>
      <c r="BV1114" s="48"/>
      <c r="BW1114" s="48"/>
      <c r="BX1114" s="48"/>
      <c r="BY1114" s="48"/>
      <c r="BZ1114" s="48"/>
      <c r="CA1114" s="48"/>
      <c r="CB1114" s="48"/>
      <c r="CC1114" s="48"/>
      <c r="CD1114" s="48"/>
      <c r="CE1114" s="48"/>
      <c r="CF1114" s="48"/>
      <c r="CG1114" s="48"/>
      <c r="CH1114" s="48"/>
      <c r="CI1114" s="48"/>
      <c r="CJ1114" s="48"/>
      <c r="CK1114" s="48"/>
      <c r="CL1114" s="48"/>
      <c r="CM1114" s="48"/>
      <c r="CN1114" s="48"/>
      <c r="CO1114" s="48"/>
      <c r="CP1114" s="48"/>
      <c r="CQ1114" s="48"/>
      <c r="CR1114" s="48"/>
      <c r="CS1114" s="48"/>
      <c r="CT1114" s="48"/>
      <c r="CU1114" s="48"/>
      <c r="CV1114" s="48"/>
      <c r="CW1114" s="48"/>
      <c r="CX1114" s="48"/>
      <c r="CY1114" s="48"/>
      <c r="CZ1114" s="48"/>
      <c r="DA1114" s="48"/>
      <c r="DB1114" s="48"/>
      <c r="DC1114" s="48"/>
      <c r="DD1114" s="48"/>
      <c r="DE1114" s="48"/>
      <c r="DF1114" s="48"/>
      <c r="DG1114" s="48"/>
      <c r="DH1114" s="48"/>
      <c r="DI1114" s="48"/>
      <c r="DJ1114" s="48"/>
      <c r="DK1114" s="48"/>
      <c r="DL1114" s="48"/>
      <c r="DM1114" s="48"/>
      <c r="DN1114" s="48"/>
      <c r="DO1114" s="48"/>
      <c r="DP1114" s="48"/>
      <c r="DQ1114" s="48"/>
      <c r="DR1114" s="48"/>
      <c r="DS1114" s="48"/>
      <c r="DT1114" s="48"/>
      <c r="DU1114" s="48"/>
      <c r="DV1114" s="48"/>
      <c r="DW1114" s="48"/>
      <c r="DX1114" s="48"/>
      <c r="DY1114" s="48"/>
      <c r="DZ1114" s="48"/>
      <c r="EA1114" s="48"/>
      <c r="EB1114" s="48"/>
      <c r="EC1114" s="48"/>
      <c r="ED1114" s="48"/>
      <c r="EE1114" s="48"/>
      <c r="EF1114" s="48"/>
      <c r="EG1114" s="48"/>
      <c r="EH1114" s="48"/>
      <c r="EI1114" s="48"/>
      <c r="EJ1114" s="48"/>
      <c r="EK1114" s="48"/>
      <c r="EL1114" s="48"/>
      <c r="EM1114" s="48"/>
      <c r="EN1114" s="48"/>
      <c r="EO1114" s="48"/>
      <c r="EP1114" s="48"/>
      <c r="EQ1114" s="48"/>
      <c r="ER1114" s="48"/>
      <c r="ES1114" s="48"/>
      <c r="ET1114" s="48"/>
      <c r="EU1114" s="48"/>
      <c r="EV1114" s="48"/>
      <c r="EW1114" s="48"/>
      <c r="EX1114" s="48"/>
      <c r="EY1114" s="48"/>
      <c r="EZ1114" s="48"/>
      <c r="FA1114" s="48"/>
      <c r="FB1114" s="48"/>
      <c r="FC1114" s="48"/>
      <c r="FD1114" s="48"/>
      <c r="FE1114" s="48"/>
      <c r="FF1114" s="48"/>
      <c r="FG1114" s="48"/>
      <c r="FH1114" s="48"/>
      <c r="FI1114" s="48"/>
      <c r="FJ1114" s="48"/>
      <c r="FK1114" s="48"/>
      <c r="FL1114" s="48"/>
      <c r="FM1114" s="48"/>
      <c r="FN1114" s="48"/>
      <c r="FO1114" s="48"/>
      <c r="FP1114" s="48"/>
      <c r="FQ1114" s="48"/>
      <c r="FR1114" s="48"/>
      <c r="FS1114" s="48"/>
      <c r="FT1114" s="48"/>
      <c r="FU1114" s="48"/>
      <c r="FV1114" s="48"/>
      <c r="FW1114" s="48"/>
      <c r="FX1114" s="48"/>
      <c r="FY1114" s="48"/>
      <c r="FZ1114" s="48"/>
      <c r="GA1114" s="48"/>
      <c r="GB1114" s="48"/>
      <c r="GC1114" s="48"/>
      <c r="GD1114" s="48"/>
      <c r="GE1114" s="48"/>
      <c r="GF1114" s="48"/>
      <c r="GG1114" s="48"/>
      <c r="GH1114" s="48"/>
      <c r="GI1114" s="48"/>
      <c r="GJ1114" s="48"/>
      <c r="GK1114" s="48"/>
      <c r="GL1114" s="48"/>
      <c r="GM1114" s="48"/>
      <c r="GN1114" s="48"/>
      <c r="GO1114" s="48"/>
      <c r="GP1114" s="48"/>
      <c r="GQ1114" s="48"/>
      <c r="GR1114" s="48"/>
      <c r="GS1114" s="48"/>
      <c r="GT1114" s="48"/>
      <c r="GU1114" s="48"/>
      <c r="GV1114" s="48"/>
      <c r="GW1114" s="48"/>
      <c r="GX1114" s="48"/>
      <c r="GY1114" s="48"/>
      <c r="GZ1114" s="48"/>
      <c r="HA1114" s="48"/>
      <c r="HB1114" s="48"/>
      <c r="HC1114" s="48"/>
      <c r="HD1114" s="48"/>
      <c r="HE1114" s="48"/>
      <c r="HF1114" s="48"/>
      <c r="HG1114" s="48"/>
      <c r="HH1114" s="48"/>
      <c r="HI1114" s="48"/>
      <c r="HJ1114" s="48"/>
      <c r="HK1114" s="48"/>
      <c r="HL1114" s="48"/>
      <c r="HM1114" s="48"/>
      <c r="HN1114" s="48"/>
      <c r="HO1114" s="48"/>
      <c r="HP1114" s="48"/>
      <c r="HQ1114" s="48"/>
      <c r="HR1114" s="48"/>
      <c r="HS1114" s="48"/>
      <c r="HT1114" s="48"/>
      <c r="HU1114" s="48"/>
      <c r="HV1114" s="48"/>
      <c r="HW1114" s="48"/>
      <c r="HX1114" s="48"/>
      <c r="HY1114" s="48"/>
      <c r="HZ1114" s="48"/>
      <c r="IA1114" s="48"/>
      <c r="IB1114" s="48"/>
      <c r="IC1114" s="48"/>
      <c r="ID1114" s="48"/>
      <c r="IE1114" s="48"/>
      <c r="IF1114" s="48"/>
      <c r="IG1114" s="48"/>
      <c r="IH1114" s="48"/>
      <c r="II1114" s="48"/>
      <c r="IJ1114" s="48"/>
      <c r="IK1114" s="48"/>
      <c r="IL1114" s="48"/>
      <c r="IM1114" s="48"/>
      <c r="IN1114" s="48"/>
      <c r="IO1114" s="48"/>
      <c r="IP1114" s="48"/>
      <c r="IQ1114" s="48"/>
      <c r="IR1114" s="48"/>
      <c r="IS1114" s="48"/>
      <c r="IT1114" s="48"/>
      <c r="IU1114" s="48"/>
      <c r="IV1114" s="48"/>
    </row>
    <row r="1115" spans="2:256" x14ac:dyDescent="0.25">
      <c r="B1115" s="48"/>
      <c r="C1115" s="48"/>
      <c r="D1115" s="48"/>
      <c r="E1115" s="48"/>
      <c r="F1115" s="48"/>
      <c r="G1115" s="48"/>
      <c r="H1115" s="48"/>
      <c r="I1115" s="48"/>
      <c r="J1115" s="48"/>
      <c r="K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M1115" s="48"/>
      <c r="EN1115" s="48"/>
      <c r="EO1115" s="48"/>
      <c r="EP1115" s="48"/>
      <c r="EQ1115" s="48"/>
      <c r="ER1115" s="48"/>
      <c r="ES1115" s="48"/>
      <c r="ET1115" s="48"/>
      <c r="EU1115" s="48"/>
      <c r="EV1115" s="48"/>
      <c r="EW1115" s="48"/>
      <c r="EX1115" s="48"/>
      <c r="EY1115" s="48"/>
      <c r="EZ1115" s="48"/>
      <c r="FA1115" s="48"/>
      <c r="FB1115" s="48"/>
      <c r="FC1115" s="48"/>
      <c r="FD1115" s="48"/>
      <c r="FE1115" s="48"/>
      <c r="FF1115" s="48"/>
      <c r="FG1115" s="48"/>
      <c r="FH1115" s="48"/>
      <c r="FI1115" s="48"/>
      <c r="FJ1115" s="48"/>
      <c r="FK1115" s="48"/>
      <c r="FL1115" s="48"/>
      <c r="FM1115" s="48"/>
      <c r="FN1115" s="48"/>
      <c r="FO1115" s="48"/>
      <c r="FP1115" s="48"/>
      <c r="FQ1115" s="48"/>
      <c r="FR1115" s="48"/>
      <c r="FS1115" s="48"/>
      <c r="FT1115" s="48"/>
      <c r="FU1115" s="48"/>
      <c r="FV1115" s="48"/>
      <c r="FW1115" s="48"/>
      <c r="FX1115" s="48"/>
      <c r="FY1115" s="48"/>
      <c r="FZ1115" s="48"/>
      <c r="GA1115" s="48"/>
      <c r="GB1115" s="48"/>
      <c r="GC1115" s="48"/>
      <c r="GD1115" s="48"/>
      <c r="GE1115" s="48"/>
      <c r="GF1115" s="48"/>
      <c r="GG1115" s="48"/>
      <c r="GH1115" s="48"/>
      <c r="GI1115" s="48"/>
      <c r="GJ1115" s="48"/>
      <c r="GK1115" s="48"/>
      <c r="GL1115" s="48"/>
      <c r="GM1115" s="48"/>
      <c r="GN1115" s="48"/>
      <c r="GO1115" s="48"/>
      <c r="GP1115" s="48"/>
      <c r="GQ1115" s="48"/>
      <c r="GR1115" s="48"/>
      <c r="GS1115" s="48"/>
      <c r="GT1115" s="48"/>
      <c r="GU1115" s="48"/>
      <c r="GV1115" s="48"/>
      <c r="GW1115" s="48"/>
      <c r="GX1115" s="48"/>
      <c r="GY1115" s="48"/>
      <c r="GZ1115" s="48"/>
      <c r="HA1115" s="48"/>
      <c r="HB1115" s="48"/>
      <c r="HC1115" s="48"/>
      <c r="HD1115" s="48"/>
      <c r="HE1115" s="48"/>
      <c r="HF1115" s="48"/>
      <c r="HG1115" s="48"/>
      <c r="HH1115" s="48"/>
      <c r="HI1115" s="48"/>
      <c r="HJ1115" s="48"/>
      <c r="HK1115" s="48"/>
      <c r="HL1115" s="48"/>
      <c r="HM1115" s="48"/>
      <c r="HN1115" s="48"/>
      <c r="HO1115" s="48"/>
      <c r="HP1115" s="48"/>
      <c r="HQ1115" s="48"/>
      <c r="HR1115" s="48"/>
      <c r="HS1115" s="48"/>
      <c r="HT1115" s="48"/>
      <c r="HU1115" s="48"/>
      <c r="HV1115" s="48"/>
      <c r="HW1115" s="48"/>
      <c r="HX1115" s="48"/>
      <c r="HY1115" s="48"/>
      <c r="HZ1115" s="48"/>
      <c r="IA1115" s="48"/>
      <c r="IB1115" s="48"/>
      <c r="IC1115" s="48"/>
      <c r="ID1115" s="48"/>
      <c r="IE1115" s="48"/>
      <c r="IF1115" s="48"/>
      <c r="IG1115" s="48"/>
      <c r="IH1115" s="48"/>
      <c r="II1115" s="48"/>
      <c r="IJ1115" s="48"/>
      <c r="IK1115" s="48"/>
      <c r="IL1115" s="48"/>
      <c r="IM1115" s="48"/>
      <c r="IN1115" s="48"/>
      <c r="IO1115" s="48"/>
      <c r="IP1115" s="48"/>
      <c r="IQ1115" s="48"/>
      <c r="IR1115" s="48"/>
      <c r="IS1115" s="48"/>
      <c r="IT1115" s="48"/>
      <c r="IU1115" s="48"/>
      <c r="IV1115" s="48"/>
    </row>
    <row r="1116" spans="2:256" x14ac:dyDescent="0.25">
      <c r="B1116" s="48"/>
      <c r="C1116" s="48"/>
      <c r="D1116" s="48"/>
      <c r="E1116" s="48"/>
      <c r="F1116" s="48"/>
      <c r="G1116" s="48"/>
      <c r="H1116" s="48"/>
      <c r="I1116" s="48"/>
      <c r="J1116" s="48"/>
      <c r="K1116" s="48"/>
      <c r="O1116" s="48"/>
      <c r="P1116" s="48"/>
      <c r="Q1116" s="48"/>
      <c r="R1116" s="48"/>
      <c r="S1116" s="48"/>
      <c r="T1116" s="48"/>
      <c r="U1116" s="48"/>
      <c r="V1116" s="48"/>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48"/>
      <c r="BH1116" s="48"/>
      <c r="BI1116" s="48"/>
      <c r="BJ1116" s="48"/>
      <c r="BK1116" s="48"/>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c r="EF1116" s="48"/>
      <c r="EG1116" s="48"/>
      <c r="EH1116" s="48"/>
      <c r="EI1116" s="48"/>
      <c r="EJ1116" s="48"/>
      <c r="EK1116" s="48"/>
      <c r="EL1116" s="48"/>
      <c r="EM1116" s="48"/>
      <c r="EN1116" s="48"/>
      <c r="EO1116" s="48"/>
      <c r="EP1116" s="48"/>
      <c r="EQ1116" s="48"/>
      <c r="ER1116" s="48"/>
      <c r="ES1116" s="48"/>
      <c r="ET1116" s="48"/>
      <c r="EU1116" s="48"/>
      <c r="EV1116" s="48"/>
      <c r="EW1116" s="48"/>
      <c r="EX1116" s="48"/>
      <c r="EY1116" s="48"/>
      <c r="EZ1116" s="48"/>
      <c r="FA1116" s="48"/>
      <c r="FB1116" s="48"/>
      <c r="FC1116" s="48"/>
      <c r="FD1116" s="48"/>
      <c r="FE1116" s="48"/>
      <c r="FF1116" s="48"/>
      <c r="FG1116" s="48"/>
      <c r="FH1116" s="48"/>
      <c r="FI1116" s="48"/>
      <c r="FJ1116" s="48"/>
      <c r="FK1116" s="48"/>
      <c r="FL1116" s="48"/>
      <c r="FM1116" s="48"/>
      <c r="FN1116" s="48"/>
      <c r="FO1116" s="48"/>
      <c r="FP1116" s="48"/>
      <c r="FQ1116" s="48"/>
      <c r="FR1116" s="48"/>
      <c r="FS1116" s="48"/>
      <c r="FT1116" s="48"/>
      <c r="FU1116" s="48"/>
      <c r="FV1116" s="48"/>
      <c r="FW1116" s="48"/>
      <c r="FX1116" s="48"/>
      <c r="FY1116" s="48"/>
      <c r="FZ1116" s="48"/>
      <c r="GA1116" s="48"/>
      <c r="GB1116" s="48"/>
      <c r="GC1116" s="48"/>
      <c r="GD1116" s="48"/>
      <c r="GE1116" s="48"/>
      <c r="GF1116" s="48"/>
      <c r="GG1116" s="48"/>
      <c r="GH1116" s="48"/>
      <c r="GI1116" s="48"/>
      <c r="GJ1116" s="48"/>
      <c r="GK1116" s="48"/>
      <c r="GL1116" s="48"/>
      <c r="GM1116" s="48"/>
      <c r="GN1116" s="48"/>
      <c r="GO1116" s="48"/>
      <c r="GP1116" s="48"/>
      <c r="GQ1116" s="48"/>
      <c r="GR1116" s="48"/>
      <c r="GS1116" s="48"/>
      <c r="GT1116" s="48"/>
      <c r="GU1116" s="48"/>
      <c r="GV1116" s="48"/>
      <c r="GW1116" s="48"/>
      <c r="GX1116" s="48"/>
      <c r="GY1116" s="48"/>
      <c r="GZ1116" s="48"/>
      <c r="HA1116" s="48"/>
      <c r="HB1116" s="48"/>
      <c r="HC1116" s="48"/>
      <c r="HD1116" s="48"/>
      <c r="HE1116" s="48"/>
      <c r="HF1116" s="48"/>
      <c r="HG1116" s="48"/>
      <c r="HH1116" s="48"/>
      <c r="HI1116" s="48"/>
      <c r="HJ1116" s="48"/>
      <c r="HK1116" s="48"/>
      <c r="HL1116" s="48"/>
      <c r="HM1116" s="48"/>
      <c r="HN1116" s="48"/>
      <c r="HO1116" s="48"/>
      <c r="HP1116" s="48"/>
      <c r="HQ1116" s="48"/>
      <c r="HR1116" s="48"/>
      <c r="HS1116" s="48"/>
      <c r="HT1116" s="48"/>
      <c r="HU1116" s="48"/>
      <c r="HV1116" s="48"/>
      <c r="HW1116" s="48"/>
      <c r="HX1116" s="48"/>
      <c r="HY1116" s="48"/>
      <c r="HZ1116" s="48"/>
      <c r="IA1116" s="48"/>
      <c r="IB1116" s="48"/>
      <c r="IC1116" s="48"/>
      <c r="ID1116" s="48"/>
      <c r="IE1116" s="48"/>
      <c r="IF1116" s="48"/>
      <c r="IG1116" s="48"/>
      <c r="IH1116" s="48"/>
      <c r="II1116" s="48"/>
      <c r="IJ1116" s="48"/>
      <c r="IK1116" s="48"/>
      <c r="IL1116" s="48"/>
      <c r="IM1116" s="48"/>
      <c r="IN1116" s="48"/>
      <c r="IO1116" s="48"/>
      <c r="IP1116" s="48"/>
      <c r="IQ1116" s="48"/>
      <c r="IR1116" s="48"/>
      <c r="IS1116" s="48"/>
      <c r="IT1116" s="48"/>
      <c r="IU1116" s="48"/>
      <c r="IV1116" s="48"/>
    </row>
    <row r="1117" spans="2:256" x14ac:dyDescent="0.25">
      <c r="B1117" s="48"/>
      <c r="C1117" s="48"/>
      <c r="D1117" s="48"/>
      <c r="E1117" s="48"/>
      <c r="F1117" s="48"/>
      <c r="G1117" s="48"/>
      <c r="H1117" s="48"/>
      <c r="I1117" s="48"/>
      <c r="J1117" s="48"/>
      <c r="K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M1117" s="48"/>
      <c r="EN1117" s="48"/>
      <c r="EO1117" s="48"/>
      <c r="EP1117" s="48"/>
      <c r="EQ1117" s="48"/>
      <c r="ER1117" s="48"/>
      <c r="ES1117" s="48"/>
      <c r="ET1117" s="48"/>
      <c r="EU1117" s="48"/>
      <c r="EV1117" s="48"/>
      <c r="EW1117" s="48"/>
      <c r="EX1117" s="48"/>
      <c r="EY1117" s="48"/>
      <c r="EZ1117" s="48"/>
      <c r="FA1117" s="48"/>
      <c r="FB1117" s="48"/>
      <c r="FC1117" s="48"/>
      <c r="FD1117" s="48"/>
      <c r="FE1117" s="48"/>
      <c r="FF1117" s="48"/>
      <c r="FG1117" s="48"/>
      <c r="FH1117" s="48"/>
      <c r="FI1117" s="48"/>
      <c r="FJ1117" s="48"/>
      <c r="FK1117" s="48"/>
      <c r="FL1117" s="48"/>
      <c r="FM1117" s="48"/>
      <c r="FN1117" s="48"/>
      <c r="FO1117" s="48"/>
      <c r="FP1117" s="48"/>
      <c r="FQ1117" s="48"/>
      <c r="FR1117" s="48"/>
      <c r="FS1117" s="48"/>
      <c r="FT1117" s="48"/>
      <c r="FU1117" s="48"/>
      <c r="FV1117" s="48"/>
      <c r="FW1117" s="48"/>
      <c r="FX1117" s="48"/>
      <c r="FY1117" s="48"/>
      <c r="FZ1117" s="48"/>
      <c r="GA1117" s="48"/>
      <c r="GB1117" s="48"/>
      <c r="GC1117" s="48"/>
      <c r="GD1117" s="48"/>
      <c r="GE1117" s="48"/>
      <c r="GF1117" s="48"/>
      <c r="GG1117" s="48"/>
      <c r="GH1117" s="48"/>
      <c r="GI1117" s="48"/>
      <c r="GJ1117" s="48"/>
      <c r="GK1117" s="48"/>
      <c r="GL1117" s="48"/>
      <c r="GM1117" s="48"/>
      <c r="GN1117" s="48"/>
      <c r="GO1117" s="48"/>
      <c r="GP1117" s="48"/>
      <c r="GQ1117" s="48"/>
      <c r="GR1117" s="48"/>
      <c r="GS1117" s="48"/>
      <c r="GT1117" s="48"/>
      <c r="GU1117" s="48"/>
      <c r="GV1117" s="48"/>
      <c r="GW1117" s="48"/>
      <c r="GX1117" s="48"/>
      <c r="GY1117" s="48"/>
      <c r="GZ1117" s="48"/>
      <c r="HA1117" s="48"/>
      <c r="HB1117" s="48"/>
      <c r="HC1117" s="48"/>
      <c r="HD1117" s="48"/>
      <c r="HE1117" s="48"/>
      <c r="HF1117" s="48"/>
      <c r="HG1117" s="48"/>
      <c r="HH1117" s="48"/>
      <c r="HI1117" s="48"/>
      <c r="HJ1117" s="48"/>
      <c r="HK1117" s="48"/>
      <c r="HL1117" s="48"/>
      <c r="HM1117" s="48"/>
      <c r="HN1117" s="48"/>
      <c r="HO1117" s="48"/>
      <c r="HP1117" s="48"/>
      <c r="HQ1117" s="48"/>
      <c r="HR1117" s="48"/>
      <c r="HS1117" s="48"/>
      <c r="HT1117" s="48"/>
      <c r="HU1117" s="48"/>
      <c r="HV1117" s="48"/>
      <c r="HW1117" s="48"/>
      <c r="HX1117" s="48"/>
      <c r="HY1117" s="48"/>
      <c r="HZ1117" s="48"/>
      <c r="IA1117" s="48"/>
      <c r="IB1117" s="48"/>
      <c r="IC1117" s="48"/>
      <c r="ID1117" s="48"/>
      <c r="IE1117" s="48"/>
      <c r="IF1117" s="48"/>
      <c r="IG1117" s="48"/>
      <c r="IH1117" s="48"/>
      <c r="II1117" s="48"/>
      <c r="IJ1117" s="48"/>
      <c r="IK1117" s="48"/>
      <c r="IL1117" s="48"/>
      <c r="IM1117" s="48"/>
      <c r="IN1117" s="48"/>
      <c r="IO1117" s="48"/>
      <c r="IP1117" s="48"/>
      <c r="IQ1117" s="48"/>
      <c r="IR1117" s="48"/>
      <c r="IS1117" s="48"/>
      <c r="IT1117" s="48"/>
      <c r="IU1117" s="48"/>
      <c r="IV1117" s="48"/>
    </row>
    <row r="1118" spans="2:256" x14ac:dyDescent="0.25">
      <c r="B1118" s="48"/>
      <c r="C1118" s="48"/>
      <c r="D1118" s="48"/>
      <c r="E1118" s="48"/>
      <c r="F1118" s="48"/>
      <c r="G1118" s="48"/>
      <c r="H1118" s="48"/>
      <c r="I1118" s="48"/>
      <c r="J1118" s="48"/>
      <c r="K1118" s="48"/>
      <c r="O1118" s="48"/>
      <c r="P1118" s="48"/>
      <c r="Q1118" s="48"/>
      <c r="R1118" s="48"/>
      <c r="S1118" s="48"/>
      <c r="T1118" s="48"/>
      <c r="U1118" s="48"/>
      <c r="V1118" s="48"/>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48"/>
      <c r="DF1118" s="48"/>
      <c r="DG1118" s="48"/>
      <c r="DH1118" s="48"/>
      <c r="DI1118" s="48"/>
      <c r="DJ1118" s="48"/>
      <c r="DK1118" s="48"/>
      <c r="DL1118" s="48"/>
      <c r="DM1118" s="48"/>
      <c r="DN1118" s="48"/>
      <c r="DO1118" s="48"/>
      <c r="DP1118" s="48"/>
      <c r="DQ1118" s="48"/>
      <c r="DR1118" s="48"/>
      <c r="DS1118" s="48"/>
      <c r="DT1118" s="48"/>
      <c r="DU1118" s="48"/>
      <c r="DV1118" s="48"/>
      <c r="DW1118" s="48"/>
      <c r="DX1118" s="48"/>
      <c r="DY1118" s="48"/>
      <c r="DZ1118" s="48"/>
      <c r="EA1118" s="48"/>
      <c r="EB1118" s="48"/>
      <c r="EC1118" s="48"/>
      <c r="ED1118" s="48"/>
      <c r="EE1118" s="48"/>
      <c r="EF1118" s="48"/>
      <c r="EG1118" s="48"/>
      <c r="EH1118" s="48"/>
      <c r="EI1118" s="48"/>
      <c r="EJ1118" s="48"/>
      <c r="EK1118" s="48"/>
      <c r="EL1118" s="48"/>
      <c r="EM1118" s="48"/>
      <c r="EN1118" s="48"/>
      <c r="EO1118" s="48"/>
      <c r="EP1118" s="48"/>
      <c r="EQ1118" s="48"/>
      <c r="ER1118" s="48"/>
      <c r="ES1118" s="48"/>
      <c r="ET1118" s="48"/>
      <c r="EU1118" s="48"/>
      <c r="EV1118" s="48"/>
      <c r="EW1118" s="48"/>
      <c r="EX1118" s="48"/>
      <c r="EY1118" s="48"/>
      <c r="EZ1118" s="48"/>
      <c r="FA1118" s="48"/>
      <c r="FB1118" s="48"/>
      <c r="FC1118" s="48"/>
      <c r="FD1118" s="48"/>
      <c r="FE1118" s="48"/>
      <c r="FF1118" s="48"/>
      <c r="FG1118" s="48"/>
      <c r="FH1118" s="48"/>
      <c r="FI1118" s="48"/>
      <c r="FJ1118" s="48"/>
      <c r="FK1118" s="48"/>
      <c r="FL1118" s="48"/>
      <c r="FM1118" s="48"/>
      <c r="FN1118" s="48"/>
      <c r="FO1118" s="48"/>
      <c r="FP1118" s="48"/>
      <c r="FQ1118" s="48"/>
      <c r="FR1118" s="48"/>
      <c r="FS1118" s="48"/>
      <c r="FT1118" s="48"/>
      <c r="FU1118" s="48"/>
      <c r="FV1118" s="48"/>
      <c r="FW1118" s="48"/>
      <c r="FX1118" s="48"/>
      <c r="FY1118" s="48"/>
      <c r="FZ1118" s="48"/>
      <c r="GA1118" s="48"/>
      <c r="GB1118" s="48"/>
      <c r="GC1118" s="48"/>
      <c r="GD1118" s="48"/>
      <c r="GE1118" s="48"/>
      <c r="GF1118" s="48"/>
      <c r="GG1118" s="48"/>
      <c r="GH1118" s="48"/>
      <c r="GI1118" s="48"/>
      <c r="GJ1118" s="48"/>
      <c r="GK1118" s="48"/>
      <c r="GL1118" s="48"/>
      <c r="GM1118" s="48"/>
      <c r="GN1118" s="48"/>
      <c r="GO1118" s="48"/>
      <c r="GP1118" s="48"/>
      <c r="GQ1118" s="48"/>
      <c r="GR1118" s="48"/>
      <c r="GS1118" s="48"/>
      <c r="GT1118" s="48"/>
      <c r="GU1118" s="48"/>
      <c r="GV1118" s="48"/>
      <c r="GW1118" s="48"/>
      <c r="GX1118" s="48"/>
      <c r="GY1118" s="48"/>
      <c r="GZ1118" s="48"/>
      <c r="HA1118" s="48"/>
      <c r="HB1118" s="48"/>
      <c r="HC1118" s="48"/>
      <c r="HD1118" s="48"/>
      <c r="HE1118" s="48"/>
      <c r="HF1118" s="48"/>
      <c r="HG1118" s="48"/>
      <c r="HH1118" s="48"/>
      <c r="HI1118" s="48"/>
      <c r="HJ1118" s="48"/>
      <c r="HK1118" s="48"/>
      <c r="HL1118" s="48"/>
      <c r="HM1118" s="48"/>
      <c r="HN1118" s="48"/>
      <c r="HO1118" s="48"/>
      <c r="HP1118" s="48"/>
      <c r="HQ1118" s="48"/>
      <c r="HR1118" s="48"/>
      <c r="HS1118" s="48"/>
      <c r="HT1118" s="48"/>
      <c r="HU1118" s="48"/>
      <c r="HV1118" s="48"/>
      <c r="HW1118" s="48"/>
      <c r="HX1118" s="48"/>
      <c r="HY1118" s="48"/>
      <c r="HZ1118" s="48"/>
      <c r="IA1118" s="48"/>
      <c r="IB1118" s="48"/>
      <c r="IC1118" s="48"/>
      <c r="ID1118" s="48"/>
      <c r="IE1118" s="48"/>
      <c r="IF1118" s="48"/>
      <c r="IG1118" s="48"/>
      <c r="IH1118" s="48"/>
      <c r="II1118" s="48"/>
      <c r="IJ1118" s="48"/>
      <c r="IK1118" s="48"/>
      <c r="IL1118" s="48"/>
      <c r="IM1118" s="48"/>
      <c r="IN1118" s="48"/>
      <c r="IO1118" s="48"/>
      <c r="IP1118" s="48"/>
      <c r="IQ1118" s="48"/>
      <c r="IR1118" s="48"/>
      <c r="IS1118" s="48"/>
      <c r="IT1118" s="48"/>
      <c r="IU1118" s="48"/>
      <c r="IV1118" s="48"/>
    </row>
    <row r="1119" spans="2:256" x14ac:dyDescent="0.25">
      <c r="B1119" s="48"/>
      <c r="C1119" s="48"/>
      <c r="D1119" s="48"/>
      <c r="E1119" s="48"/>
      <c r="F1119" s="48"/>
      <c r="G1119" s="48"/>
      <c r="H1119" s="48"/>
      <c r="I1119" s="48"/>
      <c r="J1119" s="48"/>
      <c r="K1119" s="48"/>
      <c r="O1119" s="48"/>
      <c r="P1119" s="48"/>
      <c r="Q1119" s="48"/>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M1119" s="48"/>
      <c r="EN1119" s="48"/>
      <c r="EO1119" s="48"/>
      <c r="EP1119" s="48"/>
      <c r="EQ1119" s="48"/>
      <c r="ER1119" s="48"/>
      <c r="ES1119" s="48"/>
      <c r="ET1119" s="48"/>
      <c r="EU1119" s="48"/>
      <c r="EV1119" s="48"/>
      <c r="EW1119" s="48"/>
      <c r="EX1119" s="48"/>
      <c r="EY1119" s="48"/>
      <c r="EZ1119" s="48"/>
      <c r="FA1119" s="48"/>
      <c r="FB1119" s="48"/>
      <c r="FC1119" s="48"/>
      <c r="FD1119" s="48"/>
      <c r="FE1119" s="48"/>
      <c r="FF1119" s="48"/>
      <c r="FG1119" s="48"/>
      <c r="FH1119" s="48"/>
      <c r="FI1119" s="48"/>
      <c r="FJ1119" s="48"/>
      <c r="FK1119" s="48"/>
      <c r="FL1119" s="48"/>
      <c r="FM1119" s="48"/>
      <c r="FN1119" s="48"/>
      <c r="FO1119" s="48"/>
      <c r="FP1119" s="48"/>
      <c r="FQ1119" s="48"/>
      <c r="FR1119" s="48"/>
      <c r="FS1119" s="48"/>
      <c r="FT1119" s="48"/>
      <c r="FU1119" s="48"/>
      <c r="FV1119" s="48"/>
      <c r="FW1119" s="48"/>
      <c r="FX1119" s="48"/>
      <c r="FY1119" s="48"/>
      <c r="FZ1119" s="48"/>
      <c r="GA1119" s="48"/>
      <c r="GB1119" s="48"/>
      <c r="GC1119" s="48"/>
      <c r="GD1119" s="48"/>
      <c r="GE1119" s="48"/>
      <c r="GF1119" s="48"/>
      <c r="GG1119" s="48"/>
      <c r="GH1119" s="48"/>
      <c r="GI1119" s="48"/>
      <c r="GJ1119" s="48"/>
      <c r="GK1119" s="48"/>
      <c r="GL1119" s="48"/>
      <c r="GM1119" s="48"/>
      <c r="GN1119" s="48"/>
      <c r="GO1119" s="48"/>
      <c r="GP1119" s="48"/>
      <c r="GQ1119" s="48"/>
      <c r="GR1119" s="48"/>
      <c r="GS1119" s="48"/>
      <c r="GT1119" s="48"/>
      <c r="GU1119" s="48"/>
      <c r="GV1119" s="48"/>
      <c r="GW1119" s="48"/>
      <c r="GX1119" s="48"/>
      <c r="GY1119" s="48"/>
      <c r="GZ1119" s="48"/>
      <c r="HA1119" s="48"/>
      <c r="HB1119" s="48"/>
      <c r="HC1119" s="48"/>
      <c r="HD1119" s="48"/>
      <c r="HE1119" s="48"/>
      <c r="HF1119" s="48"/>
      <c r="HG1119" s="48"/>
      <c r="HH1119" s="48"/>
      <c r="HI1119" s="48"/>
      <c r="HJ1119" s="48"/>
      <c r="HK1119" s="48"/>
      <c r="HL1119" s="48"/>
      <c r="HM1119" s="48"/>
      <c r="HN1119" s="48"/>
      <c r="HO1119" s="48"/>
      <c r="HP1119" s="48"/>
      <c r="HQ1119" s="48"/>
      <c r="HR1119" s="48"/>
      <c r="HS1119" s="48"/>
      <c r="HT1119" s="48"/>
      <c r="HU1119" s="48"/>
      <c r="HV1119" s="48"/>
      <c r="HW1119" s="48"/>
      <c r="HX1119" s="48"/>
      <c r="HY1119" s="48"/>
      <c r="HZ1119" s="48"/>
      <c r="IA1119" s="48"/>
      <c r="IB1119" s="48"/>
      <c r="IC1119" s="48"/>
      <c r="ID1119" s="48"/>
      <c r="IE1119" s="48"/>
      <c r="IF1119" s="48"/>
      <c r="IG1119" s="48"/>
      <c r="IH1119" s="48"/>
      <c r="II1119" s="48"/>
      <c r="IJ1119" s="48"/>
      <c r="IK1119" s="48"/>
      <c r="IL1119" s="48"/>
      <c r="IM1119" s="48"/>
      <c r="IN1119" s="48"/>
      <c r="IO1119" s="48"/>
      <c r="IP1119" s="48"/>
      <c r="IQ1119" s="48"/>
      <c r="IR1119" s="48"/>
      <c r="IS1119" s="48"/>
      <c r="IT1119" s="48"/>
      <c r="IU1119" s="48"/>
      <c r="IV1119" s="48"/>
    </row>
    <row r="1120" spans="2:256" x14ac:dyDescent="0.25">
      <c r="B1120" s="48"/>
      <c r="C1120" s="48"/>
      <c r="D1120" s="48"/>
      <c r="E1120" s="48"/>
      <c r="F1120" s="48"/>
      <c r="G1120" s="48"/>
      <c r="H1120" s="48"/>
      <c r="I1120" s="48"/>
      <c r="J1120" s="48"/>
      <c r="K1120" s="48"/>
      <c r="O1120" s="48"/>
      <c r="P1120" s="48"/>
      <c r="Q1120" s="48"/>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c r="EF1120" s="48"/>
      <c r="EG1120" s="48"/>
      <c r="EH1120" s="48"/>
      <c r="EI1120" s="48"/>
      <c r="EJ1120" s="48"/>
      <c r="EK1120" s="48"/>
      <c r="EL1120" s="48"/>
      <c r="EM1120" s="48"/>
      <c r="EN1120" s="48"/>
      <c r="EO1120" s="48"/>
      <c r="EP1120" s="48"/>
      <c r="EQ1120" s="48"/>
      <c r="ER1120" s="48"/>
      <c r="ES1120" s="48"/>
      <c r="ET1120" s="48"/>
      <c r="EU1120" s="48"/>
      <c r="EV1120" s="48"/>
      <c r="EW1120" s="48"/>
      <c r="EX1120" s="48"/>
      <c r="EY1120" s="48"/>
      <c r="EZ1120" s="48"/>
      <c r="FA1120" s="48"/>
      <c r="FB1120" s="48"/>
      <c r="FC1120" s="48"/>
      <c r="FD1120" s="48"/>
      <c r="FE1120" s="48"/>
      <c r="FF1120" s="48"/>
      <c r="FG1120" s="48"/>
      <c r="FH1120" s="48"/>
      <c r="FI1120" s="48"/>
      <c r="FJ1120" s="48"/>
      <c r="FK1120" s="48"/>
      <c r="FL1120" s="48"/>
      <c r="FM1120" s="48"/>
      <c r="FN1120" s="48"/>
      <c r="FO1120" s="48"/>
      <c r="FP1120" s="48"/>
      <c r="FQ1120" s="48"/>
      <c r="FR1120" s="48"/>
      <c r="FS1120" s="48"/>
      <c r="FT1120" s="48"/>
      <c r="FU1120" s="48"/>
      <c r="FV1120" s="48"/>
      <c r="FW1120" s="48"/>
      <c r="FX1120" s="48"/>
      <c r="FY1120" s="48"/>
      <c r="FZ1120" s="48"/>
      <c r="GA1120" s="48"/>
      <c r="GB1120" s="48"/>
      <c r="GC1120" s="48"/>
      <c r="GD1120" s="48"/>
      <c r="GE1120" s="48"/>
      <c r="GF1120" s="48"/>
      <c r="GG1120" s="48"/>
      <c r="GH1120" s="48"/>
      <c r="GI1120" s="48"/>
      <c r="GJ1120" s="48"/>
      <c r="GK1120" s="48"/>
      <c r="GL1120" s="48"/>
      <c r="GM1120" s="48"/>
      <c r="GN1120" s="48"/>
      <c r="GO1120" s="48"/>
      <c r="GP1120" s="48"/>
      <c r="GQ1120" s="48"/>
      <c r="GR1120" s="48"/>
      <c r="GS1120" s="48"/>
      <c r="GT1120" s="48"/>
      <c r="GU1120" s="48"/>
      <c r="GV1120" s="48"/>
      <c r="GW1120" s="48"/>
      <c r="GX1120" s="48"/>
      <c r="GY1120" s="48"/>
      <c r="GZ1120" s="48"/>
      <c r="HA1120" s="48"/>
      <c r="HB1120" s="48"/>
      <c r="HC1120" s="48"/>
      <c r="HD1120" s="48"/>
      <c r="HE1120" s="48"/>
      <c r="HF1120" s="48"/>
      <c r="HG1120" s="48"/>
      <c r="HH1120" s="48"/>
      <c r="HI1120" s="48"/>
      <c r="HJ1120" s="48"/>
      <c r="HK1120" s="48"/>
      <c r="HL1120" s="48"/>
      <c r="HM1120" s="48"/>
      <c r="HN1120" s="48"/>
      <c r="HO1120" s="48"/>
      <c r="HP1120" s="48"/>
      <c r="HQ1120" s="48"/>
      <c r="HR1120" s="48"/>
      <c r="HS1120" s="48"/>
      <c r="HT1120" s="48"/>
      <c r="HU1120" s="48"/>
      <c r="HV1120" s="48"/>
      <c r="HW1120" s="48"/>
      <c r="HX1120" s="48"/>
      <c r="HY1120" s="48"/>
      <c r="HZ1120" s="48"/>
      <c r="IA1120" s="48"/>
      <c r="IB1120" s="48"/>
      <c r="IC1120" s="48"/>
      <c r="ID1120" s="48"/>
      <c r="IE1120" s="48"/>
      <c r="IF1120" s="48"/>
      <c r="IG1120" s="48"/>
      <c r="IH1120" s="48"/>
      <c r="II1120" s="48"/>
      <c r="IJ1120" s="48"/>
      <c r="IK1120" s="48"/>
      <c r="IL1120" s="48"/>
      <c r="IM1120" s="48"/>
      <c r="IN1120" s="48"/>
      <c r="IO1120" s="48"/>
      <c r="IP1120" s="48"/>
      <c r="IQ1120" s="48"/>
      <c r="IR1120" s="48"/>
      <c r="IS1120" s="48"/>
      <c r="IT1120" s="48"/>
      <c r="IU1120" s="48"/>
      <c r="IV1120" s="48"/>
    </row>
    <row r="1121" spans="2:256" x14ac:dyDescent="0.25">
      <c r="B1121" s="48"/>
      <c r="C1121" s="48"/>
      <c r="D1121" s="48"/>
      <c r="E1121" s="48"/>
      <c r="F1121" s="48"/>
      <c r="G1121" s="48"/>
      <c r="H1121" s="48"/>
      <c r="I1121" s="48"/>
      <c r="J1121" s="48"/>
      <c r="K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M1121" s="48"/>
      <c r="EN1121" s="48"/>
      <c r="EO1121" s="48"/>
      <c r="EP1121" s="48"/>
      <c r="EQ1121" s="48"/>
      <c r="ER1121" s="48"/>
      <c r="ES1121" s="48"/>
      <c r="ET1121" s="48"/>
      <c r="EU1121" s="48"/>
      <c r="EV1121" s="48"/>
      <c r="EW1121" s="48"/>
      <c r="EX1121" s="48"/>
      <c r="EY1121" s="48"/>
      <c r="EZ1121" s="48"/>
      <c r="FA1121" s="48"/>
      <c r="FB1121" s="48"/>
      <c r="FC1121" s="48"/>
      <c r="FD1121" s="48"/>
      <c r="FE1121" s="48"/>
      <c r="FF1121" s="48"/>
      <c r="FG1121" s="48"/>
      <c r="FH1121" s="48"/>
      <c r="FI1121" s="48"/>
      <c r="FJ1121" s="48"/>
      <c r="FK1121" s="48"/>
      <c r="FL1121" s="48"/>
      <c r="FM1121" s="48"/>
      <c r="FN1121" s="48"/>
      <c r="FO1121" s="48"/>
      <c r="FP1121" s="48"/>
      <c r="FQ1121" s="48"/>
      <c r="FR1121" s="48"/>
      <c r="FS1121" s="48"/>
      <c r="FT1121" s="48"/>
      <c r="FU1121" s="48"/>
      <c r="FV1121" s="48"/>
      <c r="FW1121" s="48"/>
      <c r="FX1121" s="48"/>
      <c r="FY1121" s="48"/>
      <c r="FZ1121" s="48"/>
      <c r="GA1121" s="48"/>
      <c r="GB1121" s="48"/>
      <c r="GC1121" s="48"/>
      <c r="GD1121" s="48"/>
      <c r="GE1121" s="48"/>
      <c r="GF1121" s="48"/>
      <c r="GG1121" s="48"/>
      <c r="GH1121" s="48"/>
      <c r="GI1121" s="48"/>
      <c r="GJ1121" s="48"/>
      <c r="GK1121" s="48"/>
      <c r="GL1121" s="48"/>
      <c r="GM1121" s="48"/>
      <c r="GN1121" s="48"/>
      <c r="GO1121" s="48"/>
      <c r="GP1121" s="48"/>
      <c r="GQ1121" s="48"/>
      <c r="GR1121" s="48"/>
      <c r="GS1121" s="48"/>
      <c r="GT1121" s="48"/>
      <c r="GU1121" s="48"/>
      <c r="GV1121" s="48"/>
      <c r="GW1121" s="48"/>
      <c r="GX1121" s="48"/>
      <c r="GY1121" s="48"/>
      <c r="GZ1121" s="48"/>
      <c r="HA1121" s="48"/>
      <c r="HB1121" s="48"/>
      <c r="HC1121" s="48"/>
      <c r="HD1121" s="48"/>
      <c r="HE1121" s="48"/>
      <c r="HF1121" s="48"/>
      <c r="HG1121" s="48"/>
      <c r="HH1121" s="48"/>
      <c r="HI1121" s="48"/>
      <c r="HJ1121" s="48"/>
      <c r="HK1121" s="48"/>
      <c r="HL1121" s="48"/>
      <c r="HM1121" s="48"/>
      <c r="HN1121" s="48"/>
      <c r="HO1121" s="48"/>
      <c r="HP1121" s="48"/>
      <c r="HQ1121" s="48"/>
      <c r="HR1121" s="48"/>
      <c r="HS1121" s="48"/>
      <c r="HT1121" s="48"/>
      <c r="HU1121" s="48"/>
      <c r="HV1121" s="48"/>
      <c r="HW1121" s="48"/>
      <c r="HX1121" s="48"/>
      <c r="HY1121" s="48"/>
      <c r="HZ1121" s="48"/>
      <c r="IA1121" s="48"/>
      <c r="IB1121" s="48"/>
      <c r="IC1121" s="48"/>
      <c r="ID1121" s="48"/>
      <c r="IE1121" s="48"/>
      <c r="IF1121" s="48"/>
      <c r="IG1121" s="48"/>
      <c r="IH1121" s="48"/>
      <c r="II1121" s="48"/>
      <c r="IJ1121" s="48"/>
      <c r="IK1121" s="48"/>
      <c r="IL1121" s="48"/>
      <c r="IM1121" s="48"/>
      <c r="IN1121" s="48"/>
      <c r="IO1121" s="48"/>
      <c r="IP1121" s="48"/>
      <c r="IQ1121" s="48"/>
      <c r="IR1121" s="48"/>
      <c r="IS1121" s="48"/>
      <c r="IT1121" s="48"/>
      <c r="IU1121" s="48"/>
      <c r="IV1121" s="48"/>
    </row>
    <row r="1122" spans="2:256" x14ac:dyDescent="0.25">
      <c r="B1122" s="48"/>
      <c r="C1122" s="48"/>
      <c r="D1122" s="48"/>
      <c r="E1122" s="48"/>
      <c r="F1122" s="48"/>
      <c r="G1122" s="48"/>
      <c r="H1122" s="48"/>
      <c r="I1122" s="48"/>
      <c r="J1122" s="48"/>
      <c r="K1122" s="48"/>
      <c r="O1122" s="48"/>
      <c r="P1122" s="48"/>
      <c r="Q1122" s="48"/>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c r="EF1122" s="48"/>
      <c r="EG1122" s="48"/>
      <c r="EH1122" s="48"/>
      <c r="EI1122" s="48"/>
      <c r="EJ1122" s="48"/>
      <c r="EK1122" s="48"/>
      <c r="EL1122" s="48"/>
      <c r="EM1122" s="48"/>
      <c r="EN1122" s="48"/>
      <c r="EO1122" s="48"/>
      <c r="EP1122" s="48"/>
      <c r="EQ1122" s="48"/>
      <c r="ER1122" s="48"/>
      <c r="ES1122" s="48"/>
      <c r="ET1122" s="48"/>
      <c r="EU1122" s="48"/>
      <c r="EV1122" s="48"/>
      <c r="EW1122" s="48"/>
      <c r="EX1122" s="48"/>
      <c r="EY1122" s="48"/>
      <c r="EZ1122" s="48"/>
      <c r="FA1122" s="48"/>
      <c r="FB1122" s="48"/>
      <c r="FC1122" s="48"/>
      <c r="FD1122" s="48"/>
      <c r="FE1122" s="48"/>
      <c r="FF1122" s="48"/>
      <c r="FG1122" s="48"/>
      <c r="FH1122" s="48"/>
      <c r="FI1122" s="48"/>
      <c r="FJ1122" s="48"/>
      <c r="FK1122" s="48"/>
      <c r="FL1122" s="48"/>
      <c r="FM1122" s="48"/>
      <c r="FN1122" s="48"/>
      <c r="FO1122" s="48"/>
      <c r="FP1122" s="48"/>
      <c r="FQ1122" s="48"/>
      <c r="FR1122" s="48"/>
      <c r="FS1122" s="48"/>
      <c r="FT1122" s="48"/>
      <c r="FU1122" s="48"/>
      <c r="FV1122" s="48"/>
      <c r="FW1122" s="48"/>
      <c r="FX1122" s="48"/>
      <c r="FY1122" s="48"/>
      <c r="FZ1122" s="48"/>
      <c r="GA1122" s="48"/>
      <c r="GB1122" s="48"/>
      <c r="GC1122" s="48"/>
      <c r="GD1122" s="48"/>
      <c r="GE1122" s="48"/>
      <c r="GF1122" s="48"/>
      <c r="GG1122" s="48"/>
      <c r="GH1122" s="48"/>
      <c r="GI1122" s="48"/>
      <c r="GJ1122" s="48"/>
      <c r="GK1122" s="48"/>
      <c r="GL1122" s="48"/>
      <c r="GM1122" s="48"/>
      <c r="GN1122" s="48"/>
      <c r="GO1122" s="48"/>
      <c r="GP1122" s="48"/>
      <c r="GQ1122" s="48"/>
      <c r="GR1122" s="48"/>
      <c r="GS1122" s="48"/>
      <c r="GT1122" s="48"/>
      <c r="GU1122" s="48"/>
      <c r="GV1122" s="48"/>
      <c r="GW1122" s="48"/>
      <c r="GX1122" s="48"/>
      <c r="GY1122" s="48"/>
      <c r="GZ1122" s="48"/>
      <c r="HA1122" s="48"/>
      <c r="HB1122" s="48"/>
      <c r="HC1122" s="48"/>
      <c r="HD1122" s="48"/>
      <c r="HE1122" s="48"/>
      <c r="HF1122" s="48"/>
      <c r="HG1122" s="48"/>
      <c r="HH1122" s="48"/>
      <c r="HI1122" s="48"/>
      <c r="HJ1122" s="48"/>
      <c r="HK1122" s="48"/>
      <c r="HL1122" s="48"/>
      <c r="HM1122" s="48"/>
      <c r="HN1122" s="48"/>
      <c r="HO1122" s="48"/>
      <c r="HP1122" s="48"/>
      <c r="HQ1122" s="48"/>
      <c r="HR1122" s="48"/>
      <c r="HS1122" s="48"/>
      <c r="HT1122" s="48"/>
      <c r="HU1122" s="48"/>
      <c r="HV1122" s="48"/>
      <c r="HW1122" s="48"/>
      <c r="HX1122" s="48"/>
      <c r="HY1122" s="48"/>
      <c r="HZ1122" s="48"/>
      <c r="IA1122" s="48"/>
      <c r="IB1122" s="48"/>
      <c r="IC1122" s="48"/>
      <c r="ID1122" s="48"/>
      <c r="IE1122" s="48"/>
      <c r="IF1122" s="48"/>
      <c r="IG1122" s="48"/>
      <c r="IH1122" s="48"/>
      <c r="II1122" s="48"/>
      <c r="IJ1122" s="48"/>
      <c r="IK1122" s="48"/>
      <c r="IL1122" s="48"/>
      <c r="IM1122" s="48"/>
      <c r="IN1122" s="48"/>
      <c r="IO1122" s="48"/>
      <c r="IP1122" s="48"/>
      <c r="IQ1122" s="48"/>
      <c r="IR1122" s="48"/>
      <c r="IS1122" s="48"/>
      <c r="IT1122" s="48"/>
      <c r="IU1122" s="48"/>
      <c r="IV1122" s="48"/>
    </row>
    <row r="1123" spans="2:256" x14ac:dyDescent="0.25">
      <c r="B1123" s="48"/>
      <c r="C1123" s="48"/>
      <c r="D1123" s="48"/>
      <c r="E1123" s="48"/>
      <c r="F1123" s="48"/>
      <c r="G1123" s="48"/>
      <c r="H1123" s="48"/>
      <c r="I1123" s="48"/>
      <c r="J1123" s="48"/>
      <c r="K1123" s="48"/>
      <c r="O1123" s="48"/>
      <c r="P1123" s="48"/>
      <c r="Q1123" s="48"/>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M1123" s="48"/>
      <c r="EN1123" s="48"/>
      <c r="EO1123" s="48"/>
      <c r="EP1123" s="48"/>
      <c r="EQ1123" s="48"/>
      <c r="ER1123" s="48"/>
      <c r="ES1123" s="48"/>
      <c r="ET1123" s="48"/>
      <c r="EU1123" s="48"/>
      <c r="EV1123" s="48"/>
      <c r="EW1123" s="48"/>
      <c r="EX1123" s="48"/>
      <c r="EY1123" s="48"/>
      <c r="EZ1123" s="48"/>
      <c r="FA1123" s="48"/>
      <c r="FB1123" s="48"/>
      <c r="FC1123" s="48"/>
      <c r="FD1123" s="48"/>
      <c r="FE1123" s="48"/>
      <c r="FF1123" s="48"/>
      <c r="FG1123" s="48"/>
      <c r="FH1123" s="48"/>
      <c r="FI1123" s="48"/>
      <c r="FJ1123" s="48"/>
      <c r="FK1123" s="48"/>
      <c r="FL1123" s="48"/>
      <c r="FM1123" s="48"/>
      <c r="FN1123" s="48"/>
      <c r="FO1123" s="48"/>
      <c r="FP1123" s="48"/>
      <c r="FQ1123" s="48"/>
      <c r="FR1123" s="48"/>
      <c r="FS1123" s="48"/>
      <c r="FT1123" s="48"/>
      <c r="FU1123" s="48"/>
      <c r="FV1123" s="48"/>
      <c r="FW1123" s="48"/>
      <c r="FX1123" s="48"/>
      <c r="FY1123" s="48"/>
      <c r="FZ1123" s="48"/>
      <c r="GA1123" s="48"/>
      <c r="GB1123" s="48"/>
      <c r="GC1123" s="48"/>
      <c r="GD1123" s="48"/>
      <c r="GE1123" s="48"/>
      <c r="GF1123" s="48"/>
      <c r="GG1123" s="48"/>
      <c r="GH1123" s="48"/>
      <c r="GI1123" s="48"/>
      <c r="GJ1123" s="48"/>
      <c r="GK1123" s="48"/>
      <c r="GL1123" s="48"/>
      <c r="GM1123" s="48"/>
      <c r="GN1123" s="48"/>
      <c r="GO1123" s="48"/>
      <c r="GP1123" s="48"/>
      <c r="GQ1123" s="48"/>
      <c r="GR1123" s="48"/>
      <c r="GS1123" s="48"/>
      <c r="GT1123" s="48"/>
      <c r="GU1123" s="48"/>
      <c r="GV1123" s="48"/>
      <c r="GW1123" s="48"/>
      <c r="GX1123" s="48"/>
      <c r="GY1123" s="48"/>
      <c r="GZ1123" s="48"/>
      <c r="HA1123" s="48"/>
      <c r="HB1123" s="48"/>
      <c r="HC1123" s="48"/>
      <c r="HD1123" s="48"/>
      <c r="HE1123" s="48"/>
      <c r="HF1123" s="48"/>
      <c r="HG1123" s="48"/>
      <c r="HH1123" s="48"/>
      <c r="HI1123" s="48"/>
      <c r="HJ1123" s="48"/>
      <c r="HK1123" s="48"/>
      <c r="HL1123" s="48"/>
      <c r="HM1123" s="48"/>
      <c r="HN1123" s="48"/>
      <c r="HO1123" s="48"/>
      <c r="HP1123" s="48"/>
      <c r="HQ1123" s="48"/>
      <c r="HR1123" s="48"/>
      <c r="HS1123" s="48"/>
      <c r="HT1123" s="48"/>
      <c r="HU1123" s="48"/>
      <c r="HV1123" s="48"/>
      <c r="HW1123" s="48"/>
      <c r="HX1123" s="48"/>
      <c r="HY1123" s="48"/>
      <c r="HZ1123" s="48"/>
      <c r="IA1123" s="48"/>
      <c r="IB1123" s="48"/>
      <c r="IC1123" s="48"/>
      <c r="ID1123" s="48"/>
      <c r="IE1123" s="48"/>
      <c r="IF1123" s="48"/>
      <c r="IG1123" s="48"/>
      <c r="IH1123" s="48"/>
      <c r="II1123" s="48"/>
      <c r="IJ1123" s="48"/>
      <c r="IK1123" s="48"/>
      <c r="IL1123" s="48"/>
      <c r="IM1123" s="48"/>
      <c r="IN1123" s="48"/>
      <c r="IO1123" s="48"/>
      <c r="IP1123" s="48"/>
      <c r="IQ1123" s="48"/>
      <c r="IR1123" s="48"/>
      <c r="IS1123" s="48"/>
      <c r="IT1123" s="48"/>
      <c r="IU1123" s="48"/>
      <c r="IV1123" s="48"/>
    </row>
    <row r="1124" spans="2:256" x14ac:dyDescent="0.25">
      <c r="B1124" s="48"/>
      <c r="C1124" s="48"/>
      <c r="D1124" s="48"/>
      <c r="E1124" s="48"/>
      <c r="F1124" s="48"/>
      <c r="G1124" s="48"/>
      <c r="H1124" s="48"/>
      <c r="I1124" s="48"/>
      <c r="J1124" s="48"/>
      <c r="K1124" s="48"/>
      <c r="O1124" s="48"/>
      <c r="P1124" s="48"/>
      <c r="Q1124" s="48"/>
      <c r="R1124" s="48"/>
      <c r="S1124" s="48"/>
      <c r="T1124" s="48"/>
      <c r="U1124" s="48"/>
      <c r="V1124" s="48"/>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c r="EF1124" s="48"/>
      <c r="EG1124" s="48"/>
      <c r="EH1124" s="48"/>
      <c r="EI1124" s="48"/>
      <c r="EJ1124" s="48"/>
      <c r="EK1124" s="48"/>
      <c r="EL1124" s="48"/>
      <c r="EM1124" s="48"/>
      <c r="EN1124" s="48"/>
      <c r="EO1124" s="48"/>
      <c r="EP1124" s="48"/>
      <c r="EQ1124" s="48"/>
      <c r="ER1124" s="48"/>
      <c r="ES1124" s="48"/>
      <c r="ET1124" s="48"/>
      <c r="EU1124" s="48"/>
      <c r="EV1124" s="48"/>
      <c r="EW1124" s="48"/>
      <c r="EX1124" s="48"/>
      <c r="EY1124" s="48"/>
      <c r="EZ1124" s="48"/>
      <c r="FA1124" s="48"/>
      <c r="FB1124" s="48"/>
      <c r="FC1124" s="48"/>
      <c r="FD1124" s="48"/>
      <c r="FE1124" s="48"/>
      <c r="FF1124" s="48"/>
      <c r="FG1124" s="48"/>
      <c r="FH1124" s="48"/>
      <c r="FI1124" s="48"/>
      <c r="FJ1124" s="48"/>
      <c r="FK1124" s="48"/>
      <c r="FL1124" s="48"/>
      <c r="FM1124" s="48"/>
      <c r="FN1124" s="48"/>
      <c r="FO1124" s="48"/>
      <c r="FP1124" s="48"/>
      <c r="FQ1124" s="48"/>
      <c r="FR1124" s="48"/>
      <c r="FS1124" s="48"/>
      <c r="FT1124" s="48"/>
      <c r="FU1124" s="48"/>
      <c r="FV1124" s="48"/>
      <c r="FW1124" s="48"/>
      <c r="FX1124" s="48"/>
      <c r="FY1124" s="48"/>
      <c r="FZ1124" s="48"/>
      <c r="GA1124" s="48"/>
      <c r="GB1124" s="48"/>
      <c r="GC1124" s="48"/>
      <c r="GD1124" s="48"/>
      <c r="GE1124" s="48"/>
      <c r="GF1124" s="48"/>
      <c r="GG1124" s="48"/>
      <c r="GH1124" s="48"/>
      <c r="GI1124" s="48"/>
      <c r="GJ1124" s="48"/>
      <c r="GK1124" s="48"/>
      <c r="GL1124" s="48"/>
      <c r="GM1124" s="48"/>
      <c r="GN1124" s="48"/>
      <c r="GO1124" s="48"/>
      <c r="GP1124" s="48"/>
      <c r="GQ1124" s="48"/>
      <c r="GR1124" s="48"/>
      <c r="GS1124" s="48"/>
      <c r="GT1124" s="48"/>
      <c r="GU1124" s="48"/>
      <c r="GV1124" s="48"/>
      <c r="GW1124" s="48"/>
      <c r="GX1124" s="48"/>
      <c r="GY1124" s="48"/>
      <c r="GZ1124" s="48"/>
      <c r="HA1124" s="48"/>
      <c r="HB1124" s="48"/>
      <c r="HC1124" s="48"/>
      <c r="HD1124" s="48"/>
      <c r="HE1124" s="48"/>
      <c r="HF1124" s="48"/>
      <c r="HG1124" s="48"/>
      <c r="HH1124" s="48"/>
      <c r="HI1124" s="48"/>
      <c r="HJ1124" s="48"/>
      <c r="HK1124" s="48"/>
      <c r="HL1124" s="48"/>
      <c r="HM1124" s="48"/>
      <c r="HN1124" s="48"/>
      <c r="HO1124" s="48"/>
      <c r="HP1124" s="48"/>
      <c r="HQ1124" s="48"/>
      <c r="HR1124" s="48"/>
      <c r="HS1124" s="48"/>
      <c r="HT1124" s="48"/>
      <c r="HU1124" s="48"/>
      <c r="HV1124" s="48"/>
      <c r="HW1124" s="48"/>
      <c r="HX1124" s="48"/>
      <c r="HY1124" s="48"/>
      <c r="HZ1124" s="48"/>
      <c r="IA1124" s="48"/>
      <c r="IB1124" s="48"/>
      <c r="IC1124" s="48"/>
      <c r="ID1124" s="48"/>
      <c r="IE1124" s="48"/>
      <c r="IF1124" s="48"/>
      <c r="IG1124" s="48"/>
      <c r="IH1124" s="48"/>
      <c r="II1124" s="48"/>
      <c r="IJ1124" s="48"/>
      <c r="IK1124" s="48"/>
      <c r="IL1124" s="48"/>
      <c r="IM1124" s="48"/>
      <c r="IN1124" s="48"/>
      <c r="IO1124" s="48"/>
      <c r="IP1124" s="48"/>
      <c r="IQ1124" s="48"/>
      <c r="IR1124" s="48"/>
      <c r="IS1124" s="48"/>
      <c r="IT1124" s="48"/>
      <c r="IU1124" s="48"/>
      <c r="IV1124" s="48"/>
    </row>
    <row r="1125" spans="2:256" x14ac:dyDescent="0.25">
      <c r="B1125" s="48"/>
      <c r="C1125" s="48"/>
      <c r="D1125" s="48"/>
      <c r="E1125" s="48"/>
      <c r="F1125" s="48"/>
      <c r="G1125" s="48"/>
      <c r="H1125" s="48"/>
      <c r="I1125" s="48"/>
      <c r="J1125" s="48"/>
      <c r="K1125" s="48"/>
      <c r="O1125" s="48"/>
      <c r="P1125" s="48"/>
      <c r="Q1125" s="48"/>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c r="EF1125" s="48"/>
      <c r="EG1125" s="48"/>
      <c r="EH1125" s="48"/>
      <c r="EI1125" s="48"/>
      <c r="EJ1125" s="48"/>
      <c r="EK1125" s="48"/>
      <c r="EL1125" s="48"/>
      <c r="EM1125" s="48"/>
      <c r="EN1125" s="48"/>
      <c r="EO1125" s="48"/>
      <c r="EP1125" s="48"/>
      <c r="EQ1125" s="48"/>
      <c r="ER1125" s="48"/>
      <c r="ES1125" s="48"/>
      <c r="ET1125" s="48"/>
      <c r="EU1125" s="48"/>
      <c r="EV1125" s="48"/>
      <c r="EW1125" s="48"/>
      <c r="EX1125" s="48"/>
      <c r="EY1125" s="48"/>
      <c r="EZ1125" s="48"/>
      <c r="FA1125" s="48"/>
      <c r="FB1125" s="48"/>
      <c r="FC1125" s="48"/>
      <c r="FD1125" s="48"/>
      <c r="FE1125" s="48"/>
      <c r="FF1125" s="48"/>
      <c r="FG1125" s="48"/>
      <c r="FH1125" s="48"/>
      <c r="FI1125" s="48"/>
      <c r="FJ1125" s="48"/>
      <c r="FK1125" s="48"/>
      <c r="FL1125" s="48"/>
      <c r="FM1125" s="48"/>
      <c r="FN1125" s="48"/>
      <c r="FO1125" s="48"/>
      <c r="FP1125" s="48"/>
      <c r="FQ1125" s="48"/>
      <c r="FR1125" s="48"/>
      <c r="FS1125" s="48"/>
      <c r="FT1125" s="48"/>
      <c r="FU1125" s="48"/>
      <c r="FV1125" s="48"/>
      <c r="FW1125" s="48"/>
      <c r="FX1125" s="48"/>
      <c r="FY1125" s="48"/>
      <c r="FZ1125" s="48"/>
      <c r="GA1125" s="48"/>
      <c r="GB1125" s="48"/>
      <c r="GC1125" s="48"/>
      <c r="GD1125" s="48"/>
      <c r="GE1125" s="48"/>
      <c r="GF1125" s="48"/>
      <c r="GG1125" s="48"/>
      <c r="GH1125" s="48"/>
      <c r="GI1125" s="48"/>
      <c r="GJ1125" s="48"/>
      <c r="GK1125" s="48"/>
      <c r="GL1125" s="48"/>
      <c r="GM1125" s="48"/>
      <c r="GN1125" s="48"/>
      <c r="GO1125" s="48"/>
      <c r="GP1125" s="48"/>
      <c r="GQ1125" s="48"/>
      <c r="GR1125" s="48"/>
      <c r="GS1125" s="48"/>
      <c r="GT1125" s="48"/>
      <c r="GU1125" s="48"/>
      <c r="GV1125" s="48"/>
      <c r="GW1125" s="48"/>
      <c r="GX1125" s="48"/>
      <c r="GY1125" s="48"/>
      <c r="GZ1125" s="48"/>
      <c r="HA1125" s="48"/>
      <c r="HB1125" s="48"/>
      <c r="HC1125" s="48"/>
      <c r="HD1125" s="48"/>
      <c r="HE1125" s="48"/>
      <c r="HF1125" s="48"/>
      <c r="HG1125" s="48"/>
      <c r="HH1125" s="48"/>
      <c r="HI1125" s="48"/>
      <c r="HJ1125" s="48"/>
      <c r="HK1125" s="48"/>
      <c r="HL1125" s="48"/>
      <c r="HM1125" s="48"/>
      <c r="HN1125" s="48"/>
      <c r="HO1125" s="48"/>
      <c r="HP1125" s="48"/>
      <c r="HQ1125" s="48"/>
      <c r="HR1125" s="48"/>
      <c r="HS1125" s="48"/>
      <c r="HT1125" s="48"/>
      <c r="HU1125" s="48"/>
      <c r="HV1125" s="48"/>
      <c r="HW1125" s="48"/>
      <c r="HX1125" s="48"/>
      <c r="HY1125" s="48"/>
      <c r="HZ1125" s="48"/>
      <c r="IA1125" s="48"/>
      <c r="IB1125" s="48"/>
      <c r="IC1125" s="48"/>
      <c r="ID1125" s="48"/>
      <c r="IE1125" s="48"/>
      <c r="IF1125" s="48"/>
      <c r="IG1125" s="48"/>
      <c r="IH1125" s="48"/>
      <c r="II1125" s="48"/>
      <c r="IJ1125" s="48"/>
      <c r="IK1125" s="48"/>
      <c r="IL1125" s="48"/>
      <c r="IM1125" s="48"/>
      <c r="IN1125" s="48"/>
      <c r="IO1125" s="48"/>
      <c r="IP1125" s="48"/>
      <c r="IQ1125" s="48"/>
      <c r="IR1125" s="48"/>
      <c r="IS1125" s="48"/>
      <c r="IT1125" s="48"/>
      <c r="IU1125" s="48"/>
      <c r="IV1125" s="48"/>
    </row>
    <row r="1126" spans="2:256" x14ac:dyDescent="0.25">
      <c r="B1126" s="48"/>
      <c r="C1126" s="48"/>
      <c r="D1126" s="48"/>
      <c r="E1126" s="48"/>
      <c r="F1126" s="48"/>
      <c r="G1126" s="48"/>
      <c r="H1126" s="48"/>
      <c r="I1126" s="48"/>
      <c r="J1126" s="48"/>
      <c r="K1126" s="48"/>
      <c r="O1126" s="48"/>
      <c r="P1126" s="48"/>
      <c r="Q1126" s="48"/>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c r="AR1126" s="48"/>
      <c r="AS1126" s="48"/>
      <c r="AT1126" s="48"/>
      <c r="AU1126" s="48"/>
      <c r="AV1126" s="48"/>
      <c r="AW1126" s="48"/>
      <c r="AX1126" s="48"/>
      <c r="AY1126" s="48"/>
      <c r="AZ1126" s="48"/>
      <c r="BA1126" s="48"/>
      <c r="BB1126" s="48"/>
      <c r="BC1126" s="48"/>
      <c r="BD1126" s="48"/>
      <c r="BE1126" s="48"/>
      <c r="BF1126" s="48"/>
      <c r="BG1126" s="48"/>
      <c r="BH1126" s="48"/>
      <c r="BI1126" s="48"/>
      <c r="BJ1126" s="48"/>
      <c r="BK1126" s="48"/>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c r="EF1126" s="48"/>
      <c r="EG1126" s="48"/>
      <c r="EH1126" s="48"/>
      <c r="EI1126" s="48"/>
      <c r="EJ1126" s="48"/>
      <c r="EK1126" s="48"/>
      <c r="EL1126" s="48"/>
      <c r="EM1126" s="48"/>
      <c r="EN1126" s="48"/>
      <c r="EO1126" s="48"/>
      <c r="EP1126" s="48"/>
      <c r="EQ1126" s="48"/>
      <c r="ER1126" s="48"/>
      <c r="ES1126" s="48"/>
      <c r="ET1126" s="48"/>
      <c r="EU1126" s="48"/>
      <c r="EV1126" s="48"/>
      <c r="EW1126" s="48"/>
      <c r="EX1126" s="48"/>
      <c r="EY1126" s="48"/>
      <c r="EZ1126" s="48"/>
      <c r="FA1126" s="48"/>
      <c r="FB1126" s="48"/>
      <c r="FC1126" s="48"/>
      <c r="FD1126" s="48"/>
      <c r="FE1126" s="48"/>
      <c r="FF1126" s="48"/>
      <c r="FG1126" s="48"/>
      <c r="FH1126" s="48"/>
      <c r="FI1126" s="48"/>
      <c r="FJ1126" s="48"/>
      <c r="FK1126" s="48"/>
      <c r="FL1126" s="48"/>
      <c r="FM1126" s="48"/>
      <c r="FN1126" s="48"/>
      <c r="FO1126" s="48"/>
      <c r="FP1126" s="48"/>
      <c r="FQ1126" s="48"/>
      <c r="FR1126" s="48"/>
      <c r="FS1126" s="48"/>
      <c r="FT1126" s="48"/>
      <c r="FU1126" s="48"/>
      <c r="FV1126" s="48"/>
      <c r="FW1126" s="48"/>
      <c r="FX1126" s="48"/>
      <c r="FY1126" s="48"/>
      <c r="FZ1126" s="48"/>
      <c r="GA1126" s="48"/>
      <c r="GB1126" s="48"/>
      <c r="GC1126" s="48"/>
      <c r="GD1126" s="48"/>
      <c r="GE1126" s="48"/>
      <c r="GF1126" s="48"/>
      <c r="GG1126" s="48"/>
      <c r="GH1126" s="48"/>
      <c r="GI1126" s="48"/>
      <c r="GJ1126" s="48"/>
      <c r="GK1126" s="48"/>
      <c r="GL1126" s="48"/>
      <c r="GM1126" s="48"/>
      <c r="GN1126" s="48"/>
      <c r="GO1126" s="48"/>
      <c r="GP1126" s="48"/>
      <c r="GQ1126" s="48"/>
      <c r="GR1126" s="48"/>
      <c r="GS1126" s="48"/>
      <c r="GT1126" s="48"/>
      <c r="GU1126" s="48"/>
      <c r="GV1126" s="48"/>
      <c r="GW1126" s="48"/>
      <c r="GX1126" s="48"/>
      <c r="GY1126" s="48"/>
      <c r="GZ1126" s="48"/>
      <c r="HA1126" s="48"/>
      <c r="HB1126" s="48"/>
      <c r="HC1126" s="48"/>
      <c r="HD1126" s="48"/>
      <c r="HE1126" s="48"/>
      <c r="HF1126" s="48"/>
      <c r="HG1126" s="48"/>
      <c r="HH1126" s="48"/>
      <c r="HI1126" s="48"/>
      <c r="HJ1126" s="48"/>
      <c r="HK1126" s="48"/>
      <c r="HL1126" s="48"/>
      <c r="HM1126" s="48"/>
      <c r="HN1126" s="48"/>
      <c r="HO1126" s="48"/>
      <c r="HP1126" s="48"/>
      <c r="HQ1126" s="48"/>
      <c r="HR1126" s="48"/>
      <c r="HS1126" s="48"/>
      <c r="HT1126" s="48"/>
      <c r="HU1126" s="48"/>
      <c r="HV1126" s="48"/>
      <c r="HW1126" s="48"/>
      <c r="HX1126" s="48"/>
      <c r="HY1126" s="48"/>
      <c r="HZ1126" s="48"/>
      <c r="IA1126" s="48"/>
      <c r="IB1126" s="48"/>
      <c r="IC1126" s="48"/>
      <c r="ID1126" s="48"/>
      <c r="IE1126" s="48"/>
      <c r="IF1126" s="48"/>
      <c r="IG1126" s="48"/>
      <c r="IH1126" s="48"/>
      <c r="II1126" s="48"/>
      <c r="IJ1126" s="48"/>
      <c r="IK1126" s="48"/>
      <c r="IL1126" s="48"/>
      <c r="IM1126" s="48"/>
      <c r="IN1126" s="48"/>
      <c r="IO1126" s="48"/>
      <c r="IP1126" s="48"/>
      <c r="IQ1126" s="48"/>
      <c r="IR1126" s="48"/>
      <c r="IS1126" s="48"/>
      <c r="IT1126" s="48"/>
      <c r="IU1126" s="48"/>
      <c r="IV1126" s="48"/>
    </row>
    <row r="1127" spans="2:256" x14ac:dyDescent="0.25">
      <c r="B1127" s="48"/>
      <c r="C1127" s="48"/>
      <c r="D1127" s="48"/>
      <c r="E1127" s="48"/>
      <c r="F1127" s="48"/>
      <c r="G1127" s="48"/>
      <c r="H1127" s="48"/>
      <c r="I1127" s="48"/>
      <c r="J1127" s="48"/>
      <c r="K1127" s="48"/>
      <c r="O1127" s="48"/>
      <c r="P1127" s="48"/>
      <c r="Q1127" s="48"/>
      <c r="R1127" s="48"/>
      <c r="S1127" s="48"/>
      <c r="T1127" s="48"/>
      <c r="U1127" s="48"/>
      <c r="V1127" s="48"/>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c r="BC1127" s="48"/>
      <c r="BD1127" s="48"/>
      <c r="BE1127" s="48"/>
      <c r="BF1127" s="48"/>
      <c r="BG1127" s="48"/>
      <c r="BH1127" s="48"/>
      <c r="BI1127" s="48"/>
      <c r="BJ1127" s="48"/>
      <c r="BK1127" s="48"/>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c r="EF1127" s="48"/>
      <c r="EG1127" s="48"/>
      <c r="EH1127" s="48"/>
      <c r="EI1127" s="48"/>
      <c r="EJ1127" s="48"/>
      <c r="EK1127" s="48"/>
      <c r="EL1127" s="48"/>
      <c r="EM1127" s="48"/>
      <c r="EN1127" s="48"/>
      <c r="EO1127" s="48"/>
      <c r="EP1127" s="48"/>
      <c r="EQ1127" s="48"/>
      <c r="ER1127" s="48"/>
      <c r="ES1127" s="48"/>
      <c r="ET1127" s="48"/>
      <c r="EU1127" s="48"/>
      <c r="EV1127" s="48"/>
      <c r="EW1127" s="48"/>
      <c r="EX1127" s="48"/>
      <c r="EY1127" s="48"/>
      <c r="EZ1127" s="48"/>
      <c r="FA1127" s="48"/>
      <c r="FB1127" s="48"/>
      <c r="FC1127" s="48"/>
      <c r="FD1127" s="48"/>
      <c r="FE1127" s="48"/>
      <c r="FF1127" s="48"/>
      <c r="FG1127" s="48"/>
      <c r="FH1127" s="48"/>
      <c r="FI1127" s="48"/>
      <c r="FJ1127" s="48"/>
      <c r="FK1127" s="48"/>
      <c r="FL1127" s="48"/>
      <c r="FM1127" s="48"/>
      <c r="FN1127" s="48"/>
      <c r="FO1127" s="48"/>
      <c r="FP1127" s="48"/>
      <c r="FQ1127" s="48"/>
      <c r="FR1127" s="48"/>
      <c r="FS1127" s="48"/>
      <c r="FT1127" s="48"/>
      <c r="FU1127" s="48"/>
      <c r="FV1127" s="48"/>
      <c r="FW1127" s="48"/>
      <c r="FX1127" s="48"/>
      <c r="FY1127" s="48"/>
      <c r="FZ1127" s="48"/>
      <c r="GA1127" s="48"/>
      <c r="GB1127" s="48"/>
      <c r="GC1127" s="48"/>
      <c r="GD1127" s="48"/>
      <c r="GE1127" s="48"/>
      <c r="GF1127" s="48"/>
      <c r="GG1127" s="48"/>
      <c r="GH1127" s="48"/>
      <c r="GI1127" s="48"/>
      <c r="GJ1127" s="48"/>
      <c r="GK1127" s="48"/>
      <c r="GL1127" s="48"/>
      <c r="GM1127" s="48"/>
      <c r="GN1127" s="48"/>
      <c r="GO1127" s="48"/>
      <c r="GP1127" s="48"/>
      <c r="GQ1127" s="48"/>
      <c r="GR1127" s="48"/>
      <c r="GS1127" s="48"/>
      <c r="GT1127" s="48"/>
      <c r="GU1127" s="48"/>
      <c r="GV1127" s="48"/>
      <c r="GW1127" s="48"/>
      <c r="GX1127" s="48"/>
      <c r="GY1127" s="48"/>
      <c r="GZ1127" s="48"/>
      <c r="HA1127" s="48"/>
      <c r="HB1127" s="48"/>
      <c r="HC1127" s="48"/>
      <c r="HD1127" s="48"/>
      <c r="HE1127" s="48"/>
      <c r="HF1127" s="48"/>
      <c r="HG1127" s="48"/>
      <c r="HH1127" s="48"/>
      <c r="HI1127" s="48"/>
      <c r="HJ1127" s="48"/>
      <c r="HK1127" s="48"/>
      <c r="HL1127" s="48"/>
      <c r="HM1127" s="48"/>
      <c r="HN1127" s="48"/>
      <c r="HO1127" s="48"/>
      <c r="HP1127" s="48"/>
      <c r="HQ1127" s="48"/>
      <c r="HR1127" s="48"/>
      <c r="HS1127" s="48"/>
      <c r="HT1127" s="48"/>
      <c r="HU1127" s="48"/>
      <c r="HV1127" s="48"/>
      <c r="HW1127" s="48"/>
      <c r="HX1127" s="48"/>
      <c r="HY1127" s="48"/>
      <c r="HZ1127" s="48"/>
      <c r="IA1127" s="48"/>
      <c r="IB1127" s="48"/>
      <c r="IC1127" s="48"/>
      <c r="ID1127" s="48"/>
      <c r="IE1127" s="48"/>
      <c r="IF1127" s="48"/>
      <c r="IG1127" s="48"/>
      <c r="IH1127" s="48"/>
      <c r="II1127" s="48"/>
      <c r="IJ1127" s="48"/>
      <c r="IK1127" s="48"/>
      <c r="IL1127" s="48"/>
      <c r="IM1127" s="48"/>
      <c r="IN1127" s="48"/>
      <c r="IO1127" s="48"/>
      <c r="IP1127" s="48"/>
      <c r="IQ1127" s="48"/>
      <c r="IR1127" s="48"/>
      <c r="IS1127" s="48"/>
      <c r="IT1127" s="48"/>
      <c r="IU1127" s="48"/>
      <c r="IV1127" s="48"/>
    </row>
    <row r="1128" spans="2:256" x14ac:dyDescent="0.25">
      <c r="B1128" s="48"/>
      <c r="C1128" s="48"/>
      <c r="D1128" s="48"/>
      <c r="E1128" s="48"/>
      <c r="F1128" s="48"/>
      <c r="G1128" s="48"/>
      <c r="H1128" s="48"/>
      <c r="I1128" s="48"/>
      <c r="J1128" s="48"/>
      <c r="K1128" s="48"/>
      <c r="O1128" s="48"/>
      <c r="P1128" s="48"/>
      <c r="Q1128" s="48"/>
      <c r="R1128" s="48"/>
      <c r="S1128" s="48"/>
      <c r="T1128" s="48"/>
      <c r="U1128" s="48"/>
      <c r="V1128" s="48"/>
      <c r="W1128" s="48"/>
      <c r="X1128" s="48"/>
      <c r="Y1128" s="48"/>
      <c r="Z1128" s="48"/>
      <c r="AA1128" s="48"/>
      <c r="AB1128" s="48"/>
      <c r="AC1128" s="48"/>
      <c r="AD1128" s="48"/>
      <c r="AE1128" s="48"/>
      <c r="AF1128" s="48"/>
      <c r="AG1128" s="48"/>
      <c r="AH1128" s="48"/>
      <c r="AI1128" s="48"/>
      <c r="AJ1128" s="48"/>
      <c r="AK1128" s="48"/>
      <c r="AL1128" s="48"/>
      <c r="AM1128" s="48"/>
      <c r="AN1128" s="48"/>
      <c r="AO1128" s="48"/>
      <c r="AP1128" s="48"/>
      <c r="AQ1128" s="48"/>
      <c r="AR1128" s="48"/>
      <c r="AS1128" s="48"/>
      <c r="AT1128" s="48"/>
      <c r="AU1128" s="48"/>
      <c r="AV1128" s="48"/>
      <c r="AW1128" s="48"/>
      <c r="AX1128" s="48"/>
      <c r="AY1128" s="48"/>
      <c r="AZ1128" s="48"/>
      <c r="BA1128" s="48"/>
      <c r="BB1128" s="48"/>
      <c r="BC1128" s="48"/>
      <c r="BD1128" s="48"/>
      <c r="BE1128" s="48"/>
      <c r="BF1128" s="48"/>
      <c r="BG1128" s="48"/>
      <c r="BH1128" s="48"/>
      <c r="BI1128" s="48"/>
      <c r="BJ1128" s="48"/>
      <c r="BK1128" s="48"/>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c r="EF1128" s="48"/>
      <c r="EG1128" s="48"/>
      <c r="EH1128" s="48"/>
      <c r="EI1128" s="48"/>
      <c r="EJ1128" s="48"/>
      <c r="EK1128" s="48"/>
      <c r="EL1128" s="48"/>
      <c r="EM1128" s="48"/>
      <c r="EN1128" s="48"/>
      <c r="EO1128" s="48"/>
      <c r="EP1128" s="48"/>
      <c r="EQ1128" s="48"/>
      <c r="ER1128" s="48"/>
      <c r="ES1128" s="48"/>
      <c r="ET1128" s="48"/>
      <c r="EU1128" s="48"/>
      <c r="EV1128" s="48"/>
      <c r="EW1128" s="48"/>
      <c r="EX1128" s="48"/>
      <c r="EY1128" s="48"/>
      <c r="EZ1128" s="48"/>
      <c r="FA1128" s="48"/>
      <c r="FB1128" s="48"/>
      <c r="FC1128" s="48"/>
      <c r="FD1128" s="48"/>
      <c r="FE1128" s="48"/>
      <c r="FF1128" s="48"/>
      <c r="FG1128" s="48"/>
      <c r="FH1128" s="48"/>
      <c r="FI1128" s="48"/>
      <c r="FJ1128" s="48"/>
      <c r="FK1128" s="48"/>
      <c r="FL1128" s="48"/>
      <c r="FM1128" s="48"/>
      <c r="FN1128" s="48"/>
      <c r="FO1128" s="48"/>
      <c r="FP1128" s="48"/>
      <c r="FQ1128" s="48"/>
      <c r="FR1128" s="48"/>
      <c r="FS1128" s="48"/>
      <c r="FT1128" s="48"/>
      <c r="FU1128" s="48"/>
      <c r="FV1128" s="48"/>
      <c r="FW1128" s="48"/>
      <c r="FX1128" s="48"/>
      <c r="FY1128" s="48"/>
      <c r="FZ1128" s="48"/>
      <c r="GA1128" s="48"/>
      <c r="GB1128" s="48"/>
      <c r="GC1128" s="48"/>
      <c r="GD1128" s="48"/>
      <c r="GE1128" s="48"/>
      <c r="GF1128" s="48"/>
      <c r="GG1128" s="48"/>
      <c r="GH1128" s="48"/>
      <c r="GI1128" s="48"/>
      <c r="GJ1128" s="48"/>
      <c r="GK1128" s="48"/>
      <c r="GL1128" s="48"/>
      <c r="GM1128" s="48"/>
      <c r="GN1128" s="48"/>
      <c r="GO1128" s="48"/>
      <c r="GP1128" s="48"/>
      <c r="GQ1128" s="48"/>
      <c r="GR1128" s="48"/>
      <c r="GS1128" s="48"/>
      <c r="GT1128" s="48"/>
      <c r="GU1128" s="48"/>
      <c r="GV1128" s="48"/>
      <c r="GW1128" s="48"/>
      <c r="GX1128" s="48"/>
      <c r="GY1128" s="48"/>
      <c r="GZ1128" s="48"/>
      <c r="HA1128" s="48"/>
      <c r="HB1128" s="48"/>
      <c r="HC1128" s="48"/>
      <c r="HD1128" s="48"/>
      <c r="HE1128" s="48"/>
      <c r="HF1128" s="48"/>
      <c r="HG1128" s="48"/>
      <c r="HH1128" s="48"/>
      <c r="HI1128" s="48"/>
      <c r="HJ1128" s="48"/>
      <c r="HK1128" s="48"/>
      <c r="HL1128" s="48"/>
      <c r="HM1128" s="48"/>
      <c r="HN1128" s="48"/>
      <c r="HO1128" s="48"/>
      <c r="HP1128" s="48"/>
      <c r="HQ1128" s="48"/>
      <c r="HR1128" s="48"/>
      <c r="HS1128" s="48"/>
      <c r="HT1128" s="48"/>
      <c r="HU1128" s="48"/>
      <c r="HV1128" s="48"/>
      <c r="HW1128" s="48"/>
      <c r="HX1128" s="48"/>
      <c r="HY1128" s="48"/>
      <c r="HZ1128" s="48"/>
      <c r="IA1128" s="48"/>
      <c r="IB1128" s="48"/>
      <c r="IC1128" s="48"/>
      <c r="ID1128" s="48"/>
      <c r="IE1128" s="48"/>
      <c r="IF1128" s="48"/>
      <c r="IG1128" s="48"/>
      <c r="IH1128" s="48"/>
      <c r="II1128" s="48"/>
      <c r="IJ1128" s="48"/>
      <c r="IK1128" s="48"/>
      <c r="IL1128" s="48"/>
      <c r="IM1128" s="48"/>
      <c r="IN1128" s="48"/>
      <c r="IO1128" s="48"/>
      <c r="IP1128" s="48"/>
      <c r="IQ1128" s="48"/>
      <c r="IR1128" s="48"/>
      <c r="IS1128" s="48"/>
      <c r="IT1128" s="48"/>
      <c r="IU1128" s="48"/>
      <c r="IV1128" s="48"/>
    </row>
    <row r="1129" spans="2:256" x14ac:dyDescent="0.25">
      <c r="B1129" s="48"/>
      <c r="C1129" s="48"/>
      <c r="D1129" s="48"/>
      <c r="E1129" s="48"/>
      <c r="F1129" s="48"/>
      <c r="G1129" s="48"/>
      <c r="H1129" s="48"/>
      <c r="I1129" s="48"/>
      <c r="J1129" s="48"/>
      <c r="K1129" s="48"/>
      <c r="O1129" s="48"/>
      <c r="P1129" s="48"/>
      <c r="Q1129" s="48"/>
      <c r="R1129" s="48"/>
      <c r="S1129" s="48"/>
      <c r="T1129" s="48"/>
      <c r="U1129" s="48"/>
      <c r="V1129" s="48"/>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M1129" s="48"/>
      <c r="EN1129" s="48"/>
      <c r="EO1129" s="48"/>
      <c r="EP1129" s="48"/>
      <c r="EQ1129" s="48"/>
      <c r="ER1129" s="48"/>
      <c r="ES1129" s="48"/>
      <c r="ET1129" s="48"/>
      <c r="EU1129" s="48"/>
      <c r="EV1129" s="48"/>
      <c r="EW1129" s="48"/>
      <c r="EX1129" s="48"/>
      <c r="EY1129" s="48"/>
      <c r="EZ1129" s="48"/>
      <c r="FA1129" s="48"/>
      <c r="FB1129" s="48"/>
      <c r="FC1129" s="48"/>
      <c r="FD1129" s="48"/>
      <c r="FE1129" s="48"/>
      <c r="FF1129" s="48"/>
      <c r="FG1129" s="48"/>
      <c r="FH1129" s="48"/>
      <c r="FI1129" s="48"/>
      <c r="FJ1129" s="48"/>
      <c r="FK1129" s="48"/>
      <c r="FL1129" s="48"/>
      <c r="FM1129" s="48"/>
      <c r="FN1129" s="48"/>
      <c r="FO1129" s="48"/>
      <c r="FP1129" s="48"/>
      <c r="FQ1129" s="48"/>
      <c r="FR1129" s="48"/>
      <c r="FS1129" s="48"/>
      <c r="FT1129" s="48"/>
      <c r="FU1129" s="48"/>
      <c r="FV1129" s="48"/>
      <c r="FW1129" s="48"/>
      <c r="FX1129" s="48"/>
      <c r="FY1129" s="48"/>
      <c r="FZ1129" s="48"/>
      <c r="GA1129" s="48"/>
      <c r="GB1129" s="48"/>
      <c r="GC1129" s="48"/>
      <c r="GD1129" s="48"/>
      <c r="GE1129" s="48"/>
      <c r="GF1129" s="48"/>
      <c r="GG1129" s="48"/>
      <c r="GH1129" s="48"/>
      <c r="GI1129" s="48"/>
      <c r="GJ1129" s="48"/>
      <c r="GK1129" s="48"/>
      <c r="GL1129" s="48"/>
      <c r="GM1129" s="48"/>
      <c r="GN1129" s="48"/>
      <c r="GO1129" s="48"/>
      <c r="GP1129" s="48"/>
      <c r="GQ1129" s="48"/>
      <c r="GR1129" s="48"/>
      <c r="GS1129" s="48"/>
      <c r="GT1129" s="48"/>
      <c r="GU1129" s="48"/>
      <c r="GV1129" s="48"/>
      <c r="GW1129" s="48"/>
      <c r="GX1129" s="48"/>
      <c r="GY1129" s="48"/>
      <c r="GZ1129" s="48"/>
      <c r="HA1129" s="48"/>
      <c r="HB1129" s="48"/>
      <c r="HC1129" s="48"/>
      <c r="HD1129" s="48"/>
      <c r="HE1129" s="48"/>
      <c r="HF1129" s="48"/>
      <c r="HG1129" s="48"/>
      <c r="HH1129" s="48"/>
      <c r="HI1129" s="48"/>
      <c r="HJ1129" s="48"/>
      <c r="HK1129" s="48"/>
      <c r="HL1129" s="48"/>
      <c r="HM1129" s="48"/>
      <c r="HN1129" s="48"/>
      <c r="HO1129" s="48"/>
      <c r="HP1129" s="48"/>
      <c r="HQ1129" s="48"/>
      <c r="HR1129" s="48"/>
      <c r="HS1129" s="48"/>
      <c r="HT1129" s="48"/>
      <c r="HU1129" s="48"/>
      <c r="HV1129" s="48"/>
      <c r="HW1129" s="48"/>
      <c r="HX1129" s="48"/>
      <c r="HY1129" s="48"/>
      <c r="HZ1129" s="48"/>
      <c r="IA1129" s="48"/>
      <c r="IB1129" s="48"/>
      <c r="IC1129" s="48"/>
      <c r="ID1129" s="48"/>
      <c r="IE1129" s="48"/>
      <c r="IF1129" s="48"/>
      <c r="IG1129" s="48"/>
      <c r="IH1129" s="48"/>
      <c r="II1129" s="48"/>
      <c r="IJ1129" s="48"/>
      <c r="IK1129" s="48"/>
      <c r="IL1129" s="48"/>
      <c r="IM1129" s="48"/>
      <c r="IN1129" s="48"/>
      <c r="IO1129" s="48"/>
      <c r="IP1129" s="48"/>
      <c r="IQ1129" s="48"/>
      <c r="IR1129" s="48"/>
      <c r="IS1129" s="48"/>
      <c r="IT1129" s="48"/>
      <c r="IU1129" s="48"/>
      <c r="IV1129" s="48"/>
    </row>
    <row r="1130" spans="2:256" x14ac:dyDescent="0.25">
      <c r="B1130" s="48"/>
      <c r="C1130" s="48"/>
      <c r="D1130" s="48"/>
      <c r="E1130" s="48"/>
      <c r="F1130" s="48"/>
      <c r="G1130" s="48"/>
      <c r="H1130" s="48"/>
      <c r="I1130" s="48"/>
      <c r="J1130" s="48"/>
      <c r="K1130" s="48"/>
      <c r="O1130" s="48"/>
      <c r="P1130" s="48"/>
      <c r="Q1130" s="48"/>
      <c r="R1130" s="48"/>
      <c r="S1130" s="48"/>
      <c r="T1130" s="48"/>
      <c r="U1130" s="48"/>
      <c r="V1130" s="48"/>
      <c r="W1130" s="48"/>
      <c r="X1130" s="48"/>
      <c r="Y1130" s="48"/>
      <c r="Z1130" s="48"/>
      <c r="AA1130" s="48"/>
      <c r="AB1130" s="48"/>
      <c r="AC1130" s="48"/>
      <c r="AD1130" s="48"/>
      <c r="AE1130" s="48"/>
      <c r="AF1130" s="48"/>
      <c r="AG1130" s="48"/>
      <c r="AH1130" s="48"/>
      <c r="AI1130" s="48"/>
      <c r="AJ1130" s="48"/>
      <c r="AK1130" s="48"/>
      <c r="AL1130" s="48"/>
      <c r="AM1130" s="48"/>
      <c r="AN1130" s="48"/>
      <c r="AO1130" s="48"/>
      <c r="AP1130" s="48"/>
      <c r="AQ1130" s="48"/>
      <c r="AR1130" s="48"/>
      <c r="AS1130" s="48"/>
      <c r="AT1130" s="48"/>
      <c r="AU1130" s="48"/>
      <c r="AV1130" s="48"/>
      <c r="AW1130" s="48"/>
      <c r="AX1130" s="48"/>
      <c r="AY1130" s="48"/>
      <c r="AZ1130" s="48"/>
      <c r="BA1130" s="48"/>
      <c r="BB1130" s="48"/>
      <c r="BC1130" s="48"/>
      <c r="BD1130" s="48"/>
      <c r="BE1130" s="48"/>
      <c r="BF1130" s="48"/>
      <c r="BG1130" s="48"/>
      <c r="BH1130" s="48"/>
      <c r="BI1130" s="48"/>
      <c r="BJ1130" s="48"/>
      <c r="BK1130" s="48"/>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c r="DV1130" s="48"/>
      <c r="DW1130" s="48"/>
      <c r="DX1130" s="48"/>
      <c r="DY1130" s="48"/>
      <c r="DZ1130" s="48"/>
      <c r="EA1130" s="48"/>
      <c r="EB1130" s="48"/>
      <c r="EC1130" s="48"/>
      <c r="ED1130" s="48"/>
      <c r="EE1130" s="48"/>
      <c r="EF1130" s="48"/>
      <c r="EG1130" s="48"/>
      <c r="EH1130" s="48"/>
      <c r="EI1130" s="48"/>
      <c r="EJ1130" s="48"/>
      <c r="EK1130" s="48"/>
      <c r="EL1130" s="48"/>
      <c r="EM1130" s="48"/>
      <c r="EN1130" s="48"/>
      <c r="EO1130" s="48"/>
      <c r="EP1130" s="48"/>
      <c r="EQ1130" s="48"/>
      <c r="ER1130" s="48"/>
      <c r="ES1130" s="48"/>
      <c r="ET1130" s="48"/>
      <c r="EU1130" s="48"/>
      <c r="EV1130" s="48"/>
      <c r="EW1130" s="48"/>
      <c r="EX1130" s="48"/>
      <c r="EY1130" s="48"/>
      <c r="EZ1130" s="48"/>
      <c r="FA1130" s="48"/>
      <c r="FB1130" s="48"/>
      <c r="FC1130" s="48"/>
      <c r="FD1130" s="48"/>
      <c r="FE1130" s="48"/>
      <c r="FF1130" s="48"/>
      <c r="FG1130" s="48"/>
      <c r="FH1130" s="48"/>
      <c r="FI1130" s="48"/>
      <c r="FJ1130" s="48"/>
      <c r="FK1130" s="48"/>
      <c r="FL1130" s="48"/>
      <c r="FM1130" s="48"/>
      <c r="FN1130" s="48"/>
      <c r="FO1130" s="48"/>
      <c r="FP1130" s="48"/>
      <c r="FQ1130" s="48"/>
      <c r="FR1130" s="48"/>
      <c r="FS1130" s="48"/>
      <c r="FT1130" s="48"/>
      <c r="FU1130" s="48"/>
      <c r="FV1130" s="48"/>
      <c r="FW1130" s="48"/>
      <c r="FX1130" s="48"/>
      <c r="FY1130" s="48"/>
      <c r="FZ1130" s="48"/>
      <c r="GA1130" s="48"/>
      <c r="GB1130" s="48"/>
      <c r="GC1130" s="48"/>
      <c r="GD1130" s="48"/>
      <c r="GE1130" s="48"/>
      <c r="GF1130" s="48"/>
      <c r="GG1130" s="48"/>
      <c r="GH1130" s="48"/>
      <c r="GI1130" s="48"/>
      <c r="GJ1130" s="48"/>
      <c r="GK1130" s="48"/>
      <c r="GL1130" s="48"/>
      <c r="GM1130" s="48"/>
      <c r="GN1130" s="48"/>
      <c r="GO1130" s="48"/>
      <c r="GP1130" s="48"/>
      <c r="GQ1130" s="48"/>
      <c r="GR1130" s="48"/>
      <c r="GS1130" s="48"/>
      <c r="GT1130" s="48"/>
      <c r="GU1130" s="48"/>
      <c r="GV1130" s="48"/>
      <c r="GW1130" s="48"/>
      <c r="GX1130" s="48"/>
      <c r="GY1130" s="48"/>
      <c r="GZ1130" s="48"/>
      <c r="HA1130" s="48"/>
      <c r="HB1130" s="48"/>
      <c r="HC1130" s="48"/>
      <c r="HD1130" s="48"/>
      <c r="HE1130" s="48"/>
      <c r="HF1130" s="48"/>
      <c r="HG1130" s="48"/>
      <c r="HH1130" s="48"/>
      <c r="HI1130" s="48"/>
      <c r="HJ1130" s="48"/>
      <c r="HK1130" s="48"/>
      <c r="HL1130" s="48"/>
      <c r="HM1130" s="48"/>
      <c r="HN1130" s="48"/>
      <c r="HO1130" s="48"/>
      <c r="HP1130" s="48"/>
      <c r="HQ1130" s="48"/>
      <c r="HR1130" s="48"/>
      <c r="HS1130" s="48"/>
      <c r="HT1130" s="48"/>
      <c r="HU1130" s="48"/>
      <c r="HV1130" s="48"/>
      <c r="HW1130" s="48"/>
      <c r="HX1130" s="48"/>
      <c r="HY1130" s="48"/>
      <c r="HZ1130" s="48"/>
      <c r="IA1130" s="48"/>
      <c r="IB1130" s="48"/>
      <c r="IC1130" s="48"/>
      <c r="ID1130" s="48"/>
      <c r="IE1130" s="48"/>
      <c r="IF1130" s="48"/>
      <c r="IG1130" s="48"/>
      <c r="IH1130" s="48"/>
      <c r="II1130" s="48"/>
      <c r="IJ1130" s="48"/>
      <c r="IK1130" s="48"/>
      <c r="IL1130" s="48"/>
      <c r="IM1130" s="48"/>
      <c r="IN1130" s="48"/>
      <c r="IO1130" s="48"/>
      <c r="IP1130" s="48"/>
      <c r="IQ1130" s="48"/>
      <c r="IR1130" s="48"/>
      <c r="IS1130" s="48"/>
      <c r="IT1130" s="48"/>
      <c r="IU1130" s="48"/>
      <c r="IV1130" s="48"/>
    </row>
    <row r="1131" spans="2:256" x14ac:dyDescent="0.25">
      <c r="B1131" s="48"/>
      <c r="C1131" s="48"/>
      <c r="D1131" s="48"/>
      <c r="E1131" s="48"/>
      <c r="F1131" s="48"/>
      <c r="G1131" s="48"/>
      <c r="H1131" s="48"/>
      <c r="I1131" s="48"/>
      <c r="J1131" s="48"/>
      <c r="K1131" s="48"/>
      <c r="O1131" s="48"/>
      <c r="P1131" s="48"/>
      <c r="Q1131" s="48"/>
      <c r="R1131" s="48"/>
      <c r="S1131" s="48"/>
      <c r="T1131" s="48"/>
      <c r="U1131" s="48"/>
      <c r="V1131" s="48"/>
      <c r="W1131" s="48"/>
      <c r="X1131" s="48"/>
      <c r="Y1131" s="48"/>
      <c r="Z1131" s="48"/>
      <c r="AA1131" s="48"/>
      <c r="AB1131" s="48"/>
      <c r="AC1131" s="48"/>
      <c r="AD1131" s="48"/>
      <c r="AE1131" s="48"/>
      <c r="AF1131" s="48"/>
      <c r="AG1131" s="48"/>
      <c r="AH1131" s="48"/>
      <c r="AI1131" s="48"/>
      <c r="AJ1131" s="48"/>
      <c r="AK1131" s="48"/>
      <c r="AL1131" s="48"/>
      <c r="AM1131" s="48"/>
      <c r="AN1131" s="48"/>
      <c r="AO1131" s="48"/>
      <c r="AP1131" s="48"/>
      <c r="AQ1131" s="48"/>
      <c r="AR1131" s="48"/>
      <c r="AS1131" s="48"/>
      <c r="AT1131" s="48"/>
      <c r="AU1131" s="48"/>
      <c r="AV1131" s="48"/>
      <c r="AW1131" s="48"/>
      <c r="AX1131" s="48"/>
      <c r="AY1131" s="48"/>
      <c r="AZ1131" s="48"/>
      <c r="BA1131" s="48"/>
      <c r="BB1131" s="48"/>
      <c r="BC1131" s="48"/>
      <c r="BD1131" s="48"/>
      <c r="BE1131" s="48"/>
      <c r="BF1131" s="48"/>
      <c r="BG1131" s="48"/>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c r="EF1131" s="48"/>
      <c r="EG1131" s="48"/>
      <c r="EH1131" s="48"/>
      <c r="EI1131" s="48"/>
      <c r="EJ1131" s="48"/>
      <c r="EK1131" s="48"/>
      <c r="EL1131" s="48"/>
      <c r="EM1131" s="48"/>
      <c r="EN1131" s="48"/>
      <c r="EO1131" s="48"/>
      <c r="EP1131" s="48"/>
      <c r="EQ1131" s="48"/>
      <c r="ER1131" s="48"/>
      <c r="ES1131" s="48"/>
      <c r="ET1131" s="48"/>
      <c r="EU1131" s="48"/>
      <c r="EV1131" s="48"/>
      <c r="EW1131" s="48"/>
      <c r="EX1131" s="48"/>
      <c r="EY1131" s="48"/>
      <c r="EZ1131" s="48"/>
      <c r="FA1131" s="48"/>
      <c r="FB1131" s="48"/>
      <c r="FC1131" s="48"/>
      <c r="FD1131" s="48"/>
      <c r="FE1131" s="48"/>
      <c r="FF1131" s="48"/>
      <c r="FG1131" s="48"/>
      <c r="FH1131" s="48"/>
      <c r="FI1131" s="48"/>
      <c r="FJ1131" s="48"/>
      <c r="FK1131" s="48"/>
      <c r="FL1131" s="48"/>
      <c r="FM1131" s="48"/>
      <c r="FN1131" s="48"/>
      <c r="FO1131" s="48"/>
      <c r="FP1131" s="48"/>
      <c r="FQ1131" s="48"/>
      <c r="FR1131" s="48"/>
      <c r="FS1131" s="48"/>
      <c r="FT1131" s="48"/>
      <c r="FU1131" s="48"/>
      <c r="FV1131" s="48"/>
      <c r="FW1131" s="48"/>
      <c r="FX1131" s="48"/>
      <c r="FY1131" s="48"/>
      <c r="FZ1131" s="48"/>
      <c r="GA1131" s="48"/>
      <c r="GB1131" s="48"/>
      <c r="GC1131" s="48"/>
      <c r="GD1131" s="48"/>
      <c r="GE1131" s="48"/>
      <c r="GF1131" s="48"/>
      <c r="GG1131" s="48"/>
      <c r="GH1131" s="48"/>
      <c r="GI1131" s="48"/>
      <c r="GJ1131" s="48"/>
      <c r="GK1131" s="48"/>
      <c r="GL1131" s="48"/>
      <c r="GM1131" s="48"/>
      <c r="GN1131" s="48"/>
      <c r="GO1131" s="48"/>
      <c r="GP1131" s="48"/>
      <c r="GQ1131" s="48"/>
      <c r="GR1131" s="48"/>
      <c r="GS1131" s="48"/>
      <c r="GT1131" s="48"/>
      <c r="GU1131" s="48"/>
      <c r="GV1131" s="48"/>
      <c r="GW1131" s="48"/>
      <c r="GX1131" s="48"/>
      <c r="GY1131" s="48"/>
      <c r="GZ1131" s="48"/>
      <c r="HA1131" s="48"/>
      <c r="HB1131" s="48"/>
      <c r="HC1131" s="48"/>
      <c r="HD1131" s="48"/>
      <c r="HE1131" s="48"/>
      <c r="HF1131" s="48"/>
      <c r="HG1131" s="48"/>
      <c r="HH1131" s="48"/>
      <c r="HI1131" s="48"/>
      <c r="HJ1131" s="48"/>
      <c r="HK1131" s="48"/>
      <c r="HL1131" s="48"/>
      <c r="HM1131" s="48"/>
      <c r="HN1131" s="48"/>
      <c r="HO1131" s="48"/>
      <c r="HP1131" s="48"/>
      <c r="HQ1131" s="48"/>
      <c r="HR1131" s="48"/>
      <c r="HS1131" s="48"/>
      <c r="HT1131" s="48"/>
      <c r="HU1131" s="48"/>
      <c r="HV1131" s="48"/>
      <c r="HW1131" s="48"/>
      <c r="HX1131" s="48"/>
      <c r="HY1131" s="48"/>
      <c r="HZ1131" s="48"/>
      <c r="IA1131" s="48"/>
      <c r="IB1131" s="48"/>
      <c r="IC1131" s="48"/>
      <c r="ID1131" s="48"/>
      <c r="IE1131" s="48"/>
      <c r="IF1131" s="48"/>
      <c r="IG1131" s="48"/>
      <c r="IH1131" s="48"/>
      <c r="II1131" s="48"/>
      <c r="IJ1131" s="48"/>
      <c r="IK1131" s="48"/>
      <c r="IL1131" s="48"/>
      <c r="IM1131" s="48"/>
      <c r="IN1131" s="48"/>
      <c r="IO1131" s="48"/>
      <c r="IP1131" s="48"/>
      <c r="IQ1131" s="48"/>
      <c r="IR1131" s="48"/>
      <c r="IS1131" s="48"/>
      <c r="IT1131" s="48"/>
      <c r="IU1131" s="48"/>
      <c r="IV1131" s="48"/>
    </row>
    <row r="1132" spans="2:256" x14ac:dyDescent="0.25">
      <c r="B1132" s="48"/>
      <c r="C1132" s="48"/>
      <c r="D1132" s="48"/>
      <c r="E1132" s="48"/>
      <c r="F1132" s="48"/>
      <c r="G1132" s="48"/>
      <c r="H1132" s="48"/>
      <c r="I1132" s="48"/>
      <c r="J1132" s="48"/>
      <c r="K1132" s="48"/>
      <c r="O1132" s="48"/>
      <c r="P1132" s="48"/>
      <c r="Q1132" s="48"/>
      <c r="R1132" s="48"/>
      <c r="S1132" s="48"/>
      <c r="T1132" s="48"/>
      <c r="U1132" s="48"/>
      <c r="V1132" s="48"/>
      <c r="W1132" s="48"/>
      <c r="X1132" s="48"/>
      <c r="Y1132" s="48"/>
      <c r="Z1132" s="48"/>
      <c r="AA1132" s="48"/>
      <c r="AB1132" s="48"/>
      <c r="AC1132" s="48"/>
      <c r="AD1132" s="48"/>
      <c r="AE1132" s="48"/>
      <c r="AF1132" s="48"/>
      <c r="AG1132" s="48"/>
      <c r="AH1132" s="48"/>
      <c r="AI1132" s="48"/>
      <c r="AJ1132" s="48"/>
      <c r="AK1132" s="48"/>
      <c r="AL1132" s="48"/>
      <c r="AM1132" s="48"/>
      <c r="AN1132" s="48"/>
      <c r="AO1132" s="48"/>
      <c r="AP1132" s="48"/>
      <c r="AQ1132" s="48"/>
      <c r="AR1132" s="48"/>
      <c r="AS1132" s="48"/>
      <c r="AT1132" s="48"/>
      <c r="AU1132" s="48"/>
      <c r="AV1132" s="48"/>
      <c r="AW1132" s="48"/>
      <c r="AX1132" s="48"/>
      <c r="AY1132" s="48"/>
      <c r="AZ1132" s="48"/>
      <c r="BA1132" s="48"/>
      <c r="BB1132" s="48"/>
      <c r="BC1132" s="48"/>
      <c r="BD1132" s="48"/>
      <c r="BE1132" s="48"/>
      <c r="BF1132" s="48"/>
      <c r="BG1132" s="48"/>
      <c r="BH1132" s="48"/>
      <c r="BI1132" s="48"/>
      <c r="BJ1132" s="48"/>
      <c r="BK1132" s="48"/>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c r="EF1132" s="48"/>
      <c r="EG1132" s="48"/>
      <c r="EH1132" s="48"/>
      <c r="EI1132" s="48"/>
      <c r="EJ1132" s="48"/>
      <c r="EK1132" s="48"/>
      <c r="EL1132" s="48"/>
      <c r="EM1132" s="48"/>
      <c r="EN1132" s="48"/>
      <c r="EO1132" s="48"/>
      <c r="EP1132" s="48"/>
      <c r="EQ1132" s="48"/>
      <c r="ER1132" s="48"/>
      <c r="ES1132" s="48"/>
      <c r="ET1132" s="48"/>
      <c r="EU1132" s="48"/>
      <c r="EV1132" s="48"/>
      <c r="EW1132" s="48"/>
      <c r="EX1132" s="48"/>
      <c r="EY1132" s="48"/>
      <c r="EZ1132" s="48"/>
      <c r="FA1132" s="48"/>
      <c r="FB1132" s="48"/>
      <c r="FC1132" s="48"/>
      <c r="FD1132" s="48"/>
      <c r="FE1132" s="48"/>
      <c r="FF1132" s="48"/>
      <c r="FG1132" s="48"/>
      <c r="FH1132" s="48"/>
      <c r="FI1132" s="48"/>
      <c r="FJ1132" s="48"/>
      <c r="FK1132" s="48"/>
      <c r="FL1132" s="48"/>
      <c r="FM1132" s="48"/>
      <c r="FN1132" s="48"/>
      <c r="FO1132" s="48"/>
      <c r="FP1132" s="48"/>
      <c r="FQ1132" s="48"/>
      <c r="FR1132" s="48"/>
      <c r="FS1132" s="48"/>
      <c r="FT1132" s="48"/>
      <c r="FU1132" s="48"/>
      <c r="FV1132" s="48"/>
      <c r="FW1132" s="48"/>
      <c r="FX1132" s="48"/>
      <c r="FY1132" s="48"/>
      <c r="FZ1132" s="48"/>
      <c r="GA1132" s="48"/>
      <c r="GB1132" s="48"/>
      <c r="GC1132" s="48"/>
      <c r="GD1132" s="48"/>
      <c r="GE1132" s="48"/>
      <c r="GF1132" s="48"/>
      <c r="GG1132" s="48"/>
      <c r="GH1132" s="48"/>
      <c r="GI1132" s="48"/>
      <c r="GJ1132" s="48"/>
      <c r="GK1132" s="48"/>
      <c r="GL1132" s="48"/>
      <c r="GM1132" s="48"/>
      <c r="GN1132" s="48"/>
      <c r="GO1132" s="48"/>
      <c r="GP1132" s="48"/>
      <c r="GQ1132" s="48"/>
      <c r="GR1132" s="48"/>
      <c r="GS1132" s="48"/>
      <c r="GT1132" s="48"/>
      <c r="GU1132" s="48"/>
      <c r="GV1132" s="48"/>
      <c r="GW1132" s="48"/>
      <c r="GX1132" s="48"/>
      <c r="GY1132" s="48"/>
      <c r="GZ1132" s="48"/>
      <c r="HA1132" s="48"/>
      <c r="HB1132" s="48"/>
      <c r="HC1132" s="48"/>
      <c r="HD1132" s="48"/>
      <c r="HE1132" s="48"/>
      <c r="HF1132" s="48"/>
      <c r="HG1132" s="48"/>
      <c r="HH1132" s="48"/>
      <c r="HI1132" s="48"/>
      <c r="HJ1132" s="48"/>
      <c r="HK1132" s="48"/>
      <c r="HL1132" s="48"/>
      <c r="HM1132" s="48"/>
      <c r="HN1132" s="48"/>
      <c r="HO1132" s="48"/>
      <c r="HP1132" s="48"/>
      <c r="HQ1132" s="48"/>
      <c r="HR1132" s="48"/>
      <c r="HS1132" s="48"/>
      <c r="HT1132" s="48"/>
      <c r="HU1132" s="48"/>
      <c r="HV1132" s="48"/>
      <c r="HW1132" s="48"/>
      <c r="HX1132" s="48"/>
      <c r="HY1132" s="48"/>
      <c r="HZ1132" s="48"/>
      <c r="IA1132" s="48"/>
      <c r="IB1132" s="48"/>
      <c r="IC1132" s="48"/>
      <c r="ID1132" s="48"/>
      <c r="IE1132" s="48"/>
      <c r="IF1132" s="48"/>
      <c r="IG1132" s="48"/>
      <c r="IH1132" s="48"/>
      <c r="II1132" s="48"/>
      <c r="IJ1132" s="48"/>
      <c r="IK1132" s="48"/>
      <c r="IL1132" s="48"/>
      <c r="IM1132" s="48"/>
      <c r="IN1132" s="48"/>
      <c r="IO1132" s="48"/>
      <c r="IP1132" s="48"/>
      <c r="IQ1132" s="48"/>
      <c r="IR1132" s="48"/>
      <c r="IS1132" s="48"/>
      <c r="IT1132" s="48"/>
      <c r="IU1132" s="48"/>
      <c r="IV1132" s="48"/>
    </row>
    <row r="1133" spans="2:256" x14ac:dyDescent="0.25">
      <c r="B1133" s="48"/>
      <c r="C1133" s="48"/>
      <c r="D1133" s="48"/>
      <c r="E1133" s="48"/>
      <c r="F1133" s="48"/>
      <c r="G1133" s="48"/>
      <c r="H1133" s="48"/>
      <c r="I1133" s="48"/>
      <c r="J1133" s="48"/>
      <c r="K1133" s="48"/>
      <c r="O1133" s="48"/>
      <c r="P1133" s="48"/>
      <c r="Q1133" s="48"/>
      <c r="R1133" s="48"/>
      <c r="S1133" s="48"/>
      <c r="T1133" s="48"/>
      <c r="U1133" s="48"/>
      <c r="V1133" s="48"/>
      <c r="W1133" s="48"/>
      <c r="X1133" s="48"/>
      <c r="Y1133" s="48"/>
      <c r="Z1133" s="48"/>
      <c r="AA1133" s="48"/>
      <c r="AB1133" s="48"/>
      <c r="AC1133" s="48"/>
      <c r="AD1133" s="48"/>
      <c r="AE1133" s="48"/>
      <c r="AF1133" s="48"/>
      <c r="AG1133" s="48"/>
      <c r="AH1133" s="48"/>
      <c r="AI1133" s="48"/>
      <c r="AJ1133" s="48"/>
      <c r="AK1133" s="48"/>
      <c r="AL1133" s="48"/>
      <c r="AM1133" s="48"/>
      <c r="AN1133" s="48"/>
      <c r="AO1133" s="48"/>
      <c r="AP1133" s="48"/>
      <c r="AQ1133" s="48"/>
      <c r="AR1133" s="48"/>
      <c r="AS1133" s="48"/>
      <c r="AT1133" s="48"/>
      <c r="AU1133" s="48"/>
      <c r="AV1133" s="48"/>
      <c r="AW1133" s="48"/>
      <c r="AX1133" s="48"/>
      <c r="AY1133" s="48"/>
      <c r="AZ1133" s="48"/>
      <c r="BA1133" s="48"/>
      <c r="BB1133" s="48"/>
      <c r="BC1133" s="48"/>
      <c r="BD1133" s="48"/>
      <c r="BE1133" s="48"/>
      <c r="BF1133" s="48"/>
      <c r="BG1133" s="48"/>
      <c r="BH1133" s="48"/>
      <c r="BI1133" s="48"/>
      <c r="BJ1133" s="48"/>
      <c r="BK1133" s="48"/>
      <c r="BL1133" s="48"/>
      <c r="BM1133" s="48"/>
      <c r="BN1133" s="48"/>
      <c r="BO1133" s="48"/>
      <c r="BP1133" s="48"/>
      <c r="BQ1133" s="48"/>
      <c r="BR1133" s="48"/>
      <c r="BS1133" s="48"/>
      <c r="BT1133" s="48"/>
      <c r="BU1133" s="48"/>
      <c r="BV1133" s="48"/>
      <c r="BW1133" s="48"/>
      <c r="BX1133" s="48"/>
      <c r="BY1133" s="48"/>
      <c r="BZ1133" s="48"/>
      <c r="CA1133" s="48"/>
      <c r="CB1133" s="48"/>
      <c r="CC1133" s="48"/>
      <c r="CD1133" s="48"/>
      <c r="CE1133" s="48"/>
      <c r="CF1133" s="48"/>
      <c r="CG1133" s="48"/>
      <c r="CH1133" s="48"/>
      <c r="CI1133" s="48"/>
      <c r="CJ1133" s="48"/>
      <c r="CK1133" s="48"/>
      <c r="CL1133" s="48"/>
      <c r="CM1133" s="48"/>
      <c r="CN1133" s="48"/>
      <c r="CO1133" s="48"/>
      <c r="CP1133" s="48"/>
      <c r="CQ1133" s="48"/>
      <c r="CR1133" s="48"/>
      <c r="CS1133" s="48"/>
      <c r="CT1133" s="48"/>
      <c r="CU1133" s="48"/>
      <c r="CV1133" s="48"/>
      <c r="CW1133" s="48"/>
      <c r="CX1133" s="48"/>
      <c r="CY1133" s="48"/>
      <c r="CZ1133" s="48"/>
      <c r="DA1133" s="48"/>
      <c r="DB1133" s="48"/>
      <c r="DC1133" s="48"/>
      <c r="DD1133" s="48"/>
      <c r="DE1133" s="48"/>
      <c r="DF1133" s="48"/>
      <c r="DG1133" s="48"/>
      <c r="DH1133" s="48"/>
      <c r="DI1133" s="48"/>
      <c r="DJ1133" s="48"/>
      <c r="DK1133" s="48"/>
      <c r="DL1133" s="48"/>
      <c r="DM1133" s="48"/>
      <c r="DN1133" s="48"/>
      <c r="DO1133" s="48"/>
      <c r="DP1133" s="48"/>
      <c r="DQ1133" s="48"/>
      <c r="DR1133" s="48"/>
      <c r="DS1133" s="48"/>
      <c r="DT1133" s="48"/>
      <c r="DU1133" s="48"/>
      <c r="DV1133" s="48"/>
      <c r="DW1133" s="48"/>
      <c r="DX1133" s="48"/>
      <c r="DY1133" s="48"/>
      <c r="DZ1133" s="48"/>
      <c r="EA1133" s="48"/>
      <c r="EB1133" s="48"/>
      <c r="EC1133" s="48"/>
      <c r="ED1133" s="48"/>
      <c r="EE1133" s="48"/>
      <c r="EF1133" s="48"/>
      <c r="EG1133" s="48"/>
      <c r="EH1133" s="48"/>
      <c r="EI1133" s="48"/>
      <c r="EJ1133" s="48"/>
      <c r="EK1133" s="48"/>
      <c r="EL1133" s="48"/>
      <c r="EM1133" s="48"/>
      <c r="EN1133" s="48"/>
      <c r="EO1133" s="48"/>
      <c r="EP1133" s="48"/>
      <c r="EQ1133" s="48"/>
      <c r="ER1133" s="48"/>
      <c r="ES1133" s="48"/>
      <c r="ET1133" s="48"/>
      <c r="EU1133" s="48"/>
      <c r="EV1133" s="48"/>
      <c r="EW1133" s="48"/>
      <c r="EX1133" s="48"/>
      <c r="EY1133" s="48"/>
      <c r="EZ1133" s="48"/>
      <c r="FA1133" s="48"/>
      <c r="FB1133" s="48"/>
      <c r="FC1133" s="48"/>
      <c r="FD1133" s="48"/>
      <c r="FE1133" s="48"/>
      <c r="FF1133" s="48"/>
      <c r="FG1133" s="48"/>
      <c r="FH1133" s="48"/>
      <c r="FI1133" s="48"/>
      <c r="FJ1133" s="48"/>
      <c r="FK1133" s="48"/>
      <c r="FL1133" s="48"/>
      <c r="FM1133" s="48"/>
      <c r="FN1133" s="48"/>
      <c r="FO1133" s="48"/>
      <c r="FP1133" s="48"/>
      <c r="FQ1133" s="48"/>
      <c r="FR1133" s="48"/>
      <c r="FS1133" s="48"/>
      <c r="FT1133" s="48"/>
      <c r="FU1133" s="48"/>
      <c r="FV1133" s="48"/>
      <c r="FW1133" s="48"/>
      <c r="FX1133" s="48"/>
      <c r="FY1133" s="48"/>
      <c r="FZ1133" s="48"/>
      <c r="GA1133" s="48"/>
      <c r="GB1133" s="48"/>
      <c r="GC1133" s="48"/>
      <c r="GD1133" s="48"/>
      <c r="GE1133" s="48"/>
      <c r="GF1133" s="48"/>
      <c r="GG1133" s="48"/>
      <c r="GH1133" s="48"/>
      <c r="GI1133" s="48"/>
      <c r="GJ1133" s="48"/>
      <c r="GK1133" s="48"/>
      <c r="GL1133" s="48"/>
      <c r="GM1133" s="48"/>
      <c r="GN1133" s="48"/>
      <c r="GO1133" s="48"/>
      <c r="GP1133" s="48"/>
      <c r="GQ1133" s="48"/>
      <c r="GR1133" s="48"/>
      <c r="GS1133" s="48"/>
      <c r="GT1133" s="48"/>
      <c r="GU1133" s="48"/>
      <c r="GV1133" s="48"/>
      <c r="GW1133" s="48"/>
      <c r="GX1133" s="48"/>
      <c r="GY1133" s="48"/>
      <c r="GZ1133" s="48"/>
      <c r="HA1133" s="48"/>
      <c r="HB1133" s="48"/>
      <c r="HC1133" s="48"/>
      <c r="HD1133" s="48"/>
      <c r="HE1133" s="48"/>
      <c r="HF1133" s="48"/>
      <c r="HG1133" s="48"/>
      <c r="HH1133" s="48"/>
      <c r="HI1133" s="48"/>
      <c r="HJ1133" s="48"/>
      <c r="HK1133" s="48"/>
      <c r="HL1133" s="48"/>
      <c r="HM1133" s="48"/>
      <c r="HN1133" s="48"/>
      <c r="HO1133" s="48"/>
      <c r="HP1133" s="48"/>
      <c r="HQ1133" s="48"/>
      <c r="HR1133" s="48"/>
      <c r="HS1133" s="48"/>
      <c r="HT1133" s="48"/>
      <c r="HU1133" s="48"/>
      <c r="HV1133" s="48"/>
      <c r="HW1133" s="48"/>
      <c r="HX1133" s="48"/>
      <c r="HY1133" s="48"/>
      <c r="HZ1133" s="48"/>
      <c r="IA1133" s="48"/>
      <c r="IB1133" s="48"/>
      <c r="IC1133" s="48"/>
      <c r="ID1133" s="48"/>
      <c r="IE1133" s="48"/>
      <c r="IF1133" s="48"/>
      <c r="IG1133" s="48"/>
      <c r="IH1133" s="48"/>
      <c r="II1133" s="48"/>
      <c r="IJ1133" s="48"/>
      <c r="IK1133" s="48"/>
      <c r="IL1133" s="48"/>
      <c r="IM1133" s="48"/>
      <c r="IN1133" s="48"/>
      <c r="IO1133" s="48"/>
      <c r="IP1133" s="48"/>
      <c r="IQ1133" s="48"/>
      <c r="IR1133" s="48"/>
      <c r="IS1133" s="48"/>
      <c r="IT1133" s="48"/>
      <c r="IU1133" s="48"/>
      <c r="IV1133" s="48"/>
    </row>
    <row r="1134" spans="2:256" x14ac:dyDescent="0.25">
      <c r="B1134" s="48"/>
      <c r="C1134" s="48"/>
      <c r="D1134" s="48"/>
      <c r="E1134" s="48"/>
      <c r="F1134" s="48"/>
      <c r="G1134" s="48"/>
      <c r="H1134" s="48"/>
      <c r="I1134" s="48"/>
      <c r="J1134" s="48"/>
      <c r="K1134" s="48"/>
      <c r="O1134" s="48"/>
      <c r="P1134" s="48"/>
      <c r="Q1134" s="48"/>
      <c r="R1134" s="48"/>
      <c r="S1134" s="48"/>
      <c r="T1134" s="48"/>
      <c r="U1134" s="48"/>
      <c r="V1134" s="48"/>
      <c r="W1134" s="48"/>
      <c r="X1134" s="48"/>
      <c r="Y1134" s="48"/>
      <c r="Z1134" s="48"/>
      <c r="AA1134" s="48"/>
      <c r="AB1134" s="48"/>
      <c r="AC1134" s="48"/>
      <c r="AD1134" s="48"/>
      <c r="AE1134" s="48"/>
      <c r="AF1134" s="48"/>
      <c r="AG1134" s="48"/>
      <c r="AH1134" s="48"/>
      <c r="AI1134" s="48"/>
      <c r="AJ1134" s="48"/>
      <c r="AK1134" s="48"/>
      <c r="AL1134" s="48"/>
      <c r="AM1134" s="48"/>
      <c r="AN1134" s="48"/>
      <c r="AO1134" s="48"/>
      <c r="AP1134" s="48"/>
      <c r="AQ1134" s="48"/>
      <c r="AR1134" s="48"/>
      <c r="AS1134" s="48"/>
      <c r="AT1134" s="48"/>
      <c r="AU1134" s="48"/>
      <c r="AV1134" s="48"/>
      <c r="AW1134" s="48"/>
      <c r="AX1134" s="48"/>
      <c r="AY1134" s="48"/>
      <c r="AZ1134" s="48"/>
      <c r="BA1134" s="48"/>
      <c r="BB1134" s="48"/>
      <c r="BC1134" s="48"/>
      <c r="BD1134" s="48"/>
      <c r="BE1134" s="48"/>
      <c r="BF1134" s="48"/>
      <c r="BG1134" s="48"/>
      <c r="BH1134" s="48"/>
      <c r="BI1134" s="48"/>
      <c r="BJ1134" s="48"/>
      <c r="BK1134" s="48"/>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c r="EF1134" s="48"/>
      <c r="EG1134" s="48"/>
      <c r="EH1134" s="48"/>
      <c r="EI1134" s="48"/>
      <c r="EJ1134" s="48"/>
      <c r="EK1134" s="48"/>
      <c r="EL1134" s="48"/>
      <c r="EM1134" s="48"/>
      <c r="EN1134" s="48"/>
      <c r="EO1134" s="48"/>
      <c r="EP1134" s="48"/>
      <c r="EQ1134" s="48"/>
      <c r="ER1134" s="48"/>
      <c r="ES1134" s="48"/>
      <c r="ET1134" s="48"/>
      <c r="EU1134" s="48"/>
      <c r="EV1134" s="48"/>
      <c r="EW1134" s="48"/>
      <c r="EX1134" s="48"/>
      <c r="EY1134" s="48"/>
      <c r="EZ1134" s="48"/>
      <c r="FA1134" s="48"/>
      <c r="FB1134" s="48"/>
      <c r="FC1134" s="48"/>
      <c r="FD1134" s="48"/>
      <c r="FE1134" s="48"/>
      <c r="FF1134" s="48"/>
      <c r="FG1134" s="48"/>
      <c r="FH1134" s="48"/>
      <c r="FI1134" s="48"/>
      <c r="FJ1134" s="48"/>
      <c r="FK1134" s="48"/>
      <c r="FL1134" s="48"/>
      <c r="FM1134" s="48"/>
      <c r="FN1134" s="48"/>
      <c r="FO1134" s="48"/>
      <c r="FP1134" s="48"/>
      <c r="FQ1134" s="48"/>
      <c r="FR1134" s="48"/>
      <c r="FS1134" s="48"/>
      <c r="FT1134" s="48"/>
      <c r="FU1134" s="48"/>
      <c r="FV1134" s="48"/>
      <c r="FW1134" s="48"/>
      <c r="FX1134" s="48"/>
      <c r="FY1134" s="48"/>
      <c r="FZ1134" s="48"/>
      <c r="GA1134" s="48"/>
      <c r="GB1134" s="48"/>
      <c r="GC1134" s="48"/>
      <c r="GD1134" s="48"/>
      <c r="GE1134" s="48"/>
      <c r="GF1134" s="48"/>
      <c r="GG1134" s="48"/>
      <c r="GH1134" s="48"/>
      <c r="GI1134" s="48"/>
      <c r="GJ1134" s="48"/>
      <c r="GK1134" s="48"/>
      <c r="GL1134" s="48"/>
      <c r="GM1134" s="48"/>
      <c r="GN1134" s="48"/>
      <c r="GO1134" s="48"/>
      <c r="GP1134" s="48"/>
      <c r="GQ1134" s="48"/>
      <c r="GR1134" s="48"/>
      <c r="GS1134" s="48"/>
      <c r="GT1134" s="48"/>
      <c r="GU1134" s="48"/>
      <c r="GV1134" s="48"/>
      <c r="GW1134" s="48"/>
      <c r="GX1134" s="48"/>
      <c r="GY1134" s="48"/>
      <c r="GZ1134" s="48"/>
      <c r="HA1134" s="48"/>
      <c r="HB1134" s="48"/>
      <c r="HC1134" s="48"/>
      <c r="HD1134" s="48"/>
      <c r="HE1134" s="48"/>
      <c r="HF1134" s="48"/>
      <c r="HG1134" s="48"/>
      <c r="HH1134" s="48"/>
      <c r="HI1134" s="48"/>
      <c r="HJ1134" s="48"/>
      <c r="HK1134" s="48"/>
      <c r="HL1134" s="48"/>
      <c r="HM1134" s="48"/>
      <c r="HN1134" s="48"/>
      <c r="HO1134" s="48"/>
      <c r="HP1134" s="48"/>
      <c r="HQ1134" s="48"/>
      <c r="HR1134" s="48"/>
      <c r="HS1134" s="48"/>
      <c r="HT1134" s="48"/>
      <c r="HU1134" s="48"/>
      <c r="HV1134" s="48"/>
      <c r="HW1134" s="48"/>
      <c r="HX1134" s="48"/>
      <c r="HY1134" s="48"/>
      <c r="HZ1134" s="48"/>
      <c r="IA1134" s="48"/>
      <c r="IB1134" s="48"/>
      <c r="IC1134" s="48"/>
      <c r="ID1134" s="48"/>
      <c r="IE1134" s="48"/>
      <c r="IF1134" s="48"/>
      <c r="IG1134" s="48"/>
      <c r="IH1134" s="48"/>
      <c r="II1134" s="48"/>
      <c r="IJ1134" s="48"/>
      <c r="IK1134" s="48"/>
      <c r="IL1134" s="48"/>
      <c r="IM1134" s="48"/>
      <c r="IN1134" s="48"/>
      <c r="IO1134" s="48"/>
      <c r="IP1134" s="48"/>
      <c r="IQ1134" s="48"/>
      <c r="IR1134" s="48"/>
      <c r="IS1134" s="48"/>
      <c r="IT1134" s="48"/>
      <c r="IU1134" s="48"/>
      <c r="IV1134" s="48"/>
    </row>
    <row r="1135" spans="2:256" x14ac:dyDescent="0.25">
      <c r="B1135" s="48"/>
      <c r="C1135" s="48"/>
      <c r="D1135" s="48"/>
      <c r="E1135" s="48"/>
      <c r="F1135" s="48"/>
      <c r="G1135" s="48"/>
      <c r="H1135" s="48"/>
      <c r="I1135" s="48"/>
      <c r="J1135" s="48"/>
      <c r="K1135" s="48"/>
      <c r="O1135" s="48"/>
      <c r="P1135" s="48"/>
      <c r="Q1135" s="48"/>
      <c r="R1135" s="48"/>
      <c r="S1135" s="48"/>
      <c r="T1135" s="48"/>
      <c r="U1135" s="48"/>
      <c r="V1135" s="48"/>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c r="AR1135" s="48"/>
      <c r="AS1135" s="48"/>
      <c r="AT1135" s="48"/>
      <c r="AU1135" s="48"/>
      <c r="AV1135" s="48"/>
      <c r="AW1135" s="48"/>
      <c r="AX1135" s="48"/>
      <c r="AY1135" s="48"/>
      <c r="AZ1135" s="48"/>
      <c r="BA1135" s="48"/>
      <c r="BB1135" s="48"/>
      <c r="BC1135" s="48"/>
      <c r="BD1135" s="48"/>
      <c r="BE1135" s="48"/>
      <c r="BF1135" s="48"/>
      <c r="BG1135" s="48"/>
      <c r="BH1135" s="48"/>
      <c r="BI1135" s="48"/>
      <c r="BJ1135" s="48"/>
      <c r="BK1135" s="48"/>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c r="EF1135" s="48"/>
      <c r="EG1135" s="48"/>
      <c r="EH1135" s="48"/>
      <c r="EI1135" s="48"/>
      <c r="EJ1135" s="48"/>
      <c r="EK1135" s="48"/>
      <c r="EL1135" s="48"/>
      <c r="EM1135" s="48"/>
      <c r="EN1135" s="48"/>
      <c r="EO1135" s="48"/>
      <c r="EP1135" s="48"/>
      <c r="EQ1135" s="48"/>
      <c r="ER1135" s="48"/>
      <c r="ES1135" s="48"/>
      <c r="ET1135" s="48"/>
      <c r="EU1135" s="48"/>
      <c r="EV1135" s="48"/>
      <c r="EW1135" s="48"/>
      <c r="EX1135" s="48"/>
      <c r="EY1135" s="48"/>
      <c r="EZ1135" s="48"/>
      <c r="FA1135" s="48"/>
      <c r="FB1135" s="48"/>
      <c r="FC1135" s="48"/>
      <c r="FD1135" s="48"/>
      <c r="FE1135" s="48"/>
      <c r="FF1135" s="48"/>
      <c r="FG1135" s="48"/>
      <c r="FH1135" s="48"/>
      <c r="FI1135" s="48"/>
      <c r="FJ1135" s="48"/>
      <c r="FK1135" s="48"/>
      <c r="FL1135" s="48"/>
      <c r="FM1135" s="48"/>
      <c r="FN1135" s="48"/>
      <c r="FO1135" s="48"/>
      <c r="FP1135" s="48"/>
      <c r="FQ1135" s="48"/>
      <c r="FR1135" s="48"/>
      <c r="FS1135" s="48"/>
      <c r="FT1135" s="48"/>
      <c r="FU1135" s="48"/>
      <c r="FV1135" s="48"/>
      <c r="FW1135" s="48"/>
      <c r="FX1135" s="48"/>
      <c r="FY1135" s="48"/>
      <c r="FZ1135" s="48"/>
      <c r="GA1135" s="48"/>
      <c r="GB1135" s="48"/>
      <c r="GC1135" s="48"/>
      <c r="GD1135" s="48"/>
      <c r="GE1135" s="48"/>
      <c r="GF1135" s="48"/>
      <c r="GG1135" s="48"/>
      <c r="GH1135" s="48"/>
      <c r="GI1135" s="48"/>
      <c r="GJ1135" s="48"/>
      <c r="GK1135" s="48"/>
      <c r="GL1135" s="48"/>
      <c r="GM1135" s="48"/>
      <c r="GN1135" s="48"/>
      <c r="GO1135" s="48"/>
      <c r="GP1135" s="48"/>
      <c r="GQ1135" s="48"/>
      <c r="GR1135" s="48"/>
      <c r="GS1135" s="48"/>
      <c r="GT1135" s="48"/>
      <c r="GU1135" s="48"/>
      <c r="GV1135" s="48"/>
      <c r="GW1135" s="48"/>
      <c r="GX1135" s="48"/>
      <c r="GY1135" s="48"/>
      <c r="GZ1135" s="48"/>
      <c r="HA1135" s="48"/>
      <c r="HB1135" s="48"/>
      <c r="HC1135" s="48"/>
      <c r="HD1135" s="48"/>
      <c r="HE1135" s="48"/>
      <c r="HF1135" s="48"/>
      <c r="HG1135" s="48"/>
      <c r="HH1135" s="48"/>
      <c r="HI1135" s="48"/>
      <c r="HJ1135" s="48"/>
      <c r="HK1135" s="48"/>
      <c r="HL1135" s="48"/>
      <c r="HM1135" s="48"/>
      <c r="HN1135" s="48"/>
      <c r="HO1135" s="48"/>
      <c r="HP1135" s="48"/>
      <c r="HQ1135" s="48"/>
      <c r="HR1135" s="48"/>
      <c r="HS1135" s="48"/>
      <c r="HT1135" s="48"/>
      <c r="HU1135" s="48"/>
      <c r="HV1135" s="48"/>
      <c r="HW1135" s="48"/>
      <c r="HX1135" s="48"/>
      <c r="HY1135" s="48"/>
      <c r="HZ1135" s="48"/>
      <c r="IA1135" s="48"/>
      <c r="IB1135" s="48"/>
      <c r="IC1135" s="48"/>
      <c r="ID1135" s="48"/>
      <c r="IE1135" s="48"/>
      <c r="IF1135" s="48"/>
      <c r="IG1135" s="48"/>
      <c r="IH1135" s="48"/>
      <c r="II1135" s="48"/>
      <c r="IJ1135" s="48"/>
      <c r="IK1135" s="48"/>
      <c r="IL1135" s="48"/>
      <c r="IM1135" s="48"/>
      <c r="IN1135" s="48"/>
      <c r="IO1135" s="48"/>
      <c r="IP1135" s="48"/>
      <c r="IQ1135" s="48"/>
      <c r="IR1135" s="48"/>
      <c r="IS1135" s="48"/>
      <c r="IT1135" s="48"/>
      <c r="IU1135" s="48"/>
      <c r="IV1135" s="48"/>
    </row>
    <row r="1136" spans="2:256" x14ac:dyDescent="0.25">
      <c r="B1136" s="48"/>
      <c r="C1136" s="48"/>
      <c r="D1136" s="48"/>
      <c r="E1136" s="48"/>
      <c r="F1136" s="48"/>
      <c r="G1136" s="48"/>
      <c r="H1136" s="48"/>
      <c r="I1136" s="48"/>
      <c r="J1136" s="48"/>
      <c r="K1136" s="48"/>
      <c r="O1136" s="48"/>
      <c r="P1136" s="48"/>
      <c r="Q1136" s="48"/>
      <c r="R1136" s="48"/>
      <c r="S1136" s="48"/>
      <c r="T1136" s="48"/>
      <c r="U1136" s="48"/>
      <c r="V1136" s="48"/>
      <c r="W1136" s="48"/>
      <c r="X1136" s="48"/>
      <c r="Y1136" s="48"/>
      <c r="Z1136" s="48"/>
      <c r="AA1136" s="48"/>
      <c r="AB1136" s="48"/>
      <c r="AC1136" s="48"/>
      <c r="AD1136" s="48"/>
      <c r="AE1136" s="48"/>
      <c r="AF1136" s="48"/>
      <c r="AG1136" s="48"/>
      <c r="AH1136" s="48"/>
      <c r="AI1136" s="48"/>
      <c r="AJ1136" s="48"/>
      <c r="AK1136" s="48"/>
      <c r="AL1136" s="48"/>
      <c r="AM1136" s="48"/>
      <c r="AN1136" s="48"/>
      <c r="AO1136" s="48"/>
      <c r="AP1136" s="48"/>
      <c r="AQ1136" s="48"/>
      <c r="AR1136" s="48"/>
      <c r="AS1136" s="48"/>
      <c r="AT1136" s="48"/>
      <c r="AU1136" s="48"/>
      <c r="AV1136" s="48"/>
      <c r="AW1136" s="48"/>
      <c r="AX1136" s="48"/>
      <c r="AY1136" s="48"/>
      <c r="AZ1136" s="48"/>
      <c r="BA1136" s="48"/>
      <c r="BB1136" s="48"/>
      <c r="BC1136" s="48"/>
      <c r="BD1136" s="48"/>
      <c r="BE1136" s="48"/>
      <c r="BF1136" s="48"/>
      <c r="BG1136" s="48"/>
      <c r="BH1136" s="48"/>
      <c r="BI1136" s="48"/>
      <c r="BJ1136" s="48"/>
      <c r="BK1136" s="48"/>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48"/>
      <c r="DF1136" s="48"/>
      <c r="DG1136" s="48"/>
      <c r="DH1136" s="48"/>
      <c r="DI1136" s="48"/>
      <c r="DJ1136" s="48"/>
      <c r="DK1136" s="48"/>
      <c r="DL1136" s="48"/>
      <c r="DM1136" s="48"/>
      <c r="DN1136" s="48"/>
      <c r="DO1136" s="48"/>
      <c r="DP1136" s="48"/>
      <c r="DQ1136" s="48"/>
      <c r="DR1136" s="48"/>
      <c r="DS1136" s="48"/>
      <c r="DT1136" s="48"/>
      <c r="DU1136" s="48"/>
      <c r="DV1136" s="48"/>
      <c r="DW1136" s="48"/>
      <c r="DX1136" s="48"/>
      <c r="DY1136" s="48"/>
      <c r="DZ1136" s="48"/>
      <c r="EA1136" s="48"/>
      <c r="EB1136" s="48"/>
      <c r="EC1136" s="48"/>
      <c r="ED1136" s="48"/>
      <c r="EE1136" s="48"/>
      <c r="EF1136" s="48"/>
      <c r="EG1136" s="48"/>
      <c r="EH1136" s="48"/>
      <c r="EI1136" s="48"/>
      <c r="EJ1136" s="48"/>
      <c r="EK1136" s="48"/>
      <c r="EL1136" s="48"/>
      <c r="EM1136" s="48"/>
      <c r="EN1136" s="48"/>
      <c r="EO1136" s="48"/>
      <c r="EP1136" s="48"/>
      <c r="EQ1136" s="48"/>
      <c r="ER1136" s="48"/>
      <c r="ES1136" s="48"/>
      <c r="ET1136" s="48"/>
      <c r="EU1136" s="48"/>
      <c r="EV1136" s="48"/>
      <c r="EW1136" s="48"/>
      <c r="EX1136" s="48"/>
      <c r="EY1136" s="48"/>
      <c r="EZ1136" s="48"/>
      <c r="FA1136" s="48"/>
      <c r="FB1136" s="48"/>
      <c r="FC1136" s="48"/>
      <c r="FD1136" s="48"/>
      <c r="FE1136" s="48"/>
      <c r="FF1136" s="48"/>
      <c r="FG1136" s="48"/>
      <c r="FH1136" s="48"/>
      <c r="FI1136" s="48"/>
      <c r="FJ1136" s="48"/>
      <c r="FK1136" s="48"/>
      <c r="FL1136" s="48"/>
      <c r="FM1136" s="48"/>
      <c r="FN1136" s="48"/>
      <c r="FO1136" s="48"/>
      <c r="FP1136" s="48"/>
      <c r="FQ1136" s="48"/>
      <c r="FR1136" s="48"/>
      <c r="FS1136" s="48"/>
      <c r="FT1136" s="48"/>
      <c r="FU1136" s="48"/>
      <c r="FV1136" s="48"/>
      <c r="FW1136" s="48"/>
      <c r="FX1136" s="48"/>
      <c r="FY1136" s="48"/>
      <c r="FZ1136" s="48"/>
      <c r="GA1136" s="48"/>
      <c r="GB1136" s="48"/>
      <c r="GC1136" s="48"/>
      <c r="GD1136" s="48"/>
      <c r="GE1136" s="48"/>
      <c r="GF1136" s="48"/>
      <c r="GG1136" s="48"/>
      <c r="GH1136" s="48"/>
      <c r="GI1136" s="48"/>
      <c r="GJ1136" s="48"/>
      <c r="GK1136" s="48"/>
      <c r="GL1136" s="48"/>
      <c r="GM1136" s="48"/>
      <c r="GN1136" s="48"/>
      <c r="GO1136" s="48"/>
      <c r="GP1136" s="48"/>
      <c r="GQ1136" s="48"/>
      <c r="GR1136" s="48"/>
      <c r="GS1136" s="48"/>
      <c r="GT1136" s="48"/>
      <c r="GU1136" s="48"/>
      <c r="GV1136" s="48"/>
      <c r="GW1136" s="48"/>
      <c r="GX1136" s="48"/>
      <c r="GY1136" s="48"/>
      <c r="GZ1136" s="48"/>
      <c r="HA1136" s="48"/>
      <c r="HB1136" s="48"/>
      <c r="HC1136" s="48"/>
      <c r="HD1136" s="48"/>
      <c r="HE1136" s="48"/>
      <c r="HF1136" s="48"/>
      <c r="HG1136" s="48"/>
      <c r="HH1136" s="48"/>
      <c r="HI1136" s="48"/>
      <c r="HJ1136" s="48"/>
      <c r="HK1136" s="48"/>
      <c r="HL1136" s="48"/>
      <c r="HM1136" s="48"/>
      <c r="HN1136" s="48"/>
      <c r="HO1136" s="48"/>
      <c r="HP1136" s="48"/>
      <c r="HQ1136" s="48"/>
      <c r="HR1136" s="48"/>
      <c r="HS1136" s="48"/>
      <c r="HT1136" s="48"/>
      <c r="HU1136" s="48"/>
      <c r="HV1136" s="48"/>
      <c r="HW1136" s="48"/>
      <c r="HX1136" s="48"/>
      <c r="HY1136" s="48"/>
      <c r="HZ1136" s="48"/>
      <c r="IA1136" s="48"/>
      <c r="IB1136" s="48"/>
      <c r="IC1136" s="48"/>
      <c r="ID1136" s="48"/>
      <c r="IE1136" s="48"/>
      <c r="IF1136" s="48"/>
      <c r="IG1136" s="48"/>
      <c r="IH1136" s="48"/>
      <c r="II1136" s="48"/>
      <c r="IJ1136" s="48"/>
      <c r="IK1136" s="48"/>
      <c r="IL1136" s="48"/>
      <c r="IM1136" s="48"/>
      <c r="IN1136" s="48"/>
      <c r="IO1136" s="48"/>
      <c r="IP1136" s="48"/>
      <c r="IQ1136" s="48"/>
      <c r="IR1136" s="48"/>
      <c r="IS1136" s="48"/>
      <c r="IT1136" s="48"/>
      <c r="IU1136" s="48"/>
      <c r="IV1136" s="48"/>
    </row>
    <row r="1137" spans="2:256" x14ac:dyDescent="0.25">
      <c r="B1137" s="48"/>
      <c r="C1137" s="48"/>
      <c r="D1137" s="48"/>
      <c r="E1137" s="48"/>
      <c r="F1137" s="48"/>
      <c r="G1137" s="48"/>
      <c r="H1137" s="48"/>
      <c r="I1137" s="48"/>
      <c r="J1137" s="48"/>
      <c r="K1137" s="48"/>
      <c r="O1137" s="48"/>
      <c r="P1137" s="48"/>
      <c r="Q1137" s="48"/>
      <c r="R1137" s="48"/>
      <c r="S1137" s="48"/>
      <c r="T1137" s="48"/>
      <c r="U1137" s="48"/>
      <c r="V1137" s="48"/>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c r="BT1137" s="48"/>
      <c r="BU1137" s="48"/>
      <c r="BV1137" s="48"/>
      <c r="BW1137" s="48"/>
      <c r="BX1137" s="48"/>
      <c r="BY1137" s="48"/>
      <c r="BZ1137" s="48"/>
      <c r="CA1137" s="48"/>
      <c r="CB1137" s="48"/>
      <c r="CC1137" s="48"/>
      <c r="CD1137" s="48"/>
      <c r="CE1137" s="48"/>
      <c r="CF1137" s="48"/>
      <c r="CG1137" s="48"/>
      <c r="CH1137" s="48"/>
      <c r="CI1137" s="48"/>
      <c r="CJ1137" s="48"/>
      <c r="CK1137" s="48"/>
      <c r="CL1137" s="48"/>
      <c r="CM1137" s="48"/>
      <c r="CN1137" s="48"/>
      <c r="CO1137" s="48"/>
      <c r="CP1137" s="48"/>
      <c r="CQ1137" s="48"/>
      <c r="CR1137" s="48"/>
      <c r="CS1137" s="48"/>
      <c r="CT1137" s="48"/>
      <c r="CU1137" s="48"/>
      <c r="CV1137" s="48"/>
      <c r="CW1137" s="48"/>
      <c r="CX1137" s="48"/>
      <c r="CY1137" s="48"/>
      <c r="CZ1137" s="48"/>
      <c r="DA1137" s="48"/>
      <c r="DB1137" s="48"/>
      <c r="DC1137" s="48"/>
      <c r="DD1137" s="48"/>
      <c r="DE1137" s="48"/>
      <c r="DF1137" s="48"/>
      <c r="DG1137" s="48"/>
      <c r="DH1137" s="48"/>
      <c r="DI1137" s="48"/>
      <c r="DJ1137" s="48"/>
      <c r="DK1137" s="48"/>
      <c r="DL1137" s="48"/>
      <c r="DM1137" s="48"/>
      <c r="DN1137" s="48"/>
      <c r="DO1137" s="48"/>
      <c r="DP1137" s="48"/>
      <c r="DQ1137" s="48"/>
      <c r="DR1137" s="48"/>
      <c r="DS1137" s="48"/>
      <c r="DT1137" s="48"/>
      <c r="DU1137" s="48"/>
      <c r="DV1137" s="48"/>
      <c r="DW1137" s="48"/>
      <c r="DX1137" s="48"/>
      <c r="DY1137" s="48"/>
      <c r="DZ1137" s="48"/>
      <c r="EA1137" s="48"/>
      <c r="EB1137" s="48"/>
      <c r="EC1137" s="48"/>
      <c r="ED1137" s="48"/>
      <c r="EE1137" s="48"/>
      <c r="EF1137" s="48"/>
      <c r="EG1137" s="48"/>
      <c r="EH1137" s="48"/>
      <c r="EI1137" s="48"/>
      <c r="EJ1137" s="48"/>
      <c r="EK1137" s="48"/>
      <c r="EL1137" s="48"/>
      <c r="EM1137" s="48"/>
      <c r="EN1137" s="48"/>
      <c r="EO1137" s="48"/>
      <c r="EP1137" s="48"/>
      <c r="EQ1137" s="48"/>
      <c r="ER1137" s="48"/>
      <c r="ES1137" s="48"/>
      <c r="ET1137" s="48"/>
      <c r="EU1137" s="48"/>
      <c r="EV1137" s="48"/>
      <c r="EW1137" s="48"/>
      <c r="EX1137" s="48"/>
      <c r="EY1137" s="48"/>
      <c r="EZ1137" s="48"/>
      <c r="FA1137" s="48"/>
      <c r="FB1137" s="48"/>
      <c r="FC1137" s="48"/>
      <c r="FD1137" s="48"/>
      <c r="FE1137" s="48"/>
      <c r="FF1137" s="48"/>
      <c r="FG1137" s="48"/>
      <c r="FH1137" s="48"/>
      <c r="FI1137" s="48"/>
      <c r="FJ1137" s="48"/>
      <c r="FK1137" s="48"/>
      <c r="FL1137" s="48"/>
      <c r="FM1137" s="48"/>
      <c r="FN1137" s="48"/>
      <c r="FO1137" s="48"/>
      <c r="FP1137" s="48"/>
      <c r="FQ1137" s="48"/>
      <c r="FR1137" s="48"/>
      <c r="FS1137" s="48"/>
      <c r="FT1137" s="48"/>
      <c r="FU1137" s="48"/>
      <c r="FV1137" s="48"/>
      <c r="FW1137" s="48"/>
      <c r="FX1137" s="48"/>
      <c r="FY1137" s="48"/>
      <c r="FZ1137" s="48"/>
      <c r="GA1137" s="48"/>
      <c r="GB1137" s="48"/>
      <c r="GC1137" s="48"/>
      <c r="GD1137" s="48"/>
      <c r="GE1137" s="48"/>
      <c r="GF1137" s="48"/>
      <c r="GG1137" s="48"/>
      <c r="GH1137" s="48"/>
      <c r="GI1137" s="48"/>
      <c r="GJ1137" s="48"/>
      <c r="GK1137" s="48"/>
      <c r="GL1137" s="48"/>
      <c r="GM1137" s="48"/>
      <c r="GN1137" s="48"/>
      <c r="GO1137" s="48"/>
      <c r="GP1137" s="48"/>
      <c r="GQ1137" s="48"/>
      <c r="GR1137" s="48"/>
      <c r="GS1137" s="48"/>
      <c r="GT1137" s="48"/>
      <c r="GU1137" s="48"/>
      <c r="GV1137" s="48"/>
      <c r="GW1137" s="48"/>
      <c r="GX1137" s="48"/>
      <c r="GY1137" s="48"/>
      <c r="GZ1137" s="48"/>
      <c r="HA1137" s="48"/>
      <c r="HB1137" s="48"/>
      <c r="HC1137" s="48"/>
      <c r="HD1137" s="48"/>
      <c r="HE1137" s="48"/>
      <c r="HF1137" s="48"/>
      <c r="HG1137" s="48"/>
      <c r="HH1137" s="48"/>
      <c r="HI1137" s="48"/>
      <c r="HJ1137" s="48"/>
      <c r="HK1137" s="48"/>
      <c r="HL1137" s="48"/>
      <c r="HM1137" s="48"/>
      <c r="HN1137" s="48"/>
      <c r="HO1137" s="48"/>
      <c r="HP1137" s="48"/>
      <c r="HQ1137" s="48"/>
      <c r="HR1137" s="48"/>
      <c r="HS1137" s="48"/>
      <c r="HT1137" s="48"/>
      <c r="HU1137" s="48"/>
      <c r="HV1137" s="48"/>
      <c r="HW1137" s="48"/>
      <c r="HX1137" s="48"/>
      <c r="HY1137" s="48"/>
      <c r="HZ1137" s="48"/>
      <c r="IA1137" s="48"/>
      <c r="IB1137" s="48"/>
      <c r="IC1137" s="48"/>
      <c r="ID1137" s="48"/>
      <c r="IE1137" s="48"/>
      <c r="IF1137" s="48"/>
      <c r="IG1137" s="48"/>
      <c r="IH1137" s="48"/>
      <c r="II1137" s="48"/>
      <c r="IJ1137" s="48"/>
      <c r="IK1137" s="48"/>
      <c r="IL1137" s="48"/>
      <c r="IM1137" s="48"/>
      <c r="IN1137" s="48"/>
      <c r="IO1137" s="48"/>
      <c r="IP1137" s="48"/>
      <c r="IQ1137" s="48"/>
      <c r="IR1137" s="48"/>
      <c r="IS1137" s="48"/>
      <c r="IT1137" s="48"/>
      <c r="IU1137" s="48"/>
      <c r="IV1137" s="48"/>
    </row>
    <row r="1138" spans="2:256" x14ac:dyDescent="0.25">
      <c r="B1138" s="48"/>
      <c r="C1138" s="48"/>
      <c r="D1138" s="48"/>
      <c r="E1138" s="48"/>
      <c r="F1138" s="48"/>
      <c r="G1138" s="48"/>
      <c r="H1138" s="48"/>
      <c r="I1138" s="48"/>
      <c r="J1138" s="48"/>
      <c r="K1138" s="48"/>
      <c r="O1138" s="48"/>
      <c r="P1138" s="48"/>
      <c r="Q1138" s="48"/>
      <c r="R1138" s="48"/>
      <c r="S1138" s="48"/>
      <c r="T1138" s="48"/>
      <c r="U1138" s="48"/>
      <c r="V1138" s="48"/>
      <c r="W1138" s="48"/>
      <c r="X1138" s="48"/>
      <c r="Y1138" s="48"/>
      <c r="Z1138" s="48"/>
      <c r="AA1138" s="48"/>
      <c r="AB1138" s="48"/>
      <c r="AC1138" s="48"/>
      <c r="AD1138" s="48"/>
      <c r="AE1138" s="48"/>
      <c r="AF1138" s="48"/>
      <c r="AG1138" s="48"/>
      <c r="AH1138" s="48"/>
      <c r="AI1138" s="48"/>
      <c r="AJ1138" s="48"/>
      <c r="AK1138" s="48"/>
      <c r="AL1138" s="48"/>
      <c r="AM1138" s="48"/>
      <c r="AN1138" s="48"/>
      <c r="AO1138" s="48"/>
      <c r="AP1138" s="48"/>
      <c r="AQ1138" s="48"/>
      <c r="AR1138" s="48"/>
      <c r="AS1138" s="48"/>
      <c r="AT1138" s="48"/>
      <c r="AU1138" s="48"/>
      <c r="AV1138" s="48"/>
      <c r="AW1138" s="48"/>
      <c r="AX1138" s="48"/>
      <c r="AY1138" s="48"/>
      <c r="AZ1138" s="48"/>
      <c r="BA1138" s="48"/>
      <c r="BB1138" s="48"/>
      <c r="BC1138" s="48"/>
      <c r="BD1138" s="48"/>
      <c r="BE1138" s="48"/>
      <c r="BF1138" s="48"/>
      <c r="BG1138" s="48"/>
      <c r="BH1138" s="48"/>
      <c r="BI1138" s="48"/>
      <c r="BJ1138" s="48"/>
      <c r="BK1138" s="48"/>
      <c r="BL1138" s="48"/>
      <c r="BM1138" s="48"/>
      <c r="BN1138" s="48"/>
      <c r="BO1138" s="48"/>
      <c r="BP1138" s="48"/>
      <c r="BQ1138" s="48"/>
      <c r="BR1138" s="48"/>
      <c r="BS1138" s="48"/>
      <c r="BT1138" s="48"/>
      <c r="BU1138" s="48"/>
      <c r="BV1138" s="48"/>
      <c r="BW1138" s="48"/>
      <c r="BX1138" s="48"/>
      <c r="BY1138" s="48"/>
      <c r="BZ1138" s="48"/>
      <c r="CA1138" s="48"/>
      <c r="CB1138" s="48"/>
      <c r="CC1138" s="48"/>
      <c r="CD1138" s="48"/>
      <c r="CE1138" s="48"/>
      <c r="CF1138" s="48"/>
      <c r="CG1138" s="48"/>
      <c r="CH1138" s="48"/>
      <c r="CI1138" s="48"/>
      <c r="CJ1138" s="48"/>
      <c r="CK1138" s="48"/>
      <c r="CL1138" s="48"/>
      <c r="CM1138" s="48"/>
      <c r="CN1138" s="48"/>
      <c r="CO1138" s="48"/>
      <c r="CP1138" s="48"/>
      <c r="CQ1138" s="48"/>
      <c r="CR1138" s="48"/>
      <c r="CS1138" s="48"/>
      <c r="CT1138" s="48"/>
      <c r="CU1138" s="48"/>
      <c r="CV1138" s="48"/>
      <c r="CW1138" s="48"/>
      <c r="CX1138" s="48"/>
      <c r="CY1138" s="48"/>
      <c r="CZ1138" s="48"/>
      <c r="DA1138" s="48"/>
      <c r="DB1138" s="48"/>
      <c r="DC1138" s="48"/>
      <c r="DD1138" s="48"/>
      <c r="DE1138" s="48"/>
      <c r="DF1138" s="48"/>
      <c r="DG1138" s="48"/>
      <c r="DH1138" s="48"/>
      <c r="DI1138" s="48"/>
      <c r="DJ1138" s="48"/>
      <c r="DK1138" s="48"/>
      <c r="DL1138" s="48"/>
      <c r="DM1138" s="48"/>
      <c r="DN1138" s="48"/>
      <c r="DO1138" s="48"/>
      <c r="DP1138" s="48"/>
      <c r="DQ1138" s="48"/>
      <c r="DR1138" s="48"/>
      <c r="DS1138" s="48"/>
      <c r="DT1138" s="48"/>
      <c r="DU1138" s="48"/>
      <c r="DV1138" s="48"/>
      <c r="DW1138" s="48"/>
      <c r="DX1138" s="48"/>
      <c r="DY1138" s="48"/>
      <c r="DZ1138" s="48"/>
      <c r="EA1138" s="48"/>
      <c r="EB1138" s="48"/>
      <c r="EC1138" s="48"/>
      <c r="ED1138" s="48"/>
      <c r="EE1138" s="48"/>
      <c r="EF1138" s="48"/>
      <c r="EG1138" s="48"/>
      <c r="EH1138" s="48"/>
      <c r="EI1138" s="48"/>
      <c r="EJ1138" s="48"/>
      <c r="EK1138" s="48"/>
      <c r="EL1138" s="48"/>
      <c r="EM1138" s="48"/>
      <c r="EN1138" s="48"/>
      <c r="EO1138" s="48"/>
      <c r="EP1138" s="48"/>
      <c r="EQ1138" s="48"/>
      <c r="ER1138" s="48"/>
      <c r="ES1138" s="48"/>
      <c r="ET1138" s="48"/>
      <c r="EU1138" s="48"/>
      <c r="EV1138" s="48"/>
      <c r="EW1138" s="48"/>
      <c r="EX1138" s="48"/>
      <c r="EY1138" s="48"/>
      <c r="EZ1138" s="48"/>
      <c r="FA1138" s="48"/>
      <c r="FB1138" s="48"/>
      <c r="FC1138" s="48"/>
      <c r="FD1138" s="48"/>
      <c r="FE1138" s="48"/>
      <c r="FF1138" s="48"/>
      <c r="FG1138" s="48"/>
      <c r="FH1138" s="48"/>
      <c r="FI1138" s="48"/>
      <c r="FJ1138" s="48"/>
      <c r="FK1138" s="48"/>
      <c r="FL1138" s="48"/>
      <c r="FM1138" s="48"/>
      <c r="FN1138" s="48"/>
      <c r="FO1138" s="48"/>
      <c r="FP1138" s="48"/>
      <c r="FQ1138" s="48"/>
      <c r="FR1138" s="48"/>
      <c r="FS1138" s="48"/>
      <c r="FT1138" s="48"/>
      <c r="FU1138" s="48"/>
      <c r="FV1138" s="48"/>
      <c r="FW1138" s="48"/>
      <c r="FX1138" s="48"/>
      <c r="FY1138" s="48"/>
      <c r="FZ1138" s="48"/>
      <c r="GA1138" s="48"/>
      <c r="GB1138" s="48"/>
      <c r="GC1138" s="48"/>
      <c r="GD1138" s="48"/>
      <c r="GE1138" s="48"/>
      <c r="GF1138" s="48"/>
      <c r="GG1138" s="48"/>
      <c r="GH1138" s="48"/>
      <c r="GI1138" s="48"/>
      <c r="GJ1138" s="48"/>
      <c r="GK1138" s="48"/>
      <c r="GL1138" s="48"/>
      <c r="GM1138" s="48"/>
      <c r="GN1138" s="48"/>
      <c r="GO1138" s="48"/>
      <c r="GP1138" s="48"/>
      <c r="GQ1138" s="48"/>
      <c r="GR1138" s="48"/>
      <c r="GS1138" s="48"/>
      <c r="GT1138" s="48"/>
      <c r="GU1138" s="48"/>
      <c r="GV1138" s="48"/>
      <c r="GW1138" s="48"/>
      <c r="GX1138" s="48"/>
      <c r="GY1138" s="48"/>
      <c r="GZ1138" s="48"/>
      <c r="HA1138" s="48"/>
      <c r="HB1138" s="48"/>
      <c r="HC1138" s="48"/>
      <c r="HD1138" s="48"/>
      <c r="HE1138" s="48"/>
      <c r="HF1138" s="48"/>
      <c r="HG1138" s="48"/>
      <c r="HH1138" s="48"/>
      <c r="HI1138" s="48"/>
      <c r="HJ1138" s="48"/>
      <c r="HK1138" s="48"/>
      <c r="HL1138" s="48"/>
      <c r="HM1138" s="48"/>
      <c r="HN1138" s="48"/>
      <c r="HO1138" s="48"/>
      <c r="HP1138" s="48"/>
      <c r="HQ1138" s="48"/>
      <c r="HR1138" s="48"/>
      <c r="HS1138" s="48"/>
      <c r="HT1138" s="48"/>
      <c r="HU1138" s="48"/>
      <c r="HV1138" s="48"/>
      <c r="HW1138" s="48"/>
      <c r="HX1138" s="48"/>
      <c r="HY1138" s="48"/>
      <c r="HZ1138" s="48"/>
      <c r="IA1138" s="48"/>
      <c r="IB1138" s="48"/>
      <c r="IC1138" s="48"/>
      <c r="ID1138" s="48"/>
      <c r="IE1138" s="48"/>
      <c r="IF1138" s="48"/>
      <c r="IG1138" s="48"/>
      <c r="IH1138" s="48"/>
      <c r="II1138" s="48"/>
      <c r="IJ1138" s="48"/>
      <c r="IK1138" s="48"/>
      <c r="IL1138" s="48"/>
      <c r="IM1138" s="48"/>
      <c r="IN1138" s="48"/>
      <c r="IO1138" s="48"/>
      <c r="IP1138" s="48"/>
      <c r="IQ1138" s="48"/>
      <c r="IR1138" s="48"/>
      <c r="IS1138" s="48"/>
      <c r="IT1138" s="48"/>
      <c r="IU1138" s="48"/>
      <c r="IV1138" s="48"/>
    </row>
    <row r="1139" spans="2:256" x14ac:dyDescent="0.25">
      <c r="B1139" s="48"/>
      <c r="C1139" s="48"/>
      <c r="D1139" s="48"/>
      <c r="E1139" s="48"/>
      <c r="F1139" s="48"/>
      <c r="G1139" s="48"/>
      <c r="H1139" s="48"/>
      <c r="I1139" s="48"/>
      <c r="J1139" s="48"/>
      <c r="K1139" s="48"/>
      <c r="O1139" s="48"/>
      <c r="P1139" s="48"/>
      <c r="Q1139" s="48"/>
      <c r="R1139" s="48"/>
      <c r="S1139" s="48"/>
      <c r="T1139" s="48"/>
      <c r="U1139" s="48"/>
      <c r="V1139" s="48"/>
      <c r="W1139" s="48"/>
      <c r="X1139" s="48"/>
      <c r="Y1139" s="48"/>
      <c r="Z1139" s="48"/>
      <c r="AA1139" s="48"/>
      <c r="AB1139" s="48"/>
      <c r="AC1139" s="48"/>
      <c r="AD1139" s="48"/>
      <c r="AE1139" s="48"/>
      <c r="AF1139" s="48"/>
      <c r="AG1139" s="48"/>
      <c r="AH1139" s="48"/>
      <c r="AI1139" s="48"/>
      <c r="AJ1139" s="48"/>
      <c r="AK1139" s="48"/>
      <c r="AL1139" s="48"/>
      <c r="AM1139" s="48"/>
      <c r="AN1139" s="48"/>
      <c r="AO1139" s="48"/>
      <c r="AP1139" s="48"/>
      <c r="AQ1139" s="48"/>
      <c r="AR1139" s="48"/>
      <c r="AS1139" s="48"/>
      <c r="AT1139" s="48"/>
      <c r="AU1139" s="48"/>
      <c r="AV1139" s="48"/>
      <c r="AW1139" s="48"/>
      <c r="AX1139" s="48"/>
      <c r="AY1139" s="48"/>
      <c r="AZ1139" s="48"/>
      <c r="BA1139" s="48"/>
      <c r="BB1139" s="48"/>
      <c r="BC1139" s="48"/>
      <c r="BD1139" s="48"/>
      <c r="BE1139" s="48"/>
      <c r="BF1139" s="48"/>
      <c r="BG1139" s="48"/>
      <c r="BH1139" s="48"/>
      <c r="BI1139" s="48"/>
      <c r="BJ1139" s="48"/>
      <c r="BK1139" s="48"/>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c r="EF1139" s="48"/>
      <c r="EG1139" s="48"/>
      <c r="EH1139" s="48"/>
      <c r="EI1139" s="48"/>
      <c r="EJ1139" s="48"/>
      <c r="EK1139" s="48"/>
      <c r="EL1139" s="48"/>
      <c r="EM1139" s="48"/>
      <c r="EN1139" s="48"/>
      <c r="EO1139" s="48"/>
      <c r="EP1139" s="48"/>
      <c r="EQ1139" s="48"/>
      <c r="ER1139" s="48"/>
      <c r="ES1139" s="48"/>
      <c r="ET1139" s="48"/>
      <c r="EU1139" s="48"/>
      <c r="EV1139" s="48"/>
      <c r="EW1139" s="48"/>
      <c r="EX1139" s="48"/>
      <c r="EY1139" s="48"/>
      <c r="EZ1139" s="48"/>
      <c r="FA1139" s="48"/>
      <c r="FB1139" s="48"/>
      <c r="FC1139" s="48"/>
      <c r="FD1139" s="48"/>
      <c r="FE1139" s="48"/>
      <c r="FF1139" s="48"/>
      <c r="FG1139" s="48"/>
      <c r="FH1139" s="48"/>
      <c r="FI1139" s="48"/>
      <c r="FJ1139" s="48"/>
      <c r="FK1139" s="48"/>
      <c r="FL1139" s="48"/>
      <c r="FM1139" s="48"/>
      <c r="FN1139" s="48"/>
      <c r="FO1139" s="48"/>
      <c r="FP1139" s="48"/>
      <c r="FQ1139" s="48"/>
      <c r="FR1139" s="48"/>
      <c r="FS1139" s="48"/>
      <c r="FT1139" s="48"/>
      <c r="FU1139" s="48"/>
      <c r="FV1139" s="48"/>
      <c r="FW1139" s="48"/>
      <c r="FX1139" s="48"/>
      <c r="FY1139" s="48"/>
      <c r="FZ1139" s="48"/>
      <c r="GA1139" s="48"/>
      <c r="GB1139" s="48"/>
      <c r="GC1139" s="48"/>
      <c r="GD1139" s="48"/>
      <c r="GE1139" s="48"/>
      <c r="GF1139" s="48"/>
      <c r="GG1139" s="48"/>
      <c r="GH1139" s="48"/>
      <c r="GI1139" s="48"/>
      <c r="GJ1139" s="48"/>
      <c r="GK1139" s="48"/>
      <c r="GL1139" s="48"/>
      <c r="GM1139" s="48"/>
      <c r="GN1139" s="48"/>
      <c r="GO1139" s="48"/>
      <c r="GP1139" s="48"/>
      <c r="GQ1139" s="48"/>
      <c r="GR1139" s="48"/>
      <c r="GS1139" s="48"/>
      <c r="GT1139" s="48"/>
      <c r="GU1139" s="48"/>
      <c r="GV1139" s="48"/>
      <c r="GW1139" s="48"/>
      <c r="GX1139" s="48"/>
      <c r="GY1139" s="48"/>
      <c r="GZ1139" s="48"/>
      <c r="HA1139" s="48"/>
      <c r="HB1139" s="48"/>
      <c r="HC1139" s="48"/>
      <c r="HD1139" s="48"/>
      <c r="HE1139" s="48"/>
      <c r="HF1139" s="48"/>
      <c r="HG1139" s="48"/>
      <c r="HH1139" s="48"/>
      <c r="HI1139" s="48"/>
      <c r="HJ1139" s="48"/>
      <c r="HK1139" s="48"/>
      <c r="HL1139" s="48"/>
      <c r="HM1139" s="48"/>
      <c r="HN1139" s="48"/>
      <c r="HO1139" s="48"/>
      <c r="HP1139" s="48"/>
      <c r="HQ1139" s="48"/>
      <c r="HR1139" s="48"/>
      <c r="HS1139" s="48"/>
      <c r="HT1139" s="48"/>
      <c r="HU1139" s="48"/>
      <c r="HV1139" s="48"/>
      <c r="HW1139" s="48"/>
      <c r="HX1139" s="48"/>
      <c r="HY1139" s="48"/>
      <c r="HZ1139" s="48"/>
      <c r="IA1139" s="48"/>
      <c r="IB1139" s="48"/>
      <c r="IC1139" s="48"/>
      <c r="ID1139" s="48"/>
      <c r="IE1139" s="48"/>
      <c r="IF1139" s="48"/>
      <c r="IG1139" s="48"/>
      <c r="IH1139" s="48"/>
      <c r="II1139" s="48"/>
      <c r="IJ1139" s="48"/>
      <c r="IK1139" s="48"/>
      <c r="IL1139" s="48"/>
      <c r="IM1139" s="48"/>
      <c r="IN1139" s="48"/>
      <c r="IO1139" s="48"/>
      <c r="IP1139" s="48"/>
      <c r="IQ1139" s="48"/>
      <c r="IR1139" s="48"/>
      <c r="IS1139" s="48"/>
      <c r="IT1139" s="48"/>
      <c r="IU1139" s="48"/>
      <c r="IV1139" s="48"/>
    </row>
    <row r="1140" spans="2:256" x14ac:dyDescent="0.25">
      <c r="B1140" s="48"/>
      <c r="C1140" s="48"/>
      <c r="D1140" s="48"/>
      <c r="E1140" s="48"/>
      <c r="F1140" s="48"/>
      <c r="G1140" s="48"/>
      <c r="H1140" s="48"/>
      <c r="I1140" s="48"/>
      <c r="J1140" s="48"/>
      <c r="K1140" s="48"/>
      <c r="O1140" s="48"/>
      <c r="P1140" s="48"/>
      <c r="Q1140" s="48"/>
      <c r="R1140" s="48"/>
      <c r="S1140" s="48"/>
      <c r="T1140" s="48"/>
      <c r="U1140" s="48"/>
      <c r="V1140" s="48"/>
      <c r="W1140" s="48"/>
      <c r="X1140" s="48"/>
      <c r="Y1140" s="48"/>
      <c r="Z1140" s="48"/>
      <c r="AA1140" s="48"/>
      <c r="AB1140" s="48"/>
      <c r="AC1140" s="48"/>
      <c r="AD1140" s="48"/>
      <c r="AE1140" s="48"/>
      <c r="AF1140" s="48"/>
      <c r="AG1140" s="48"/>
      <c r="AH1140" s="48"/>
      <c r="AI1140" s="48"/>
      <c r="AJ1140" s="48"/>
      <c r="AK1140" s="48"/>
      <c r="AL1140" s="48"/>
      <c r="AM1140" s="48"/>
      <c r="AN1140" s="48"/>
      <c r="AO1140" s="48"/>
      <c r="AP1140" s="48"/>
      <c r="AQ1140" s="48"/>
      <c r="AR1140" s="48"/>
      <c r="AS1140" s="48"/>
      <c r="AT1140" s="48"/>
      <c r="AU1140" s="48"/>
      <c r="AV1140" s="48"/>
      <c r="AW1140" s="48"/>
      <c r="AX1140" s="48"/>
      <c r="AY1140" s="48"/>
      <c r="AZ1140" s="48"/>
      <c r="BA1140" s="48"/>
      <c r="BB1140" s="48"/>
      <c r="BC1140" s="48"/>
      <c r="BD1140" s="48"/>
      <c r="BE1140" s="48"/>
      <c r="BF1140" s="48"/>
      <c r="BG1140" s="48"/>
      <c r="BH1140" s="48"/>
      <c r="BI1140" s="48"/>
      <c r="BJ1140" s="48"/>
      <c r="BK1140" s="48"/>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c r="EF1140" s="48"/>
      <c r="EG1140" s="48"/>
      <c r="EH1140" s="48"/>
      <c r="EI1140" s="48"/>
      <c r="EJ1140" s="48"/>
      <c r="EK1140" s="48"/>
      <c r="EL1140" s="48"/>
      <c r="EM1140" s="48"/>
      <c r="EN1140" s="48"/>
      <c r="EO1140" s="48"/>
      <c r="EP1140" s="48"/>
      <c r="EQ1140" s="48"/>
      <c r="ER1140" s="48"/>
      <c r="ES1140" s="48"/>
      <c r="ET1140" s="48"/>
      <c r="EU1140" s="48"/>
      <c r="EV1140" s="48"/>
      <c r="EW1140" s="48"/>
      <c r="EX1140" s="48"/>
      <c r="EY1140" s="48"/>
      <c r="EZ1140" s="48"/>
      <c r="FA1140" s="48"/>
      <c r="FB1140" s="48"/>
      <c r="FC1140" s="48"/>
      <c r="FD1140" s="48"/>
      <c r="FE1140" s="48"/>
      <c r="FF1140" s="48"/>
      <c r="FG1140" s="48"/>
      <c r="FH1140" s="48"/>
      <c r="FI1140" s="48"/>
      <c r="FJ1140" s="48"/>
      <c r="FK1140" s="48"/>
      <c r="FL1140" s="48"/>
      <c r="FM1140" s="48"/>
      <c r="FN1140" s="48"/>
      <c r="FO1140" s="48"/>
      <c r="FP1140" s="48"/>
      <c r="FQ1140" s="48"/>
      <c r="FR1140" s="48"/>
      <c r="FS1140" s="48"/>
      <c r="FT1140" s="48"/>
      <c r="FU1140" s="48"/>
      <c r="FV1140" s="48"/>
      <c r="FW1140" s="48"/>
      <c r="FX1140" s="48"/>
      <c r="FY1140" s="48"/>
      <c r="FZ1140" s="48"/>
      <c r="GA1140" s="48"/>
      <c r="GB1140" s="48"/>
      <c r="GC1140" s="48"/>
      <c r="GD1140" s="48"/>
      <c r="GE1140" s="48"/>
      <c r="GF1140" s="48"/>
      <c r="GG1140" s="48"/>
      <c r="GH1140" s="48"/>
      <c r="GI1140" s="48"/>
      <c r="GJ1140" s="48"/>
      <c r="GK1140" s="48"/>
      <c r="GL1140" s="48"/>
      <c r="GM1140" s="48"/>
      <c r="GN1140" s="48"/>
      <c r="GO1140" s="48"/>
      <c r="GP1140" s="48"/>
      <c r="GQ1140" s="48"/>
      <c r="GR1140" s="48"/>
      <c r="GS1140" s="48"/>
      <c r="GT1140" s="48"/>
      <c r="GU1140" s="48"/>
      <c r="GV1140" s="48"/>
      <c r="GW1140" s="48"/>
      <c r="GX1140" s="48"/>
      <c r="GY1140" s="48"/>
      <c r="GZ1140" s="48"/>
      <c r="HA1140" s="48"/>
      <c r="HB1140" s="48"/>
      <c r="HC1140" s="48"/>
      <c r="HD1140" s="48"/>
      <c r="HE1140" s="48"/>
      <c r="HF1140" s="48"/>
      <c r="HG1140" s="48"/>
      <c r="HH1140" s="48"/>
      <c r="HI1140" s="48"/>
      <c r="HJ1140" s="48"/>
      <c r="HK1140" s="48"/>
      <c r="HL1140" s="48"/>
      <c r="HM1140" s="48"/>
      <c r="HN1140" s="48"/>
      <c r="HO1140" s="48"/>
      <c r="HP1140" s="48"/>
      <c r="HQ1140" s="48"/>
      <c r="HR1140" s="48"/>
      <c r="HS1140" s="48"/>
      <c r="HT1140" s="48"/>
      <c r="HU1140" s="48"/>
      <c r="HV1140" s="48"/>
      <c r="HW1140" s="48"/>
      <c r="HX1140" s="48"/>
      <c r="HY1140" s="48"/>
      <c r="HZ1140" s="48"/>
      <c r="IA1140" s="48"/>
      <c r="IB1140" s="48"/>
      <c r="IC1140" s="48"/>
      <c r="ID1140" s="48"/>
      <c r="IE1140" s="48"/>
      <c r="IF1140" s="48"/>
      <c r="IG1140" s="48"/>
      <c r="IH1140" s="48"/>
      <c r="II1140" s="48"/>
      <c r="IJ1140" s="48"/>
      <c r="IK1140" s="48"/>
      <c r="IL1140" s="48"/>
      <c r="IM1140" s="48"/>
      <c r="IN1140" s="48"/>
      <c r="IO1140" s="48"/>
      <c r="IP1140" s="48"/>
      <c r="IQ1140" s="48"/>
      <c r="IR1140" s="48"/>
      <c r="IS1140" s="48"/>
      <c r="IT1140" s="48"/>
      <c r="IU1140" s="48"/>
      <c r="IV1140" s="48"/>
    </row>
    <row r="1141" spans="2:256" x14ac:dyDescent="0.25">
      <c r="B1141" s="48"/>
      <c r="C1141" s="48"/>
      <c r="D1141" s="48"/>
      <c r="E1141" s="48"/>
      <c r="F1141" s="48"/>
      <c r="G1141" s="48"/>
      <c r="H1141" s="48"/>
      <c r="I1141" s="48"/>
      <c r="J1141" s="48"/>
      <c r="K1141" s="48"/>
      <c r="O1141" s="48"/>
      <c r="P1141" s="48"/>
      <c r="Q1141" s="48"/>
      <c r="R1141" s="48"/>
      <c r="S1141" s="48"/>
      <c r="T1141" s="48"/>
      <c r="U1141" s="48"/>
      <c r="V1141" s="48"/>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c r="AR1141" s="48"/>
      <c r="AS1141" s="48"/>
      <c r="AT1141" s="48"/>
      <c r="AU1141" s="48"/>
      <c r="AV1141" s="48"/>
      <c r="AW1141" s="48"/>
      <c r="AX1141" s="48"/>
      <c r="AY1141" s="48"/>
      <c r="AZ1141" s="48"/>
      <c r="BA1141" s="48"/>
      <c r="BB1141" s="48"/>
      <c r="BC1141" s="48"/>
      <c r="BD1141" s="48"/>
      <c r="BE1141" s="48"/>
      <c r="BF1141" s="48"/>
      <c r="BG1141" s="48"/>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c r="EF1141" s="48"/>
      <c r="EG1141" s="48"/>
      <c r="EH1141" s="48"/>
      <c r="EI1141" s="48"/>
      <c r="EJ1141" s="48"/>
      <c r="EK1141" s="48"/>
      <c r="EL1141" s="48"/>
      <c r="EM1141" s="48"/>
      <c r="EN1141" s="48"/>
      <c r="EO1141" s="48"/>
      <c r="EP1141" s="48"/>
      <c r="EQ1141" s="48"/>
      <c r="ER1141" s="48"/>
      <c r="ES1141" s="48"/>
      <c r="ET1141" s="48"/>
      <c r="EU1141" s="48"/>
      <c r="EV1141" s="48"/>
      <c r="EW1141" s="48"/>
      <c r="EX1141" s="48"/>
      <c r="EY1141" s="48"/>
      <c r="EZ1141" s="48"/>
      <c r="FA1141" s="48"/>
      <c r="FB1141" s="48"/>
      <c r="FC1141" s="48"/>
      <c r="FD1141" s="48"/>
      <c r="FE1141" s="48"/>
      <c r="FF1141" s="48"/>
      <c r="FG1141" s="48"/>
      <c r="FH1141" s="48"/>
      <c r="FI1141" s="48"/>
      <c r="FJ1141" s="48"/>
      <c r="FK1141" s="48"/>
      <c r="FL1141" s="48"/>
      <c r="FM1141" s="48"/>
      <c r="FN1141" s="48"/>
      <c r="FO1141" s="48"/>
      <c r="FP1141" s="48"/>
      <c r="FQ1141" s="48"/>
      <c r="FR1141" s="48"/>
      <c r="FS1141" s="48"/>
      <c r="FT1141" s="48"/>
      <c r="FU1141" s="48"/>
      <c r="FV1141" s="48"/>
      <c r="FW1141" s="48"/>
      <c r="FX1141" s="48"/>
      <c r="FY1141" s="48"/>
      <c r="FZ1141" s="48"/>
      <c r="GA1141" s="48"/>
      <c r="GB1141" s="48"/>
      <c r="GC1141" s="48"/>
      <c r="GD1141" s="48"/>
      <c r="GE1141" s="48"/>
      <c r="GF1141" s="48"/>
      <c r="GG1141" s="48"/>
      <c r="GH1141" s="48"/>
      <c r="GI1141" s="48"/>
      <c r="GJ1141" s="48"/>
      <c r="GK1141" s="48"/>
      <c r="GL1141" s="48"/>
      <c r="GM1141" s="48"/>
      <c r="GN1141" s="48"/>
      <c r="GO1141" s="48"/>
      <c r="GP1141" s="48"/>
      <c r="GQ1141" s="48"/>
      <c r="GR1141" s="48"/>
      <c r="GS1141" s="48"/>
      <c r="GT1141" s="48"/>
      <c r="GU1141" s="48"/>
      <c r="GV1141" s="48"/>
      <c r="GW1141" s="48"/>
      <c r="GX1141" s="48"/>
      <c r="GY1141" s="48"/>
      <c r="GZ1141" s="48"/>
      <c r="HA1141" s="48"/>
      <c r="HB1141" s="48"/>
      <c r="HC1141" s="48"/>
      <c r="HD1141" s="48"/>
      <c r="HE1141" s="48"/>
      <c r="HF1141" s="48"/>
      <c r="HG1141" s="48"/>
      <c r="HH1141" s="48"/>
      <c r="HI1141" s="48"/>
      <c r="HJ1141" s="48"/>
      <c r="HK1141" s="48"/>
      <c r="HL1141" s="48"/>
      <c r="HM1141" s="48"/>
      <c r="HN1141" s="48"/>
      <c r="HO1141" s="48"/>
      <c r="HP1141" s="48"/>
      <c r="HQ1141" s="48"/>
      <c r="HR1141" s="48"/>
      <c r="HS1141" s="48"/>
      <c r="HT1141" s="48"/>
      <c r="HU1141" s="48"/>
      <c r="HV1141" s="48"/>
      <c r="HW1141" s="48"/>
      <c r="HX1141" s="48"/>
      <c r="HY1141" s="48"/>
      <c r="HZ1141" s="48"/>
      <c r="IA1141" s="48"/>
      <c r="IB1141" s="48"/>
      <c r="IC1141" s="48"/>
      <c r="ID1141" s="48"/>
      <c r="IE1141" s="48"/>
      <c r="IF1141" s="48"/>
      <c r="IG1141" s="48"/>
      <c r="IH1141" s="48"/>
      <c r="II1141" s="48"/>
      <c r="IJ1141" s="48"/>
      <c r="IK1141" s="48"/>
      <c r="IL1141" s="48"/>
      <c r="IM1141" s="48"/>
      <c r="IN1141" s="48"/>
      <c r="IO1141" s="48"/>
      <c r="IP1141" s="48"/>
      <c r="IQ1141" s="48"/>
      <c r="IR1141" s="48"/>
      <c r="IS1141" s="48"/>
      <c r="IT1141" s="48"/>
      <c r="IU1141" s="48"/>
      <c r="IV1141" s="48"/>
    </row>
    <row r="1142" spans="2:256" x14ac:dyDescent="0.25">
      <c r="B1142" s="48"/>
      <c r="C1142" s="48"/>
      <c r="D1142" s="48"/>
      <c r="E1142" s="48"/>
      <c r="F1142" s="48"/>
      <c r="G1142" s="48"/>
      <c r="H1142" s="48"/>
      <c r="I1142" s="48"/>
      <c r="J1142" s="48"/>
      <c r="K1142" s="48"/>
      <c r="O1142" s="48"/>
      <c r="P1142" s="48"/>
      <c r="Q1142" s="48"/>
      <c r="R1142" s="48"/>
      <c r="S1142" s="48"/>
      <c r="T1142" s="48"/>
      <c r="U1142" s="48"/>
      <c r="V1142" s="48"/>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c r="AR1142" s="48"/>
      <c r="AS1142" s="48"/>
      <c r="AT1142" s="48"/>
      <c r="AU1142" s="48"/>
      <c r="AV1142" s="48"/>
      <c r="AW1142" s="48"/>
      <c r="AX1142" s="48"/>
      <c r="AY1142" s="48"/>
      <c r="AZ1142" s="48"/>
      <c r="BA1142" s="48"/>
      <c r="BB1142" s="48"/>
      <c r="BC1142" s="48"/>
      <c r="BD1142" s="48"/>
      <c r="BE1142" s="48"/>
      <c r="BF1142" s="48"/>
      <c r="BG1142" s="48"/>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c r="EF1142" s="48"/>
      <c r="EG1142" s="48"/>
      <c r="EH1142" s="48"/>
      <c r="EI1142" s="48"/>
      <c r="EJ1142" s="48"/>
      <c r="EK1142" s="48"/>
      <c r="EL1142" s="48"/>
      <c r="EM1142" s="48"/>
      <c r="EN1142" s="48"/>
      <c r="EO1142" s="48"/>
      <c r="EP1142" s="48"/>
      <c r="EQ1142" s="48"/>
      <c r="ER1142" s="48"/>
      <c r="ES1142" s="48"/>
      <c r="ET1142" s="48"/>
      <c r="EU1142" s="48"/>
      <c r="EV1142" s="48"/>
      <c r="EW1142" s="48"/>
      <c r="EX1142" s="48"/>
      <c r="EY1142" s="48"/>
      <c r="EZ1142" s="48"/>
      <c r="FA1142" s="48"/>
      <c r="FB1142" s="48"/>
      <c r="FC1142" s="48"/>
      <c r="FD1142" s="48"/>
      <c r="FE1142" s="48"/>
      <c r="FF1142" s="48"/>
      <c r="FG1142" s="48"/>
      <c r="FH1142" s="48"/>
      <c r="FI1142" s="48"/>
      <c r="FJ1142" s="48"/>
      <c r="FK1142" s="48"/>
      <c r="FL1142" s="48"/>
      <c r="FM1142" s="48"/>
      <c r="FN1142" s="48"/>
      <c r="FO1142" s="48"/>
      <c r="FP1142" s="48"/>
      <c r="FQ1142" s="48"/>
      <c r="FR1142" s="48"/>
      <c r="FS1142" s="48"/>
      <c r="FT1142" s="48"/>
      <c r="FU1142" s="48"/>
      <c r="FV1142" s="48"/>
      <c r="FW1142" s="48"/>
      <c r="FX1142" s="48"/>
      <c r="FY1142" s="48"/>
      <c r="FZ1142" s="48"/>
      <c r="GA1142" s="48"/>
      <c r="GB1142" s="48"/>
      <c r="GC1142" s="48"/>
      <c r="GD1142" s="48"/>
      <c r="GE1142" s="48"/>
      <c r="GF1142" s="48"/>
      <c r="GG1142" s="48"/>
      <c r="GH1142" s="48"/>
      <c r="GI1142" s="48"/>
      <c r="GJ1142" s="48"/>
      <c r="GK1142" s="48"/>
      <c r="GL1142" s="48"/>
      <c r="GM1142" s="48"/>
      <c r="GN1142" s="48"/>
      <c r="GO1142" s="48"/>
      <c r="GP1142" s="48"/>
      <c r="GQ1142" s="48"/>
      <c r="GR1142" s="48"/>
      <c r="GS1142" s="48"/>
      <c r="GT1142" s="48"/>
      <c r="GU1142" s="48"/>
      <c r="GV1142" s="48"/>
      <c r="GW1142" s="48"/>
      <c r="GX1142" s="48"/>
      <c r="GY1142" s="48"/>
      <c r="GZ1142" s="48"/>
      <c r="HA1142" s="48"/>
      <c r="HB1142" s="48"/>
      <c r="HC1142" s="48"/>
      <c r="HD1142" s="48"/>
      <c r="HE1142" s="48"/>
      <c r="HF1142" s="48"/>
      <c r="HG1142" s="48"/>
      <c r="HH1142" s="48"/>
      <c r="HI1142" s="48"/>
      <c r="HJ1142" s="48"/>
      <c r="HK1142" s="48"/>
      <c r="HL1142" s="48"/>
      <c r="HM1142" s="48"/>
      <c r="HN1142" s="48"/>
      <c r="HO1142" s="48"/>
      <c r="HP1142" s="48"/>
      <c r="HQ1142" s="48"/>
      <c r="HR1142" s="48"/>
      <c r="HS1142" s="48"/>
      <c r="HT1142" s="48"/>
      <c r="HU1142" s="48"/>
      <c r="HV1142" s="48"/>
      <c r="HW1142" s="48"/>
      <c r="HX1142" s="48"/>
      <c r="HY1142" s="48"/>
      <c r="HZ1142" s="48"/>
      <c r="IA1142" s="48"/>
      <c r="IB1142" s="48"/>
      <c r="IC1142" s="48"/>
      <c r="ID1142" s="48"/>
      <c r="IE1142" s="48"/>
      <c r="IF1142" s="48"/>
      <c r="IG1142" s="48"/>
      <c r="IH1142" s="48"/>
      <c r="II1142" s="48"/>
      <c r="IJ1142" s="48"/>
      <c r="IK1142" s="48"/>
      <c r="IL1142" s="48"/>
      <c r="IM1142" s="48"/>
      <c r="IN1142" s="48"/>
      <c r="IO1142" s="48"/>
      <c r="IP1142" s="48"/>
      <c r="IQ1142" s="48"/>
      <c r="IR1142" s="48"/>
      <c r="IS1142" s="48"/>
      <c r="IT1142" s="48"/>
      <c r="IU1142" s="48"/>
      <c r="IV1142" s="48"/>
    </row>
    <row r="1143" spans="2:256" x14ac:dyDescent="0.25">
      <c r="B1143" s="48"/>
      <c r="C1143" s="48"/>
      <c r="D1143" s="48"/>
      <c r="E1143" s="48"/>
      <c r="F1143" s="48"/>
      <c r="G1143" s="48"/>
      <c r="H1143" s="48"/>
      <c r="I1143" s="48"/>
      <c r="J1143" s="48"/>
      <c r="K1143" s="48"/>
      <c r="O1143" s="48"/>
      <c r="P1143" s="48"/>
      <c r="Q1143" s="48"/>
      <c r="R1143" s="48"/>
      <c r="S1143" s="48"/>
      <c r="T1143" s="48"/>
      <c r="U1143" s="48"/>
      <c r="V1143" s="48"/>
      <c r="W1143" s="48"/>
      <c r="X1143" s="48"/>
      <c r="Y1143" s="48"/>
      <c r="Z1143" s="48"/>
      <c r="AA1143" s="48"/>
      <c r="AB1143" s="48"/>
      <c r="AC1143" s="48"/>
      <c r="AD1143" s="48"/>
      <c r="AE1143" s="48"/>
      <c r="AF1143" s="48"/>
      <c r="AG1143" s="48"/>
      <c r="AH1143" s="48"/>
      <c r="AI1143" s="48"/>
      <c r="AJ1143" s="48"/>
      <c r="AK1143" s="48"/>
      <c r="AL1143" s="48"/>
      <c r="AM1143" s="48"/>
      <c r="AN1143" s="48"/>
      <c r="AO1143" s="48"/>
      <c r="AP1143" s="48"/>
      <c r="AQ1143" s="48"/>
      <c r="AR1143" s="48"/>
      <c r="AS1143" s="48"/>
      <c r="AT1143" s="48"/>
      <c r="AU1143" s="48"/>
      <c r="AV1143" s="48"/>
      <c r="AW1143" s="48"/>
      <c r="AX1143" s="48"/>
      <c r="AY1143" s="48"/>
      <c r="AZ1143" s="48"/>
      <c r="BA1143" s="48"/>
      <c r="BB1143" s="48"/>
      <c r="BC1143" s="48"/>
      <c r="BD1143" s="48"/>
      <c r="BE1143" s="48"/>
      <c r="BF1143" s="48"/>
      <c r="BG1143" s="48"/>
      <c r="BH1143" s="48"/>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c r="EF1143" s="48"/>
      <c r="EG1143" s="48"/>
      <c r="EH1143" s="48"/>
      <c r="EI1143" s="48"/>
      <c r="EJ1143" s="48"/>
      <c r="EK1143" s="48"/>
      <c r="EL1143" s="48"/>
      <c r="EM1143" s="48"/>
      <c r="EN1143" s="48"/>
      <c r="EO1143" s="48"/>
      <c r="EP1143" s="48"/>
      <c r="EQ1143" s="48"/>
      <c r="ER1143" s="48"/>
      <c r="ES1143" s="48"/>
      <c r="ET1143" s="48"/>
      <c r="EU1143" s="48"/>
      <c r="EV1143" s="48"/>
      <c r="EW1143" s="48"/>
      <c r="EX1143" s="48"/>
      <c r="EY1143" s="48"/>
      <c r="EZ1143" s="48"/>
      <c r="FA1143" s="48"/>
      <c r="FB1143" s="48"/>
      <c r="FC1143" s="48"/>
      <c r="FD1143" s="48"/>
      <c r="FE1143" s="48"/>
      <c r="FF1143" s="48"/>
      <c r="FG1143" s="48"/>
      <c r="FH1143" s="48"/>
      <c r="FI1143" s="48"/>
      <c r="FJ1143" s="48"/>
      <c r="FK1143" s="48"/>
      <c r="FL1143" s="48"/>
      <c r="FM1143" s="48"/>
      <c r="FN1143" s="48"/>
      <c r="FO1143" s="48"/>
      <c r="FP1143" s="48"/>
      <c r="FQ1143" s="48"/>
      <c r="FR1143" s="48"/>
      <c r="FS1143" s="48"/>
      <c r="FT1143" s="48"/>
      <c r="FU1143" s="48"/>
      <c r="FV1143" s="48"/>
      <c r="FW1143" s="48"/>
      <c r="FX1143" s="48"/>
      <c r="FY1143" s="48"/>
      <c r="FZ1143" s="48"/>
      <c r="GA1143" s="48"/>
      <c r="GB1143" s="48"/>
      <c r="GC1143" s="48"/>
      <c r="GD1143" s="48"/>
      <c r="GE1143" s="48"/>
      <c r="GF1143" s="48"/>
      <c r="GG1143" s="48"/>
      <c r="GH1143" s="48"/>
      <c r="GI1143" s="48"/>
      <c r="GJ1143" s="48"/>
      <c r="GK1143" s="48"/>
      <c r="GL1143" s="48"/>
      <c r="GM1143" s="48"/>
      <c r="GN1143" s="48"/>
      <c r="GO1143" s="48"/>
      <c r="GP1143" s="48"/>
      <c r="GQ1143" s="48"/>
      <c r="GR1143" s="48"/>
      <c r="GS1143" s="48"/>
      <c r="GT1143" s="48"/>
      <c r="GU1143" s="48"/>
      <c r="GV1143" s="48"/>
      <c r="GW1143" s="48"/>
      <c r="GX1143" s="48"/>
      <c r="GY1143" s="48"/>
      <c r="GZ1143" s="48"/>
      <c r="HA1143" s="48"/>
      <c r="HB1143" s="48"/>
      <c r="HC1143" s="48"/>
      <c r="HD1143" s="48"/>
      <c r="HE1143" s="48"/>
      <c r="HF1143" s="48"/>
      <c r="HG1143" s="48"/>
      <c r="HH1143" s="48"/>
      <c r="HI1143" s="48"/>
      <c r="HJ1143" s="48"/>
      <c r="HK1143" s="48"/>
      <c r="HL1143" s="48"/>
      <c r="HM1143" s="48"/>
      <c r="HN1143" s="48"/>
      <c r="HO1143" s="48"/>
      <c r="HP1143" s="48"/>
      <c r="HQ1143" s="48"/>
      <c r="HR1143" s="48"/>
      <c r="HS1143" s="48"/>
      <c r="HT1143" s="48"/>
      <c r="HU1143" s="48"/>
      <c r="HV1143" s="48"/>
      <c r="HW1143" s="48"/>
      <c r="HX1143" s="48"/>
      <c r="HY1143" s="48"/>
      <c r="HZ1143" s="48"/>
      <c r="IA1143" s="48"/>
      <c r="IB1143" s="48"/>
      <c r="IC1143" s="48"/>
      <c r="ID1143" s="48"/>
      <c r="IE1143" s="48"/>
      <c r="IF1143" s="48"/>
      <c r="IG1143" s="48"/>
      <c r="IH1143" s="48"/>
      <c r="II1143" s="48"/>
      <c r="IJ1143" s="48"/>
      <c r="IK1143" s="48"/>
      <c r="IL1143" s="48"/>
      <c r="IM1143" s="48"/>
      <c r="IN1143" s="48"/>
      <c r="IO1143" s="48"/>
      <c r="IP1143" s="48"/>
      <c r="IQ1143" s="48"/>
      <c r="IR1143" s="48"/>
      <c r="IS1143" s="48"/>
      <c r="IT1143" s="48"/>
      <c r="IU1143" s="48"/>
      <c r="IV1143" s="48"/>
    </row>
    <row r="1144" spans="2:256" x14ac:dyDescent="0.25">
      <c r="B1144" s="48"/>
      <c r="C1144" s="48"/>
      <c r="D1144" s="48"/>
      <c r="E1144" s="48"/>
      <c r="F1144" s="48"/>
      <c r="G1144" s="48"/>
      <c r="H1144" s="48"/>
      <c r="I1144" s="48"/>
      <c r="J1144" s="48"/>
      <c r="K1144" s="48"/>
      <c r="O1144" s="48"/>
      <c r="P1144" s="48"/>
      <c r="Q1144" s="48"/>
      <c r="R1144" s="48"/>
      <c r="S1144" s="48"/>
      <c r="T1144" s="48"/>
      <c r="U1144" s="48"/>
      <c r="V1144" s="48"/>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c r="AR1144" s="48"/>
      <c r="AS1144" s="48"/>
      <c r="AT1144" s="48"/>
      <c r="AU1144" s="48"/>
      <c r="AV1144" s="48"/>
      <c r="AW1144" s="48"/>
      <c r="AX1144" s="48"/>
      <c r="AY1144" s="48"/>
      <c r="AZ1144" s="48"/>
      <c r="BA1144" s="48"/>
      <c r="BB1144" s="48"/>
      <c r="BC1144" s="48"/>
      <c r="BD1144" s="48"/>
      <c r="BE1144" s="48"/>
      <c r="BF1144" s="48"/>
      <c r="BG1144" s="48"/>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c r="EF1144" s="48"/>
      <c r="EG1144" s="48"/>
      <c r="EH1144" s="48"/>
      <c r="EI1144" s="48"/>
      <c r="EJ1144" s="48"/>
      <c r="EK1144" s="48"/>
      <c r="EL1144" s="48"/>
      <c r="EM1144" s="48"/>
      <c r="EN1144" s="48"/>
      <c r="EO1144" s="48"/>
      <c r="EP1144" s="48"/>
      <c r="EQ1144" s="48"/>
      <c r="ER1144" s="48"/>
      <c r="ES1144" s="48"/>
      <c r="ET1144" s="48"/>
      <c r="EU1144" s="48"/>
      <c r="EV1144" s="48"/>
      <c r="EW1144" s="48"/>
      <c r="EX1144" s="48"/>
      <c r="EY1144" s="48"/>
      <c r="EZ1144" s="48"/>
      <c r="FA1144" s="48"/>
      <c r="FB1144" s="48"/>
      <c r="FC1144" s="48"/>
      <c r="FD1144" s="48"/>
      <c r="FE1144" s="48"/>
      <c r="FF1144" s="48"/>
      <c r="FG1144" s="48"/>
      <c r="FH1144" s="48"/>
      <c r="FI1144" s="48"/>
      <c r="FJ1144" s="48"/>
      <c r="FK1144" s="48"/>
      <c r="FL1144" s="48"/>
      <c r="FM1144" s="48"/>
      <c r="FN1144" s="48"/>
      <c r="FO1144" s="48"/>
      <c r="FP1144" s="48"/>
      <c r="FQ1144" s="48"/>
      <c r="FR1144" s="48"/>
      <c r="FS1144" s="48"/>
      <c r="FT1144" s="48"/>
      <c r="FU1144" s="48"/>
      <c r="FV1144" s="48"/>
      <c r="FW1144" s="48"/>
      <c r="FX1144" s="48"/>
      <c r="FY1144" s="48"/>
      <c r="FZ1144" s="48"/>
      <c r="GA1144" s="48"/>
      <c r="GB1144" s="48"/>
      <c r="GC1144" s="48"/>
      <c r="GD1144" s="48"/>
      <c r="GE1144" s="48"/>
      <c r="GF1144" s="48"/>
      <c r="GG1144" s="48"/>
      <c r="GH1144" s="48"/>
      <c r="GI1144" s="48"/>
      <c r="GJ1144" s="48"/>
      <c r="GK1144" s="48"/>
      <c r="GL1144" s="48"/>
      <c r="GM1144" s="48"/>
      <c r="GN1144" s="48"/>
      <c r="GO1144" s="48"/>
      <c r="GP1144" s="48"/>
      <c r="GQ1144" s="48"/>
      <c r="GR1144" s="48"/>
      <c r="GS1144" s="48"/>
      <c r="GT1144" s="48"/>
      <c r="GU1144" s="48"/>
      <c r="GV1144" s="48"/>
      <c r="GW1144" s="48"/>
      <c r="GX1144" s="48"/>
      <c r="GY1144" s="48"/>
      <c r="GZ1144" s="48"/>
      <c r="HA1144" s="48"/>
      <c r="HB1144" s="48"/>
      <c r="HC1144" s="48"/>
      <c r="HD1144" s="48"/>
      <c r="HE1144" s="48"/>
      <c r="HF1144" s="48"/>
      <c r="HG1144" s="48"/>
      <c r="HH1144" s="48"/>
      <c r="HI1144" s="48"/>
      <c r="HJ1144" s="48"/>
      <c r="HK1144" s="48"/>
      <c r="HL1144" s="48"/>
      <c r="HM1144" s="48"/>
      <c r="HN1144" s="48"/>
      <c r="HO1144" s="48"/>
      <c r="HP1144" s="48"/>
      <c r="HQ1144" s="48"/>
      <c r="HR1144" s="48"/>
      <c r="HS1144" s="48"/>
      <c r="HT1144" s="48"/>
      <c r="HU1144" s="48"/>
      <c r="HV1144" s="48"/>
      <c r="HW1144" s="48"/>
      <c r="HX1144" s="48"/>
      <c r="HY1144" s="48"/>
      <c r="HZ1144" s="48"/>
      <c r="IA1144" s="48"/>
      <c r="IB1144" s="48"/>
      <c r="IC1144" s="48"/>
      <c r="ID1144" s="48"/>
      <c r="IE1144" s="48"/>
      <c r="IF1144" s="48"/>
      <c r="IG1144" s="48"/>
      <c r="IH1144" s="48"/>
      <c r="II1144" s="48"/>
      <c r="IJ1144" s="48"/>
      <c r="IK1144" s="48"/>
      <c r="IL1144" s="48"/>
      <c r="IM1144" s="48"/>
      <c r="IN1144" s="48"/>
      <c r="IO1144" s="48"/>
      <c r="IP1144" s="48"/>
      <c r="IQ1144" s="48"/>
      <c r="IR1144" s="48"/>
      <c r="IS1144" s="48"/>
      <c r="IT1144" s="48"/>
      <c r="IU1144" s="48"/>
      <c r="IV1144" s="48"/>
    </row>
    <row r="1145" spans="2:256" x14ac:dyDescent="0.25">
      <c r="B1145" s="48"/>
      <c r="C1145" s="48"/>
      <c r="D1145" s="48"/>
      <c r="E1145" s="48"/>
      <c r="F1145" s="48"/>
      <c r="G1145" s="48"/>
      <c r="H1145" s="48"/>
      <c r="I1145" s="48"/>
      <c r="J1145" s="48"/>
      <c r="K1145" s="48"/>
      <c r="O1145" s="48"/>
      <c r="P1145" s="48"/>
      <c r="Q1145" s="48"/>
      <c r="R1145" s="48"/>
      <c r="S1145" s="48"/>
      <c r="T1145" s="48"/>
      <c r="U1145" s="48"/>
      <c r="V1145" s="48"/>
      <c r="W1145" s="48"/>
      <c r="X1145" s="48"/>
      <c r="Y1145" s="48"/>
      <c r="Z1145" s="48"/>
      <c r="AA1145" s="48"/>
      <c r="AB1145" s="48"/>
      <c r="AC1145" s="48"/>
      <c r="AD1145" s="48"/>
      <c r="AE1145" s="48"/>
      <c r="AF1145" s="48"/>
      <c r="AG1145" s="48"/>
      <c r="AH1145" s="48"/>
      <c r="AI1145" s="48"/>
      <c r="AJ1145" s="48"/>
      <c r="AK1145" s="48"/>
      <c r="AL1145" s="48"/>
      <c r="AM1145" s="48"/>
      <c r="AN1145" s="48"/>
      <c r="AO1145" s="48"/>
      <c r="AP1145" s="48"/>
      <c r="AQ1145" s="48"/>
      <c r="AR1145" s="48"/>
      <c r="AS1145" s="48"/>
      <c r="AT1145" s="48"/>
      <c r="AU1145" s="48"/>
      <c r="AV1145" s="48"/>
      <c r="AW1145" s="48"/>
      <c r="AX1145" s="48"/>
      <c r="AY1145" s="48"/>
      <c r="AZ1145" s="48"/>
      <c r="BA1145" s="48"/>
      <c r="BB1145" s="48"/>
      <c r="BC1145" s="48"/>
      <c r="BD1145" s="48"/>
      <c r="BE1145" s="48"/>
      <c r="BF1145" s="48"/>
      <c r="BG1145" s="48"/>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c r="EF1145" s="48"/>
      <c r="EG1145" s="48"/>
      <c r="EH1145" s="48"/>
      <c r="EI1145" s="48"/>
      <c r="EJ1145" s="48"/>
      <c r="EK1145" s="48"/>
      <c r="EL1145" s="48"/>
      <c r="EM1145" s="48"/>
      <c r="EN1145" s="48"/>
      <c r="EO1145" s="48"/>
      <c r="EP1145" s="48"/>
      <c r="EQ1145" s="48"/>
      <c r="ER1145" s="48"/>
      <c r="ES1145" s="48"/>
      <c r="ET1145" s="48"/>
      <c r="EU1145" s="48"/>
      <c r="EV1145" s="48"/>
      <c r="EW1145" s="48"/>
      <c r="EX1145" s="48"/>
      <c r="EY1145" s="48"/>
      <c r="EZ1145" s="48"/>
      <c r="FA1145" s="48"/>
      <c r="FB1145" s="48"/>
      <c r="FC1145" s="48"/>
      <c r="FD1145" s="48"/>
      <c r="FE1145" s="48"/>
      <c r="FF1145" s="48"/>
      <c r="FG1145" s="48"/>
      <c r="FH1145" s="48"/>
      <c r="FI1145" s="48"/>
      <c r="FJ1145" s="48"/>
      <c r="FK1145" s="48"/>
      <c r="FL1145" s="48"/>
      <c r="FM1145" s="48"/>
      <c r="FN1145" s="48"/>
      <c r="FO1145" s="48"/>
      <c r="FP1145" s="48"/>
      <c r="FQ1145" s="48"/>
      <c r="FR1145" s="48"/>
      <c r="FS1145" s="48"/>
      <c r="FT1145" s="48"/>
      <c r="FU1145" s="48"/>
      <c r="FV1145" s="48"/>
      <c r="FW1145" s="48"/>
      <c r="FX1145" s="48"/>
      <c r="FY1145" s="48"/>
      <c r="FZ1145" s="48"/>
      <c r="GA1145" s="48"/>
      <c r="GB1145" s="48"/>
      <c r="GC1145" s="48"/>
      <c r="GD1145" s="48"/>
      <c r="GE1145" s="48"/>
      <c r="GF1145" s="48"/>
      <c r="GG1145" s="48"/>
      <c r="GH1145" s="48"/>
      <c r="GI1145" s="48"/>
      <c r="GJ1145" s="48"/>
      <c r="GK1145" s="48"/>
      <c r="GL1145" s="48"/>
      <c r="GM1145" s="48"/>
      <c r="GN1145" s="48"/>
      <c r="GO1145" s="48"/>
      <c r="GP1145" s="48"/>
      <c r="GQ1145" s="48"/>
      <c r="GR1145" s="48"/>
      <c r="GS1145" s="48"/>
      <c r="GT1145" s="48"/>
      <c r="GU1145" s="48"/>
      <c r="GV1145" s="48"/>
      <c r="GW1145" s="48"/>
      <c r="GX1145" s="48"/>
      <c r="GY1145" s="48"/>
      <c r="GZ1145" s="48"/>
      <c r="HA1145" s="48"/>
      <c r="HB1145" s="48"/>
      <c r="HC1145" s="48"/>
      <c r="HD1145" s="48"/>
      <c r="HE1145" s="48"/>
      <c r="HF1145" s="48"/>
      <c r="HG1145" s="48"/>
      <c r="HH1145" s="48"/>
      <c r="HI1145" s="48"/>
      <c r="HJ1145" s="48"/>
      <c r="HK1145" s="48"/>
      <c r="HL1145" s="48"/>
      <c r="HM1145" s="48"/>
      <c r="HN1145" s="48"/>
      <c r="HO1145" s="48"/>
      <c r="HP1145" s="48"/>
      <c r="HQ1145" s="48"/>
      <c r="HR1145" s="48"/>
      <c r="HS1145" s="48"/>
      <c r="HT1145" s="48"/>
      <c r="HU1145" s="48"/>
      <c r="HV1145" s="48"/>
      <c r="HW1145" s="48"/>
      <c r="HX1145" s="48"/>
      <c r="HY1145" s="48"/>
      <c r="HZ1145" s="48"/>
      <c r="IA1145" s="48"/>
      <c r="IB1145" s="48"/>
      <c r="IC1145" s="48"/>
      <c r="ID1145" s="48"/>
      <c r="IE1145" s="48"/>
      <c r="IF1145" s="48"/>
      <c r="IG1145" s="48"/>
      <c r="IH1145" s="48"/>
      <c r="II1145" s="48"/>
      <c r="IJ1145" s="48"/>
      <c r="IK1145" s="48"/>
      <c r="IL1145" s="48"/>
      <c r="IM1145" s="48"/>
      <c r="IN1145" s="48"/>
      <c r="IO1145" s="48"/>
      <c r="IP1145" s="48"/>
      <c r="IQ1145" s="48"/>
      <c r="IR1145" s="48"/>
      <c r="IS1145" s="48"/>
      <c r="IT1145" s="48"/>
      <c r="IU1145" s="48"/>
      <c r="IV1145" s="48"/>
    </row>
    <row r="1146" spans="2:256" x14ac:dyDescent="0.25">
      <c r="B1146" s="48"/>
      <c r="C1146" s="48"/>
      <c r="D1146" s="48"/>
      <c r="E1146" s="48"/>
      <c r="F1146" s="48"/>
      <c r="G1146" s="48"/>
      <c r="H1146" s="48"/>
      <c r="I1146" s="48"/>
      <c r="J1146" s="48"/>
      <c r="K1146" s="48"/>
      <c r="O1146" s="48"/>
      <c r="P1146" s="48"/>
      <c r="Q1146" s="48"/>
      <c r="R1146" s="48"/>
      <c r="S1146" s="48"/>
      <c r="T1146" s="48"/>
      <c r="U1146" s="48"/>
      <c r="V1146" s="48"/>
      <c r="W1146" s="48"/>
      <c r="X1146" s="48"/>
      <c r="Y1146" s="48"/>
      <c r="Z1146" s="48"/>
      <c r="AA1146" s="48"/>
      <c r="AB1146" s="48"/>
      <c r="AC1146" s="48"/>
      <c r="AD1146" s="48"/>
      <c r="AE1146" s="48"/>
      <c r="AF1146" s="48"/>
      <c r="AG1146" s="48"/>
      <c r="AH1146" s="48"/>
      <c r="AI1146" s="48"/>
      <c r="AJ1146" s="48"/>
      <c r="AK1146" s="48"/>
      <c r="AL1146" s="48"/>
      <c r="AM1146" s="48"/>
      <c r="AN1146" s="48"/>
      <c r="AO1146" s="48"/>
      <c r="AP1146" s="48"/>
      <c r="AQ1146" s="48"/>
      <c r="AR1146" s="48"/>
      <c r="AS1146" s="48"/>
      <c r="AT1146" s="48"/>
      <c r="AU1146" s="48"/>
      <c r="AV1146" s="48"/>
      <c r="AW1146" s="48"/>
      <c r="AX1146" s="48"/>
      <c r="AY1146" s="48"/>
      <c r="AZ1146" s="48"/>
      <c r="BA1146" s="48"/>
      <c r="BB1146" s="48"/>
      <c r="BC1146" s="48"/>
      <c r="BD1146" s="48"/>
      <c r="BE1146" s="48"/>
      <c r="BF1146" s="48"/>
      <c r="BG1146" s="48"/>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c r="DV1146" s="48"/>
      <c r="DW1146" s="48"/>
      <c r="DX1146" s="48"/>
      <c r="DY1146" s="48"/>
      <c r="DZ1146" s="48"/>
      <c r="EA1146" s="48"/>
      <c r="EB1146" s="48"/>
      <c r="EC1146" s="48"/>
      <c r="ED1146" s="48"/>
      <c r="EE1146" s="48"/>
      <c r="EF1146" s="48"/>
      <c r="EG1146" s="48"/>
      <c r="EH1146" s="48"/>
      <c r="EI1146" s="48"/>
      <c r="EJ1146" s="48"/>
      <c r="EK1146" s="48"/>
      <c r="EL1146" s="48"/>
      <c r="EM1146" s="48"/>
      <c r="EN1146" s="48"/>
      <c r="EO1146" s="48"/>
      <c r="EP1146" s="48"/>
      <c r="EQ1146" s="48"/>
      <c r="ER1146" s="48"/>
      <c r="ES1146" s="48"/>
      <c r="ET1146" s="48"/>
      <c r="EU1146" s="48"/>
      <c r="EV1146" s="48"/>
      <c r="EW1146" s="48"/>
      <c r="EX1146" s="48"/>
      <c r="EY1146" s="48"/>
      <c r="EZ1146" s="48"/>
      <c r="FA1146" s="48"/>
      <c r="FB1146" s="48"/>
      <c r="FC1146" s="48"/>
      <c r="FD1146" s="48"/>
      <c r="FE1146" s="48"/>
      <c r="FF1146" s="48"/>
      <c r="FG1146" s="48"/>
      <c r="FH1146" s="48"/>
      <c r="FI1146" s="48"/>
      <c r="FJ1146" s="48"/>
      <c r="FK1146" s="48"/>
      <c r="FL1146" s="48"/>
      <c r="FM1146" s="48"/>
      <c r="FN1146" s="48"/>
      <c r="FO1146" s="48"/>
      <c r="FP1146" s="48"/>
      <c r="FQ1146" s="48"/>
      <c r="FR1146" s="48"/>
      <c r="FS1146" s="48"/>
      <c r="FT1146" s="48"/>
      <c r="FU1146" s="48"/>
      <c r="FV1146" s="48"/>
      <c r="FW1146" s="48"/>
      <c r="FX1146" s="48"/>
      <c r="FY1146" s="48"/>
      <c r="FZ1146" s="48"/>
      <c r="GA1146" s="48"/>
      <c r="GB1146" s="48"/>
      <c r="GC1146" s="48"/>
      <c r="GD1146" s="48"/>
      <c r="GE1146" s="48"/>
      <c r="GF1146" s="48"/>
      <c r="GG1146" s="48"/>
      <c r="GH1146" s="48"/>
      <c r="GI1146" s="48"/>
      <c r="GJ1146" s="48"/>
      <c r="GK1146" s="48"/>
      <c r="GL1146" s="48"/>
      <c r="GM1146" s="48"/>
      <c r="GN1146" s="48"/>
      <c r="GO1146" s="48"/>
      <c r="GP1146" s="48"/>
      <c r="GQ1146" s="48"/>
      <c r="GR1146" s="48"/>
      <c r="GS1146" s="48"/>
      <c r="GT1146" s="48"/>
      <c r="GU1146" s="48"/>
      <c r="GV1146" s="48"/>
      <c r="GW1146" s="48"/>
      <c r="GX1146" s="48"/>
      <c r="GY1146" s="48"/>
      <c r="GZ1146" s="48"/>
      <c r="HA1146" s="48"/>
      <c r="HB1146" s="48"/>
      <c r="HC1146" s="48"/>
      <c r="HD1146" s="48"/>
      <c r="HE1146" s="48"/>
      <c r="HF1146" s="48"/>
      <c r="HG1146" s="48"/>
      <c r="HH1146" s="48"/>
      <c r="HI1146" s="48"/>
      <c r="HJ1146" s="48"/>
      <c r="HK1146" s="48"/>
      <c r="HL1146" s="48"/>
      <c r="HM1146" s="48"/>
      <c r="HN1146" s="48"/>
      <c r="HO1146" s="48"/>
      <c r="HP1146" s="48"/>
      <c r="HQ1146" s="48"/>
      <c r="HR1146" s="48"/>
      <c r="HS1146" s="48"/>
      <c r="HT1146" s="48"/>
      <c r="HU1146" s="48"/>
      <c r="HV1146" s="48"/>
      <c r="HW1146" s="48"/>
      <c r="HX1146" s="48"/>
      <c r="HY1146" s="48"/>
      <c r="HZ1146" s="48"/>
      <c r="IA1146" s="48"/>
      <c r="IB1146" s="48"/>
      <c r="IC1146" s="48"/>
      <c r="ID1146" s="48"/>
      <c r="IE1146" s="48"/>
      <c r="IF1146" s="48"/>
      <c r="IG1146" s="48"/>
      <c r="IH1146" s="48"/>
      <c r="II1146" s="48"/>
      <c r="IJ1146" s="48"/>
      <c r="IK1146" s="48"/>
      <c r="IL1146" s="48"/>
      <c r="IM1146" s="48"/>
      <c r="IN1146" s="48"/>
      <c r="IO1146" s="48"/>
      <c r="IP1146" s="48"/>
      <c r="IQ1146" s="48"/>
      <c r="IR1146" s="48"/>
      <c r="IS1146" s="48"/>
      <c r="IT1146" s="48"/>
      <c r="IU1146" s="48"/>
      <c r="IV1146" s="48"/>
    </row>
    <row r="1147" spans="2:256" x14ac:dyDescent="0.25">
      <c r="B1147" s="48"/>
      <c r="C1147" s="48"/>
      <c r="D1147" s="48"/>
      <c r="E1147" s="48"/>
      <c r="F1147" s="48"/>
      <c r="G1147" s="48"/>
      <c r="H1147" s="48"/>
      <c r="I1147" s="48"/>
      <c r="J1147" s="48"/>
      <c r="K1147" s="48"/>
      <c r="O1147" s="48"/>
      <c r="P1147" s="48"/>
      <c r="Q1147" s="48"/>
      <c r="R1147" s="48"/>
      <c r="S1147" s="48"/>
      <c r="T1147" s="48"/>
      <c r="U1147" s="48"/>
      <c r="V1147" s="48"/>
      <c r="W1147" s="48"/>
      <c r="X1147" s="48"/>
      <c r="Y1147" s="48"/>
      <c r="Z1147" s="48"/>
      <c r="AA1147" s="48"/>
      <c r="AB1147" s="48"/>
      <c r="AC1147" s="48"/>
      <c r="AD1147" s="48"/>
      <c r="AE1147" s="48"/>
      <c r="AF1147" s="48"/>
      <c r="AG1147" s="48"/>
      <c r="AH1147" s="48"/>
      <c r="AI1147" s="48"/>
      <c r="AJ1147" s="48"/>
      <c r="AK1147" s="48"/>
      <c r="AL1147" s="48"/>
      <c r="AM1147" s="48"/>
      <c r="AN1147" s="48"/>
      <c r="AO1147" s="48"/>
      <c r="AP1147" s="48"/>
      <c r="AQ1147" s="48"/>
      <c r="AR1147" s="48"/>
      <c r="AS1147" s="48"/>
      <c r="AT1147" s="48"/>
      <c r="AU1147" s="48"/>
      <c r="AV1147" s="48"/>
      <c r="AW1147" s="48"/>
      <c r="AX1147" s="48"/>
      <c r="AY1147" s="48"/>
      <c r="AZ1147" s="48"/>
      <c r="BA1147" s="48"/>
      <c r="BB1147" s="48"/>
      <c r="BC1147" s="48"/>
      <c r="BD1147" s="48"/>
      <c r="BE1147" s="48"/>
      <c r="BF1147" s="48"/>
      <c r="BG1147" s="48"/>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c r="DV1147" s="48"/>
      <c r="DW1147" s="48"/>
      <c r="DX1147" s="48"/>
      <c r="DY1147" s="48"/>
      <c r="DZ1147" s="48"/>
      <c r="EA1147" s="48"/>
      <c r="EB1147" s="48"/>
      <c r="EC1147" s="48"/>
      <c r="ED1147" s="48"/>
      <c r="EE1147" s="48"/>
      <c r="EF1147" s="48"/>
      <c r="EG1147" s="48"/>
      <c r="EH1147" s="48"/>
      <c r="EI1147" s="48"/>
      <c r="EJ1147" s="48"/>
      <c r="EK1147" s="48"/>
      <c r="EL1147" s="48"/>
      <c r="EM1147" s="48"/>
      <c r="EN1147" s="48"/>
      <c r="EO1147" s="48"/>
      <c r="EP1147" s="48"/>
      <c r="EQ1147" s="48"/>
      <c r="ER1147" s="48"/>
      <c r="ES1147" s="48"/>
      <c r="ET1147" s="48"/>
      <c r="EU1147" s="48"/>
      <c r="EV1147" s="48"/>
      <c r="EW1147" s="48"/>
      <c r="EX1147" s="48"/>
      <c r="EY1147" s="48"/>
      <c r="EZ1147" s="48"/>
      <c r="FA1147" s="48"/>
      <c r="FB1147" s="48"/>
      <c r="FC1147" s="48"/>
      <c r="FD1147" s="48"/>
      <c r="FE1147" s="48"/>
      <c r="FF1147" s="48"/>
      <c r="FG1147" s="48"/>
      <c r="FH1147" s="48"/>
      <c r="FI1147" s="48"/>
      <c r="FJ1147" s="48"/>
      <c r="FK1147" s="48"/>
      <c r="FL1147" s="48"/>
      <c r="FM1147" s="48"/>
      <c r="FN1147" s="48"/>
      <c r="FO1147" s="48"/>
      <c r="FP1147" s="48"/>
      <c r="FQ1147" s="48"/>
      <c r="FR1147" s="48"/>
      <c r="FS1147" s="48"/>
      <c r="FT1147" s="48"/>
      <c r="FU1147" s="48"/>
      <c r="FV1147" s="48"/>
      <c r="FW1147" s="48"/>
      <c r="FX1147" s="48"/>
      <c r="FY1147" s="48"/>
      <c r="FZ1147" s="48"/>
      <c r="GA1147" s="48"/>
      <c r="GB1147" s="48"/>
      <c r="GC1147" s="48"/>
      <c r="GD1147" s="48"/>
      <c r="GE1147" s="48"/>
      <c r="GF1147" s="48"/>
      <c r="GG1147" s="48"/>
      <c r="GH1147" s="48"/>
      <c r="GI1147" s="48"/>
      <c r="GJ1147" s="48"/>
      <c r="GK1147" s="48"/>
      <c r="GL1147" s="48"/>
      <c r="GM1147" s="48"/>
      <c r="GN1147" s="48"/>
      <c r="GO1147" s="48"/>
      <c r="GP1147" s="48"/>
      <c r="GQ1147" s="48"/>
      <c r="GR1147" s="48"/>
      <c r="GS1147" s="48"/>
      <c r="GT1147" s="48"/>
      <c r="GU1147" s="48"/>
      <c r="GV1147" s="48"/>
      <c r="GW1147" s="48"/>
      <c r="GX1147" s="48"/>
      <c r="GY1147" s="48"/>
      <c r="GZ1147" s="48"/>
      <c r="HA1147" s="48"/>
      <c r="HB1147" s="48"/>
      <c r="HC1147" s="48"/>
      <c r="HD1147" s="48"/>
      <c r="HE1147" s="48"/>
      <c r="HF1147" s="48"/>
      <c r="HG1147" s="48"/>
      <c r="HH1147" s="48"/>
      <c r="HI1147" s="48"/>
      <c r="HJ1147" s="48"/>
      <c r="HK1147" s="48"/>
      <c r="HL1147" s="48"/>
      <c r="HM1147" s="48"/>
      <c r="HN1147" s="48"/>
      <c r="HO1147" s="48"/>
      <c r="HP1147" s="48"/>
      <c r="HQ1147" s="48"/>
      <c r="HR1147" s="48"/>
      <c r="HS1147" s="48"/>
      <c r="HT1147" s="48"/>
      <c r="HU1147" s="48"/>
      <c r="HV1147" s="48"/>
      <c r="HW1147" s="48"/>
      <c r="HX1147" s="48"/>
      <c r="HY1147" s="48"/>
      <c r="HZ1147" s="48"/>
      <c r="IA1147" s="48"/>
      <c r="IB1147" s="48"/>
      <c r="IC1147" s="48"/>
      <c r="ID1147" s="48"/>
      <c r="IE1147" s="48"/>
      <c r="IF1147" s="48"/>
      <c r="IG1147" s="48"/>
      <c r="IH1147" s="48"/>
      <c r="II1147" s="48"/>
      <c r="IJ1147" s="48"/>
      <c r="IK1147" s="48"/>
      <c r="IL1147" s="48"/>
      <c r="IM1147" s="48"/>
      <c r="IN1147" s="48"/>
      <c r="IO1147" s="48"/>
      <c r="IP1147" s="48"/>
      <c r="IQ1147" s="48"/>
      <c r="IR1147" s="48"/>
      <c r="IS1147" s="48"/>
      <c r="IT1147" s="48"/>
      <c r="IU1147" s="48"/>
      <c r="IV1147" s="48"/>
    </row>
    <row r="1148" spans="2:256" x14ac:dyDescent="0.25">
      <c r="B1148" s="48"/>
      <c r="C1148" s="48"/>
      <c r="D1148" s="48"/>
      <c r="E1148" s="48"/>
      <c r="F1148" s="48"/>
      <c r="G1148" s="48"/>
      <c r="H1148" s="48"/>
      <c r="I1148" s="48"/>
      <c r="J1148" s="48"/>
      <c r="K1148" s="48"/>
      <c r="O1148" s="48"/>
      <c r="P1148" s="48"/>
      <c r="Q1148" s="48"/>
      <c r="R1148" s="48"/>
      <c r="S1148" s="48"/>
      <c r="T1148" s="48"/>
      <c r="U1148" s="48"/>
      <c r="V1148" s="48"/>
      <c r="W1148" s="48"/>
      <c r="X1148" s="48"/>
      <c r="Y1148" s="48"/>
      <c r="Z1148" s="48"/>
      <c r="AA1148" s="48"/>
      <c r="AB1148" s="48"/>
      <c r="AC1148" s="48"/>
      <c r="AD1148" s="48"/>
      <c r="AE1148" s="48"/>
      <c r="AF1148" s="48"/>
      <c r="AG1148" s="48"/>
      <c r="AH1148" s="48"/>
      <c r="AI1148" s="48"/>
      <c r="AJ1148" s="48"/>
      <c r="AK1148" s="48"/>
      <c r="AL1148" s="48"/>
      <c r="AM1148" s="48"/>
      <c r="AN1148" s="48"/>
      <c r="AO1148" s="48"/>
      <c r="AP1148" s="48"/>
      <c r="AQ1148" s="48"/>
      <c r="AR1148" s="48"/>
      <c r="AS1148" s="48"/>
      <c r="AT1148" s="48"/>
      <c r="AU1148" s="48"/>
      <c r="AV1148" s="48"/>
      <c r="AW1148" s="48"/>
      <c r="AX1148" s="48"/>
      <c r="AY1148" s="48"/>
      <c r="AZ1148" s="48"/>
      <c r="BA1148" s="48"/>
      <c r="BB1148" s="48"/>
      <c r="BC1148" s="48"/>
      <c r="BD1148" s="48"/>
      <c r="BE1148" s="48"/>
      <c r="BF1148" s="48"/>
      <c r="BG1148" s="48"/>
      <c r="BH1148" s="48"/>
      <c r="BI1148" s="48"/>
      <c r="BJ1148" s="48"/>
      <c r="BK1148" s="48"/>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c r="EF1148" s="48"/>
      <c r="EG1148" s="48"/>
      <c r="EH1148" s="48"/>
      <c r="EI1148" s="48"/>
      <c r="EJ1148" s="48"/>
      <c r="EK1148" s="48"/>
      <c r="EL1148" s="48"/>
      <c r="EM1148" s="48"/>
      <c r="EN1148" s="48"/>
      <c r="EO1148" s="48"/>
      <c r="EP1148" s="48"/>
      <c r="EQ1148" s="48"/>
      <c r="ER1148" s="48"/>
      <c r="ES1148" s="48"/>
      <c r="ET1148" s="48"/>
      <c r="EU1148" s="48"/>
      <c r="EV1148" s="48"/>
      <c r="EW1148" s="48"/>
      <c r="EX1148" s="48"/>
      <c r="EY1148" s="48"/>
      <c r="EZ1148" s="48"/>
      <c r="FA1148" s="48"/>
      <c r="FB1148" s="48"/>
      <c r="FC1148" s="48"/>
      <c r="FD1148" s="48"/>
      <c r="FE1148" s="48"/>
      <c r="FF1148" s="48"/>
      <c r="FG1148" s="48"/>
      <c r="FH1148" s="48"/>
      <c r="FI1148" s="48"/>
      <c r="FJ1148" s="48"/>
      <c r="FK1148" s="48"/>
      <c r="FL1148" s="48"/>
      <c r="FM1148" s="48"/>
      <c r="FN1148" s="48"/>
      <c r="FO1148" s="48"/>
      <c r="FP1148" s="48"/>
      <c r="FQ1148" s="48"/>
      <c r="FR1148" s="48"/>
      <c r="FS1148" s="48"/>
      <c r="FT1148" s="48"/>
      <c r="FU1148" s="48"/>
      <c r="FV1148" s="48"/>
      <c r="FW1148" s="48"/>
      <c r="FX1148" s="48"/>
      <c r="FY1148" s="48"/>
      <c r="FZ1148" s="48"/>
      <c r="GA1148" s="48"/>
      <c r="GB1148" s="48"/>
      <c r="GC1148" s="48"/>
      <c r="GD1148" s="48"/>
      <c r="GE1148" s="48"/>
      <c r="GF1148" s="48"/>
      <c r="GG1148" s="48"/>
      <c r="GH1148" s="48"/>
      <c r="GI1148" s="48"/>
      <c r="GJ1148" s="48"/>
      <c r="GK1148" s="48"/>
      <c r="GL1148" s="48"/>
      <c r="GM1148" s="48"/>
      <c r="GN1148" s="48"/>
      <c r="GO1148" s="48"/>
      <c r="GP1148" s="48"/>
      <c r="GQ1148" s="48"/>
      <c r="GR1148" s="48"/>
      <c r="GS1148" s="48"/>
      <c r="GT1148" s="48"/>
      <c r="GU1148" s="48"/>
      <c r="GV1148" s="48"/>
      <c r="GW1148" s="48"/>
      <c r="GX1148" s="48"/>
      <c r="GY1148" s="48"/>
      <c r="GZ1148" s="48"/>
      <c r="HA1148" s="48"/>
      <c r="HB1148" s="48"/>
      <c r="HC1148" s="48"/>
      <c r="HD1148" s="48"/>
      <c r="HE1148" s="48"/>
      <c r="HF1148" s="48"/>
      <c r="HG1148" s="48"/>
      <c r="HH1148" s="48"/>
      <c r="HI1148" s="48"/>
      <c r="HJ1148" s="48"/>
      <c r="HK1148" s="48"/>
      <c r="HL1148" s="48"/>
      <c r="HM1148" s="48"/>
      <c r="HN1148" s="48"/>
      <c r="HO1148" s="48"/>
      <c r="HP1148" s="48"/>
      <c r="HQ1148" s="48"/>
      <c r="HR1148" s="48"/>
      <c r="HS1148" s="48"/>
      <c r="HT1148" s="48"/>
      <c r="HU1148" s="48"/>
      <c r="HV1148" s="48"/>
      <c r="HW1148" s="48"/>
      <c r="HX1148" s="48"/>
      <c r="HY1148" s="48"/>
      <c r="HZ1148" s="48"/>
      <c r="IA1148" s="48"/>
      <c r="IB1148" s="48"/>
      <c r="IC1148" s="48"/>
      <c r="ID1148" s="48"/>
      <c r="IE1148" s="48"/>
      <c r="IF1148" s="48"/>
      <c r="IG1148" s="48"/>
      <c r="IH1148" s="48"/>
      <c r="II1148" s="48"/>
      <c r="IJ1148" s="48"/>
      <c r="IK1148" s="48"/>
      <c r="IL1148" s="48"/>
      <c r="IM1148" s="48"/>
      <c r="IN1148" s="48"/>
      <c r="IO1148" s="48"/>
      <c r="IP1148" s="48"/>
      <c r="IQ1148" s="48"/>
      <c r="IR1148" s="48"/>
      <c r="IS1148" s="48"/>
      <c r="IT1148" s="48"/>
      <c r="IU1148" s="48"/>
      <c r="IV1148" s="48"/>
    </row>
    <row r="1149" spans="2:256" x14ac:dyDescent="0.25">
      <c r="B1149" s="48"/>
      <c r="C1149" s="48"/>
      <c r="D1149" s="48"/>
      <c r="E1149" s="48"/>
      <c r="F1149" s="48"/>
      <c r="G1149" s="48"/>
      <c r="H1149" s="48"/>
      <c r="I1149" s="48"/>
      <c r="J1149" s="48"/>
      <c r="K1149" s="48"/>
      <c r="O1149" s="48"/>
      <c r="P1149" s="48"/>
      <c r="Q1149" s="48"/>
      <c r="R1149" s="48"/>
      <c r="S1149" s="48"/>
      <c r="T1149" s="48"/>
      <c r="U1149" s="48"/>
      <c r="V1149" s="48"/>
      <c r="W1149" s="48"/>
      <c r="X1149" s="48"/>
      <c r="Y1149" s="48"/>
      <c r="Z1149" s="48"/>
      <c r="AA1149" s="48"/>
      <c r="AB1149" s="48"/>
      <c r="AC1149" s="48"/>
      <c r="AD1149" s="48"/>
      <c r="AE1149" s="48"/>
      <c r="AF1149" s="48"/>
      <c r="AG1149" s="48"/>
      <c r="AH1149" s="48"/>
      <c r="AI1149" s="48"/>
      <c r="AJ1149" s="48"/>
      <c r="AK1149" s="48"/>
      <c r="AL1149" s="48"/>
      <c r="AM1149" s="48"/>
      <c r="AN1149" s="48"/>
      <c r="AO1149" s="48"/>
      <c r="AP1149" s="48"/>
      <c r="AQ1149" s="48"/>
      <c r="AR1149" s="48"/>
      <c r="AS1149" s="48"/>
      <c r="AT1149" s="48"/>
      <c r="AU1149" s="48"/>
      <c r="AV1149" s="48"/>
      <c r="AW1149" s="48"/>
      <c r="AX1149" s="48"/>
      <c r="AY1149" s="48"/>
      <c r="AZ1149" s="48"/>
      <c r="BA1149" s="48"/>
      <c r="BB1149" s="48"/>
      <c r="BC1149" s="48"/>
      <c r="BD1149" s="48"/>
      <c r="BE1149" s="48"/>
      <c r="BF1149" s="48"/>
      <c r="BG1149" s="48"/>
      <c r="BH1149" s="48"/>
      <c r="BI1149" s="48"/>
      <c r="BJ1149" s="48"/>
      <c r="BK1149" s="48"/>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c r="DD1149" s="48"/>
      <c r="DE1149" s="48"/>
      <c r="DF1149" s="48"/>
      <c r="DG1149" s="48"/>
      <c r="DH1149" s="48"/>
      <c r="DI1149" s="48"/>
      <c r="DJ1149" s="48"/>
      <c r="DK1149" s="48"/>
      <c r="DL1149" s="48"/>
      <c r="DM1149" s="48"/>
      <c r="DN1149" s="48"/>
      <c r="DO1149" s="48"/>
      <c r="DP1149" s="48"/>
      <c r="DQ1149" s="48"/>
      <c r="DR1149" s="48"/>
      <c r="DS1149" s="48"/>
      <c r="DT1149" s="48"/>
      <c r="DU1149" s="48"/>
      <c r="DV1149" s="48"/>
      <c r="DW1149" s="48"/>
      <c r="DX1149" s="48"/>
      <c r="DY1149" s="48"/>
      <c r="DZ1149" s="48"/>
      <c r="EA1149" s="48"/>
      <c r="EB1149" s="48"/>
      <c r="EC1149" s="48"/>
      <c r="ED1149" s="48"/>
      <c r="EE1149" s="48"/>
      <c r="EF1149" s="48"/>
      <c r="EG1149" s="48"/>
      <c r="EH1149" s="48"/>
      <c r="EI1149" s="48"/>
      <c r="EJ1149" s="48"/>
      <c r="EK1149" s="48"/>
      <c r="EL1149" s="48"/>
      <c r="EM1149" s="48"/>
      <c r="EN1149" s="48"/>
      <c r="EO1149" s="48"/>
      <c r="EP1149" s="48"/>
      <c r="EQ1149" s="48"/>
      <c r="ER1149" s="48"/>
      <c r="ES1149" s="48"/>
      <c r="ET1149" s="48"/>
      <c r="EU1149" s="48"/>
      <c r="EV1149" s="48"/>
      <c r="EW1149" s="48"/>
      <c r="EX1149" s="48"/>
      <c r="EY1149" s="48"/>
      <c r="EZ1149" s="48"/>
      <c r="FA1149" s="48"/>
      <c r="FB1149" s="48"/>
      <c r="FC1149" s="48"/>
      <c r="FD1149" s="48"/>
      <c r="FE1149" s="48"/>
      <c r="FF1149" s="48"/>
      <c r="FG1149" s="48"/>
      <c r="FH1149" s="48"/>
      <c r="FI1149" s="48"/>
      <c r="FJ1149" s="48"/>
      <c r="FK1149" s="48"/>
      <c r="FL1149" s="48"/>
      <c r="FM1149" s="48"/>
      <c r="FN1149" s="48"/>
      <c r="FO1149" s="48"/>
      <c r="FP1149" s="48"/>
      <c r="FQ1149" s="48"/>
      <c r="FR1149" s="48"/>
      <c r="FS1149" s="48"/>
      <c r="FT1149" s="48"/>
      <c r="FU1149" s="48"/>
      <c r="FV1149" s="48"/>
      <c r="FW1149" s="48"/>
      <c r="FX1149" s="48"/>
      <c r="FY1149" s="48"/>
      <c r="FZ1149" s="48"/>
      <c r="GA1149" s="48"/>
      <c r="GB1149" s="48"/>
      <c r="GC1149" s="48"/>
      <c r="GD1149" s="48"/>
      <c r="GE1149" s="48"/>
      <c r="GF1149" s="48"/>
      <c r="GG1149" s="48"/>
      <c r="GH1149" s="48"/>
      <c r="GI1149" s="48"/>
      <c r="GJ1149" s="48"/>
      <c r="GK1149" s="48"/>
      <c r="GL1149" s="48"/>
      <c r="GM1149" s="48"/>
      <c r="GN1149" s="48"/>
      <c r="GO1149" s="48"/>
      <c r="GP1149" s="48"/>
      <c r="GQ1149" s="48"/>
      <c r="GR1149" s="48"/>
      <c r="GS1149" s="48"/>
      <c r="GT1149" s="48"/>
      <c r="GU1149" s="48"/>
      <c r="GV1149" s="48"/>
      <c r="GW1149" s="48"/>
      <c r="GX1149" s="48"/>
      <c r="GY1149" s="48"/>
      <c r="GZ1149" s="48"/>
      <c r="HA1149" s="48"/>
      <c r="HB1149" s="48"/>
      <c r="HC1149" s="48"/>
      <c r="HD1149" s="48"/>
      <c r="HE1149" s="48"/>
      <c r="HF1149" s="48"/>
      <c r="HG1149" s="48"/>
      <c r="HH1149" s="48"/>
      <c r="HI1149" s="48"/>
      <c r="HJ1149" s="48"/>
      <c r="HK1149" s="48"/>
      <c r="HL1149" s="48"/>
      <c r="HM1149" s="48"/>
      <c r="HN1149" s="48"/>
      <c r="HO1149" s="48"/>
      <c r="HP1149" s="48"/>
      <c r="HQ1149" s="48"/>
      <c r="HR1149" s="48"/>
      <c r="HS1149" s="48"/>
      <c r="HT1149" s="48"/>
      <c r="HU1149" s="48"/>
      <c r="HV1149" s="48"/>
      <c r="HW1149" s="48"/>
      <c r="HX1149" s="48"/>
      <c r="HY1149" s="48"/>
      <c r="HZ1149" s="48"/>
      <c r="IA1149" s="48"/>
      <c r="IB1149" s="48"/>
      <c r="IC1149" s="48"/>
      <c r="ID1149" s="48"/>
      <c r="IE1149" s="48"/>
      <c r="IF1149" s="48"/>
      <c r="IG1149" s="48"/>
      <c r="IH1149" s="48"/>
      <c r="II1149" s="48"/>
      <c r="IJ1149" s="48"/>
      <c r="IK1149" s="48"/>
      <c r="IL1149" s="48"/>
      <c r="IM1149" s="48"/>
      <c r="IN1149" s="48"/>
      <c r="IO1149" s="48"/>
      <c r="IP1149" s="48"/>
      <c r="IQ1149" s="48"/>
      <c r="IR1149" s="48"/>
      <c r="IS1149" s="48"/>
      <c r="IT1149" s="48"/>
      <c r="IU1149" s="48"/>
      <c r="IV1149" s="48"/>
    </row>
    <row r="1150" spans="2:256" x14ac:dyDescent="0.25">
      <c r="B1150" s="48"/>
      <c r="C1150" s="48"/>
      <c r="D1150" s="48"/>
      <c r="E1150" s="48"/>
      <c r="F1150" s="48"/>
      <c r="G1150" s="48"/>
      <c r="H1150" s="48"/>
      <c r="I1150" s="48"/>
      <c r="J1150" s="48"/>
      <c r="K1150" s="48"/>
      <c r="O1150" s="48"/>
      <c r="P1150" s="48"/>
      <c r="Q1150" s="48"/>
      <c r="R1150" s="48"/>
      <c r="S1150" s="48"/>
      <c r="T1150" s="48"/>
      <c r="U1150" s="48"/>
      <c r="V1150" s="48"/>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c r="AR1150" s="48"/>
      <c r="AS1150" s="48"/>
      <c r="AT1150" s="48"/>
      <c r="AU1150" s="48"/>
      <c r="AV1150" s="48"/>
      <c r="AW1150" s="48"/>
      <c r="AX1150" s="48"/>
      <c r="AY1150" s="48"/>
      <c r="AZ1150" s="48"/>
      <c r="BA1150" s="48"/>
      <c r="BB1150" s="48"/>
      <c r="BC1150" s="48"/>
      <c r="BD1150" s="48"/>
      <c r="BE1150" s="48"/>
      <c r="BF1150" s="48"/>
      <c r="BG1150" s="48"/>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c r="EF1150" s="48"/>
      <c r="EG1150" s="48"/>
      <c r="EH1150" s="48"/>
      <c r="EI1150" s="48"/>
      <c r="EJ1150" s="48"/>
      <c r="EK1150" s="48"/>
      <c r="EL1150" s="48"/>
      <c r="EM1150" s="48"/>
      <c r="EN1150" s="48"/>
      <c r="EO1150" s="48"/>
      <c r="EP1150" s="48"/>
      <c r="EQ1150" s="48"/>
      <c r="ER1150" s="48"/>
      <c r="ES1150" s="48"/>
      <c r="ET1150" s="48"/>
      <c r="EU1150" s="48"/>
      <c r="EV1150" s="48"/>
      <c r="EW1150" s="48"/>
      <c r="EX1150" s="48"/>
      <c r="EY1150" s="48"/>
      <c r="EZ1150" s="48"/>
      <c r="FA1150" s="48"/>
      <c r="FB1150" s="48"/>
      <c r="FC1150" s="48"/>
      <c r="FD1150" s="48"/>
      <c r="FE1150" s="48"/>
      <c r="FF1150" s="48"/>
      <c r="FG1150" s="48"/>
      <c r="FH1150" s="48"/>
      <c r="FI1150" s="48"/>
      <c r="FJ1150" s="48"/>
      <c r="FK1150" s="48"/>
      <c r="FL1150" s="48"/>
      <c r="FM1150" s="48"/>
      <c r="FN1150" s="48"/>
      <c r="FO1150" s="48"/>
      <c r="FP1150" s="48"/>
      <c r="FQ1150" s="48"/>
      <c r="FR1150" s="48"/>
      <c r="FS1150" s="48"/>
      <c r="FT1150" s="48"/>
      <c r="FU1150" s="48"/>
      <c r="FV1150" s="48"/>
      <c r="FW1150" s="48"/>
      <c r="FX1150" s="48"/>
      <c r="FY1150" s="48"/>
      <c r="FZ1150" s="48"/>
      <c r="GA1150" s="48"/>
      <c r="GB1150" s="48"/>
      <c r="GC1150" s="48"/>
      <c r="GD1150" s="48"/>
      <c r="GE1150" s="48"/>
      <c r="GF1150" s="48"/>
      <c r="GG1150" s="48"/>
      <c r="GH1150" s="48"/>
      <c r="GI1150" s="48"/>
      <c r="GJ1150" s="48"/>
      <c r="GK1150" s="48"/>
      <c r="GL1150" s="48"/>
      <c r="GM1150" s="48"/>
      <c r="GN1150" s="48"/>
      <c r="GO1150" s="48"/>
      <c r="GP1150" s="48"/>
      <c r="GQ1150" s="48"/>
      <c r="GR1150" s="48"/>
      <c r="GS1150" s="48"/>
      <c r="GT1150" s="48"/>
      <c r="GU1150" s="48"/>
      <c r="GV1150" s="48"/>
      <c r="GW1150" s="48"/>
      <c r="GX1150" s="48"/>
      <c r="GY1150" s="48"/>
      <c r="GZ1150" s="48"/>
      <c r="HA1150" s="48"/>
      <c r="HB1150" s="48"/>
      <c r="HC1150" s="48"/>
      <c r="HD1150" s="48"/>
      <c r="HE1150" s="48"/>
      <c r="HF1150" s="48"/>
      <c r="HG1150" s="48"/>
      <c r="HH1150" s="48"/>
      <c r="HI1150" s="48"/>
      <c r="HJ1150" s="48"/>
      <c r="HK1150" s="48"/>
      <c r="HL1150" s="48"/>
      <c r="HM1150" s="48"/>
      <c r="HN1150" s="48"/>
      <c r="HO1150" s="48"/>
      <c r="HP1150" s="48"/>
      <c r="HQ1150" s="48"/>
      <c r="HR1150" s="48"/>
      <c r="HS1150" s="48"/>
      <c r="HT1150" s="48"/>
      <c r="HU1150" s="48"/>
      <c r="HV1150" s="48"/>
      <c r="HW1150" s="48"/>
      <c r="HX1150" s="48"/>
      <c r="HY1150" s="48"/>
      <c r="HZ1150" s="48"/>
      <c r="IA1150" s="48"/>
      <c r="IB1150" s="48"/>
      <c r="IC1150" s="48"/>
      <c r="ID1150" s="48"/>
      <c r="IE1150" s="48"/>
      <c r="IF1150" s="48"/>
      <c r="IG1150" s="48"/>
      <c r="IH1150" s="48"/>
      <c r="II1150" s="48"/>
      <c r="IJ1150" s="48"/>
      <c r="IK1150" s="48"/>
      <c r="IL1150" s="48"/>
      <c r="IM1150" s="48"/>
      <c r="IN1150" s="48"/>
      <c r="IO1150" s="48"/>
      <c r="IP1150" s="48"/>
      <c r="IQ1150" s="48"/>
      <c r="IR1150" s="48"/>
      <c r="IS1150" s="48"/>
      <c r="IT1150" s="48"/>
      <c r="IU1150" s="48"/>
      <c r="IV1150" s="48"/>
    </row>
    <row r="1151" spans="2:256" x14ac:dyDescent="0.25">
      <c r="B1151" s="48"/>
      <c r="C1151" s="48"/>
      <c r="D1151" s="48"/>
      <c r="E1151" s="48"/>
      <c r="F1151" s="48"/>
      <c r="G1151" s="48"/>
      <c r="H1151" s="48"/>
      <c r="I1151" s="48"/>
      <c r="J1151" s="48"/>
      <c r="K1151" s="48"/>
      <c r="O1151" s="48"/>
      <c r="P1151" s="48"/>
      <c r="Q1151" s="48"/>
      <c r="R1151" s="48"/>
      <c r="S1151" s="48"/>
      <c r="T1151" s="48"/>
      <c r="U1151" s="48"/>
      <c r="V1151" s="48"/>
      <c r="W1151" s="48"/>
      <c r="X1151" s="48"/>
      <c r="Y1151" s="48"/>
      <c r="Z1151" s="48"/>
      <c r="AA1151" s="48"/>
      <c r="AB1151" s="48"/>
      <c r="AC1151" s="48"/>
      <c r="AD1151" s="48"/>
      <c r="AE1151" s="48"/>
      <c r="AF1151" s="48"/>
      <c r="AG1151" s="48"/>
      <c r="AH1151" s="48"/>
      <c r="AI1151" s="48"/>
      <c r="AJ1151" s="48"/>
      <c r="AK1151" s="48"/>
      <c r="AL1151" s="48"/>
      <c r="AM1151" s="48"/>
      <c r="AN1151" s="48"/>
      <c r="AO1151" s="48"/>
      <c r="AP1151" s="48"/>
      <c r="AQ1151" s="48"/>
      <c r="AR1151" s="48"/>
      <c r="AS1151" s="48"/>
      <c r="AT1151" s="48"/>
      <c r="AU1151" s="48"/>
      <c r="AV1151" s="48"/>
      <c r="AW1151" s="48"/>
      <c r="AX1151" s="48"/>
      <c r="AY1151" s="48"/>
      <c r="AZ1151" s="48"/>
      <c r="BA1151" s="48"/>
      <c r="BB1151" s="48"/>
      <c r="BC1151" s="48"/>
      <c r="BD1151" s="48"/>
      <c r="BE1151" s="48"/>
      <c r="BF1151" s="48"/>
      <c r="BG1151" s="48"/>
      <c r="BH1151" s="48"/>
      <c r="BI1151" s="48"/>
      <c r="BJ1151" s="48"/>
      <c r="BK1151" s="48"/>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c r="DD1151" s="48"/>
      <c r="DE1151" s="48"/>
      <c r="DF1151" s="48"/>
      <c r="DG1151" s="48"/>
      <c r="DH1151" s="48"/>
      <c r="DI1151" s="48"/>
      <c r="DJ1151" s="48"/>
      <c r="DK1151" s="48"/>
      <c r="DL1151" s="48"/>
      <c r="DM1151" s="48"/>
      <c r="DN1151" s="48"/>
      <c r="DO1151" s="48"/>
      <c r="DP1151" s="48"/>
      <c r="DQ1151" s="48"/>
      <c r="DR1151" s="48"/>
      <c r="DS1151" s="48"/>
      <c r="DT1151" s="48"/>
      <c r="DU1151" s="48"/>
      <c r="DV1151" s="48"/>
      <c r="DW1151" s="48"/>
      <c r="DX1151" s="48"/>
      <c r="DY1151" s="48"/>
      <c r="DZ1151" s="48"/>
      <c r="EA1151" s="48"/>
      <c r="EB1151" s="48"/>
      <c r="EC1151" s="48"/>
      <c r="ED1151" s="48"/>
      <c r="EE1151" s="48"/>
      <c r="EF1151" s="48"/>
      <c r="EG1151" s="48"/>
      <c r="EH1151" s="48"/>
      <c r="EI1151" s="48"/>
      <c r="EJ1151" s="48"/>
      <c r="EK1151" s="48"/>
      <c r="EL1151" s="48"/>
      <c r="EM1151" s="48"/>
      <c r="EN1151" s="48"/>
      <c r="EO1151" s="48"/>
      <c r="EP1151" s="48"/>
      <c r="EQ1151" s="48"/>
      <c r="ER1151" s="48"/>
      <c r="ES1151" s="48"/>
      <c r="ET1151" s="48"/>
      <c r="EU1151" s="48"/>
      <c r="EV1151" s="48"/>
      <c r="EW1151" s="48"/>
      <c r="EX1151" s="48"/>
      <c r="EY1151" s="48"/>
      <c r="EZ1151" s="48"/>
      <c r="FA1151" s="48"/>
      <c r="FB1151" s="48"/>
      <c r="FC1151" s="48"/>
      <c r="FD1151" s="48"/>
      <c r="FE1151" s="48"/>
      <c r="FF1151" s="48"/>
      <c r="FG1151" s="48"/>
      <c r="FH1151" s="48"/>
      <c r="FI1151" s="48"/>
      <c r="FJ1151" s="48"/>
      <c r="FK1151" s="48"/>
      <c r="FL1151" s="48"/>
      <c r="FM1151" s="48"/>
      <c r="FN1151" s="48"/>
      <c r="FO1151" s="48"/>
      <c r="FP1151" s="48"/>
      <c r="FQ1151" s="48"/>
      <c r="FR1151" s="48"/>
      <c r="FS1151" s="48"/>
      <c r="FT1151" s="48"/>
      <c r="FU1151" s="48"/>
      <c r="FV1151" s="48"/>
      <c r="FW1151" s="48"/>
      <c r="FX1151" s="48"/>
      <c r="FY1151" s="48"/>
      <c r="FZ1151" s="48"/>
      <c r="GA1151" s="48"/>
      <c r="GB1151" s="48"/>
      <c r="GC1151" s="48"/>
      <c r="GD1151" s="48"/>
      <c r="GE1151" s="48"/>
      <c r="GF1151" s="48"/>
      <c r="GG1151" s="48"/>
      <c r="GH1151" s="48"/>
      <c r="GI1151" s="48"/>
      <c r="GJ1151" s="48"/>
      <c r="GK1151" s="48"/>
      <c r="GL1151" s="48"/>
      <c r="GM1151" s="48"/>
      <c r="GN1151" s="48"/>
      <c r="GO1151" s="48"/>
      <c r="GP1151" s="48"/>
      <c r="GQ1151" s="48"/>
      <c r="GR1151" s="48"/>
      <c r="GS1151" s="48"/>
      <c r="GT1151" s="48"/>
      <c r="GU1151" s="48"/>
      <c r="GV1151" s="48"/>
      <c r="GW1151" s="48"/>
      <c r="GX1151" s="48"/>
      <c r="GY1151" s="48"/>
      <c r="GZ1151" s="48"/>
      <c r="HA1151" s="48"/>
      <c r="HB1151" s="48"/>
      <c r="HC1151" s="48"/>
      <c r="HD1151" s="48"/>
      <c r="HE1151" s="48"/>
      <c r="HF1151" s="48"/>
      <c r="HG1151" s="48"/>
      <c r="HH1151" s="48"/>
      <c r="HI1151" s="48"/>
      <c r="HJ1151" s="48"/>
      <c r="HK1151" s="48"/>
      <c r="HL1151" s="48"/>
      <c r="HM1151" s="48"/>
      <c r="HN1151" s="48"/>
      <c r="HO1151" s="48"/>
      <c r="HP1151" s="48"/>
      <c r="HQ1151" s="48"/>
      <c r="HR1151" s="48"/>
      <c r="HS1151" s="48"/>
      <c r="HT1151" s="48"/>
      <c r="HU1151" s="48"/>
      <c r="HV1151" s="48"/>
      <c r="HW1151" s="48"/>
      <c r="HX1151" s="48"/>
      <c r="HY1151" s="48"/>
      <c r="HZ1151" s="48"/>
      <c r="IA1151" s="48"/>
      <c r="IB1151" s="48"/>
      <c r="IC1151" s="48"/>
      <c r="ID1151" s="48"/>
      <c r="IE1151" s="48"/>
      <c r="IF1151" s="48"/>
      <c r="IG1151" s="48"/>
      <c r="IH1151" s="48"/>
      <c r="II1151" s="48"/>
      <c r="IJ1151" s="48"/>
      <c r="IK1151" s="48"/>
      <c r="IL1151" s="48"/>
      <c r="IM1151" s="48"/>
      <c r="IN1151" s="48"/>
      <c r="IO1151" s="48"/>
      <c r="IP1151" s="48"/>
      <c r="IQ1151" s="48"/>
      <c r="IR1151" s="48"/>
      <c r="IS1151" s="48"/>
      <c r="IT1151" s="48"/>
      <c r="IU1151" s="48"/>
      <c r="IV1151" s="48"/>
    </row>
    <row r="1152" spans="2:256" x14ac:dyDescent="0.25">
      <c r="B1152" s="48"/>
      <c r="C1152" s="48"/>
      <c r="D1152" s="48"/>
      <c r="E1152" s="48"/>
      <c r="F1152" s="48"/>
      <c r="G1152" s="48"/>
      <c r="H1152" s="48"/>
      <c r="I1152" s="48"/>
      <c r="J1152" s="48"/>
      <c r="K1152" s="48"/>
      <c r="O1152" s="48"/>
      <c r="P1152" s="48"/>
      <c r="Q1152" s="48"/>
      <c r="R1152" s="48"/>
      <c r="S1152" s="48"/>
      <c r="T1152" s="48"/>
      <c r="U1152" s="48"/>
      <c r="V1152" s="48"/>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c r="AR1152" s="48"/>
      <c r="AS1152" s="48"/>
      <c r="AT1152" s="48"/>
      <c r="AU1152" s="48"/>
      <c r="AV1152" s="48"/>
      <c r="AW1152" s="48"/>
      <c r="AX1152" s="48"/>
      <c r="AY1152" s="48"/>
      <c r="AZ1152" s="48"/>
      <c r="BA1152" s="48"/>
      <c r="BB1152" s="48"/>
      <c r="BC1152" s="48"/>
      <c r="BD1152" s="48"/>
      <c r="BE1152" s="48"/>
      <c r="BF1152" s="48"/>
      <c r="BG1152" s="48"/>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c r="EF1152" s="48"/>
      <c r="EG1152" s="48"/>
      <c r="EH1152" s="48"/>
      <c r="EI1152" s="48"/>
      <c r="EJ1152" s="48"/>
      <c r="EK1152" s="48"/>
      <c r="EL1152" s="48"/>
      <c r="EM1152" s="48"/>
      <c r="EN1152" s="48"/>
      <c r="EO1152" s="48"/>
      <c r="EP1152" s="48"/>
      <c r="EQ1152" s="48"/>
      <c r="ER1152" s="48"/>
      <c r="ES1152" s="48"/>
      <c r="ET1152" s="48"/>
      <c r="EU1152" s="48"/>
      <c r="EV1152" s="48"/>
      <c r="EW1152" s="48"/>
      <c r="EX1152" s="48"/>
      <c r="EY1152" s="48"/>
      <c r="EZ1152" s="48"/>
      <c r="FA1152" s="48"/>
      <c r="FB1152" s="48"/>
      <c r="FC1152" s="48"/>
      <c r="FD1152" s="48"/>
      <c r="FE1152" s="48"/>
      <c r="FF1152" s="48"/>
      <c r="FG1152" s="48"/>
      <c r="FH1152" s="48"/>
      <c r="FI1152" s="48"/>
      <c r="FJ1152" s="48"/>
      <c r="FK1152" s="48"/>
      <c r="FL1152" s="48"/>
      <c r="FM1152" s="48"/>
      <c r="FN1152" s="48"/>
      <c r="FO1152" s="48"/>
      <c r="FP1152" s="48"/>
      <c r="FQ1152" s="48"/>
      <c r="FR1152" s="48"/>
      <c r="FS1152" s="48"/>
      <c r="FT1152" s="48"/>
      <c r="FU1152" s="48"/>
      <c r="FV1152" s="48"/>
      <c r="FW1152" s="48"/>
      <c r="FX1152" s="48"/>
      <c r="FY1152" s="48"/>
      <c r="FZ1152" s="48"/>
      <c r="GA1152" s="48"/>
      <c r="GB1152" s="48"/>
      <c r="GC1152" s="48"/>
      <c r="GD1152" s="48"/>
      <c r="GE1152" s="48"/>
      <c r="GF1152" s="48"/>
      <c r="GG1152" s="48"/>
      <c r="GH1152" s="48"/>
      <c r="GI1152" s="48"/>
      <c r="GJ1152" s="48"/>
      <c r="GK1152" s="48"/>
      <c r="GL1152" s="48"/>
      <c r="GM1152" s="48"/>
      <c r="GN1152" s="48"/>
      <c r="GO1152" s="48"/>
      <c r="GP1152" s="48"/>
      <c r="GQ1152" s="48"/>
      <c r="GR1152" s="48"/>
      <c r="GS1152" s="48"/>
      <c r="GT1152" s="48"/>
      <c r="GU1152" s="48"/>
      <c r="GV1152" s="48"/>
      <c r="GW1152" s="48"/>
      <c r="GX1152" s="48"/>
      <c r="GY1152" s="48"/>
      <c r="GZ1152" s="48"/>
      <c r="HA1152" s="48"/>
      <c r="HB1152" s="48"/>
      <c r="HC1152" s="48"/>
      <c r="HD1152" s="48"/>
      <c r="HE1152" s="48"/>
      <c r="HF1152" s="48"/>
      <c r="HG1152" s="48"/>
      <c r="HH1152" s="48"/>
      <c r="HI1152" s="48"/>
      <c r="HJ1152" s="48"/>
      <c r="HK1152" s="48"/>
      <c r="HL1152" s="48"/>
      <c r="HM1152" s="48"/>
      <c r="HN1152" s="48"/>
      <c r="HO1152" s="48"/>
      <c r="HP1152" s="48"/>
      <c r="HQ1152" s="48"/>
      <c r="HR1152" s="48"/>
      <c r="HS1152" s="48"/>
      <c r="HT1152" s="48"/>
      <c r="HU1152" s="48"/>
      <c r="HV1152" s="48"/>
      <c r="HW1152" s="48"/>
      <c r="HX1152" s="48"/>
      <c r="HY1152" s="48"/>
      <c r="HZ1152" s="48"/>
      <c r="IA1152" s="48"/>
      <c r="IB1152" s="48"/>
      <c r="IC1152" s="48"/>
      <c r="ID1152" s="48"/>
      <c r="IE1152" s="48"/>
      <c r="IF1152" s="48"/>
      <c r="IG1152" s="48"/>
      <c r="IH1152" s="48"/>
      <c r="II1152" s="48"/>
      <c r="IJ1152" s="48"/>
      <c r="IK1152" s="48"/>
      <c r="IL1152" s="48"/>
      <c r="IM1152" s="48"/>
      <c r="IN1152" s="48"/>
      <c r="IO1152" s="48"/>
      <c r="IP1152" s="48"/>
      <c r="IQ1152" s="48"/>
      <c r="IR1152" s="48"/>
      <c r="IS1152" s="48"/>
      <c r="IT1152" s="48"/>
      <c r="IU1152" s="48"/>
      <c r="IV1152" s="48"/>
    </row>
    <row r="1153" spans="2:256" x14ac:dyDescent="0.25">
      <c r="B1153" s="48"/>
      <c r="C1153" s="48"/>
      <c r="D1153" s="48"/>
      <c r="E1153" s="48"/>
      <c r="F1153" s="48"/>
      <c r="G1153" s="48"/>
      <c r="H1153" s="48"/>
      <c r="I1153" s="48"/>
      <c r="J1153" s="48"/>
      <c r="K1153" s="48"/>
      <c r="O1153" s="48"/>
      <c r="P1153" s="48"/>
      <c r="Q1153" s="48"/>
      <c r="R1153" s="48"/>
      <c r="S1153" s="48"/>
      <c r="T1153" s="48"/>
      <c r="U1153" s="48"/>
      <c r="V1153" s="48"/>
      <c r="W1153" s="48"/>
      <c r="X1153" s="48"/>
      <c r="Y1153" s="48"/>
      <c r="Z1153" s="48"/>
      <c r="AA1153" s="48"/>
      <c r="AB1153" s="48"/>
      <c r="AC1153" s="48"/>
      <c r="AD1153" s="48"/>
      <c r="AE1153" s="48"/>
      <c r="AF1153" s="48"/>
      <c r="AG1153" s="48"/>
      <c r="AH1153" s="48"/>
      <c r="AI1153" s="48"/>
      <c r="AJ1153" s="48"/>
      <c r="AK1153" s="48"/>
      <c r="AL1153" s="48"/>
      <c r="AM1153" s="48"/>
      <c r="AN1153" s="48"/>
      <c r="AO1153" s="48"/>
      <c r="AP1153" s="48"/>
      <c r="AQ1153" s="48"/>
      <c r="AR1153" s="48"/>
      <c r="AS1153" s="48"/>
      <c r="AT1153" s="48"/>
      <c r="AU1153" s="48"/>
      <c r="AV1153" s="48"/>
      <c r="AW1153" s="48"/>
      <c r="AX1153" s="48"/>
      <c r="AY1153" s="48"/>
      <c r="AZ1153" s="48"/>
      <c r="BA1153" s="48"/>
      <c r="BB1153" s="48"/>
      <c r="BC1153" s="48"/>
      <c r="BD1153" s="48"/>
      <c r="BE1153" s="48"/>
      <c r="BF1153" s="48"/>
      <c r="BG1153" s="48"/>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c r="DV1153" s="48"/>
      <c r="DW1153" s="48"/>
      <c r="DX1153" s="48"/>
      <c r="DY1153" s="48"/>
      <c r="DZ1153" s="48"/>
      <c r="EA1153" s="48"/>
      <c r="EB1153" s="48"/>
      <c r="EC1153" s="48"/>
      <c r="ED1153" s="48"/>
      <c r="EE1153" s="48"/>
      <c r="EF1153" s="48"/>
      <c r="EG1153" s="48"/>
      <c r="EH1153" s="48"/>
      <c r="EI1153" s="48"/>
      <c r="EJ1153" s="48"/>
      <c r="EK1153" s="48"/>
      <c r="EL1153" s="48"/>
      <c r="EM1153" s="48"/>
      <c r="EN1153" s="48"/>
      <c r="EO1153" s="48"/>
      <c r="EP1153" s="48"/>
      <c r="EQ1153" s="48"/>
      <c r="ER1153" s="48"/>
      <c r="ES1153" s="48"/>
      <c r="ET1153" s="48"/>
      <c r="EU1153" s="48"/>
      <c r="EV1153" s="48"/>
      <c r="EW1153" s="48"/>
      <c r="EX1153" s="48"/>
      <c r="EY1153" s="48"/>
      <c r="EZ1153" s="48"/>
      <c r="FA1153" s="48"/>
      <c r="FB1153" s="48"/>
      <c r="FC1153" s="48"/>
      <c r="FD1153" s="48"/>
      <c r="FE1153" s="48"/>
      <c r="FF1153" s="48"/>
      <c r="FG1153" s="48"/>
      <c r="FH1153" s="48"/>
      <c r="FI1153" s="48"/>
      <c r="FJ1153" s="48"/>
      <c r="FK1153" s="48"/>
      <c r="FL1153" s="48"/>
      <c r="FM1153" s="48"/>
      <c r="FN1153" s="48"/>
      <c r="FO1153" s="48"/>
      <c r="FP1153" s="48"/>
      <c r="FQ1153" s="48"/>
      <c r="FR1153" s="48"/>
      <c r="FS1153" s="48"/>
      <c r="FT1153" s="48"/>
      <c r="FU1153" s="48"/>
      <c r="FV1153" s="48"/>
      <c r="FW1153" s="48"/>
      <c r="FX1153" s="48"/>
      <c r="FY1153" s="48"/>
      <c r="FZ1153" s="48"/>
      <c r="GA1153" s="48"/>
      <c r="GB1153" s="48"/>
      <c r="GC1153" s="48"/>
      <c r="GD1153" s="48"/>
      <c r="GE1153" s="48"/>
      <c r="GF1153" s="48"/>
      <c r="GG1153" s="48"/>
      <c r="GH1153" s="48"/>
      <c r="GI1153" s="48"/>
      <c r="GJ1153" s="48"/>
      <c r="GK1153" s="48"/>
      <c r="GL1153" s="48"/>
      <c r="GM1153" s="48"/>
      <c r="GN1153" s="48"/>
      <c r="GO1153" s="48"/>
      <c r="GP1153" s="48"/>
      <c r="GQ1153" s="48"/>
      <c r="GR1153" s="48"/>
      <c r="GS1153" s="48"/>
      <c r="GT1153" s="48"/>
      <c r="GU1153" s="48"/>
      <c r="GV1153" s="48"/>
      <c r="GW1153" s="48"/>
      <c r="GX1153" s="48"/>
      <c r="GY1153" s="48"/>
      <c r="GZ1153" s="48"/>
      <c r="HA1153" s="48"/>
      <c r="HB1153" s="48"/>
      <c r="HC1153" s="48"/>
      <c r="HD1153" s="48"/>
      <c r="HE1153" s="48"/>
      <c r="HF1153" s="48"/>
      <c r="HG1153" s="48"/>
      <c r="HH1153" s="48"/>
      <c r="HI1153" s="48"/>
      <c r="HJ1153" s="48"/>
      <c r="HK1153" s="48"/>
      <c r="HL1153" s="48"/>
      <c r="HM1153" s="48"/>
      <c r="HN1153" s="48"/>
      <c r="HO1153" s="48"/>
      <c r="HP1153" s="48"/>
      <c r="HQ1153" s="48"/>
      <c r="HR1153" s="48"/>
      <c r="HS1153" s="48"/>
      <c r="HT1153" s="48"/>
      <c r="HU1153" s="48"/>
      <c r="HV1153" s="48"/>
      <c r="HW1153" s="48"/>
      <c r="HX1153" s="48"/>
      <c r="HY1153" s="48"/>
      <c r="HZ1153" s="48"/>
      <c r="IA1153" s="48"/>
      <c r="IB1153" s="48"/>
      <c r="IC1153" s="48"/>
      <c r="ID1153" s="48"/>
      <c r="IE1153" s="48"/>
      <c r="IF1153" s="48"/>
      <c r="IG1153" s="48"/>
      <c r="IH1153" s="48"/>
      <c r="II1153" s="48"/>
      <c r="IJ1153" s="48"/>
      <c r="IK1153" s="48"/>
      <c r="IL1153" s="48"/>
      <c r="IM1153" s="48"/>
      <c r="IN1153" s="48"/>
      <c r="IO1153" s="48"/>
      <c r="IP1153" s="48"/>
      <c r="IQ1153" s="48"/>
      <c r="IR1153" s="48"/>
      <c r="IS1153" s="48"/>
      <c r="IT1153" s="48"/>
      <c r="IU1153" s="48"/>
      <c r="IV1153" s="48"/>
    </row>
    <row r="1154" spans="2:256" x14ac:dyDescent="0.25">
      <c r="B1154" s="48"/>
      <c r="C1154" s="48"/>
      <c r="D1154" s="48"/>
      <c r="E1154" s="48"/>
      <c r="F1154" s="48"/>
      <c r="G1154" s="48"/>
      <c r="H1154" s="48"/>
      <c r="I1154" s="48"/>
      <c r="J1154" s="48"/>
      <c r="K1154" s="48"/>
      <c r="O1154" s="48"/>
      <c r="P1154" s="48"/>
      <c r="Q1154" s="48"/>
      <c r="R1154" s="48"/>
      <c r="S1154" s="48"/>
      <c r="T1154" s="48"/>
      <c r="U1154" s="48"/>
      <c r="V1154" s="48"/>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c r="AR1154" s="48"/>
      <c r="AS1154" s="48"/>
      <c r="AT1154" s="48"/>
      <c r="AU1154" s="48"/>
      <c r="AV1154" s="48"/>
      <c r="AW1154" s="48"/>
      <c r="AX1154" s="48"/>
      <c r="AY1154" s="48"/>
      <c r="AZ1154" s="48"/>
      <c r="BA1154" s="48"/>
      <c r="BB1154" s="48"/>
      <c r="BC1154" s="48"/>
      <c r="BD1154" s="48"/>
      <c r="BE1154" s="48"/>
      <c r="BF1154" s="48"/>
      <c r="BG1154" s="48"/>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c r="EF1154" s="48"/>
      <c r="EG1154" s="48"/>
      <c r="EH1154" s="48"/>
      <c r="EI1154" s="48"/>
      <c r="EJ1154" s="48"/>
      <c r="EK1154" s="48"/>
      <c r="EL1154" s="48"/>
      <c r="EM1154" s="48"/>
      <c r="EN1154" s="48"/>
      <c r="EO1154" s="48"/>
      <c r="EP1154" s="48"/>
      <c r="EQ1154" s="48"/>
      <c r="ER1154" s="48"/>
      <c r="ES1154" s="48"/>
      <c r="ET1154" s="48"/>
      <c r="EU1154" s="48"/>
      <c r="EV1154" s="48"/>
      <c r="EW1154" s="48"/>
      <c r="EX1154" s="48"/>
      <c r="EY1154" s="48"/>
      <c r="EZ1154" s="48"/>
      <c r="FA1154" s="48"/>
      <c r="FB1154" s="48"/>
      <c r="FC1154" s="48"/>
      <c r="FD1154" s="48"/>
      <c r="FE1154" s="48"/>
      <c r="FF1154" s="48"/>
      <c r="FG1154" s="48"/>
      <c r="FH1154" s="48"/>
      <c r="FI1154" s="48"/>
      <c r="FJ1154" s="48"/>
      <c r="FK1154" s="48"/>
      <c r="FL1154" s="48"/>
      <c r="FM1154" s="48"/>
      <c r="FN1154" s="48"/>
      <c r="FO1154" s="48"/>
      <c r="FP1154" s="48"/>
      <c r="FQ1154" s="48"/>
      <c r="FR1154" s="48"/>
      <c r="FS1154" s="48"/>
      <c r="FT1154" s="48"/>
      <c r="FU1154" s="48"/>
      <c r="FV1154" s="48"/>
      <c r="FW1154" s="48"/>
      <c r="FX1154" s="48"/>
      <c r="FY1154" s="48"/>
      <c r="FZ1154" s="48"/>
      <c r="GA1154" s="48"/>
      <c r="GB1154" s="48"/>
      <c r="GC1154" s="48"/>
      <c r="GD1154" s="48"/>
      <c r="GE1154" s="48"/>
      <c r="GF1154" s="48"/>
      <c r="GG1154" s="48"/>
      <c r="GH1154" s="48"/>
      <c r="GI1154" s="48"/>
      <c r="GJ1154" s="48"/>
      <c r="GK1154" s="48"/>
      <c r="GL1154" s="48"/>
      <c r="GM1154" s="48"/>
      <c r="GN1154" s="48"/>
      <c r="GO1154" s="48"/>
      <c r="GP1154" s="48"/>
      <c r="GQ1154" s="48"/>
      <c r="GR1154" s="48"/>
      <c r="GS1154" s="48"/>
      <c r="GT1154" s="48"/>
      <c r="GU1154" s="48"/>
      <c r="GV1154" s="48"/>
      <c r="GW1154" s="48"/>
      <c r="GX1154" s="48"/>
      <c r="GY1154" s="48"/>
      <c r="GZ1154" s="48"/>
      <c r="HA1154" s="48"/>
      <c r="HB1154" s="48"/>
      <c r="HC1154" s="48"/>
      <c r="HD1154" s="48"/>
      <c r="HE1154" s="48"/>
      <c r="HF1154" s="48"/>
      <c r="HG1154" s="48"/>
      <c r="HH1154" s="48"/>
      <c r="HI1154" s="48"/>
      <c r="HJ1154" s="48"/>
      <c r="HK1154" s="48"/>
      <c r="HL1154" s="48"/>
      <c r="HM1154" s="48"/>
      <c r="HN1154" s="48"/>
      <c r="HO1154" s="48"/>
      <c r="HP1154" s="48"/>
      <c r="HQ1154" s="48"/>
      <c r="HR1154" s="48"/>
      <c r="HS1154" s="48"/>
      <c r="HT1154" s="48"/>
      <c r="HU1154" s="48"/>
      <c r="HV1154" s="48"/>
      <c r="HW1154" s="48"/>
      <c r="HX1154" s="48"/>
      <c r="HY1154" s="48"/>
      <c r="HZ1154" s="48"/>
      <c r="IA1154" s="48"/>
      <c r="IB1154" s="48"/>
      <c r="IC1154" s="48"/>
      <c r="ID1154" s="48"/>
      <c r="IE1154" s="48"/>
      <c r="IF1154" s="48"/>
      <c r="IG1154" s="48"/>
      <c r="IH1154" s="48"/>
      <c r="II1154" s="48"/>
      <c r="IJ1154" s="48"/>
      <c r="IK1154" s="48"/>
      <c r="IL1154" s="48"/>
      <c r="IM1154" s="48"/>
      <c r="IN1154" s="48"/>
      <c r="IO1154" s="48"/>
      <c r="IP1154" s="48"/>
      <c r="IQ1154" s="48"/>
      <c r="IR1154" s="48"/>
      <c r="IS1154" s="48"/>
      <c r="IT1154" s="48"/>
      <c r="IU1154" s="48"/>
      <c r="IV1154" s="48"/>
    </row>
    <row r="1155" spans="2:256" x14ac:dyDescent="0.25">
      <c r="B1155" s="48"/>
      <c r="C1155" s="48"/>
      <c r="D1155" s="48"/>
      <c r="E1155" s="48"/>
      <c r="F1155" s="48"/>
      <c r="G1155" s="48"/>
      <c r="H1155" s="48"/>
      <c r="I1155" s="48"/>
      <c r="J1155" s="48"/>
      <c r="K1155" s="48"/>
      <c r="O1155" s="48"/>
      <c r="P1155" s="48"/>
      <c r="Q1155" s="48"/>
      <c r="R1155" s="48"/>
      <c r="S1155" s="48"/>
      <c r="T1155" s="48"/>
      <c r="U1155" s="48"/>
      <c r="V1155" s="48"/>
      <c r="W1155" s="48"/>
      <c r="X1155" s="48"/>
      <c r="Y1155" s="48"/>
      <c r="Z1155" s="48"/>
      <c r="AA1155" s="48"/>
      <c r="AB1155" s="48"/>
      <c r="AC1155" s="48"/>
      <c r="AD1155" s="48"/>
      <c r="AE1155" s="48"/>
      <c r="AF1155" s="48"/>
      <c r="AG1155" s="48"/>
      <c r="AH1155" s="48"/>
      <c r="AI1155" s="48"/>
      <c r="AJ1155" s="48"/>
      <c r="AK1155" s="48"/>
      <c r="AL1155" s="48"/>
      <c r="AM1155" s="48"/>
      <c r="AN1155" s="48"/>
      <c r="AO1155" s="48"/>
      <c r="AP1155" s="48"/>
      <c r="AQ1155" s="48"/>
      <c r="AR1155" s="48"/>
      <c r="AS1155" s="48"/>
      <c r="AT1155" s="48"/>
      <c r="AU1155" s="48"/>
      <c r="AV1155" s="48"/>
      <c r="AW1155" s="48"/>
      <c r="AX1155" s="48"/>
      <c r="AY1155" s="48"/>
      <c r="AZ1155" s="48"/>
      <c r="BA1155" s="48"/>
      <c r="BB1155" s="48"/>
      <c r="BC1155" s="48"/>
      <c r="BD1155" s="48"/>
      <c r="BE1155" s="48"/>
      <c r="BF1155" s="48"/>
      <c r="BG1155" s="48"/>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c r="DU1155" s="48"/>
      <c r="DV1155" s="48"/>
      <c r="DW1155" s="48"/>
      <c r="DX1155" s="48"/>
      <c r="DY1155" s="48"/>
      <c r="DZ1155" s="48"/>
      <c r="EA1155" s="48"/>
      <c r="EB1155" s="48"/>
      <c r="EC1155" s="48"/>
      <c r="ED1155" s="48"/>
      <c r="EE1155" s="48"/>
      <c r="EF1155" s="48"/>
      <c r="EG1155" s="48"/>
      <c r="EH1155" s="48"/>
      <c r="EI1155" s="48"/>
      <c r="EJ1155" s="48"/>
      <c r="EK1155" s="48"/>
      <c r="EL1155" s="48"/>
      <c r="EM1155" s="48"/>
      <c r="EN1155" s="48"/>
      <c r="EO1155" s="48"/>
      <c r="EP1155" s="48"/>
      <c r="EQ1155" s="48"/>
      <c r="ER1155" s="48"/>
      <c r="ES1155" s="48"/>
      <c r="ET1155" s="48"/>
      <c r="EU1155" s="48"/>
      <c r="EV1155" s="48"/>
      <c r="EW1155" s="48"/>
      <c r="EX1155" s="48"/>
      <c r="EY1155" s="48"/>
      <c r="EZ1155" s="48"/>
      <c r="FA1155" s="48"/>
      <c r="FB1155" s="48"/>
      <c r="FC1155" s="48"/>
      <c r="FD1155" s="48"/>
      <c r="FE1155" s="48"/>
      <c r="FF1155" s="48"/>
      <c r="FG1155" s="48"/>
      <c r="FH1155" s="48"/>
      <c r="FI1155" s="48"/>
      <c r="FJ1155" s="48"/>
      <c r="FK1155" s="48"/>
      <c r="FL1155" s="48"/>
      <c r="FM1155" s="48"/>
      <c r="FN1155" s="48"/>
      <c r="FO1155" s="48"/>
      <c r="FP1155" s="48"/>
      <c r="FQ1155" s="48"/>
      <c r="FR1155" s="48"/>
      <c r="FS1155" s="48"/>
      <c r="FT1155" s="48"/>
      <c r="FU1155" s="48"/>
      <c r="FV1155" s="48"/>
      <c r="FW1155" s="48"/>
      <c r="FX1155" s="48"/>
      <c r="FY1155" s="48"/>
      <c r="FZ1155" s="48"/>
      <c r="GA1155" s="48"/>
      <c r="GB1155" s="48"/>
      <c r="GC1155" s="48"/>
      <c r="GD1155" s="48"/>
      <c r="GE1155" s="48"/>
      <c r="GF1155" s="48"/>
      <c r="GG1155" s="48"/>
      <c r="GH1155" s="48"/>
      <c r="GI1155" s="48"/>
      <c r="GJ1155" s="48"/>
      <c r="GK1155" s="48"/>
      <c r="GL1155" s="48"/>
      <c r="GM1155" s="48"/>
      <c r="GN1155" s="48"/>
      <c r="GO1155" s="48"/>
      <c r="GP1155" s="48"/>
      <c r="GQ1155" s="48"/>
      <c r="GR1155" s="48"/>
      <c r="GS1155" s="48"/>
      <c r="GT1155" s="48"/>
      <c r="GU1155" s="48"/>
      <c r="GV1155" s="48"/>
      <c r="GW1155" s="48"/>
      <c r="GX1155" s="48"/>
      <c r="GY1155" s="48"/>
      <c r="GZ1155" s="48"/>
      <c r="HA1155" s="48"/>
      <c r="HB1155" s="48"/>
      <c r="HC1155" s="48"/>
      <c r="HD1155" s="48"/>
      <c r="HE1155" s="48"/>
      <c r="HF1155" s="48"/>
      <c r="HG1155" s="48"/>
      <c r="HH1155" s="48"/>
      <c r="HI1155" s="48"/>
      <c r="HJ1155" s="48"/>
      <c r="HK1155" s="48"/>
      <c r="HL1155" s="48"/>
      <c r="HM1155" s="48"/>
      <c r="HN1155" s="48"/>
      <c r="HO1155" s="48"/>
      <c r="HP1155" s="48"/>
      <c r="HQ1155" s="48"/>
      <c r="HR1155" s="48"/>
      <c r="HS1155" s="48"/>
      <c r="HT1155" s="48"/>
      <c r="HU1155" s="48"/>
      <c r="HV1155" s="48"/>
      <c r="HW1155" s="48"/>
      <c r="HX1155" s="48"/>
      <c r="HY1155" s="48"/>
      <c r="HZ1155" s="48"/>
      <c r="IA1155" s="48"/>
      <c r="IB1155" s="48"/>
      <c r="IC1155" s="48"/>
      <c r="ID1155" s="48"/>
      <c r="IE1155" s="48"/>
      <c r="IF1155" s="48"/>
      <c r="IG1155" s="48"/>
      <c r="IH1155" s="48"/>
      <c r="II1155" s="48"/>
      <c r="IJ1155" s="48"/>
      <c r="IK1155" s="48"/>
      <c r="IL1155" s="48"/>
      <c r="IM1155" s="48"/>
      <c r="IN1155" s="48"/>
      <c r="IO1155" s="48"/>
      <c r="IP1155" s="48"/>
      <c r="IQ1155" s="48"/>
      <c r="IR1155" s="48"/>
      <c r="IS1155" s="48"/>
      <c r="IT1155" s="48"/>
      <c r="IU1155" s="48"/>
      <c r="IV1155" s="48"/>
    </row>
    <row r="1156" spans="2:256" x14ac:dyDescent="0.25">
      <c r="B1156" s="48"/>
      <c r="C1156" s="48"/>
      <c r="D1156" s="48"/>
      <c r="E1156" s="48"/>
      <c r="F1156" s="48"/>
      <c r="G1156" s="48"/>
      <c r="H1156" s="48"/>
      <c r="I1156" s="48"/>
      <c r="J1156" s="48"/>
      <c r="K1156" s="48"/>
      <c r="O1156" s="48"/>
      <c r="P1156" s="48"/>
      <c r="Q1156" s="48"/>
      <c r="R1156" s="48"/>
      <c r="S1156" s="48"/>
      <c r="T1156" s="48"/>
      <c r="U1156" s="48"/>
      <c r="V1156" s="48"/>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c r="AR1156" s="48"/>
      <c r="AS1156" s="48"/>
      <c r="AT1156" s="48"/>
      <c r="AU1156" s="48"/>
      <c r="AV1156" s="48"/>
      <c r="AW1156" s="48"/>
      <c r="AX1156" s="48"/>
      <c r="AY1156" s="48"/>
      <c r="AZ1156" s="48"/>
      <c r="BA1156" s="48"/>
      <c r="BB1156" s="48"/>
      <c r="BC1156" s="48"/>
      <c r="BD1156" s="48"/>
      <c r="BE1156" s="48"/>
      <c r="BF1156" s="48"/>
      <c r="BG1156" s="48"/>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c r="EF1156" s="48"/>
      <c r="EG1156" s="48"/>
      <c r="EH1156" s="48"/>
      <c r="EI1156" s="48"/>
      <c r="EJ1156" s="48"/>
      <c r="EK1156" s="48"/>
      <c r="EL1156" s="48"/>
      <c r="EM1156" s="48"/>
      <c r="EN1156" s="48"/>
      <c r="EO1156" s="48"/>
      <c r="EP1156" s="48"/>
      <c r="EQ1156" s="48"/>
      <c r="ER1156" s="48"/>
      <c r="ES1156" s="48"/>
      <c r="ET1156" s="48"/>
      <c r="EU1156" s="48"/>
      <c r="EV1156" s="48"/>
      <c r="EW1156" s="48"/>
      <c r="EX1156" s="48"/>
      <c r="EY1156" s="48"/>
      <c r="EZ1156" s="48"/>
      <c r="FA1156" s="48"/>
      <c r="FB1156" s="48"/>
      <c r="FC1156" s="48"/>
      <c r="FD1156" s="48"/>
      <c r="FE1156" s="48"/>
      <c r="FF1156" s="48"/>
      <c r="FG1156" s="48"/>
      <c r="FH1156" s="48"/>
      <c r="FI1156" s="48"/>
      <c r="FJ1156" s="48"/>
      <c r="FK1156" s="48"/>
      <c r="FL1156" s="48"/>
      <c r="FM1156" s="48"/>
      <c r="FN1156" s="48"/>
      <c r="FO1156" s="48"/>
      <c r="FP1156" s="48"/>
      <c r="FQ1156" s="48"/>
      <c r="FR1156" s="48"/>
      <c r="FS1156" s="48"/>
      <c r="FT1156" s="48"/>
      <c r="FU1156" s="48"/>
      <c r="FV1156" s="48"/>
      <c r="FW1156" s="48"/>
      <c r="FX1156" s="48"/>
      <c r="FY1156" s="48"/>
      <c r="FZ1156" s="48"/>
      <c r="GA1156" s="48"/>
      <c r="GB1156" s="48"/>
      <c r="GC1156" s="48"/>
      <c r="GD1156" s="48"/>
      <c r="GE1156" s="48"/>
      <c r="GF1156" s="48"/>
      <c r="GG1156" s="48"/>
      <c r="GH1156" s="48"/>
      <c r="GI1156" s="48"/>
      <c r="GJ1156" s="48"/>
      <c r="GK1156" s="48"/>
      <c r="GL1156" s="48"/>
      <c r="GM1156" s="48"/>
      <c r="GN1156" s="48"/>
      <c r="GO1156" s="48"/>
      <c r="GP1156" s="48"/>
      <c r="GQ1156" s="48"/>
      <c r="GR1156" s="48"/>
      <c r="GS1156" s="48"/>
      <c r="GT1156" s="48"/>
      <c r="GU1156" s="48"/>
      <c r="GV1156" s="48"/>
      <c r="GW1156" s="48"/>
      <c r="GX1156" s="48"/>
      <c r="GY1156" s="48"/>
      <c r="GZ1156" s="48"/>
      <c r="HA1156" s="48"/>
      <c r="HB1156" s="48"/>
      <c r="HC1156" s="48"/>
      <c r="HD1156" s="48"/>
      <c r="HE1156" s="48"/>
      <c r="HF1156" s="48"/>
      <c r="HG1156" s="48"/>
      <c r="HH1156" s="48"/>
      <c r="HI1156" s="48"/>
      <c r="HJ1156" s="48"/>
      <c r="HK1156" s="48"/>
      <c r="HL1156" s="48"/>
      <c r="HM1156" s="48"/>
      <c r="HN1156" s="48"/>
      <c r="HO1156" s="48"/>
      <c r="HP1156" s="48"/>
      <c r="HQ1156" s="48"/>
      <c r="HR1156" s="48"/>
      <c r="HS1156" s="48"/>
      <c r="HT1156" s="48"/>
      <c r="HU1156" s="48"/>
      <c r="HV1156" s="48"/>
      <c r="HW1156" s="48"/>
      <c r="HX1156" s="48"/>
      <c r="HY1156" s="48"/>
      <c r="HZ1156" s="48"/>
      <c r="IA1156" s="48"/>
      <c r="IB1156" s="48"/>
      <c r="IC1156" s="48"/>
      <c r="ID1156" s="48"/>
      <c r="IE1156" s="48"/>
      <c r="IF1156" s="48"/>
      <c r="IG1156" s="48"/>
      <c r="IH1156" s="48"/>
      <c r="II1156" s="48"/>
      <c r="IJ1156" s="48"/>
      <c r="IK1156" s="48"/>
      <c r="IL1156" s="48"/>
      <c r="IM1156" s="48"/>
      <c r="IN1156" s="48"/>
      <c r="IO1156" s="48"/>
      <c r="IP1156" s="48"/>
      <c r="IQ1156" s="48"/>
      <c r="IR1156" s="48"/>
      <c r="IS1156" s="48"/>
      <c r="IT1156" s="48"/>
      <c r="IU1156" s="48"/>
      <c r="IV1156" s="48"/>
    </row>
    <row r="1157" spans="2:256" x14ac:dyDescent="0.25">
      <c r="B1157" s="48"/>
      <c r="C1157" s="48"/>
      <c r="D1157" s="48"/>
      <c r="E1157" s="48"/>
      <c r="F1157" s="48"/>
      <c r="G1157" s="48"/>
      <c r="H1157" s="48"/>
      <c r="I1157" s="48"/>
      <c r="J1157" s="48"/>
      <c r="K1157" s="48"/>
      <c r="O1157" s="48"/>
      <c r="P1157" s="48"/>
      <c r="Q1157" s="48"/>
      <c r="R1157" s="48"/>
      <c r="S1157" s="48"/>
      <c r="T1157" s="48"/>
      <c r="U1157" s="48"/>
      <c r="V1157" s="48"/>
      <c r="W1157" s="48"/>
      <c r="X1157" s="48"/>
      <c r="Y1157" s="48"/>
      <c r="Z1157" s="48"/>
      <c r="AA1157" s="48"/>
      <c r="AB1157" s="48"/>
      <c r="AC1157" s="48"/>
      <c r="AD1157" s="48"/>
      <c r="AE1157" s="48"/>
      <c r="AF1157" s="48"/>
      <c r="AG1157" s="48"/>
      <c r="AH1157" s="48"/>
      <c r="AI1157" s="48"/>
      <c r="AJ1157" s="48"/>
      <c r="AK1157" s="48"/>
      <c r="AL1157" s="48"/>
      <c r="AM1157" s="48"/>
      <c r="AN1157" s="48"/>
      <c r="AO1157" s="48"/>
      <c r="AP1157" s="48"/>
      <c r="AQ1157" s="48"/>
      <c r="AR1157" s="48"/>
      <c r="AS1157" s="48"/>
      <c r="AT1157" s="48"/>
      <c r="AU1157" s="48"/>
      <c r="AV1157" s="48"/>
      <c r="AW1157" s="48"/>
      <c r="AX1157" s="48"/>
      <c r="AY1157" s="48"/>
      <c r="AZ1157" s="48"/>
      <c r="BA1157" s="48"/>
      <c r="BB1157" s="48"/>
      <c r="BC1157" s="48"/>
      <c r="BD1157" s="48"/>
      <c r="BE1157" s="48"/>
      <c r="BF1157" s="48"/>
      <c r="BG1157" s="48"/>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c r="DU1157" s="48"/>
      <c r="DV1157" s="48"/>
      <c r="DW1157" s="48"/>
      <c r="DX1157" s="48"/>
      <c r="DY1157" s="48"/>
      <c r="DZ1157" s="48"/>
      <c r="EA1157" s="48"/>
      <c r="EB1157" s="48"/>
      <c r="EC1157" s="48"/>
      <c r="ED1157" s="48"/>
      <c r="EE1157" s="48"/>
      <c r="EF1157" s="48"/>
      <c r="EG1157" s="48"/>
      <c r="EH1157" s="48"/>
      <c r="EI1157" s="48"/>
      <c r="EJ1157" s="48"/>
      <c r="EK1157" s="48"/>
      <c r="EL1157" s="48"/>
      <c r="EM1157" s="48"/>
      <c r="EN1157" s="48"/>
      <c r="EO1157" s="48"/>
      <c r="EP1157" s="48"/>
      <c r="EQ1157" s="48"/>
      <c r="ER1157" s="48"/>
      <c r="ES1157" s="48"/>
      <c r="ET1157" s="48"/>
      <c r="EU1157" s="48"/>
      <c r="EV1157" s="48"/>
      <c r="EW1157" s="48"/>
      <c r="EX1157" s="48"/>
      <c r="EY1157" s="48"/>
      <c r="EZ1157" s="48"/>
      <c r="FA1157" s="48"/>
      <c r="FB1157" s="48"/>
      <c r="FC1157" s="48"/>
      <c r="FD1157" s="48"/>
      <c r="FE1157" s="48"/>
      <c r="FF1157" s="48"/>
      <c r="FG1157" s="48"/>
      <c r="FH1157" s="48"/>
      <c r="FI1157" s="48"/>
      <c r="FJ1157" s="48"/>
      <c r="FK1157" s="48"/>
      <c r="FL1157" s="48"/>
      <c r="FM1157" s="48"/>
      <c r="FN1157" s="48"/>
      <c r="FO1157" s="48"/>
      <c r="FP1157" s="48"/>
      <c r="FQ1157" s="48"/>
      <c r="FR1157" s="48"/>
      <c r="FS1157" s="48"/>
      <c r="FT1157" s="48"/>
      <c r="FU1157" s="48"/>
      <c r="FV1157" s="48"/>
      <c r="FW1157" s="48"/>
      <c r="FX1157" s="48"/>
      <c r="FY1157" s="48"/>
      <c r="FZ1157" s="48"/>
      <c r="GA1157" s="48"/>
      <c r="GB1157" s="48"/>
      <c r="GC1157" s="48"/>
      <c r="GD1157" s="48"/>
      <c r="GE1157" s="48"/>
      <c r="GF1157" s="48"/>
      <c r="GG1157" s="48"/>
      <c r="GH1157" s="48"/>
      <c r="GI1157" s="48"/>
      <c r="GJ1157" s="48"/>
      <c r="GK1157" s="48"/>
      <c r="GL1157" s="48"/>
      <c r="GM1157" s="48"/>
      <c r="GN1157" s="48"/>
      <c r="GO1157" s="48"/>
      <c r="GP1157" s="48"/>
      <c r="GQ1157" s="48"/>
      <c r="GR1157" s="48"/>
      <c r="GS1157" s="48"/>
      <c r="GT1157" s="48"/>
      <c r="GU1157" s="48"/>
      <c r="GV1157" s="48"/>
      <c r="GW1157" s="48"/>
      <c r="GX1157" s="48"/>
      <c r="GY1157" s="48"/>
      <c r="GZ1157" s="48"/>
      <c r="HA1157" s="48"/>
      <c r="HB1157" s="48"/>
      <c r="HC1157" s="48"/>
      <c r="HD1157" s="48"/>
      <c r="HE1157" s="48"/>
      <c r="HF1157" s="48"/>
      <c r="HG1157" s="48"/>
      <c r="HH1157" s="48"/>
      <c r="HI1157" s="48"/>
      <c r="HJ1157" s="48"/>
      <c r="HK1157" s="48"/>
      <c r="HL1157" s="48"/>
      <c r="HM1157" s="48"/>
      <c r="HN1157" s="48"/>
      <c r="HO1157" s="48"/>
      <c r="HP1157" s="48"/>
      <c r="HQ1157" s="48"/>
      <c r="HR1157" s="48"/>
      <c r="HS1157" s="48"/>
      <c r="HT1157" s="48"/>
      <c r="HU1157" s="48"/>
      <c r="HV1157" s="48"/>
      <c r="HW1157" s="48"/>
      <c r="HX1157" s="48"/>
      <c r="HY1157" s="48"/>
      <c r="HZ1157" s="48"/>
      <c r="IA1157" s="48"/>
      <c r="IB1157" s="48"/>
      <c r="IC1157" s="48"/>
      <c r="ID1157" s="48"/>
      <c r="IE1157" s="48"/>
      <c r="IF1157" s="48"/>
      <c r="IG1157" s="48"/>
      <c r="IH1157" s="48"/>
      <c r="II1157" s="48"/>
      <c r="IJ1157" s="48"/>
      <c r="IK1157" s="48"/>
      <c r="IL1157" s="48"/>
      <c r="IM1157" s="48"/>
      <c r="IN1157" s="48"/>
      <c r="IO1157" s="48"/>
      <c r="IP1157" s="48"/>
      <c r="IQ1157" s="48"/>
      <c r="IR1157" s="48"/>
      <c r="IS1157" s="48"/>
      <c r="IT1157" s="48"/>
      <c r="IU1157" s="48"/>
      <c r="IV1157" s="48"/>
    </row>
    <row r="1158" spans="2:256" x14ac:dyDescent="0.25">
      <c r="B1158" s="48"/>
      <c r="C1158" s="48"/>
      <c r="D1158" s="48"/>
      <c r="E1158" s="48"/>
      <c r="F1158" s="48"/>
      <c r="G1158" s="48"/>
      <c r="H1158" s="48"/>
      <c r="I1158" s="48"/>
      <c r="J1158" s="48"/>
      <c r="K1158" s="48"/>
      <c r="O1158" s="48"/>
      <c r="P1158" s="48"/>
      <c r="Q1158" s="48"/>
      <c r="R1158" s="48"/>
      <c r="S1158" s="48"/>
      <c r="T1158" s="48"/>
      <c r="U1158" s="48"/>
      <c r="V1158" s="48"/>
      <c r="W1158" s="48"/>
      <c r="X1158" s="48"/>
      <c r="Y1158" s="48"/>
      <c r="Z1158" s="48"/>
      <c r="AA1158" s="48"/>
      <c r="AB1158" s="48"/>
      <c r="AC1158" s="48"/>
      <c r="AD1158" s="48"/>
      <c r="AE1158" s="48"/>
      <c r="AF1158" s="48"/>
      <c r="AG1158" s="48"/>
      <c r="AH1158" s="48"/>
      <c r="AI1158" s="48"/>
      <c r="AJ1158" s="48"/>
      <c r="AK1158" s="48"/>
      <c r="AL1158" s="48"/>
      <c r="AM1158" s="48"/>
      <c r="AN1158" s="48"/>
      <c r="AO1158" s="48"/>
      <c r="AP1158" s="48"/>
      <c r="AQ1158" s="48"/>
      <c r="AR1158" s="48"/>
      <c r="AS1158" s="48"/>
      <c r="AT1158" s="48"/>
      <c r="AU1158" s="48"/>
      <c r="AV1158" s="48"/>
      <c r="AW1158" s="48"/>
      <c r="AX1158" s="48"/>
      <c r="AY1158" s="48"/>
      <c r="AZ1158" s="48"/>
      <c r="BA1158" s="48"/>
      <c r="BB1158" s="48"/>
      <c r="BC1158" s="48"/>
      <c r="BD1158" s="48"/>
      <c r="BE1158" s="48"/>
      <c r="BF1158" s="48"/>
      <c r="BG1158" s="48"/>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c r="EF1158" s="48"/>
      <c r="EG1158" s="48"/>
      <c r="EH1158" s="48"/>
      <c r="EI1158" s="48"/>
      <c r="EJ1158" s="48"/>
      <c r="EK1158" s="48"/>
      <c r="EL1158" s="48"/>
      <c r="EM1158" s="48"/>
      <c r="EN1158" s="48"/>
      <c r="EO1158" s="48"/>
      <c r="EP1158" s="48"/>
      <c r="EQ1158" s="48"/>
      <c r="ER1158" s="48"/>
      <c r="ES1158" s="48"/>
      <c r="ET1158" s="48"/>
      <c r="EU1158" s="48"/>
      <c r="EV1158" s="48"/>
      <c r="EW1158" s="48"/>
      <c r="EX1158" s="48"/>
      <c r="EY1158" s="48"/>
      <c r="EZ1158" s="48"/>
      <c r="FA1158" s="48"/>
      <c r="FB1158" s="48"/>
      <c r="FC1158" s="48"/>
      <c r="FD1158" s="48"/>
      <c r="FE1158" s="48"/>
      <c r="FF1158" s="48"/>
      <c r="FG1158" s="48"/>
      <c r="FH1158" s="48"/>
      <c r="FI1158" s="48"/>
      <c r="FJ1158" s="48"/>
      <c r="FK1158" s="48"/>
      <c r="FL1158" s="48"/>
      <c r="FM1158" s="48"/>
      <c r="FN1158" s="48"/>
      <c r="FO1158" s="48"/>
      <c r="FP1158" s="48"/>
      <c r="FQ1158" s="48"/>
      <c r="FR1158" s="48"/>
      <c r="FS1158" s="48"/>
      <c r="FT1158" s="48"/>
      <c r="FU1158" s="48"/>
      <c r="FV1158" s="48"/>
      <c r="FW1158" s="48"/>
      <c r="FX1158" s="48"/>
      <c r="FY1158" s="48"/>
      <c r="FZ1158" s="48"/>
      <c r="GA1158" s="48"/>
      <c r="GB1158" s="48"/>
      <c r="GC1158" s="48"/>
      <c r="GD1158" s="48"/>
      <c r="GE1158" s="48"/>
      <c r="GF1158" s="48"/>
      <c r="GG1158" s="48"/>
      <c r="GH1158" s="48"/>
      <c r="GI1158" s="48"/>
      <c r="GJ1158" s="48"/>
      <c r="GK1158" s="48"/>
      <c r="GL1158" s="48"/>
      <c r="GM1158" s="48"/>
      <c r="GN1158" s="48"/>
      <c r="GO1158" s="48"/>
      <c r="GP1158" s="48"/>
      <c r="GQ1158" s="48"/>
      <c r="GR1158" s="48"/>
      <c r="GS1158" s="48"/>
      <c r="GT1158" s="48"/>
      <c r="GU1158" s="48"/>
      <c r="GV1158" s="48"/>
      <c r="GW1158" s="48"/>
      <c r="GX1158" s="48"/>
      <c r="GY1158" s="48"/>
      <c r="GZ1158" s="48"/>
      <c r="HA1158" s="48"/>
      <c r="HB1158" s="48"/>
      <c r="HC1158" s="48"/>
      <c r="HD1158" s="48"/>
      <c r="HE1158" s="48"/>
      <c r="HF1158" s="48"/>
      <c r="HG1158" s="48"/>
      <c r="HH1158" s="48"/>
      <c r="HI1158" s="48"/>
      <c r="HJ1158" s="48"/>
      <c r="HK1158" s="48"/>
      <c r="HL1158" s="48"/>
      <c r="HM1158" s="48"/>
      <c r="HN1158" s="48"/>
      <c r="HO1158" s="48"/>
      <c r="HP1158" s="48"/>
      <c r="HQ1158" s="48"/>
      <c r="HR1158" s="48"/>
      <c r="HS1158" s="48"/>
      <c r="HT1158" s="48"/>
      <c r="HU1158" s="48"/>
      <c r="HV1158" s="48"/>
      <c r="HW1158" s="48"/>
      <c r="HX1158" s="48"/>
      <c r="HY1158" s="48"/>
      <c r="HZ1158" s="48"/>
      <c r="IA1158" s="48"/>
      <c r="IB1158" s="48"/>
      <c r="IC1158" s="48"/>
      <c r="ID1158" s="48"/>
      <c r="IE1158" s="48"/>
      <c r="IF1158" s="48"/>
      <c r="IG1158" s="48"/>
      <c r="IH1158" s="48"/>
      <c r="II1158" s="48"/>
      <c r="IJ1158" s="48"/>
      <c r="IK1158" s="48"/>
      <c r="IL1158" s="48"/>
      <c r="IM1158" s="48"/>
      <c r="IN1158" s="48"/>
      <c r="IO1158" s="48"/>
      <c r="IP1158" s="48"/>
      <c r="IQ1158" s="48"/>
      <c r="IR1158" s="48"/>
      <c r="IS1158" s="48"/>
      <c r="IT1158" s="48"/>
      <c r="IU1158" s="48"/>
      <c r="IV1158" s="48"/>
    </row>
    <row r="1159" spans="2:256" x14ac:dyDescent="0.25">
      <c r="B1159" s="48"/>
      <c r="C1159" s="48"/>
      <c r="D1159" s="48"/>
      <c r="E1159" s="48"/>
      <c r="F1159" s="48"/>
      <c r="G1159" s="48"/>
      <c r="H1159" s="48"/>
      <c r="I1159" s="48"/>
      <c r="J1159" s="48"/>
      <c r="K1159" s="48"/>
      <c r="O1159" s="48"/>
      <c r="P1159" s="48"/>
      <c r="Q1159" s="48"/>
      <c r="R1159" s="48"/>
      <c r="S1159" s="48"/>
      <c r="T1159" s="48"/>
      <c r="U1159" s="48"/>
      <c r="V1159" s="48"/>
      <c r="W1159" s="48"/>
      <c r="X1159" s="48"/>
      <c r="Y1159" s="48"/>
      <c r="Z1159" s="48"/>
      <c r="AA1159" s="48"/>
      <c r="AB1159" s="48"/>
      <c r="AC1159" s="48"/>
      <c r="AD1159" s="48"/>
      <c r="AE1159" s="48"/>
      <c r="AF1159" s="48"/>
      <c r="AG1159" s="48"/>
      <c r="AH1159" s="48"/>
      <c r="AI1159" s="48"/>
      <c r="AJ1159" s="48"/>
      <c r="AK1159" s="48"/>
      <c r="AL1159" s="48"/>
      <c r="AM1159" s="48"/>
      <c r="AN1159" s="48"/>
      <c r="AO1159" s="48"/>
      <c r="AP1159" s="48"/>
      <c r="AQ1159" s="48"/>
      <c r="AR1159" s="48"/>
      <c r="AS1159" s="48"/>
      <c r="AT1159" s="48"/>
      <c r="AU1159" s="48"/>
      <c r="AV1159" s="48"/>
      <c r="AW1159" s="48"/>
      <c r="AX1159" s="48"/>
      <c r="AY1159" s="48"/>
      <c r="AZ1159" s="48"/>
      <c r="BA1159" s="48"/>
      <c r="BB1159" s="48"/>
      <c r="BC1159" s="48"/>
      <c r="BD1159" s="48"/>
      <c r="BE1159" s="48"/>
      <c r="BF1159" s="48"/>
      <c r="BG1159" s="48"/>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c r="DV1159" s="48"/>
      <c r="DW1159" s="48"/>
      <c r="DX1159" s="48"/>
      <c r="DY1159" s="48"/>
      <c r="DZ1159" s="48"/>
      <c r="EA1159" s="48"/>
      <c r="EB1159" s="48"/>
      <c r="EC1159" s="48"/>
      <c r="ED1159" s="48"/>
      <c r="EE1159" s="48"/>
      <c r="EF1159" s="48"/>
      <c r="EG1159" s="48"/>
      <c r="EH1159" s="48"/>
      <c r="EI1159" s="48"/>
      <c r="EJ1159" s="48"/>
      <c r="EK1159" s="48"/>
      <c r="EL1159" s="48"/>
      <c r="EM1159" s="48"/>
      <c r="EN1159" s="48"/>
      <c r="EO1159" s="48"/>
      <c r="EP1159" s="48"/>
      <c r="EQ1159" s="48"/>
      <c r="ER1159" s="48"/>
      <c r="ES1159" s="48"/>
      <c r="ET1159" s="48"/>
      <c r="EU1159" s="48"/>
      <c r="EV1159" s="48"/>
      <c r="EW1159" s="48"/>
      <c r="EX1159" s="48"/>
      <c r="EY1159" s="48"/>
      <c r="EZ1159" s="48"/>
      <c r="FA1159" s="48"/>
      <c r="FB1159" s="48"/>
      <c r="FC1159" s="48"/>
      <c r="FD1159" s="48"/>
      <c r="FE1159" s="48"/>
      <c r="FF1159" s="48"/>
      <c r="FG1159" s="48"/>
      <c r="FH1159" s="48"/>
      <c r="FI1159" s="48"/>
      <c r="FJ1159" s="48"/>
      <c r="FK1159" s="48"/>
      <c r="FL1159" s="48"/>
      <c r="FM1159" s="48"/>
      <c r="FN1159" s="48"/>
      <c r="FO1159" s="48"/>
      <c r="FP1159" s="48"/>
      <c r="FQ1159" s="48"/>
      <c r="FR1159" s="48"/>
      <c r="FS1159" s="48"/>
      <c r="FT1159" s="48"/>
      <c r="FU1159" s="48"/>
      <c r="FV1159" s="48"/>
      <c r="FW1159" s="48"/>
      <c r="FX1159" s="48"/>
      <c r="FY1159" s="48"/>
      <c r="FZ1159" s="48"/>
      <c r="GA1159" s="48"/>
      <c r="GB1159" s="48"/>
      <c r="GC1159" s="48"/>
      <c r="GD1159" s="48"/>
      <c r="GE1159" s="48"/>
      <c r="GF1159" s="48"/>
      <c r="GG1159" s="48"/>
      <c r="GH1159" s="48"/>
      <c r="GI1159" s="48"/>
      <c r="GJ1159" s="48"/>
      <c r="GK1159" s="48"/>
      <c r="GL1159" s="48"/>
      <c r="GM1159" s="48"/>
      <c r="GN1159" s="48"/>
      <c r="GO1159" s="48"/>
      <c r="GP1159" s="48"/>
      <c r="GQ1159" s="48"/>
      <c r="GR1159" s="48"/>
      <c r="GS1159" s="48"/>
      <c r="GT1159" s="48"/>
      <c r="GU1159" s="48"/>
      <c r="GV1159" s="48"/>
      <c r="GW1159" s="48"/>
      <c r="GX1159" s="48"/>
      <c r="GY1159" s="48"/>
      <c r="GZ1159" s="48"/>
      <c r="HA1159" s="48"/>
      <c r="HB1159" s="48"/>
      <c r="HC1159" s="48"/>
      <c r="HD1159" s="48"/>
      <c r="HE1159" s="48"/>
      <c r="HF1159" s="48"/>
      <c r="HG1159" s="48"/>
      <c r="HH1159" s="48"/>
      <c r="HI1159" s="48"/>
      <c r="HJ1159" s="48"/>
      <c r="HK1159" s="48"/>
      <c r="HL1159" s="48"/>
      <c r="HM1159" s="48"/>
      <c r="HN1159" s="48"/>
      <c r="HO1159" s="48"/>
      <c r="HP1159" s="48"/>
      <c r="HQ1159" s="48"/>
      <c r="HR1159" s="48"/>
      <c r="HS1159" s="48"/>
      <c r="HT1159" s="48"/>
      <c r="HU1159" s="48"/>
      <c r="HV1159" s="48"/>
      <c r="HW1159" s="48"/>
      <c r="HX1159" s="48"/>
      <c r="HY1159" s="48"/>
      <c r="HZ1159" s="48"/>
      <c r="IA1159" s="48"/>
      <c r="IB1159" s="48"/>
      <c r="IC1159" s="48"/>
      <c r="ID1159" s="48"/>
      <c r="IE1159" s="48"/>
      <c r="IF1159" s="48"/>
      <c r="IG1159" s="48"/>
      <c r="IH1159" s="48"/>
      <c r="II1159" s="48"/>
      <c r="IJ1159" s="48"/>
      <c r="IK1159" s="48"/>
      <c r="IL1159" s="48"/>
      <c r="IM1159" s="48"/>
      <c r="IN1159" s="48"/>
      <c r="IO1159" s="48"/>
      <c r="IP1159" s="48"/>
      <c r="IQ1159" s="48"/>
      <c r="IR1159" s="48"/>
      <c r="IS1159" s="48"/>
      <c r="IT1159" s="48"/>
      <c r="IU1159" s="48"/>
      <c r="IV1159" s="48"/>
    </row>
    <row r="1160" spans="2:256" x14ac:dyDescent="0.25">
      <c r="B1160" s="48"/>
      <c r="C1160" s="48"/>
      <c r="D1160" s="48"/>
      <c r="E1160" s="48"/>
      <c r="F1160" s="48"/>
      <c r="G1160" s="48"/>
      <c r="H1160" s="48"/>
      <c r="I1160" s="48"/>
      <c r="J1160" s="48"/>
      <c r="K1160" s="48"/>
      <c r="O1160" s="48"/>
      <c r="P1160" s="48"/>
      <c r="Q1160" s="48"/>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c r="AR1160" s="48"/>
      <c r="AS1160" s="48"/>
      <c r="AT1160" s="48"/>
      <c r="AU1160" s="48"/>
      <c r="AV1160" s="48"/>
      <c r="AW1160" s="48"/>
      <c r="AX1160" s="48"/>
      <c r="AY1160" s="48"/>
      <c r="AZ1160" s="48"/>
      <c r="BA1160" s="48"/>
      <c r="BB1160" s="48"/>
      <c r="BC1160" s="48"/>
      <c r="BD1160" s="48"/>
      <c r="BE1160" s="48"/>
      <c r="BF1160" s="48"/>
      <c r="BG1160" s="48"/>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c r="EF1160" s="48"/>
      <c r="EG1160" s="48"/>
      <c r="EH1160" s="48"/>
      <c r="EI1160" s="48"/>
      <c r="EJ1160" s="48"/>
      <c r="EK1160" s="48"/>
      <c r="EL1160" s="48"/>
      <c r="EM1160" s="48"/>
      <c r="EN1160" s="48"/>
      <c r="EO1160" s="48"/>
      <c r="EP1160" s="48"/>
      <c r="EQ1160" s="48"/>
      <c r="ER1160" s="48"/>
      <c r="ES1160" s="48"/>
      <c r="ET1160" s="48"/>
      <c r="EU1160" s="48"/>
      <c r="EV1160" s="48"/>
      <c r="EW1160" s="48"/>
      <c r="EX1160" s="48"/>
      <c r="EY1160" s="48"/>
      <c r="EZ1160" s="48"/>
      <c r="FA1160" s="48"/>
      <c r="FB1160" s="48"/>
      <c r="FC1160" s="48"/>
      <c r="FD1160" s="48"/>
      <c r="FE1160" s="48"/>
      <c r="FF1160" s="48"/>
      <c r="FG1160" s="48"/>
      <c r="FH1160" s="48"/>
      <c r="FI1160" s="48"/>
      <c r="FJ1160" s="48"/>
      <c r="FK1160" s="48"/>
      <c r="FL1160" s="48"/>
      <c r="FM1160" s="48"/>
      <c r="FN1160" s="48"/>
      <c r="FO1160" s="48"/>
      <c r="FP1160" s="48"/>
      <c r="FQ1160" s="48"/>
      <c r="FR1160" s="48"/>
      <c r="FS1160" s="48"/>
      <c r="FT1160" s="48"/>
      <c r="FU1160" s="48"/>
      <c r="FV1160" s="48"/>
      <c r="FW1160" s="48"/>
      <c r="FX1160" s="48"/>
      <c r="FY1160" s="48"/>
      <c r="FZ1160" s="48"/>
      <c r="GA1160" s="48"/>
      <c r="GB1160" s="48"/>
      <c r="GC1160" s="48"/>
      <c r="GD1160" s="48"/>
      <c r="GE1160" s="48"/>
      <c r="GF1160" s="48"/>
      <c r="GG1160" s="48"/>
      <c r="GH1160" s="48"/>
      <c r="GI1160" s="48"/>
      <c r="GJ1160" s="48"/>
      <c r="GK1160" s="48"/>
      <c r="GL1160" s="48"/>
      <c r="GM1160" s="48"/>
      <c r="GN1160" s="48"/>
      <c r="GO1160" s="48"/>
      <c r="GP1160" s="48"/>
      <c r="GQ1160" s="48"/>
      <c r="GR1160" s="48"/>
      <c r="GS1160" s="48"/>
      <c r="GT1160" s="48"/>
      <c r="GU1160" s="48"/>
      <c r="GV1160" s="48"/>
      <c r="GW1160" s="48"/>
      <c r="GX1160" s="48"/>
      <c r="GY1160" s="48"/>
      <c r="GZ1160" s="48"/>
      <c r="HA1160" s="48"/>
      <c r="HB1160" s="48"/>
      <c r="HC1160" s="48"/>
      <c r="HD1160" s="48"/>
      <c r="HE1160" s="48"/>
      <c r="HF1160" s="48"/>
      <c r="HG1160" s="48"/>
      <c r="HH1160" s="48"/>
      <c r="HI1160" s="48"/>
      <c r="HJ1160" s="48"/>
      <c r="HK1160" s="48"/>
      <c r="HL1160" s="48"/>
      <c r="HM1160" s="48"/>
      <c r="HN1160" s="48"/>
      <c r="HO1160" s="48"/>
      <c r="HP1160" s="48"/>
      <c r="HQ1160" s="48"/>
      <c r="HR1160" s="48"/>
      <c r="HS1160" s="48"/>
      <c r="HT1160" s="48"/>
      <c r="HU1160" s="48"/>
      <c r="HV1160" s="48"/>
      <c r="HW1160" s="48"/>
      <c r="HX1160" s="48"/>
      <c r="HY1160" s="48"/>
      <c r="HZ1160" s="48"/>
      <c r="IA1160" s="48"/>
      <c r="IB1160" s="48"/>
      <c r="IC1160" s="48"/>
      <c r="ID1160" s="48"/>
      <c r="IE1160" s="48"/>
      <c r="IF1160" s="48"/>
      <c r="IG1160" s="48"/>
      <c r="IH1160" s="48"/>
      <c r="II1160" s="48"/>
      <c r="IJ1160" s="48"/>
      <c r="IK1160" s="48"/>
      <c r="IL1160" s="48"/>
      <c r="IM1160" s="48"/>
      <c r="IN1160" s="48"/>
      <c r="IO1160" s="48"/>
      <c r="IP1160" s="48"/>
      <c r="IQ1160" s="48"/>
      <c r="IR1160" s="48"/>
      <c r="IS1160" s="48"/>
      <c r="IT1160" s="48"/>
      <c r="IU1160" s="48"/>
      <c r="IV1160" s="48"/>
    </row>
    <row r="1161" spans="2:256" x14ac:dyDescent="0.25">
      <c r="B1161" s="48"/>
      <c r="C1161" s="48"/>
      <c r="D1161" s="48"/>
      <c r="E1161" s="48"/>
      <c r="F1161" s="48"/>
      <c r="G1161" s="48"/>
      <c r="H1161" s="48"/>
      <c r="I1161" s="48"/>
      <c r="J1161" s="48"/>
      <c r="K1161" s="48"/>
      <c r="O1161" s="48"/>
      <c r="P1161" s="48"/>
      <c r="Q1161" s="48"/>
      <c r="R1161" s="48"/>
      <c r="S1161" s="48"/>
      <c r="T1161" s="48"/>
      <c r="U1161" s="48"/>
      <c r="V1161" s="48"/>
      <c r="W1161" s="48"/>
      <c r="X1161" s="48"/>
      <c r="Y1161" s="48"/>
      <c r="Z1161" s="48"/>
      <c r="AA1161" s="48"/>
      <c r="AB1161" s="48"/>
      <c r="AC1161" s="48"/>
      <c r="AD1161" s="48"/>
      <c r="AE1161" s="48"/>
      <c r="AF1161" s="48"/>
      <c r="AG1161" s="48"/>
      <c r="AH1161" s="48"/>
      <c r="AI1161" s="48"/>
      <c r="AJ1161" s="48"/>
      <c r="AK1161" s="48"/>
      <c r="AL1161" s="48"/>
      <c r="AM1161" s="48"/>
      <c r="AN1161" s="48"/>
      <c r="AO1161" s="48"/>
      <c r="AP1161" s="48"/>
      <c r="AQ1161" s="48"/>
      <c r="AR1161" s="48"/>
      <c r="AS1161" s="48"/>
      <c r="AT1161" s="48"/>
      <c r="AU1161" s="48"/>
      <c r="AV1161" s="48"/>
      <c r="AW1161" s="48"/>
      <c r="AX1161" s="48"/>
      <c r="AY1161" s="48"/>
      <c r="AZ1161" s="48"/>
      <c r="BA1161" s="48"/>
      <c r="BB1161" s="48"/>
      <c r="BC1161" s="48"/>
      <c r="BD1161" s="48"/>
      <c r="BE1161" s="48"/>
      <c r="BF1161" s="48"/>
      <c r="BG1161" s="48"/>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c r="EF1161" s="48"/>
      <c r="EG1161" s="48"/>
      <c r="EH1161" s="48"/>
      <c r="EI1161" s="48"/>
      <c r="EJ1161" s="48"/>
      <c r="EK1161" s="48"/>
      <c r="EL1161" s="48"/>
      <c r="EM1161" s="48"/>
      <c r="EN1161" s="48"/>
      <c r="EO1161" s="48"/>
      <c r="EP1161" s="48"/>
      <c r="EQ1161" s="48"/>
      <c r="ER1161" s="48"/>
      <c r="ES1161" s="48"/>
      <c r="ET1161" s="48"/>
      <c r="EU1161" s="48"/>
      <c r="EV1161" s="48"/>
      <c r="EW1161" s="48"/>
      <c r="EX1161" s="48"/>
      <c r="EY1161" s="48"/>
      <c r="EZ1161" s="48"/>
      <c r="FA1161" s="48"/>
      <c r="FB1161" s="48"/>
      <c r="FC1161" s="48"/>
      <c r="FD1161" s="48"/>
      <c r="FE1161" s="48"/>
      <c r="FF1161" s="48"/>
      <c r="FG1161" s="48"/>
      <c r="FH1161" s="48"/>
      <c r="FI1161" s="48"/>
      <c r="FJ1161" s="48"/>
      <c r="FK1161" s="48"/>
      <c r="FL1161" s="48"/>
      <c r="FM1161" s="48"/>
      <c r="FN1161" s="48"/>
      <c r="FO1161" s="48"/>
      <c r="FP1161" s="48"/>
      <c r="FQ1161" s="48"/>
      <c r="FR1161" s="48"/>
      <c r="FS1161" s="48"/>
      <c r="FT1161" s="48"/>
      <c r="FU1161" s="48"/>
      <c r="FV1161" s="48"/>
      <c r="FW1161" s="48"/>
      <c r="FX1161" s="48"/>
      <c r="FY1161" s="48"/>
      <c r="FZ1161" s="48"/>
      <c r="GA1161" s="48"/>
      <c r="GB1161" s="48"/>
      <c r="GC1161" s="48"/>
      <c r="GD1161" s="48"/>
      <c r="GE1161" s="48"/>
      <c r="GF1161" s="48"/>
      <c r="GG1161" s="48"/>
      <c r="GH1161" s="48"/>
      <c r="GI1161" s="48"/>
      <c r="GJ1161" s="48"/>
      <c r="GK1161" s="48"/>
      <c r="GL1161" s="48"/>
      <c r="GM1161" s="48"/>
      <c r="GN1161" s="48"/>
      <c r="GO1161" s="48"/>
      <c r="GP1161" s="48"/>
      <c r="GQ1161" s="48"/>
      <c r="GR1161" s="48"/>
      <c r="GS1161" s="48"/>
      <c r="GT1161" s="48"/>
      <c r="GU1161" s="48"/>
      <c r="GV1161" s="48"/>
      <c r="GW1161" s="48"/>
      <c r="GX1161" s="48"/>
      <c r="GY1161" s="48"/>
      <c r="GZ1161" s="48"/>
      <c r="HA1161" s="48"/>
      <c r="HB1161" s="48"/>
      <c r="HC1161" s="48"/>
      <c r="HD1161" s="48"/>
      <c r="HE1161" s="48"/>
      <c r="HF1161" s="48"/>
      <c r="HG1161" s="48"/>
      <c r="HH1161" s="48"/>
      <c r="HI1161" s="48"/>
      <c r="HJ1161" s="48"/>
      <c r="HK1161" s="48"/>
      <c r="HL1161" s="48"/>
      <c r="HM1161" s="48"/>
      <c r="HN1161" s="48"/>
      <c r="HO1161" s="48"/>
      <c r="HP1161" s="48"/>
      <c r="HQ1161" s="48"/>
      <c r="HR1161" s="48"/>
      <c r="HS1161" s="48"/>
      <c r="HT1161" s="48"/>
      <c r="HU1161" s="48"/>
      <c r="HV1161" s="48"/>
      <c r="HW1161" s="48"/>
      <c r="HX1161" s="48"/>
      <c r="HY1161" s="48"/>
      <c r="HZ1161" s="48"/>
      <c r="IA1161" s="48"/>
      <c r="IB1161" s="48"/>
      <c r="IC1161" s="48"/>
      <c r="ID1161" s="48"/>
      <c r="IE1161" s="48"/>
      <c r="IF1161" s="48"/>
      <c r="IG1161" s="48"/>
      <c r="IH1161" s="48"/>
      <c r="II1161" s="48"/>
      <c r="IJ1161" s="48"/>
      <c r="IK1161" s="48"/>
      <c r="IL1161" s="48"/>
      <c r="IM1161" s="48"/>
      <c r="IN1161" s="48"/>
      <c r="IO1161" s="48"/>
      <c r="IP1161" s="48"/>
      <c r="IQ1161" s="48"/>
      <c r="IR1161" s="48"/>
      <c r="IS1161" s="48"/>
      <c r="IT1161" s="48"/>
      <c r="IU1161" s="48"/>
      <c r="IV1161" s="48"/>
    </row>
    <row r="1162" spans="2:256" x14ac:dyDescent="0.25">
      <c r="B1162" s="48"/>
      <c r="C1162" s="48"/>
      <c r="D1162" s="48"/>
      <c r="E1162" s="48"/>
      <c r="F1162" s="48"/>
      <c r="G1162" s="48"/>
      <c r="H1162" s="48"/>
      <c r="I1162" s="48"/>
      <c r="J1162" s="48"/>
      <c r="K1162" s="48"/>
      <c r="O1162" s="48"/>
      <c r="P1162" s="48"/>
      <c r="Q1162" s="48"/>
      <c r="R1162" s="48"/>
      <c r="S1162" s="48"/>
      <c r="T1162" s="48"/>
      <c r="U1162" s="48"/>
      <c r="V1162" s="48"/>
      <c r="W1162" s="48"/>
      <c r="X1162" s="48"/>
      <c r="Y1162" s="48"/>
      <c r="Z1162" s="48"/>
      <c r="AA1162" s="48"/>
      <c r="AB1162" s="48"/>
      <c r="AC1162" s="48"/>
      <c r="AD1162" s="48"/>
      <c r="AE1162" s="48"/>
      <c r="AF1162" s="48"/>
      <c r="AG1162" s="48"/>
      <c r="AH1162" s="48"/>
      <c r="AI1162" s="48"/>
      <c r="AJ1162" s="48"/>
      <c r="AK1162" s="48"/>
      <c r="AL1162" s="48"/>
      <c r="AM1162" s="48"/>
      <c r="AN1162" s="48"/>
      <c r="AO1162" s="48"/>
      <c r="AP1162" s="48"/>
      <c r="AQ1162" s="48"/>
      <c r="AR1162" s="48"/>
      <c r="AS1162" s="48"/>
      <c r="AT1162" s="48"/>
      <c r="AU1162" s="48"/>
      <c r="AV1162" s="48"/>
      <c r="AW1162" s="48"/>
      <c r="AX1162" s="48"/>
      <c r="AY1162" s="48"/>
      <c r="AZ1162" s="48"/>
      <c r="BA1162" s="48"/>
      <c r="BB1162" s="48"/>
      <c r="BC1162" s="48"/>
      <c r="BD1162" s="48"/>
      <c r="BE1162" s="48"/>
      <c r="BF1162" s="48"/>
      <c r="BG1162" s="48"/>
      <c r="BH1162" s="48"/>
      <c r="BI1162" s="48"/>
      <c r="BJ1162" s="48"/>
      <c r="BK1162" s="48"/>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c r="DD1162" s="48"/>
      <c r="DE1162" s="48"/>
      <c r="DF1162" s="48"/>
      <c r="DG1162" s="48"/>
      <c r="DH1162" s="48"/>
      <c r="DI1162" s="48"/>
      <c r="DJ1162" s="48"/>
      <c r="DK1162" s="48"/>
      <c r="DL1162" s="48"/>
      <c r="DM1162" s="48"/>
      <c r="DN1162" s="48"/>
      <c r="DO1162" s="48"/>
      <c r="DP1162" s="48"/>
      <c r="DQ1162" s="48"/>
      <c r="DR1162" s="48"/>
      <c r="DS1162" s="48"/>
      <c r="DT1162" s="48"/>
      <c r="DU1162" s="48"/>
      <c r="DV1162" s="48"/>
      <c r="DW1162" s="48"/>
      <c r="DX1162" s="48"/>
      <c r="DY1162" s="48"/>
      <c r="DZ1162" s="48"/>
      <c r="EA1162" s="48"/>
      <c r="EB1162" s="48"/>
      <c r="EC1162" s="48"/>
      <c r="ED1162" s="48"/>
      <c r="EE1162" s="48"/>
      <c r="EF1162" s="48"/>
      <c r="EG1162" s="48"/>
      <c r="EH1162" s="48"/>
      <c r="EI1162" s="48"/>
      <c r="EJ1162" s="48"/>
      <c r="EK1162" s="48"/>
      <c r="EL1162" s="48"/>
      <c r="EM1162" s="48"/>
      <c r="EN1162" s="48"/>
      <c r="EO1162" s="48"/>
      <c r="EP1162" s="48"/>
      <c r="EQ1162" s="48"/>
      <c r="ER1162" s="48"/>
      <c r="ES1162" s="48"/>
      <c r="ET1162" s="48"/>
      <c r="EU1162" s="48"/>
      <c r="EV1162" s="48"/>
      <c r="EW1162" s="48"/>
      <c r="EX1162" s="48"/>
      <c r="EY1162" s="48"/>
      <c r="EZ1162" s="48"/>
      <c r="FA1162" s="48"/>
      <c r="FB1162" s="48"/>
      <c r="FC1162" s="48"/>
      <c r="FD1162" s="48"/>
      <c r="FE1162" s="48"/>
      <c r="FF1162" s="48"/>
      <c r="FG1162" s="48"/>
      <c r="FH1162" s="48"/>
      <c r="FI1162" s="48"/>
      <c r="FJ1162" s="48"/>
      <c r="FK1162" s="48"/>
      <c r="FL1162" s="48"/>
      <c r="FM1162" s="48"/>
      <c r="FN1162" s="48"/>
      <c r="FO1162" s="48"/>
      <c r="FP1162" s="48"/>
      <c r="FQ1162" s="48"/>
      <c r="FR1162" s="48"/>
      <c r="FS1162" s="48"/>
      <c r="FT1162" s="48"/>
      <c r="FU1162" s="48"/>
      <c r="FV1162" s="48"/>
      <c r="FW1162" s="48"/>
      <c r="FX1162" s="48"/>
      <c r="FY1162" s="48"/>
      <c r="FZ1162" s="48"/>
      <c r="GA1162" s="48"/>
      <c r="GB1162" s="48"/>
      <c r="GC1162" s="48"/>
      <c r="GD1162" s="48"/>
      <c r="GE1162" s="48"/>
      <c r="GF1162" s="48"/>
      <c r="GG1162" s="48"/>
      <c r="GH1162" s="48"/>
      <c r="GI1162" s="48"/>
      <c r="GJ1162" s="48"/>
      <c r="GK1162" s="48"/>
      <c r="GL1162" s="48"/>
      <c r="GM1162" s="48"/>
      <c r="GN1162" s="48"/>
      <c r="GO1162" s="48"/>
      <c r="GP1162" s="48"/>
      <c r="GQ1162" s="48"/>
      <c r="GR1162" s="48"/>
      <c r="GS1162" s="48"/>
      <c r="GT1162" s="48"/>
      <c r="GU1162" s="48"/>
      <c r="GV1162" s="48"/>
      <c r="GW1162" s="48"/>
      <c r="GX1162" s="48"/>
      <c r="GY1162" s="48"/>
      <c r="GZ1162" s="48"/>
      <c r="HA1162" s="48"/>
      <c r="HB1162" s="48"/>
      <c r="HC1162" s="48"/>
      <c r="HD1162" s="48"/>
      <c r="HE1162" s="48"/>
      <c r="HF1162" s="48"/>
      <c r="HG1162" s="48"/>
      <c r="HH1162" s="48"/>
      <c r="HI1162" s="48"/>
      <c r="HJ1162" s="48"/>
      <c r="HK1162" s="48"/>
      <c r="HL1162" s="48"/>
      <c r="HM1162" s="48"/>
      <c r="HN1162" s="48"/>
      <c r="HO1162" s="48"/>
      <c r="HP1162" s="48"/>
      <c r="HQ1162" s="48"/>
      <c r="HR1162" s="48"/>
      <c r="HS1162" s="48"/>
      <c r="HT1162" s="48"/>
      <c r="HU1162" s="48"/>
      <c r="HV1162" s="48"/>
      <c r="HW1162" s="48"/>
      <c r="HX1162" s="48"/>
      <c r="HY1162" s="48"/>
      <c r="HZ1162" s="48"/>
      <c r="IA1162" s="48"/>
      <c r="IB1162" s="48"/>
      <c r="IC1162" s="48"/>
      <c r="ID1162" s="48"/>
      <c r="IE1162" s="48"/>
      <c r="IF1162" s="48"/>
      <c r="IG1162" s="48"/>
      <c r="IH1162" s="48"/>
      <c r="II1162" s="48"/>
      <c r="IJ1162" s="48"/>
      <c r="IK1162" s="48"/>
      <c r="IL1162" s="48"/>
      <c r="IM1162" s="48"/>
      <c r="IN1162" s="48"/>
      <c r="IO1162" s="48"/>
      <c r="IP1162" s="48"/>
      <c r="IQ1162" s="48"/>
      <c r="IR1162" s="48"/>
      <c r="IS1162" s="48"/>
      <c r="IT1162" s="48"/>
      <c r="IU1162" s="48"/>
      <c r="IV1162" s="48"/>
    </row>
    <row r="1163" spans="2:256" x14ac:dyDescent="0.25">
      <c r="B1163" s="48"/>
      <c r="C1163" s="48"/>
      <c r="D1163" s="48"/>
      <c r="E1163" s="48"/>
      <c r="F1163" s="48"/>
      <c r="G1163" s="48"/>
      <c r="H1163" s="48"/>
      <c r="I1163" s="48"/>
      <c r="J1163" s="48"/>
      <c r="K1163" s="48"/>
      <c r="O1163" s="48"/>
      <c r="P1163" s="48"/>
      <c r="Q1163" s="48"/>
      <c r="R1163" s="48"/>
      <c r="S1163" s="48"/>
      <c r="T1163" s="48"/>
      <c r="U1163" s="48"/>
      <c r="V1163" s="48"/>
      <c r="W1163" s="48"/>
      <c r="X1163" s="48"/>
      <c r="Y1163" s="48"/>
      <c r="Z1163" s="48"/>
      <c r="AA1163" s="48"/>
      <c r="AB1163" s="48"/>
      <c r="AC1163" s="48"/>
      <c r="AD1163" s="48"/>
      <c r="AE1163" s="48"/>
      <c r="AF1163" s="48"/>
      <c r="AG1163" s="48"/>
      <c r="AH1163" s="48"/>
      <c r="AI1163" s="48"/>
      <c r="AJ1163" s="48"/>
      <c r="AK1163" s="48"/>
      <c r="AL1163" s="48"/>
      <c r="AM1163" s="48"/>
      <c r="AN1163" s="48"/>
      <c r="AO1163" s="48"/>
      <c r="AP1163" s="48"/>
      <c r="AQ1163" s="48"/>
      <c r="AR1163" s="48"/>
      <c r="AS1163" s="48"/>
      <c r="AT1163" s="48"/>
      <c r="AU1163" s="48"/>
      <c r="AV1163" s="48"/>
      <c r="AW1163" s="48"/>
      <c r="AX1163" s="48"/>
      <c r="AY1163" s="48"/>
      <c r="AZ1163" s="48"/>
      <c r="BA1163" s="48"/>
      <c r="BB1163" s="48"/>
      <c r="BC1163" s="48"/>
      <c r="BD1163" s="48"/>
      <c r="BE1163" s="48"/>
      <c r="BF1163" s="48"/>
      <c r="BG1163" s="48"/>
      <c r="BH1163" s="48"/>
      <c r="BI1163" s="48"/>
      <c r="BJ1163" s="48"/>
      <c r="BK1163" s="48"/>
      <c r="BL1163" s="48"/>
      <c r="BM1163" s="48"/>
      <c r="BN1163" s="48"/>
      <c r="BO1163" s="48"/>
      <c r="BP1163" s="48"/>
      <c r="BQ1163" s="48"/>
      <c r="BR1163" s="48"/>
      <c r="BS1163" s="48"/>
      <c r="BT1163" s="48"/>
      <c r="BU1163" s="48"/>
      <c r="BV1163" s="48"/>
      <c r="BW1163" s="48"/>
      <c r="BX1163" s="48"/>
      <c r="BY1163" s="48"/>
      <c r="BZ1163" s="48"/>
      <c r="CA1163" s="48"/>
      <c r="CB1163" s="48"/>
      <c r="CC1163" s="48"/>
      <c r="CD1163" s="48"/>
      <c r="CE1163" s="48"/>
      <c r="CF1163" s="48"/>
      <c r="CG1163" s="48"/>
      <c r="CH1163" s="48"/>
      <c r="CI1163" s="48"/>
      <c r="CJ1163" s="48"/>
      <c r="CK1163" s="48"/>
      <c r="CL1163" s="48"/>
      <c r="CM1163" s="48"/>
      <c r="CN1163" s="48"/>
      <c r="CO1163" s="48"/>
      <c r="CP1163" s="48"/>
      <c r="CQ1163" s="48"/>
      <c r="CR1163" s="48"/>
      <c r="CS1163" s="48"/>
      <c r="CT1163" s="48"/>
      <c r="CU1163" s="48"/>
      <c r="CV1163" s="48"/>
      <c r="CW1163" s="48"/>
      <c r="CX1163" s="48"/>
      <c r="CY1163" s="48"/>
      <c r="CZ1163" s="48"/>
      <c r="DA1163" s="48"/>
      <c r="DB1163" s="48"/>
      <c r="DC1163" s="48"/>
      <c r="DD1163" s="48"/>
      <c r="DE1163" s="48"/>
      <c r="DF1163" s="48"/>
      <c r="DG1163" s="48"/>
      <c r="DH1163" s="48"/>
      <c r="DI1163" s="48"/>
      <c r="DJ1163" s="48"/>
      <c r="DK1163" s="48"/>
      <c r="DL1163" s="48"/>
      <c r="DM1163" s="48"/>
      <c r="DN1163" s="48"/>
      <c r="DO1163" s="48"/>
      <c r="DP1163" s="48"/>
      <c r="DQ1163" s="48"/>
      <c r="DR1163" s="48"/>
      <c r="DS1163" s="48"/>
      <c r="DT1163" s="48"/>
      <c r="DU1163" s="48"/>
      <c r="DV1163" s="48"/>
      <c r="DW1163" s="48"/>
      <c r="DX1163" s="48"/>
      <c r="DY1163" s="48"/>
      <c r="DZ1163" s="48"/>
      <c r="EA1163" s="48"/>
      <c r="EB1163" s="48"/>
      <c r="EC1163" s="48"/>
      <c r="ED1163" s="48"/>
      <c r="EE1163" s="48"/>
      <c r="EF1163" s="48"/>
      <c r="EG1163" s="48"/>
      <c r="EH1163" s="48"/>
      <c r="EI1163" s="48"/>
      <c r="EJ1163" s="48"/>
      <c r="EK1163" s="48"/>
      <c r="EL1163" s="48"/>
      <c r="EM1163" s="48"/>
      <c r="EN1163" s="48"/>
      <c r="EO1163" s="48"/>
      <c r="EP1163" s="48"/>
      <c r="EQ1163" s="48"/>
      <c r="ER1163" s="48"/>
      <c r="ES1163" s="48"/>
      <c r="ET1163" s="48"/>
      <c r="EU1163" s="48"/>
      <c r="EV1163" s="48"/>
      <c r="EW1163" s="48"/>
      <c r="EX1163" s="48"/>
      <c r="EY1163" s="48"/>
      <c r="EZ1163" s="48"/>
      <c r="FA1163" s="48"/>
      <c r="FB1163" s="48"/>
      <c r="FC1163" s="48"/>
      <c r="FD1163" s="48"/>
      <c r="FE1163" s="48"/>
      <c r="FF1163" s="48"/>
      <c r="FG1163" s="48"/>
      <c r="FH1163" s="48"/>
      <c r="FI1163" s="48"/>
      <c r="FJ1163" s="48"/>
      <c r="FK1163" s="48"/>
      <c r="FL1163" s="48"/>
      <c r="FM1163" s="48"/>
      <c r="FN1163" s="48"/>
      <c r="FO1163" s="48"/>
      <c r="FP1163" s="48"/>
      <c r="FQ1163" s="48"/>
      <c r="FR1163" s="48"/>
      <c r="FS1163" s="48"/>
      <c r="FT1163" s="48"/>
      <c r="FU1163" s="48"/>
      <c r="FV1163" s="48"/>
      <c r="FW1163" s="48"/>
      <c r="FX1163" s="48"/>
      <c r="FY1163" s="48"/>
      <c r="FZ1163" s="48"/>
      <c r="GA1163" s="48"/>
      <c r="GB1163" s="48"/>
      <c r="GC1163" s="48"/>
      <c r="GD1163" s="48"/>
      <c r="GE1163" s="48"/>
      <c r="GF1163" s="48"/>
      <c r="GG1163" s="48"/>
      <c r="GH1163" s="48"/>
      <c r="GI1163" s="48"/>
      <c r="GJ1163" s="48"/>
      <c r="GK1163" s="48"/>
      <c r="GL1163" s="48"/>
      <c r="GM1163" s="48"/>
      <c r="GN1163" s="48"/>
      <c r="GO1163" s="48"/>
      <c r="GP1163" s="48"/>
      <c r="GQ1163" s="48"/>
      <c r="GR1163" s="48"/>
      <c r="GS1163" s="48"/>
      <c r="GT1163" s="48"/>
      <c r="GU1163" s="48"/>
      <c r="GV1163" s="48"/>
      <c r="GW1163" s="48"/>
      <c r="GX1163" s="48"/>
      <c r="GY1163" s="48"/>
      <c r="GZ1163" s="48"/>
      <c r="HA1163" s="48"/>
      <c r="HB1163" s="48"/>
      <c r="HC1163" s="48"/>
      <c r="HD1163" s="48"/>
      <c r="HE1163" s="48"/>
      <c r="HF1163" s="48"/>
      <c r="HG1163" s="48"/>
      <c r="HH1163" s="48"/>
      <c r="HI1163" s="48"/>
      <c r="HJ1163" s="48"/>
      <c r="HK1163" s="48"/>
      <c r="HL1163" s="48"/>
      <c r="HM1163" s="48"/>
      <c r="HN1163" s="48"/>
      <c r="HO1163" s="48"/>
      <c r="HP1163" s="48"/>
      <c r="HQ1163" s="48"/>
      <c r="HR1163" s="48"/>
      <c r="HS1163" s="48"/>
      <c r="HT1163" s="48"/>
      <c r="HU1163" s="48"/>
      <c r="HV1163" s="48"/>
      <c r="HW1163" s="48"/>
      <c r="HX1163" s="48"/>
      <c r="HY1163" s="48"/>
      <c r="HZ1163" s="48"/>
      <c r="IA1163" s="48"/>
      <c r="IB1163" s="48"/>
      <c r="IC1163" s="48"/>
      <c r="ID1163" s="48"/>
      <c r="IE1163" s="48"/>
      <c r="IF1163" s="48"/>
      <c r="IG1163" s="48"/>
      <c r="IH1163" s="48"/>
      <c r="II1163" s="48"/>
      <c r="IJ1163" s="48"/>
      <c r="IK1163" s="48"/>
      <c r="IL1163" s="48"/>
      <c r="IM1163" s="48"/>
      <c r="IN1163" s="48"/>
      <c r="IO1163" s="48"/>
      <c r="IP1163" s="48"/>
      <c r="IQ1163" s="48"/>
      <c r="IR1163" s="48"/>
      <c r="IS1163" s="48"/>
      <c r="IT1163" s="48"/>
      <c r="IU1163" s="48"/>
      <c r="IV1163" s="48"/>
    </row>
    <row r="1164" spans="2:256" x14ac:dyDescent="0.25">
      <c r="B1164" s="48"/>
      <c r="C1164" s="48"/>
      <c r="D1164" s="48"/>
      <c r="E1164" s="48"/>
      <c r="F1164" s="48"/>
      <c r="G1164" s="48"/>
      <c r="H1164" s="48"/>
      <c r="I1164" s="48"/>
      <c r="J1164" s="48"/>
      <c r="K1164" s="48"/>
      <c r="O1164" s="48"/>
      <c r="P1164" s="48"/>
      <c r="Q1164" s="48"/>
      <c r="R1164" s="48"/>
      <c r="S1164" s="48"/>
      <c r="T1164" s="48"/>
      <c r="U1164" s="48"/>
      <c r="V1164" s="48"/>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c r="AS1164" s="48"/>
      <c r="AT1164" s="48"/>
      <c r="AU1164" s="48"/>
      <c r="AV1164" s="48"/>
      <c r="AW1164" s="48"/>
      <c r="AX1164" s="48"/>
      <c r="AY1164" s="48"/>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c r="EF1164" s="48"/>
      <c r="EG1164" s="48"/>
      <c r="EH1164" s="48"/>
      <c r="EI1164" s="48"/>
      <c r="EJ1164" s="48"/>
      <c r="EK1164" s="48"/>
      <c r="EL1164" s="48"/>
      <c r="EM1164" s="48"/>
      <c r="EN1164" s="48"/>
      <c r="EO1164" s="48"/>
      <c r="EP1164" s="48"/>
      <c r="EQ1164" s="48"/>
      <c r="ER1164" s="48"/>
      <c r="ES1164" s="48"/>
      <c r="ET1164" s="48"/>
      <c r="EU1164" s="48"/>
      <c r="EV1164" s="48"/>
      <c r="EW1164" s="48"/>
      <c r="EX1164" s="48"/>
      <c r="EY1164" s="48"/>
      <c r="EZ1164" s="48"/>
      <c r="FA1164" s="48"/>
      <c r="FB1164" s="48"/>
      <c r="FC1164" s="48"/>
      <c r="FD1164" s="48"/>
      <c r="FE1164" s="48"/>
      <c r="FF1164" s="48"/>
      <c r="FG1164" s="48"/>
      <c r="FH1164" s="48"/>
      <c r="FI1164" s="48"/>
      <c r="FJ1164" s="48"/>
      <c r="FK1164" s="48"/>
      <c r="FL1164" s="48"/>
      <c r="FM1164" s="48"/>
      <c r="FN1164" s="48"/>
      <c r="FO1164" s="48"/>
      <c r="FP1164" s="48"/>
      <c r="FQ1164" s="48"/>
      <c r="FR1164" s="48"/>
      <c r="FS1164" s="48"/>
      <c r="FT1164" s="48"/>
      <c r="FU1164" s="48"/>
      <c r="FV1164" s="48"/>
      <c r="FW1164" s="48"/>
      <c r="FX1164" s="48"/>
      <c r="FY1164" s="48"/>
      <c r="FZ1164" s="48"/>
      <c r="GA1164" s="48"/>
      <c r="GB1164" s="48"/>
      <c r="GC1164" s="48"/>
      <c r="GD1164" s="48"/>
      <c r="GE1164" s="48"/>
      <c r="GF1164" s="48"/>
      <c r="GG1164" s="48"/>
      <c r="GH1164" s="48"/>
      <c r="GI1164" s="48"/>
      <c r="GJ1164" s="48"/>
      <c r="GK1164" s="48"/>
      <c r="GL1164" s="48"/>
      <c r="GM1164" s="48"/>
      <c r="GN1164" s="48"/>
      <c r="GO1164" s="48"/>
      <c r="GP1164" s="48"/>
      <c r="GQ1164" s="48"/>
      <c r="GR1164" s="48"/>
      <c r="GS1164" s="48"/>
      <c r="GT1164" s="48"/>
      <c r="GU1164" s="48"/>
      <c r="GV1164" s="48"/>
      <c r="GW1164" s="48"/>
      <c r="GX1164" s="48"/>
      <c r="GY1164" s="48"/>
      <c r="GZ1164" s="48"/>
      <c r="HA1164" s="48"/>
      <c r="HB1164" s="48"/>
      <c r="HC1164" s="48"/>
      <c r="HD1164" s="48"/>
      <c r="HE1164" s="48"/>
      <c r="HF1164" s="48"/>
      <c r="HG1164" s="48"/>
      <c r="HH1164" s="48"/>
      <c r="HI1164" s="48"/>
      <c r="HJ1164" s="48"/>
      <c r="HK1164" s="48"/>
      <c r="HL1164" s="48"/>
      <c r="HM1164" s="48"/>
      <c r="HN1164" s="48"/>
      <c r="HO1164" s="48"/>
      <c r="HP1164" s="48"/>
      <c r="HQ1164" s="48"/>
      <c r="HR1164" s="48"/>
      <c r="HS1164" s="48"/>
      <c r="HT1164" s="48"/>
      <c r="HU1164" s="48"/>
      <c r="HV1164" s="48"/>
      <c r="HW1164" s="48"/>
      <c r="HX1164" s="48"/>
      <c r="HY1164" s="48"/>
      <c r="HZ1164" s="48"/>
      <c r="IA1164" s="48"/>
      <c r="IB1164" s="48"/>
      <c r="IC1164" s="48"/>
      <c r="ID1164" s="48"/>
      <c r="IE1164" s="48"/>
      <c r="IF1164" s="48"/>
      <c r="IG1164" s="48"/>
      <c r="IH1164" s="48"/>
      <c r="II1164" s="48"/>
      <c r="IJ1164" s="48"/>
      <c r="IK1164" s="48"/>
      <c r="IL1164" s="48"/>
      <c r="IM1164" s="48"/>
      <c r="IN1164" s="48"/>
      <c r="IO1164" s="48"/>
      <c r="IP1164" s="48"/>
      <c r="IQ1164" s="48"/>
      <c r="IR1164" s="48"/>
      <c r="IS1164" s="48"/>
      <c r="IT1164" s="48"/>
      <c r="IU1164" s="48"/>
      <c r="IV1164" s="48"/>
    </row>
    <row r="1165" spans="2:256" x14ac:dyDescent="0.25">
      <c r="B1165" s="48"/>
      <c r="C1165" s="48"/>
      <c r="D1165" s="48"/>
      <c r="E1165" s="48"/>
      <c r="F1165" s="48"/>
      <c r="G1165" s="48"/>
      <c r="H1165" s="48"/>
      <c r="I1165" s="48"/>
      <c r="J1165" s="48"/>
      <c r="K1165" s="48"/>
      <c r="O1165" s="48"/>
      <c r="P1165" s="48"/>
      <c r="Q1165" s="48"/>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c r="EF1165" s="48"/>
      <c r="EG1165" s="48"/>
      <c r="EH1165" s="48"/>
      <c r="EI1165" s="48"/>
      <c r="EJ1165" s="48"/>
      <c r="EK1165" s="48"/>
      <c r="EL1165" s="48"/>
      <c r="EM1165" s="48"/>
      <c r="EN1165" s="48"/>
      <c r="EO1165" s="48"/>
      <c r="EP1165" s="48"/>
      <c r="EQ1165" s="48"/>
      <c r="ER1165" s="48"/>
      <c r="ES1165" s="48"/>
      <c r="ET1165" s="48"/>
      <c r="EU1165" s="48"/>
      <c r="EV1165" s="48"/>
      <c r="EW1165" s="48"/>
      <c r="EX1165" s="48"/>
      <c r="EY1165" s="48"/>
      <c r="EZ1165" s="48"/>
      <c r="FA1165" s="48"/>
      <c r="FB1165" s="48"/>
      <c r="FC1165" s="48"/>
      <c r="FD1165" s="48"/>
      <c r="FE1165" s="48"/>
      <c r="FF1165" s="48"/>
      <c r="FG1165" s="48"/>
      <c r="FH1165" s="48"/>
      <c r="FI1165" s="48"/>
      <c r="FJ1165" s="48"/>
      <c r="FK1165" s="48"/>
      <c r="FL1165" s="48"/>
      <c r="FM1165" s="48"/>
      <c r="FN1165" s="48"/>
      <c r="FO1165" s="48"/>
      <c r="FP1165" s="48"/>
      <c r="FQ1165" s="48"/>
      <c r="FR1165" s="48"/>
      <c r="FS1165" s="48"/>
      <c r="FT1165" s="48"/>
      <c r="FU1165" s="48"/>
      <c r="FV1165" s="48"/>
      <c r="FW1165" s="48"/>
      <c r="FX1165" s="48"/>
      <c r="FY1165" s="48"/>
      <c r="FZ1165" s="48"/>
      <c r="GA1165" s="48"/>
      <c r="GB1165" s="48"/>
      <c r="GC1165" s="48"/>
      <c r="GD1165" s="48"/>
      <c r="GE1165" s="48"/>
      <c r="GF1165" s="48"/>
      <c r="GG1165" s="48"/>
      <c r="GH1165" s="48"/>
      <c r="GI1165" s="48"/>
      <c r="GJ1165" s="48"/>
      <c r="GK1165" s="48"/>
      <c r="GL1165" s="48"/>
      <c r="GM1165" s="48"/>
      <c r="GN1165" s="48"/>
      <c r="GO1165" s="48"/>
      <c r="GP1165" s="48"/>
      <c r="GQ1165" s="48"/>
      <c r="GR1165" s="48"/>
      <c r="GS1165" s="48"/>
      <c r="GT1165" s="48"/>
      <c r="GU1165" s="48"/>
      <c r="GV1165" s="48"/>
      <c r="GW1165" s="48"/>
      <c r="GX1165" s="48"/>
      <c r="GY1165" s="48"/>
      <c r="GZ1165" s="48"/>
      <c r="HA1165" s="48"/>
      <c r="HB1165" s="48"/>
      <c r="HC1165" s="48"/>
      <c r="HD1165" s="48"/>
      <c r="HE1165" s="48"/>
      <c r="HF1165" s="48"/>
      <c r="HG1165" s="48"/>
      <c r="HH1165" s="48"/>
      <c r="HI1165" s="48"/>
      <c r="HJ1165" s="48"/>
      <c r="HK1165" s="48"/>
      <c r="HL1165" s="48"/>
      <c r="HM1165" s="48"/>
      <c r="HN1165" s="48"/>
      <c r="HO1165" s="48"/>
      <c r="HP1165" s="48"/>
      <c r="HQ1165" s="48"/>
      <c r="HR1165" s="48"/>
      <c r="HS1165" s="48"/>
      <c r="HT1165" s="48"/>
      <c r="HU1165" s="48"/>
      <c r="HV1165" s="48"/>
      <c r="HW1165" s="48"/>
      <c r="HX1165" s="48"/>
      <c r="HY1165" s="48"/>
      <c r="HZ1165" s="48"/>
      <c r="IA1165" s="48"/>
      <c r="IB1165" s="48"/>
      <c r="IC1165" s="48"/>
      <c r="ID1165" s="48"/>
      <c r="IE1165" s="48"/>
      <c r="IF1165" s="48"/>
      <c r="IG1165" s="48"/>
      <c r="IH1165" s="48"/>
      <c r="II1165" s="48"/>
      <c r="IJ1165" s="48"/>
      <c r="IK1165" s="48"/>
      <c r="IL1165" s="48"/>
      <c r="IM1165" s="48"/>
      <c r="IN1165" s="48"/>
      <c r="IO1165" s="48"/>
      <c r="IP1165" s="48"/>
      <c r="IQ1165" s="48"/>
      <c r="IR1165" s="48"/>
      <c r="IS1165" s="48"/>
      <c r="IT1165" s="48"/>
      <c r="IU1165" s="48"/>
      <c r="IV1165" s="48"/>
    </row>
    <row r="1166" spans="2:256" x14ac:dyDescent="0.25">
      <c r="B1166" s="48"/>
      <c r="C1166" s="48"/>
      <c r="D1166" s="48"/>
      <c r="E1166" s="48"/>
      <c r="F1166" s="48"/>
      <c r="G1166" s="48"/>
      <c r="H1166" s="48"/>
      <c r="I1166" s="48"/>
      <c r="J1166" s="48"/>
      <c r="K1166" s="48"/>
      <c r="O1166" s="48"/>
      <c r="P1166" s="48"/>
      <c r="Q1166" s="48"/>
      <c r="R1166" s="48"/>
      <c r="S1166" s="48"/>
      <c r="T1166" s="48"/>
      <c r="U1166" s="48"/>
      <c r="V1166" s="48"/>
      <c r="W1166" s="48"/>
      <c r="X1166" s="48"/>
      <c r="Y1166" s="48"/>
      <c r="Z1166" s="48"/>
      <c r="AA1166" s="48"/>
      <c r="AB1166" s="48"/>
      <c r="AC1166" s="48"/>
      <c r="AD1166" s="48"/>
      <c r="AE1166" s="48"/>
      <c r="AF1166" s="48"/>
      <c r="AG1166" s="48"/>
      <c r="AH1166" s="48"/>
      <c r="AI1166" s="48"/>
      <c r="AJ1166" s="48"/>
      <c r="AK1166" s="48"/>
      <c r="AL1166" s="48"/>
      <c r="AM1166" s="48"/>
      <c r="AN1166" s="48"/>
      <c r="AO1166" s="48"/>
      <c r="AP1166" s="48"/>
      <c r="AQ1166" s="48"/>
      <c r="AR1166" s="48"/>
      <c r="AS1166" s="48"/>
      <c r="AT1166" s="48"/>
      <c r="AU1166" s="48"/>
      <c r="AV1166" s="48"/>
      <c r="AW1166" s="48"/>
      <c r="AX1166" s="48"/>
      <c r="AY1166" s="48"/>
      <c r="AZ1166" s="48"/>
      <c r="BA1166" s="48"/>
      <c r="BB1166" s="48"/>
      <c r="BC1166" s="48"/>
      <c r="BD1166" s="48"/>
      <c r="BE1166" s="48"/>
      <c r="BF1166" s="48"/>
      <c r="BG1166" s="48"/>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c r="EF1166" s="48"/>
      <c r="EG1166" s="48"/>
      <c r="EH1166" s="48"/>
      <c r="EI1166" s="48"/>
      <c r="EJ1166" s="48"/>
      <c r="EK1166" s="48"/>
      <c r="EL1166" s="48"/>
      <c r="EM1166" s="48"/>
      <c r="EN1166" s="48"/>
      <c r="EO1166" s="48"/>
      <c r="EP1166" s="48"/>
      <c r="EQ1166" s="48"/>
      <c r="ER1166" s="48"/>
      <c r="ES1166" s="48"/>
      <c r="ET1166" s="48"/>
      <c r="EU1166" s="48"/>
      <c r="EV1166" s="48"/>
      <c r="EW1166" s="48"/>
      <c r="EX1166" s="48"/>
      <c r="EY1166" s="48"/>
      <c r="EZ1166" s="48"/>
      <c r="FA1166" s="48"/>
      <c r="FB1166" s="48"/>
      <c r="FC1166" s="48"/>
      <c r="FD1166" s="48"/>
      <c r="FE1166" s="48"/>
      <c r="FF1166" s="48"/>
      <c r="FG1166" s="48"/>
      <c r="FH1166" s="48"/>
      <c r="FI1166" s="48"/>
      <c r="FJ1166" s="48"/>
      <c r="FK1166" s="48"/>
      <c r="FL1166" s="48"/>
      <c r="FM1166" s="48"/>
      <c r="FN1166" s="48"/>
      <c r="FO1166" s="48"/>
      <c r="FP1166" s="48"/>
      <c r="FQ1166" s="48"/>
      <c r="FR1166" s="48"/>
      <c r="FS1166" s="48"/>
      <c r="FT1166" s="48"/>
      <c r="FU1166" s="48"/>
      <c r="FV1166" s="48"/>
      <c r="FW1166" s="48"/>
      <c r="FX1166" s="48"/>
      <c r="FY1166" s="48"/>
      <c r="FZ1166" s="48"/>
      <c r="GA1166" s="48"/>
      <c r="GB1166" s="48"/>
      <c r="GC1166" s="48"/>
      <c r="GD1166" s="48"/>
      <c r="GE1166" s="48"/>
      <c r="GF1166" s="48"/>
      <c r="GG1166" s="48"/>
      <c r="GH1166" s="48"/>
      <c r="GI1166" s="48"/>
      <c r="GJ1166" s="48"/>
      <c r="GK1166" s="48"/>
      <c r="GL1166" s="48"/>
      <c r="GM1166" s="48"/>
      <c r="GN1166" s="48"/>
      <c r="GO1166" s="48"/>
      <c r="GP1166" s="48"/>
      <c r="GQ1166" s="48"/>
      <c r="GR1166" s="48"/>
      <c r="GS1166" s="48"/>
      <c r="GT1166" s="48"/>
      <c r="GU1166" s="48"/>
      <c r="GV1166" s="48"/>
      <c r="GW1166" s="48"/>
      <c r="GX1166" s="48"/>
      <c r="GY1166" s="48"/>
      <c r="GZ1166" s="48"/>
      <c r="HA1166" s="48"/>
      <c r="HB1166" s="48"/>
      <c r="HC1166" s="48"/>
      <c r="HD1166" s="48"/>
      <c r="HE1166" s="48"/>
      <c r="HF1166" s="48"/>
      <c r="HG1166" s="48"/>
      <c r="HH1166" s="48"/>
      <c r="HI1166" s="48"/>
      <c r="HJ1166" s="48"/>
      <c r="HK1166" s="48"/>
      <c r="HL1166" s="48"/>
      <c r="HM1166" s="48"/>
      <c r="HN1166" s="48"/>
      <c r="HO1166" s="48"/>
      <c r="HP1166" s="48"/>
      <c r="HQ1166" s="48"/>
      <c r="HR1166" s="48"/>
      <c r="HS1166" s="48"/>
      <c r="HT1166" s="48"/>
      <c r="HU1166" s="48"/>
      <c r="HV1166" s="48"/>
      <c r="HW1166" s="48"/>
      <c r="HX1166" s="48"/>
      <c r="HY1166" s="48"/>
      <c r="HZ1166" s="48"/>
      <c r="IA1166" s="48"/>
      <c r="IB1166" s="48"/>
      <c r="IC1166" s="48"/>
      <c r="ID1166" s="48"/>
      <c r="IE1166" s="48"/>
      <c r="IF1166" s="48"/>
      <c r="IG1166" s="48"/>
      <c r="IH1166" s="48"/>
      <c r="II1166" s="48"/>
      <c r="IJ1166" s="48"/>
      <c r="IK1166" s="48"/>
      <c r="IL1166" s="48"/>
      <c r="IM1166" s="48"/>
      <c r="IN1166" s="48"/>
      <c r="IO1166" s="48"/>
      <c r="IP1166" s="48"/>
      <c r="IQ1166" s="48"/>
      <c r="IR1166" s="48"/>
      <c r="IS1166" s="48"/>
      <c r="IT1166" s="48"/>
      <c r="IU1166" s="48"/>
      <c r="IV1166" s="48"/>
    </row>
    <row r="1167" spans="2:256" x14ac:dyDescent="0.25">
      <c r="B1167" s="48"/>
      <c r="C1167" s="48"/>
      <c r="D1167" s="48"/>
      <c r="E1167" s="48"/>
      <c r="F1167" s="48"/>
      <c r="G1167" s="48"/>
      <c r="H1167" s="48"/>
      <c r="I1167" s="48"/>
      <c r="J1167" s="48"/>
      <c r="K1167" s="48"/>
      <c r="O1167" s="48"/>
      <c r="P1167" s="48"/>
      <c r="Q1167" s="48"/>
      <c r="R1167" s="48"/>
      <c r="S1167" s="48"/>
      <c r="T1167" s="48"/>
      <c r="U1167" s="48"/>
      <c r="V1167" s="48"/>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c r="AR1167" s="48"/>
      <c r="AS1167" s="48"/>
      <c r="AT1167" s="48"/>
      <c r="AU1167" s="48"/>
      <c r="AV1167" s="48"/>
      <c r="AW1167" s="48"/>
      <c r="AX1167" s="48"/>
      <c r="AY1167" s="48"/>
      <c r="AZ1167" s="48"/>
      <c r="BA1167" s="48"/>
      <c r="BB1167" s="48"/>
      <c r="BC1167" s="48"/>
      <c r="BD1167" s="48"/>
      <c r="BE1167" s="48"/>
      <c r="BF1167" s="48"/>
      <c r="BG1167" s="48"/>
      <c r="BH1167" s="48"/>
      <c r="BI1167" s="48"/>
      <c r="BJ1167" s="48"/>
      <c r="BK1167" s="48"/>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c r="DD1167" s="48"/>
      <c r="DE1167" s="48"/>
      <c r="DF1167" s="48"/>
      <c r="DG1167" s="48"/>
      <c r="DH1167" s="48"/>
      <c r="DI1167" s="48"/>
      <c r="DJ1167" s="48"/>
      <c r="DK1167" s="48"/>
      <c r="DL1167" s="48"/>
      <c r="DM1167" s="48"/>
      <c r="DN1167" s="48"/>
      <c r="DO1167" s="48"/>
      <c r="DP1167" s="48"/>
      <c r="DQ1167" s="48"/>
      <c r="DR1167" s="48"/>
      <c r="DS1167" s="48"/>
      <c r="DT1167" s="48"/>
      <c r="DU1167" s="48"/>
      <c r="DV1167" s="48"/>
      <c r="DW1167" s="48"/>
      <c r="DX1167" s="48"/>
      <c r="DY1167" s="48"/>
      <c r="DZ1167" s="48"/>
      <c r="EA1167" s="48"/>
      <c r="EB1167" s="48"/>
      <c r="EC1167" s="48"/>
      <c r="ED1167" s="48"/>
      <c r="EE1167" s="48"/>
      <c r="EF1167" s="48"/>
      <c r="EG1167" s="48"/>
      <c r="EH1167" s="48"/>
      <c r="EI1167" s="48"/>
      <c r="EJ1167" s="48"/>
      <c r="EK1167" s="48"/>
      <c r="EL1167" s="48"/>
      <c r="EM1167" s="48"/>
      <c r="EN1167" s="48"/>
      <c r="EO1167" s="48"/>
      <c r="EP1167" s="48"/>
      <c r="EQ1167" s="48"/>
      <c r="ER1167" s="48"/>
      <c r="ES1167" s="48"/>
      <c r="ET1167" s="48"/>
      <c r="EU1167" s="48"/>
      <c r="EV1167" s="48"/>
      <c r="EW1167" s="48"/>
      <c r="EX1167" s="48"/>
      <c r="EY1167" s="48"/>
      <c r="EZ1167" s="48"/>
      <c r="FA1167" s="48"/>
      <c r="FB1167" s="48"/>
      <c r="FC1167" s="48"/>
      <c r="FD1167" s="48"/>
      <c r="FE1167" s="48"/>
      <c r="FF1167" s="48"/>
      <c r="FG1167" s="48"/>
      <c r="FH1167" s="48"/>
      <c r="FI1167" s="48"/>
      <c r="FJ1167" s="48"/>
      <c r="FK1167" s="48"/>
      <c r="FL1167" s="48"/>
      <c r="FM1167" s="48"/>
      <c r="FN1167" s="48"/>
      <c r="FO1167" s="48"/>
      <c r="FP1167" s="48"/>
      <c r="FQ1167" s="48"/>
      <c r="FR1167" s="48"/>
      <c r="FS1167" s="48"/>
      <c r="FT1167" s="48"/>
      <c r="FU1167" s="48"/>
      <c r="FV1167" s="48"/>
      <c r="FW1167" s="48"/>
      <c r="FX1167" s="48"/>
      <c r="FY1167" s="48"/>
      <c r="FZ1167" s="48"/>
      <c r="GA1167" s="48"/>
      <c r="GB1167" s="48"/>
      <c r="GC1167" s="48"/>
      <c r="GD1167" s="48"/>
      <c r="GE1167" s="48"/>
      <c r="GF1167" s="48"/>
      <c r="GG1167" s="48"/>
      <c r="GH1167" s="48"/>
      <c r="GI1167" s="48"/>
      <c r="GJ1167" s="48"/>
      <c r="GK1167" s="48"/>
      <c r="GL1167" s="48"/>
      <c r="GM1167" s="48"/>
      <c r="GN1167" s="48"/>
      <c r="GO1167" s="48"/>
      <c r="GP1167" s="48"/>
      <c r="GQ1167" s="48"/>
      <c r="GR1167" s="48"/>
      <c r="GS1167" s="48"/>
      <c r="GT1167" s="48"/>
      <c r="GU1167" s="48"/>
      <c r="GV1167" s="48"/>
      <c r="GW1167" s="48"/>
      <c r="GX1167" s="48"/>
      <c r="GY1167" s="48"/>
      <c r="GZ1167" s="48"/>
      <c r="HA1167" s="48"/>
      <c r="HB1167" s="48"/>
      <c r="HC1167" s="48"/>
      <c r="HD1167" s="48"/>
      <c r="HE1167" s="48"/>
      <c r="HF1167" s="48"/>
      <c r="HG1167" s="48"/>
      <c r="HH1167" s="48"/>
      <c r="HI1167" s="48"/>
      <c r="HJ1167" s="48"/>
      <c r="HK1167" s="48"/>
      <c r="HL1167" s="48"/>
      <c r="HM1167" s="48"/>
      <c r="HN1167" s="48"/>
      <c r="HO1167" s="48"/>
      <c r="HP1167" s="48"/>
      <c r="HQ1167" s="48"/>
      <c r="HR1167" s="48"/>
      <c r="HS1167" s="48"/>
      <c r="HT1167" s="48"/>
      <c r="HU1167" s="48"/>
      <c r="HV1167" s="48"/>
      <c r="HW1167" s="48"/>
      <c r="HX1167" s="48"/>
      <c r="HY1167" s="48"/>
      <c r="HZ1167" s="48"/>
      <c r="IA1167" s="48"/>
      <c r="IB1167" s="48"/>
      <c r="IC1167" s="48"/>
      <c r="ID1167" s="48"/>
      <c r="IE1167" s="48"/>
      <c r="IF1167" s="48"/>
      <c r="IG1167" s="48"/>
      <c r="IH1167" s="48"/>
      <c r="II1167" s="48"/>
      <c r="IJ1167" s="48"/>
      <c r="IK1167" s="48"/>
      <c r="IL1167" s="48"/>
      <c r="IM1167" s="48"/>
      <c r="IN1167" s="48"/>
      <c r="IO1167" s="48"/>
      <c r="IP1167" s="48"/>
      <c r="IQ1167" s="48"/>
      <c r="IR1167" s="48"/>
      <c r="IS1167" s="48"/>
      <c r="IT1167" s="48"/>
      <c r="IU1167" s="48"/>
      <c r="IV1167" s="48"/>
    </row>
    <row r="1168" spans="2:256" x14ac:dyDescent="0.25">
      <c r="B1168" s="48"/>
      <c r="C1168" s="48"/>
      <c r="D1168" s="48"/>
      <c r="E1168" s="48"/>
      <c r="F1168" s="48"/>
      <c r="G1168" s="48"/>
      <c r="H1168" s="48"/>
      <c r="I1168" s="48"/>
      <c r="J1168" s="48"/>
      <c r="K1168" s="48"/>
      <c r="O1168" s="48"/>
      <c r="P1168" s="48"/>
      <c r="Q1168" s="48"/>
      <c r="R1168" s="48"/>
      <c r="S1168" s="48"/>
      <c r="T1168" s="48"/>
      <c r="U1168" s="48"/>
      <c r="V1168" s="48"/>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c r="AR1168" s="48"/>
      <c r="AS1168" s="48"/>
      <c r="AT1168" s="48"/>
      <c r="AU1168" s="48"/>
      <c r="AV1168" s="48"/>
      <c r="AW1168" s="48"/>
      <c r="AX1168" s="48"/>
      <c r="AY1168" s="48"/>
      <c r="AZ1168" s="48"/>
      <c r="BA1168" s="48"/>
      <c r="BB1168" s="48"/>
      <c r="BC1168" s="48"/>
      <c r="BD1168" s="48"/>
      <c r="BE1168" s="48"/>
      <c r="BF1168" s="48"/>
      <c r="BG1168" s="48"/>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c r="EF1168" s="48"/>
      <c r="EG1168" s="48"/>
      <c r="EH1168" s="48"/>
      <c r="EI1168" s="48"/>
      <c r="EJ1168" s="48"/>
      <c r="EK1168" s="48"/>
      <c r="EL1168" s="48"/>
      <c r="EM1168" s="48"/>
      <c r="EN1168" s="48"/>
      <c r="EO1168" s="48"/>
      <c r="EP1168" s="48"/>
      <c r="EQ1168" s="48"/>
      <c r="ER1168" s="48"/>
      <c r="ES1168" s="48"/>
      <c r="ET1168" s="48"/>
      <c r="EU1168" s="48"/>
      <c r="EV1168" s="48"/>
      <c r="EW1168" s="48"/>
      <c r="EX1168" s="48"/>
      <c r="EY1168" s="48"/>
      <c r="EZ1168" s="48"/>
      <c r="FA1168" s="48"/>
      <c r="FB1168" s="48"/>
      <c r="FC1168" s="48"/>
      <c r="FD1168" s="48"/>
      <c r="FE1168" s="48"/>
      <c r="FF1168" s="48"/>
      <c r="FG1168" s="48"/>
      <c r="FH1168" s="48"/>
      <c r="FI1168" s="48"/>
      <c r="FJ1168" s="48"/>
      <c r="FK1168" s="48"/>
      <c r="FL1168" s="48"/>
      <c r="FM1168" s="48"/>
      <c r="FN1168" s="48"/>
      <c r="FO1168" s="48"/>
      <c r="FP1168" s="48"/>
      <c r="FQ1168" s="48"/>
      <c r="FR1168" s="48"/>
      <c r="FS1168" s="48"/>
      <c r="FT1168" s="48"/>
      <c r="FU1168" s="48"/>
      <c r="FV1168" s="48"/>
      <c r="FW1168" s="48"/>
      <c r="FX1168" s="48"/>
      <c r="FY1168" s="48"/>
      <c r="FZ1168" s="48"/>
      <c r="GA1168" s="48"/>
      <c r="GB1168" s="48"/>
      <c r="GC1168" s="48"/>
      <c r="GD1168" s="48"/>
      <c r="GE1168" s="48"/>
      <c r="GF1168" s="48"/>
      <c r="GG1168" s="48"/>
      <c r="GH1168" s="48"/>
      <c r="GI1168" s="48"/>
      <c r="GJ1168" s="48"/>
      <c r="GK1168" s="48"/>
      <c r="GL1168" s="48"/>
      <c r="GM1168" s="48"/>
      <c r="GN1168" s="48"/>
      <c r="GO1168" s="48"/>
      <c r="GP1168" s="48"/>
      <c r="GQ1168" s="48"/>
      <c r="GR1168" s="48"/>
      <c r="GS1168" s="48"/>
      <c r="GT1168" s="48"/>
      <c r="GU1168" s="48"/>
      <c r="GV1168" s="48"/>
      <c r="GW1168" s="48"/>
      <c r="GX1168" s="48"/>
      <c r="GY1168" s="48"/>
      <c r="GZ1168" s="48"/>
      <c r="HA1168" s="48"/>
      <c r="HB1168" s="48"/>
      <c r="HC1168" s="48"/>
      <c r="HD1168" s="48"/>
      <c r="HE1168" s="48"/>
      <c r="HF1168" s="48"/>
      <c r="HG1168" s="48"/>
      <c r="HH1168" s="48"/>
      <c r="HI1168" s="48"/>
      <c r="HJ1168" s="48"/>
      <c r="HK1168" s="48"/>
      <c r="HL1168" s="48"/>
      <c r="HM1168" s="48"/>
      <c r="HN1168" s="48"/>
      <c r="HO1168" s="48"/>
      <c r="HP1168" s="48"/>
      <c r="HQ1168" s="48"/>
      <c r="HR1168" s="48"/>
      <c r="HS1168" s="48"/>
      <c r="HT1168" s="48"/>
      <c r="HU1168" s="48"/>
      <c r="HV1168" s="48"/>
      <c r="HW1168" s="48"/>
      <c r="HX1168" s="48"/>
      <c r="HY1168" s="48"/>
      <c r="HZ1168" s="48"/>
      <c r="IA1168" s="48"/>
      <c r="IB1168" s="48"/>
      <c r="IC1168" s="48"/>
      <c r="ID1168" s="48"/>
      <c r="IE1168" s="48"/>
      <c r="IF1168" s="48"/>
      <c r="IG1168" s="48"/>
      <c r="IH1168" s="48"/>
      <c r="II1168" s="48"/>
      <c r="IJ1168" s="48"/>
      <c r="IK1168" s="48"/>
      <c r="IL1168" s="48"/>
      <c r="IM1168" s="48"/>
      <c r="IN1168" s="48"/>
      <c r="IO1168" s="48"/>
      <c r="IP1168" s="48"/>
      <c r="IQ1168" s="48"/>
      <c r="IR1168" s="48"/>
      <c r="IS1168" s="48"/>
      <c r="IT1168" s="48"/>
      <c r="IU1168" s="48"/>
      <c r="IV1168" s="48"/>
    </row>
    <row r="1169" spans="2:256" x14ac:dyDescent="0.25">
      <c r="B1169" s="48"/>
      <c r="C1169" s="48"/>
      <c r="D1169" s="48"/>
      <c r="E1169" s="48"/>
      <c r="F1169" s="48"/>
      <c r="G1169" s="48"/>
      <c r="H1169" s="48"/>
      <c r="I1169" s="48"/>
      <c r="J1169" s="48"/>
      <c r="K1169" s="48"/>
      <c r="O1169" s="48"/>
      <c r="P1169" s="48"/>
      <c r="Q1169" s="48"/>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c r="AX1169" s="48"/>
      <c r="AY1169" s="48"/>
      <c r="AZ1169" s="48"/>
      <c r="BA1169" s="48"/>
      <c r="BB1169" s="48"/>
      <c r="BC1169" s="48"/>
      <c r="BD1169" s="48"/>
      <c r="BE1169" s="48"/>
      <c r="BF1169" s="48"/>
      <c r="BG1169" s="48"/>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c r="EF1169" s="48"/>
      <c r="EG1169" s="48"/>
      <c r="EH1169" s="48"/>
      <c r="EI1169" s="48"/>
      <c r="EJ1169" s="48"/>
      <c r="EK1169" s="48"/>
      <c r="EL1169" s="48"/>
      <c r="EM1169" s="48"/>
      <c r="EN1169" s="48"/>
      <c r="EO1169" s="48"/>
      <c r="EP1169" s="48"/>
      <c r="EQ1169" s="48"/>
      <c r="ER1169" s="48"/>
      <c r="ES1169" s="48"/>
      <c r="ET1169" s="48"/>
      <c r="EU1169" s="48"/>
      <c r="EV1169" s="48"/>
      <c r="EW1169" s="48"/>
      <c r="EX1169" s="48"/>
      <c r="EY1169" s="48"/>
      <c r="EZ1169" s="48"/>
      <c r="FA1169" s="48"/>
      <c r="FB1169" s="48"/>
      <c r="FC1169" s="48"/>
      <c r="FD1169" s="48"/>
      <c r="FE1169" s="48"/>
      <c r="FF1169" s="48"/>
      <c r="FG1169" s="48"/>
      <c r="FH1169" s="48"/>
      <c r="FI1169" s="48"/>
      <c r="FJ1169" s="48"/>
      <c r="FK1169" s="48"/>
      <c r="FL1169" s="48"/>
      <c r="FM1169" s="48"/>
      <c r="FN1169" s="48"/>
      <c r="FO1169" s="48"/>
      <c r="FP1169" s="48"/>
      <c r="FQ1169" s="48"/>
      <c r="FR1169" s="48"/>
      <c r="FS1169" s="48"/>
      <c r="FT1169" s="48"/>
      <c r="FU1169" s="48"/>
      <c r="FV1169" s="48"/>
      <c r="FW1169" s="48"/>
      <c r="FX1169" s="48"/>
      <c r="FY1169" s="48"/>
      <c r="FZ1169" s="48"/>
      <c r="GA1169" s="48"/>
      <c r="GB1169" s="48"/>
      <c r="GC1169" s="48"/>
      <c r="GD1169" s="48"/>
      <c r="GE1169" s="48"/>
      <c r="GF1169" s="48"/>
      <c r="GG1169" s="48"/>
      <c r="GH1169" s="48"/>
      <c r="GI1169" s="48"/>
      <c r="GJ1169" s="48"/>
      <c r="GK1169" s="48"/>
      <c r="GL1169" s="48"/>
      <c r="GM1169" s="48"/>
      <c r="GN1169" s="48"/>
      <c r="GO1169" s="48"/>
      <c r="GP1169" s="48"/>
      <c r="GQ1169" s="48"/>
      <c r="GR1169" s="48"/>
      <c r="GS1169" s="48"/>
      <c r="GT1169" s="48"/>
      <c r="GU1169" s="48"/>
      <c r="GV1169" s="48"/>
      <c r="GW1169" s="48"/>
      <c r="GX1169" s="48"/>
      <c r="GY1169" s="48"/>
      <c r="GZ1169" s="48"/>
      <c r="HA1169" s="48"/>
      <c r="HB1169" s="48"/>
      <c r="HC1169" s="48"/>
      <c r="HD1169" s="48"/>
      <c r="HE1169" s="48"/>
      <c r="HF1169" s="48"/>
      <c r="HG1169" s="48"/>
      <c r="HH1169" s="48"/>
      <c r="HI1169" s="48"/>
      <c r="HJ1169" s="48"/>
      <c r="HK1169" s="48"/>
      <c r="HL1169" s="48"/>
      <c r="HM1169" s="48"/>
      <c r="HN1169" s="48"/>
      <c r="HO1169" s="48"/>
      <c r="HP1169" s="48"/>
      <c r="HQ1169" s="48"/>
      <c r="HR1169" s="48"/>
      <c r="HS1169" s="48"/>
      <c r="HT1169" s="48"/>
      <c r="HU1169" s="48"/>
      <c r="HV1169" s="48"/>
      <c r="HW1169" s="48"/>
      <c r="HX1169" s="48"/>
      <c r="HY1169" s="48"/>
      <c r="HZ1169" s="48"/>
      <c r="IA1169" s="48"/>
      <c r="IB1169" s="48"/>
      <c r="IC1169" s="48"/>
      <c r="ID1169" s="48"/>
      <c r="IE1169" s="48"/>
      <c r="IF1169" s="48"/>
      <c r="IG1169" s="48"/>
      <c r="IH1169" s="48"/>
      <c r="II1169" s="48"/>
      <c r="IJ1169" s="48"/>
      <c r="IK1169" s="48"/>
      <c r="IL1169" s="48"/>
      <c r="IM1169" s="48"/>
      <c r="IN1169" s="48"/>
      <c r="IO1169" s="48"/>
      <c r="IP1169" s="48"/>
      <c r="IQ1169" s="48"/>
      <c r="IR1169" s="48"/>
      <c r="IS1169" s="48"/>
      <c r="IT1169" s="48"/>
      <c r="IU1169" s="48"/>
      <c r="IV1169" s="48"/>
    </row>
    <row r="1170" spans="2:256" x14ac:dyDescent="0.25">
      <c r="B1170" s="48"/>
      <c r="C1170" s="48"/>
      <c r="D1170" s="48"/>
      <c r="E1170" s="48"/>
      <c r="F1170" s="48"/>
      <c r="G1170" s="48"/>
      <c r="H1170" s="48"/>
      <c r="I1170" s="48"/>
      <c r="J1170" s="48"/>
      <c r="K1170" s="48"/>
      <c r="O1170" s="48"/>
      <c r="P1170" s="48"/>
      <c r="Q1170" s="48"/>
      <c r="R1170" s="48"/>
      <c r="S1170" s="48"/>
      <c r="T1170" s="48"/>
      <c r="U1170" s="48"/>
      <c r="V1170" s="48"/>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c r="AY1170" s="48"/>
      <c r="AZ1170" s="48"/>
      <c r="BA1170" s="48"/>
      <c r="BB1170" s="48"/>
      <c r="BC1170" s="48"/>
      <c r="BD1170" s="48"/>
      <c r="BE1170" s="48"/>
      <c r="BF1170" s="48"/>
      <c r="BG1170" s="48"/>
      <c r="BH1170" s="48"/>
      <c r="BI1170" s="48"/>
      <c r="BJ1170" s="48"/>
      <c r="BK1170" s="48"/>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c r="DD1170" s="48"/>
      <c r="DE1170" s="48"/>
      <c r="DF1170" s="48"/>
      <c r="DG1170" s="48"/>
      <c r="DH1170" s="48"/>
      <c r="DI1170" s="48"/>
      <c r="DJ1170" s="48"/>
      <c r="DK1170" s="48"/>
      <c r="DL1170" s="48"/>
      <c r="DM1170" s="48"/>
      <c r="DN1170" s="48"/>
      <c r="DO1170" s="48"/>
      <c r="DP1170" s="48"/>
      <c r="DQ1170" s="48"/>
      <c r="DR1170" s="48"/>
      <c r="DS1170" s="48"/>
      <c r="DT1170" s="48"/>
      <c r="DU1170" s="48"/>
      <c r="DV1170" s="48"/>
      <c r="DW1170" s="48"/>
      <c r="DX1170" s="48"/>
      <c r="DY1170" s="48"/>
      <c r="DZ1170" s="48"/>
      <c r="EA1170" s="48"/>
      <c r="EB1170" s="48"/>
      <c r="EC1170" s="48"/>
      <c r="ED1170" s="48"/>
      <c r="EE1170" s="48"/>
      <c r="EF1170" s="48"/>
      <c r="EG1170" s="48"/>
      <c r="EH1170" s="48"/>
      <c r="EI1170" s="48"/>
      <c r="EJ1170" s="48"/>
      <c r="EK1170" s="48"/>
      <c r="EL1170" s="48"/>
      <c r="EM1170" s="48"/>
      <c r="EN1170" s="48"/>
      <c r="EO1170" s="48"/>
      <c r="EP1170" s="48"/>
      <c r="EQ1170" s="48"/>
      <c r="ER1170" s="48"/>
      <c r="ES1170" s="48"/>
      <c r="ET1170" s="48"/>
      <c r="EU1170" s="48"/>
      <c r="EV1170" s="48"/>
      <c r="EW1170" s="48"/>
      <c r="EX1170" s="48"/>
      <c r="EY1170" s="48"/>
      <c r="EZ1170" s="48"/>
      <c r="FA1170" s="48"/>
      <c r="FB1170" s="48"/>
      <c r="FC1170" s="48"/>
      <c r="FD1170" s="48"/>
      <c r="FE1170" s="48"/>
      <c r="FF1170" s="48"/>
      <c r="FG1170" s="48"/>
      <c r="FH1170" s="48"/>
      <c r="FI1170" s="48"/>
      <c r="FJ1170" s="48"/>
      <c r="FK1170" s="48"/>
      <c r="FL1170" s="48"/>
      <c r="FM1170" s="48"/>
      <c r="FN1170" s="48"/>
      <c r="FO1170" s="48"/>
      <c r="FP1170" s="48"/>
      <c r="FQ1170" s="48"/>
      <c r="FR1170" s="48"/>
      <c r="FS1170" s="48"/>
      <c r="FT1170" s="48"/>
      <c r="FU1170" s="48"/>
      <c r="FV1170" s="48"/>
      <c r="FW1170" s="48"/>
      <c r="FX1170" s="48"/>
      <c r="FY1170" s="48"/>
      <c r="FZ1170" s="48"/>
      <c r="GA1170" s="48"/>
      <c r="GB1170" s="48"/>
      <c r="GC1170" s="48"/>
      <c r="GD1170" s="48"/>
      <c r="GE1170" s="48"/>
      <c r="GF1170" s="48"/>
      <c r="GG1170" s="48"/>
      <c r="GH1170" s="48"/>
      <c r="GI1170" s="48"/>
      <c r="GJ1170" s="48"/>
      <c r="GK1170" s="48"/>
      <c r="GL1170" s="48"/>
      <c r="GM1170" s="48"/>
      <c r="GN1170" s="48"/>
      <c r="GO1170" s="48"/>
      <c r="GP1170" s="48"/>
      <c r="GQ1170" s="48"/>
      <c r="GR1170" s="48"/>
      <c r="GS1170" s="48"/>
      <c r="GT1170" s="48"/>
      <c r="GU1170" s="48"/>
      <c r="GV1170" s="48"/>
      <c r="GW1170" s="48"/>
      <c r="GX1170" s="48"/>
      <c r="GY1170" s="48"/>
      <c r="GZ1170" s="48"/>
      <c r="HA1170" s="48"/>
      <c r="HB1170" s="48"/>
      <c r="HC1170" s="48"/>
      <c r="HD1170" s="48"/>
      <c r="HE1170" s="48"/>
      <c r="HF1170" s="48"/>
      <c r="HG1170" s="48"/>
      <c r="HH1170" s="48"/>
      <c r="HI1170" s="48"/>
      <c r="HJ1170" s="48"/>
      <c r="HK1170" s="48"/>
      <c r="HL1170" s="48"/>
      <c r="HM1170" s="48"/>
      <c r="HN1170" s="48"/>
      <c r="HO1170" s="48"/>
      <c r="HP1170" s="48"/>
      <c r="HQ1170" s="48"/>
      <c r="HR1170" s="48"/>
      <c r="HS1170" s="48"/>
      <c r="HT1170" s="48"/>
      <c r="HU1170" s="48"/>
      <c r="HV1170" s="48"/>
      <c r="HW1170" s="48"/>
      <c r="HX1170" s="48"/>
      <c r="HY1170" s="48"/>
      <c r="HZ1170" s="48"/>
      <c r="IA1170" s="48"/>
      <c r="IB1170" s="48"/>
      <c r="IC1170" s="48"/>
      <c r="ID1170" s="48"/>
      <c r="IE1170" s="48"/>
      <c r="IF1170" s="48"/>
      <c r="IG1170" s="48"/>
      <c r="IH1170" s="48"/>
      <c r="II1170" s="48"/>
      <c r="IJ1170" s="48"/>
      <c r="IK1170" s="48"/>
      <c r="IL1170" s="48"/>
      <c r="IM1170" s="48"/>
      <c r="IN1170" s="48"/>
      <c r="IO1170" s="48"/>
      <c r="IP1170" s="48"/>
      <c r="IQ1170" s="48"/>
      <c r="IR1170" s="48"/>
      <c r="IS1170" s="48"/>
      <c r="IT1170" s="48"/>
      <c r="IU1170" s="48"/>
      <c r="IV1170" s="48"/>
    </row>
    <row r="1171" spans="2:256" x14ac:dyDescent="0.25">
      <c r="B1171" s="48"/>
      <c r="C1171" s="48"/>
      <c r="D1171" s="48"/>
      <c r="E1171" s="48"/>
      <c r="F1171" s="48"/>
      <c r="G1171" s="48"/>
      <c r="H1171" s="48"/>
      <c r="I1171" s="48"/>
      <c r="J1171" s="48"/>
      <c r="K1171" s="48"/>
      <c r="O1171" s="48"/>
      <c r="P1171" s="48"/>
      <c r="Q1171" s="48"/>
      <c r="R1171" s="48"/>
      <c r="S1171" s="48"/>
      <c r="T1171" s="48"/>
      <c r="U1171" s="48"/>
      <c r="V1171" s="48"/>
      <c r="W1171" s="48"/>
      <c r="X1171" s="48"/>
      <c r="Y1171" s="48"/>
      <c r="Z1171" s="48"/>
      <c r="AA1171" s="48"/>
      <c r="AB1171" s="48"/>
      <c r="AC1171" s="48"/>
      <c r="AD1171" s="48"/>
      <c r="AE1171" s="48"/>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c r="AZ1171" s="48"/>
      <c r="BA1171" s="48"/>
      <c r="BB1171" s="48"/>
      <c r="BC1171" s="48"/>
      <c r="BD1171" s="48"/>
      <c r="BE1171" s="48"/>
      <c r="BF1171" s="48"/>
      <c r="BG1171" s="48"/>
      <c r="BH1171" s="48"/>
      <c r="BI1171" s="48"/>
      <c r="BJ1171" s="48"/>
      <c r="BK1171" s="48"/>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c r="DD1171" s="48"/>
      <c r="DE1171" s="48"/>
      <c r="DF1171" s="48"/>
      <c r="DG1171" s="48"/>
      <c r="DH1171" s="48"/>
      <c r="DI1171" s="48"/>
      <c r="DJ1171" s="48"/>
      <c r="DK1171" s="48"/>
      <c r="DL1171" s="48"/>
      <c r="DM1171" s="48"/>
      <c r="DN1171" s="48"/>
      <c r="DO1171" s="48"/>
      <c r="DP1171" s="48"/>
      <c r="DQ1171" s="48"/>
      <c r="DR1171" s="48"/>
      <c r="DS1171" s="48"/>
      <c r="DT1171" s="48"/>
      <c r="DU1171" s="48"/>
      <c r="DV1171" s="48"/>
      <c r="DW1171" s="48"/>
      <c r="DX1171" s="48"/>
      <c r="DY1171" s="48"/>
      <c r="DZ1171" s="48"/>
      <c r="EA1171" s="48"/>
      <c r="EB1171" s="48"/>
      <c r="EC1171" s="48"/>
      <c r="ED1171" s="48"/>
      <c r="EE1171" s="48"/>
      <c r="EF1171" s="48"/>
      <c r="EG1171" s="48"/>
      <c r="EH1171" s="48"/>
      <c r="EI1171" s="48"/>
      <c r="EJ1171" s="48"/>
      <c r="EK1171" s="48"/>
      <c r="EL1171" s="48"/>
      <c r="EM1171" s="48"/>
      <c r="EN1171" s="48"/>
      <c r="EO1171" s="48"/>
      <c r="EP1171" s="48"/>
      <c r="EQ1171" s="48"/>
      <c r="ER1171" s="48"/>
      <c r="ES1171" s="48"/>
      <c r="ET1171" s="48"/>
      <c r="EU1171" s="48"/>
      <c r="EV1171" s="48"/>
      <c r="EW1171" s="48"/>
      <c r="EX1171" s="48"/>
      <c r="EY1171" s="48"/>
      <c r="EZ1171" s="48"/>
      <c r="FA1171" s="48"/>
      <c r="FB1171" s="48"/>
      <c r="FC1171" s="48"/>
      <c r="FD1171" s="48"/>
      <c r="FE1171" s="48"/>
      <c r="FF1171" s="48"/>
      <c r="FG1171" s="48"/>
      <c r="FH1171" s="48"/>
      <c r="FI1171" s="48"/>
      <c r="FJ1171" s="48"/>
      <c r="FK1171" s="48"/>
      <c r="FL1171" s="48"/>
      <c r="FM1171" s="48"/>
      <c r="FN1171" s="48"/>
      <c r="FO1171" s="48"/>
      <c r="FP1171" s="48"/>
      <c r="FQ1171" s="48"/>
      <c r="FR1171" s="48"/>
      <c r="FS1171" s="48"/>
      <c r="FT1171" s="48"/>
      <c r="FU1171" s="48"/>
      <c r="FV1171" s="48"/>
      <c r="FW1171" s="48"/>
      <c r="FX1171" s="48"/>
      <c r="FY1171" s="48"/>
      <c r="FZ1171" s="48"/>
      <c r="GA1171" s="48"/>
      <c r="GB1171" s="48"/>
      <c r="GC1171" s="48"/>
      <c r="GD1171" s="48"/>
      <c r="GE1171" s="48"/>
      <c r="GF1171" s="48"/>
      <c r="GG1171" s="48"/>
      <c r="GH1171" s="48"/>
      <c r="GI1171" s="48"/>
      <c r="GJ1171" s="48"/>
      <c r="GK1171" s="48"/>
      <c r="GL1171" s="48"/>
      <c r="GM1171" s="48"/>
      <c r="GN1171" s="48"/>
      <c r="GO1171" s="48"/>
      <c r="GP1171" s="48"/>
      <c r="GQ1171" s="48"/>
      <c r="GR1171" s="48"/>
      <c r="GS1171" s="48"/>
      <c r="GT1171" s="48"/>
      <c r="GU1171" s="48"/>
      <c r="GV1171" s="48"/>
      <c r="GW1171" s="48"/>
      <c r="GX1171" s="48"/>
      <c r="GY1171" s="48"/>
      <c r="GZ1171" s="48"/>
      <c r="HA1171" s="48"/>
      <c r="HB1171" s="48"/>
      <c r="HC1171" s="48"/>
      <c r="HD1171" s="48"/>
      <c r="HE1171" s="48"/>
      <c r="HF1171" s="48"/>
      <c r="HG1171" s="48"/>
      <c r="HH1171" s="48"/>
      <c r="HI1171" s="48"/>
      <c r="HJ1171" s="48"/>
      <c r="HK1171" s="48"/>
      <c r="HL1171" s="48"/>
      <c r="HM1171" s="48"/>
      <c r="HN1171" s="48"/>
      <c r="HO1171" s="48"/>
      <c r="HP1171" s="48"/>
      <c r="HQ1171" s="48"/>
      <c r="HR1171" s="48"/>
      <c r="HS1171" s="48"/>
      <c r="HT1171" s="48"/>
      <c r="HU1171" s="48"/>
      <c r="HV1171" s="48"/>
      <c r="HW1171" s="48"/>
      <c r="HX1171" s="48"/>
      <c r="HY1171" s="48"/>
      <c r="HZ1171" s="48"/>
      <c r="IA1171" s="48"/>
      <c r="IB1171" s="48"/>
      <c r="IC1171" s="48"/>
      <c r="ID1171" s="48"/>
      <c r="IE1171" s="48"/>
      <c r="IF1171" s="48"/>
      <c r="IG1171" s="48"/>
      <c r="IH1171" s="48"/>
      <c r="II1171" s="48"/>
      <c r="IJ1171" s="48"/>
      <c r="IK1171" s="48"/>
      <c r="IL1171" s="48"/>
      <c r="IM1171" s="48"/>
      <c r="IN1171" s="48"/>
      <c r="IO1171" s="48"/>
      <c r="IP1171" s="48"/>
      <c r="IQ1171" s="48"/>
      <c r="IR1171" s="48"/>
      <c r="IS1171" s="48"/>
      <c r="IT1171" s="48"/>
      <c r="IU1171" s="48"/>
      <c r="IV1171" s="48"/>
    </row>
    <row r="1172" spans="2:256" x14ac:dyDescent="0.25">
      <c r="B1172" s="48"/>
      <c r="C1172" s="48"/>
      <c r="D1172" s="48"/>
      <c r="E1172" s="48"/>
      <c r="F1172" s="48"/>
      <c r="G1172" s="48"/>
      <c r="H1172" s="48"/>
      <c r="I1172" s="48"/>
      <c r="J1172" s="48"/>
      <c r="K1172" s="48"/>
      <c r="O1172" s="48"/>
      <c r="P1172" s="48"/>
      <c r="Q1172" s="48"/>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c r="AR1172" s="48"/>
      <c r="AS1172" s="48"/>
      <c r="AT1172" s="48"/>
      <c r="AU1172" s="48"/>
      <c r="AV1172" s="48"/>
      <c r="AW1172" s="48"/>
      <c r="AX1172" s="48"/>
      <c r="AY1172" s="48"/>
      <c r="AZ1172" s="48"/>
      <c r="BA1172" s="48"/>
      <c r="BB1172" s="48"/>
      <c r="BC1172" s="48"/>
      <c r="BD1172" s="48"/>
      <c r="BE1172" s="48"/>
      <c r="BF1172" s="48"/>
      <c r="BG1172" s="48"/>
      <c r="BH1172" s="48"/>
      <c r="BI1172" s="48"/>
      <c r="BJ1172" s="48"/>
      <c r="BK1172" s="48"/>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c r="DD1172" s="48"/>
      <c r="DE1172" s="48"/>
      <c r="DF1172" s="48"/>
      <c r="DG1172" s="48"/>
      <c r="DH1172" s="48"/>
      <c r="DI1172" s="48"/>
      <c r="DJ1172" s="48"/>
      <c r="DK1172" s="48"/>
      <c r="DL1172" s="48"/>
      <c r="DM1172" s="48"/>
      <c r="DN1172" s="48"/>
      <c r="DO1172" s="48"/>
      <c r="DP1172" s="48"/>
      <c r="DQ1172" s="48"/>
      <c r="DR1172" s="48"/>
      <c r="DS1172" s="48"/>
      <c r="DT1172" s="48"/>
      <c r="DU1172" s="48"/>
      <c r="DV1172" s="48"/>
      <c r="DW1172" s="48"/>
      <c r="DX1172" s="48"/>
      <c r="DY1172" s="48"/>
      <c r="DZ1172" s="48"/>
      <c r="EA1172" s="48"/>
      <c r="EB1172" s="48"/>
      <c r="EC1172" s="48"/>
      <c r="ED1172" s="48"/>
      <c r="EE1172" s="48"/>
      <c r="EF1172" s="48"/>
      <c r="EG1172" s="48"/>
      <c r="EH1172" s="48"/>
      <c r="EI1172" s="48"/>
      <c r="EJ1172" s="48"/>
      <c r="EK1172" s="48"/>
      <c r="EL1172" s="48"/>
      <c r="EM1172" s="48"/>
      <c r="EN1172" s="48"/>
      <c r="EO1172" s="48"/>
      <c r="EP1172" s="48"/>
      <c r="EQ1172" s="48"/>
      <c r="ER1172" s="48"/>
      <c r="ES1172" s="48"/>
      <c r="ET1172" s="48"/>
      <c r="EU1172" s="48"/>
      <c r="EV1172" s="48"/>
      <c r="EW1172" s="48"/>
      <c r="EX1172" s="48"/>
      <c r="EY1172" s="48"/>
      <c r="EZ1172" s="48"/>
      <c r="FA1172" s="48"/>
      <c r="FB1172" s="48"/>
      <c r="FC1172" s="48"/>
      <c r="FD1172" s="48"/>
      <c r="FE1172" s="48"/>
      <c r="FF1172" s="48"/>
      <c r="FG1172" s="48"/>
      <c r="FH1172" s="48"/>
      <c r="FI1172" s="48"/>
      <c r="FJ1172" s="48"/>
      <c r="FK1172" s="48"/>
      <c r="FL1172" s="48"/>
      <c r="FM1172" s="48"/>
      <c r="FN1172" s="48"/>
      <c r="FO1172" s="48"/>
      <c r="FP1172" s="48"/>
      <c r="FQ1172" s="48"/>
      <c r="FR1172" s="48"/>
      <c r="FS1172" s="48"/>
      <c r="FT1172" s="48"/>
      <c r="FU1172" s="48"/>
      <c r="FV1172" s="48"/>
      <c r="FW1172" s="48"/>
      <c r="FX1172" s="48"/>
      <c r="FY1172" s="48"/>
      <c r="FZ1172" s="48"/>
      <c r="GA1172" s="48"/>
      <c r="GB1172" s="48"/>
      <c r="GC1172" s="48"/>
      <c r="GD1172" s="48"/>
      <c r="GE1172" s="48"/>
      <c r="GF1172" s="48"/>
      <c r="GG1172" s="48"/>
      <c r="GH1172" s="48"/>
      <c r="GI1172" s="48"/>
      <c r="GJ1172" s="48"/>
      <c r="GK1172" s="48"/>
      <c r="GL1172" s="48"/>
      <c r="GM1172" s="48"/>
      <c r="GN1172" s="48"/>
      <c r="GO1172" s="48"/>
      <c r="GP1172" s="48"/>
      <c r="GQ1172" s="48"/>
      <c r="GR1172" s="48"/>
      <c r="GS1172" s="48"/>
      <c r="GT1172" s="48"/>
      <c r="GU1172" s="48"/>
      <c r="GV1172" s="48"/>
      <c r="GW1172" s="48"/>
      <c r="GX1172" s="48"/>
      <c r="GY1172" s="48"/>
      <c r="GZ1172" s="48"/>
      <c r="HA1172" s="48"/>
      <c r="HB1172" s="48"/>
      <c r="HC1172" s="48"/>
      <c r="HD1172" s="48"/>
      <c r="HE1172" s="48"/>
      <c r="HF1172" s="48"/>
      <c r="HG1172" s="48"/>
      <c r="HH1172" s="48"/>
      <c r="HI1172" s="48"/>
      <c r="HJ1172" s="48"/>
      <c r="HK1172" s="48"/>
      <c r="HL1172" s="48"/>
      <c r="HM1172" s="48"/>
      <c r="HN1172" s="48"/>
      <c r="HO1172" s="48"/>
      <c r="HP1172" s="48"/>
      <c r="HQ1172" s="48"/>
      <c r="HR1172" s="48"/>
      <c r="HS1172" s="48"/>
      <c r="HT1172" s="48"/>
      <c r="HU1172" s="48"/>
      <c r="HV1172" s="48"/>
      <c r="HW1172" s="48"/>
      <c r="HX1172" s="48"/>
      <c r="HY1172" s="48"/>
      <c r="HZ1172" s="48"/>
      <c r="IA1172" s="48"/>
      <c r="IB1172" s="48"/>
      <c r="IC1172" s="48"/>
      <c r="ID1172" s="48"/>
      <c r="IE1172" s="48"/>
      <c r="IF1172" s="48"/>
      <c r="IG1172" s="48"/>
      <c r="IH1172" s="48"/>
      <c r="II1172" s="48"/>
      <c r="IJ1172" s="48"/>
      <c r="IK1172" s="48"/>
      <c r="IL1172" s="48"/>
      <c r="IM1172" s="48"/>
      <c r="IN1172" s="48"/>
      <c r="IO1172" s="48"/>
      <c r="IP1172" s="48"/>
      <c r="IQ1172" s="48"/>
      <c r="IR1172" s="48"/>
      <c r="IS1172" s="48"/>
      <c r="IT1172" s="48"/>
      <c r="IU1172" s="48"/>
      <c r="IV1172" s="48"/>
    </row>
    <row r="1173" spans="2:256" x14ac:dyDescent="0.25">
      <c r="B1173" s="48"/>
      <c r="C1173" s="48"/>
      <c r="D1173" s="48"/>
      <c r="E1173" s="48"/>
      <c r="F1173" s="48"/>
      <c r="G1173" s="48"/>
      <c r="H1173" s="48"/>
      <c r="I1173" s="48"/>
      <c r="J1173" s="48"/>
      <c r="K1173" s="48"/>
      <c r="O1173" s="48"/>
      <c r="P1173" s="48"/>
      <c r="Q1173" s="48"/>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c r="EF1173" s="48"/>
      <c r="EG1173" s="48"/>
      <c r="EH1173" s="48"/>
      <c r="EI1173" s="48"/>
      <c r="EJ1173" s="48"/>
      <c r="EK1173" s="48"/>
      <c r="EL1173" s="48"/>
      <c r="EM1173" s="48"/>
      <c r="EN1173" s="48"/>
      <c r="EO1173" s="48"/>
      <c r="EP1173" s="48"/>
      <c r="EQ1173" s="48"/>
      <c r="ER1173" s="48"/>
      <c r="ES1173" s="48"/>
      <c r="ET1173" s="48"/>
      <c r="EU1173" s="48"/>
      <c r="EV1173" s="48"/>
      <c r="EW1173" s="48"/>
      <c r="EX1173" s="48"/>
      <c r="EY1173" s="48"/>
      <c r="EZ1173" s="48"/>
      <c r="FA1173" s="48"/>
      <c r="FB1173" s="48"/>
      <c r="FC1173" s="48"/>
      <c r="FD1173" s="48"/>
      <c r="FE1173" s="48"/>
      <c r="FF1173" s="48"/>
      <c r="FG1173" s="48"/>
      <c r="FH1173" s="48"/>
      <c r="FI1173" s="48"/>
      <c r="FJ1173" s="48"/>
      <c r="FK1173" s="48"/>
      <c r="FL1173" s="48"/>
      <c r="FM1173" s="48"/>
      <c r="FN1173" s="48"/>
      <c r="FO1173" s="48"/>
      <c r="FP1173" s="48"/>
      <c r="FQ1173" s="48"/>
      <c r="FR1173" s="48"/>
      <c r="FS1173" s="48"/>
      <c r="FT1173" s="48"/>
      <c r="FU1173" s="48"/>
      <c r="FV1173" s="48"/>
      <c r="FW1173" s="48"/>
      <c r="FX1173" s="48"/>
      <c r="FY1173" s="48"/>
      <c r="FZ1173" s="48"/>
      <c r="GA1173" s="48"/>
      <c r="GB1173" s="48"/>
      <c r="GC1173" s="48"/>
      <c r="GD1173" s="48"/>
      <c r="GE1173" s="48"/>
      <c r="GF1173" s="48"/>
      <c r="GG1173" s="48"/>
      <c r="GH1173" s="48"/>
      <c r="GI1173" s="48"/>
      <c r="GJ1173" s="48"/>
      <c r="GK1173" s="48"/>
      <c r="GL1173" s="48"/>
      <c r="GM1173" s="48"/>
      <c r="GN1173" s="48"/>
      <c r="GO1173" s="48"/>
      <c r="GP1173" s="48"/>
      <c r="GQ1173" s="48"/>
      <c r="GR1173" s="48"/>
      <c r="GS1173" s="48"/>
      <c r="GT1173" s="48"/>
      <c r="GU1173" s="48"/>
      <c r="GV1173" s="48"/>
      <c r="GW1173" s="48"/>
      <c r="GX1173" s="48"/>
      <c r="GY1173" s="48"/>
      <c r="GZ1173" s="48"/>
      <c r="HA1173" s="48"/>
      <c r="HB1173" s="48"/>
      <c r="HC1173" s="48"/>
      <c r="HD1173" s="48"/>
      <c r="HE1173" s="48"/>
      <c r="HF1173" s="48"/>
      <c r="HG1173" s="48"/>
      <c r="HH1173" s="48"/>
      <c r="HI1173" s="48"/>
      <c r="HJ1173" s="48"/>
      <c r="HK1173" s="48"/>
      <c r="HL1173" s="48"/>
      <c r="HM1173" s="48"/>
      <c r="HN1173" s="48"/>
      <c r="HO1173" s="48"/>
      <c r="HP1173" s="48"/>
      <c r="HQ1173" s="48"/>
      <c r="HR1173" s="48"/>
      <c r="HS1173" s="48"/>
      <c r="HT1173" s="48"/>
      <c r="HU1173" s="48"/>
      <c r="HV1173" s="48"/>
      <c r="HW1173" s="48"/>
      <c r="HX1173" s="48"/>
      <c r="HY1173" s="48"/>
      <c r="HZ1173" s="48"/>
      <c r="IA1173" s="48"/>
      <c r="IB1173" s="48"/>
      <c r="IC1173" s="48"/>
      <c r="ID1173" s="48"/>
      <c r="IE1173" s="48"/>
      <c r="IF1173" s="48"/>
      <c r="IG1173" s="48"/>
      <c r="IH1173" s="48"/>
      <c r="II1173" s="48"/>
      <c r="IJ1173" s="48"/>
      <c r="IK1173" s="48"/>
      <c r="IL1173" s="48"/>
      <c r="IM1173" s="48"/>
      <c r="IN1173" s="48"/>
      <c r="IO1173" s="48"/>
      <c r="IP1173" s="48"/>
      <c r="IQ1173" s="48"/>
      <c r="IR1173" s="48"/>
      <c r="IS1173" s="48"/>
      <c r="IT1173" s="48"/>
      <c r="IU1173" s="48"/>
      <c r="IV1173" s="48"/>
    </row>
    <row r="1174" spans="2:256" x14ac:dyDescent="0.25">
      <c r="B1174" s="48"/>
      <c r="C1174" s="48"/>
      <c r="D1174" s="48"/>
      <c r="E1174" s="48"/>
      <c r="F1174" s="48"/>
      <c r="G1174" s="48"/>
      <c r="H1174" s="48"/>
      <c r="I1174" s="48"/>
      <c r="J1174" s="48"/>
      <c r="K1174" s="48"/>
      <c r="O1174" s="48"/>
      <c r="P1174" s="48"/>
      <c r="Q1174" s="48"/>
      <c r="R1174" s="48"/>
      <c r="S1174" s="48"/>
      <c r="T1174" s="48"/>
      <c r="U1174" s="48"/>
      <c r="V1174" s="48"/>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c r="EF1174" s="48"/>
      <c r="EG1174" s="48"/>
      <c r="EH1174" s="48"/>
      <c r="EI1174" s="48"/>
      <c r="EJ1174" s="48"/>
      <c r="EK1174" s="48"/>
      <c r="EL1174" s="48"/>
      <c r="EM1174" s="48"/>
      <c r="EN1174" s="48"/>
      <c r="EO1174" s="48"/>
      <c r="EP1174" s="48"/>
      <c r="EQ1174" s="48"/>
      <c r="ER1174" s="48"/>
      <c r="ES1174" s="48"/>
      <c r="ET1174" s="48"/>
      <c r="EU1174" s="48"/>
      <c r="EV1174" s="48"/>
      <c r="EW1174" s="48"/>
      <c r="EX1174" s="48"/>
      <c r="EY1174" s="48"/>
      <c r="EZ1174" s="48"/>
      <c r="FA1174" s="48"/>
      <c r="FB1174" s="48"/>
      <c r="FC1174" s="48"/>
      <c r="FD1174" s="48"/>
      <c r="FE1174" s="48"/>
      <c r="FF1174" s="48"/>
      <c r="FG1174" s="48"/>
      <c r="FH1174" s="48"/>
      <c r="FI1174" s="48"/>
      <c r="FJ1174" s="48"/>
      <c r="FK1174" s="48"/>
      <c r="FL1174" s="48"/>
      <c r="FM1174" s="48"/>
      <c r="FN1174" s="48"/>
      <c r="FO1174" s="48"/>
      <c r="FP1174" s="48"/>
      <c r="FQ1174" s="48"/>
      <c r="FR1174" s="48"/>
      <c r="FS1174" s="48"/>
      <c r="FT1174" s="48"/>
      <c r="FU1174" s="48"/>
      <c r="FV1174" s="48"/>
      <c r="FW1174" s="48"/>
      <c r="FX1174" s="48"/>
      <c r="FY1174" s="48"/>
      <c r="FZ1174" s="48"/>
      <c r="GA1174" s="48"/>
      <c r="GB1174" s="48"/>
      <c r="GC1174" s="48"/>
      <c r="GD1174" s="48"/>
      <c r="GE1174" s="48"/>
      <c r="GF1174" s="48"/>
      <c r="GG1174" s="48"/>
      <c r="GH1174" s="48"/>
      <c r="GI1174" s="48"/>
      <c r="GJ1174" s="48"/>
      <c r="GK1174" s="48"/>
      <c r="GL1174" s="48"/>
      <c r="GM1174" s="48"/>
      <c r="GN1174" s="48"/>
      <c r="GO1174" s="48"/>
      <c r="GP1174" s="48"/>
      <c r="GQ1174" s="48"/>
      <c r="GR1174" s="48"/>
      <c r="GS1174" s="48"/>
      <c r="GT1174" s="48"/>
      <c r="GU1174" s="48"/>
      <c r="GV1174" s="48"/>
      <c r="GW1174" s="48"/>
      <c r="GX1174" s="48"/>
      <c r="GY1174" s="48"/>
      <c r="GZ1174" s="48"/>
      <c r="HA1174" s="48"/>
      <c r="HB1174" s="48"/>
      <c r="HC1174" s="48"/>
      <c r="HD1174" s="48"/>
      <c r="HE1174" s="48"/>
      <c r="HF1174" s="48"/>
      <c r="HG1174" s="48"/>
      <c r="HH1174" s="48"/>
      <c r="HI1174" s="48"/>
      <c r="HJ1174" s="48"/>
      <c r="HK1174" s="48"/>
      <c r="HL1174" s="48"/>
      <c r="HM1174" s="48"/>
      <c r="HN1174" s="48"/>
      <c r="HO1174" s="48"/>
      <c r="HP1174" s="48"/>
      <c r="HQ1174" s="48"/>
      <c r="HR1174" s="48"/>
      <c r="HS1174" s="48"/>
      <c r="HT1174" s="48"/>
      <c r="HU1174" s="48"/>
      <c r="HV1174" s="48"/>
      <c r="HW1174" s="48"/>
      <c r="HX1174" s="48"/>
      <c r="HY1174" s="48"/>
      <c r="HZ1174" s="48"/>
      <c r="IA1174" s="48"/>
      <c r="IB1174" s="48"/>
      <c r="IC1174" s="48"/>
      <c r="ID1174" s="48"/>
      <c r="IE1174" s="48"/>
      <c r="IF1174" s="48"/>
      <c r="IG1174" s="48"/>
      <c r="IH1174" s="48"/>
      <c r="II1174" s="48"/>
      <c r="IJ1174" s="48"/>
      <c r="IK1174" s="48"/>
      <c r="IL1174" s="48"/>
      <c r="IM1174" s="48"/>
      <c r="IN1174" s="48"/>
      <c r="IO1174" s="48"/>
      <c r="IP1174" s="48"/>
      <c r="IQ1174" s="48"/>
      <c r="IR1174" s="48"/>
      <c r="IS1174" s="48"/>
      <c r="IT1174" s="48"/>
      <c r="IU1174" s="48"/>
      <c r="IV1174" s="48"/>
    </row>
    <row r="1175" spans="2:256" x14ac:dyDescent="0.25">
      <c r="B1175" s="48"/>
      <c r="C1175" s="48"/>
      <c r="D1175" s="48"/>
      <c r="E1175" s="48"/>
      <c r="F1175" s="48"/>
      <c r="G1175" s="48"/>
      <c r="H1175" s="48"/>
      <c r="I1175" s="48"/>
      <c r="J1175" s="48"/>
      <c r="K1175" s="48"/>
      <c r="O1175" s="48"/>
      <c r="P1175" s="48"/>
      <c r="Q1175" s="48"/>
      <c r="R1175" s="48"/>
      <c r="S1175" s="48"/>
      <c r="T1175" s="48"/>
      <c r="U1175" s="48"/>
      <c r="V1175" s="48"/>
      <c r="W1175" s="48"/>
      <c r="X1175" s="48"/>
      <c r="Y1175" s="48"/>
      <c r="Z1175" s="48"/>
      <c r="AA1175" s="48"/>
      <c r="AB1175" s="48"/>
      <c r="AC1175" s="48"/>
      <c r="AD1175" s="48"/>
      <c r="AE1175" s="48"/>
      <c r="AF1175" s="48"/>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c r="DV1175" s="48"/>
      <c r="DW1175" s="48"/>
      <c r="DX1175" s="48"/>
      <c r="DY1175" s="48"/>
      <c r="DZ1175" s="48"/>
      <c r="EA1175" s="48"/>
      <c r="EB1175" s="48"/>
      <c r="EC1175" s="48"/>
      <c r="ED1175" s="48"/>
      <c r="EE1175" s="48"/>
      <c r="EF1175" s="48"/>
      <c r="EG1175" s="48"/>
      <c r="EH1175" s="48"/>
      <c r="EI1175" s="48"/>
      <c r="EJ1175" s="48"/>
      <c r="EK1175" s="48"/>
      <c r="EL1175" s="48"/>
      <c r="EM1175" s="48"/>
      <c r="EN1175" s="48"/>
      <c r="EO1175" s="48"/>
      <c r="EP1175" s="48"/>
      <c r="EQ1175" s="48"/>
      <c r="ER1175" s="48"/>
      <c r="ES1175" s="48"/>
      <c r="ET1175" s="48"/>
      <c r="EU1175" s="48"/>
      <c r="EV1175" s="48"/>
      <c r="EW1175" s="48"/>
      <c r="EX1175" s="48"/>
      <c r="EY1175" s="48"/>
      <c r="EZ1175" s="48"/>
      <c r="FA1175" s="48"/>
      <c r="FB1175" s="48"/>
      <c r="FC1175" s="48"/>
      <c r="FD1175" s="48"/>
      <c r="FE1175" s="48"/>
      <c r="FF1175" s="48"/>
      <c r="FG1175" s="48"/>
      <c r="FH1175" s="48"/>
      <c r="FI1175" s="48"/>
      <c r="FJ1175" s="48"/>
      <c r="FK1175" s="48"/>
      <c r="FL1175" s="48"/>
      <c r="FM1175" s="48"/>
      <c r="FN1175" s="48"/>
      <c r="FO1175" s="48"/>
      <c r="FP1175" s="48"/>
      <c r="FQ1175" s="48"/>
      <c r="FR1175" s="48"/>
      <c r="FS1175" s="48"/>
      <c r="FT1175" s="48"/>
      <c r="FU1175" s="48"/>
      <c r="FV1175" s="48"/>
      <c r="FW1175" s="48"/>
      <c r="FX1175" s="48"/>
      <c r="FY1175" s="48"/>
      <c r="FZ1175" s="48"/>
      <c r="GA1175" s="48"/>
      <c r="GB1175" s="48"/>
      <c r="GC1175" s="48"/>
      <c r="GD1175" s="48"/>
      <c r="GE1175" s="48"/>
      <c r="GF1175" s="48"/>
      <c r="GG1175" s="48"/>
      <c r="GH1175" s="48"/>
      <c r="GI1175" s="48"/>
      <c r="GJ1175" s="48"/>
      <c r="GK1175" s="48"/>
      <c r="GL1175" s="48"/>
      <c r="GM1175" s="48"/>
      <c r="GN1175" s="48"/>
      <c r="GO1175" s="48"/>
      <c r="GP1175" s="48"/>
      <c r="GQ1175" s="48"/>
      <c r="GR1175" s="48"/>
      <c r="GS1175" s="48"/>
      <c r="GT1175" s="48"/>
      <c r="GU1175" s="48"/>
      <c r="GV1175" s="48"/>
      <c r="GW1175" s="48"/>
      <c r="GX1175" s="48"/>
      <c r="GY1175" s="48"/>
      <c r="GZ1175" s="48"/>
      <c r="HA1175" s="48"/>
      <c r="HB1175" s="48"/>
      <c r="HC1175" s="48"/>
      <c r="HD1175" s="48"/>
      <c r="HE1175" s="48"/>
      <c r="HF1175" s="48"/>
      <c r="HG1175" s="48"/>
      <c r="HH1175" s="48"/>
      <c r="HI1175" s="48"/>
      <c r="HJ1175" s="48"/>
      <c r="HK1175" s="48"/>
      <c r="HL1175" s="48"/>
      <c r="HM1175" s="48"/>
      <c r="HN1175" s="48"/>
      <c r="HO1175" s="48"/>
      <c r="HP1175" s="48"/>
      <c r="HQ1175" s="48"/>
      <c r="HR1175" s="48"/>
      <c r="HS1175" s="48"/>
      <c r="HT1175" s="48"/>
      <c r="HU1175" s="48"/>
      <c r="HV1175" s="48"/>
      <c r="HW1175" s="48"/>
      <c r="HX1175" s="48"/>
      <c r="HY1175" s="48"/>
      <c r="HZ1175" s="48"/>
      <c r="IA1175" s="48"/>
      <c r="IB1175" s="48"/>
      <c r="IC1175" s="48"/>
      <c r="ID1175" s="48"/>
      <c r="IE1175" s="48"/>
      <c r="IF1175" s="48"/>
      <c r="IG1175" s="48"/>
      <c r="IH1175" s="48"/>
      <c r="II1175" s="48"/>
      <c r="IJ1175" s="48"/>
      <c r="IK1175" s="48"/>
      <c r="IL1175" s="48"/>
      <c r="IM1175" s="48"/>
      <c r="IN1175" s="48"/>
      <c r="IO1175" s="48"/>
      <c r="IP1175" s="48"/>
      <c r="IQ1175" s="48"/>
      <c r="IR1175" s="48"/>
      <c r="IS1175" s="48"/>
      <c r="IT1175" s="48"/>
      <c r="IU1175" s="48"/>
      <c r="IV1175" s="48"/>
    </row>
    <row r="1176" spans="2:256" x14ac:dyDescent="0.25">
      <c r="B1176" s="48"/>
      <c r="C1176" s="48"/>
      <c r="D1176" s="48"/>
      <c r="E1176" s="48"/>
      <c r="F1176" s="48"/>
      <c r="G1176" s="48"/>
      <c r="H1176" s="48"/>
      <c r="I1176" s="48"/>
      <c r="J1176" s="48"/>
      <c r="K1176" s="48"/>
      <c r="O1176" s="48"/>
      <c r="P1176" s="48"/>
      <c r="Q1176" s="48"/>
      <c r="R1176" s="48"/>
      <c r="S1176" s="48"/>
      <c r="T1176" s="48"/>
      <c r="U1176" s="48"/>
      <c r="V1176" s="48"/>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c r="EF1176" s="48"/>
      <c r="EG1176" s="48"/>
      <c r="EH1176" s="48"/>
      <c r="EI1176" s="48"/>
      <c r="EJ1176" s="48"/>
      <c r="EK1176" s="48"/>
      <c r="EL1176" s="48"/>
      <c r="EM1176" s="48"/>
      <c r="EN1176" s="48"/>
      <c r="EO1176" s="48"/>
      <c r="EP1176" s="48"/>
      <c r="EQ1176" s="48"/>
      <c r="ER1176" s="48"/>
      <c r="ES1176" s="48"/>
      <c r="ET1176" s="48"/>
      <c r="EU1176" s="48"/>
      <c r="EV1176" s="48"/>
      <c r="EW1176" s="48"/>
      <c r="EX1176" s="48"/>
      <c r="EY1176" s="48"/>
      <c r="EZ1176" s="48"/>
      <c r="FA1176" s="48"/>
      <c r="FB1176" s="48"/>
      <c r="FC1176" s="48"/>
      <c r="FD1176" s="48"/>
      <c r="FE1176" s="48"/>
      <c r="FF1176" s="48"/>
      <c r="FG1176" s="48"/>
      <c r="FH1176" s="48"/>
      <c r="FI1176" s="48"/>
      <c r="FJ1176" s="48"/>
      <c r="FK1176" s="48"/>
      <c r="FL1176" s="48"/>
      <c r="FM1176" s="48"/>
      <c r="FN1176" s="48"/>
      <c r="FO1176" s="48"/>
      <c r="FP1176" s="48"/>
      <c r="FQ1176" s="48"/>
      <c r="FR1176" s="48"/>
      <c r="FS1176" s="48"/>
      <c r="FT1176" s="48"/>
      <c r="FU1176" s="48"/>
      <c r="FV1176" s="48"/>
      <c r="FW1176" s="48"/>
      <c r="FX1176" s="48"/>
      <c r="FY1176" s="48"/>
      <c r="FZ1176" s="48"/>
      <c r="GA1176" s="48"/>
      <c r="GB1176" s="48"/>
      <c r="GC1176" s="48"/>
      <c r="GD1176" s="48"/>
      <c r="GE1176" s="48"/>
      <c r="GF1176" s="48"/>
      <c r="GG1176" s="48"/>
      <c r="GH1176" s="48"/>
      <c r="GI1176" s="48"/>
      <c r="GJ1176" s="48"/>
      <c r="GK1176" s="48"/>
      <c r="GL1176" s="48"/>
      <c r="GM1176" s="48"/>
      <c r="GN1176" s="48"/>
      <c r="GO1176" s="48"/>
      <c r="GP1176" s="48"/>
      <c r="GQ1176" s="48"/>
      <c r="GR1176" s="48"/>
      <c r="GS1176" s="48"/>
      <c r="GT1176" s="48"/>
      <c r="GU1176" s="48"/>
      <c r="GV1176" s="48"/>
      <c r="GW1176" s="48"/>
      <c r="GX1176" s="48"/>
      <c r="GY1176" s="48"/>
      <c r="GZ1176" s="48"/>
      <c r="HA1176" s="48"/>
      <c r="HB1176" s="48"/>
      <c r="HC1176" s="48"/>
      <c r="HD1176" s="48"/>
      <c r="HE1176" s="48"/>
      <c r="HF1176" s="48"/>
      <c r="HG1176" s="48"/>
      <c r="HH1176" s="48"/>
      <c r="HI1176" s="48"/>
      <c r="HJ1176" s="48"/>
      <c r="HK1176" s="48"/>
      <c r="HL1176" s="48"/>
      <c r="HM1176" s="48"/>
      <c r="HN1176" s="48"/>
      <c r="HO1176" s="48"/>
      <c r="HP1176" s="48"/>
      <c r="HQ1176" s="48"/>
      <c r="HR1176" s="48"/>
      <c r="HS1176" s="48"/>
      <c r="HT1176" s="48"/>
      <c r="HU1176" s="48"/>
      <c r="HV1176" s="48"/>
      <c r="HW1176" s="48"/>
      <c r="HX1176" s="48"/>
      <c r="HY1176" s="48"/>
      <c r="HZ1176" s="48"/>
      <c r="IA1176" s="48"/>
      <c r="IB1176" s="48"/>
      <c r="IC1176" s="48"/>
      <c r="ID1176" s="48"/>
      <c r="IE1176" s="48"/>
      <c r="IF1176" s="48"/>
      <c r="IG1176" s="48"/>
      <c r="IH1176" s="48"/>
      <c r="II1176" s="48"/>
      <c r="IJ1176" s="48"/>
      <c r="IK1176" s="48"/>
      <c r="IL1176" s="48"/>
      <c r="IM1176" s="48"/>
      <c r="IN1176" s="48"/>
      <c r="IO1176" s="48"/>
      <c r="IP1176" s="48"/>
      <c r="IQ1176" s="48"/>
      <c r="IR1176" s="48"/>
      <c r="IS1176" s="48"/>
      <c r="IT1176" s="48"/>
      <c r="IU1176" s="48"/>
      <c r="IV1176" s="48"/>
    </row>
    <row r="1177" spans="2:256" x14ac:dyDescent="0.25">
      <c r="B1177" s="48"/>
      <c r="C1177" s="48"/>
      <c r="D1177" s="48"/>
      <c r="E1177" s="48"/>
      <c r="F1177" s="48"/>
      <c r="G1177" s="48"/>
      <c r="H1177" s="48"/>
      <c r="I1177" s="48"/>
      <c r="J1177" s="48"/>
      <c r="K1177" s="48"/>
      <c r="O1177" s="48"/>
      <c r="P1177" s="48"/>
      <c r="Q1177" s="48"/>
      <c r="R1177" s="48"/>
      <c r="S1177" s="48"/>
      <c r="T1177" s="48"/>
      <c r="U1177" s="48"/>
      <c r="V1177" s="48"/>
      <c r="W1177" s="48"/>
      <c r="X1177" s="48"/>
      <c r="Y1177" s="48"/>
      <c r="Z1177" s="48"/>
      <c r="AA1177" s="48"/>
      <c r="AB1177" s="48"/>
      <c r="AC1177" s="48"/>
      <c r="AD1177" s="48"/>
      <c r="AE1177" s="48"/>
      <c r="AF1177" s="48"/>
      <c r="AG1177" s="48"/>
      <c r="AH1177" s="48"/>
      <c r="AI1177" s="48"/>
      <c r="AJ1177" s="48"/>
      <c r="AK1177" s="48"/>
      <c r="AL1177" s="48"/>
      <c r="AM1177" s="48"/>
      <c r="AN1177" s="48"/>
      <c r="AO1177" s="48"/>
      <c r="AP1177" s="48"/>
      <c r="AQ1177" s="48"/>
      <c r="AR1177" s="48"/>
      <c r="AS1177" s="48"/>
      <c r="AT1177" s="48"/>
      <c r="AU1177" s="48"/>
      <c r="AV1177" s="48"/>
      <c r="AW1177" s="48"/>
      <c r="AX1177" s="48"/>
      <c r="AY1177" s="48"/>
      <c r="AZ1177" s="48"/>
      <c r="BA1177" s="48"/>
      <c r="BB1177" s="48"/>
      <c r="BC1177" s="48"/>
      <c r="BD1177" s="48"/>
      <c r="BE1177" s="48"/>
      <c r="BF1177" s="48"/>
      <c r="BG1177" s="48"/>
      <c r="BH1177" s="48"/>
      <c r="BI1177" s="48"/>
      <c r="BJ1177" s="48"/>
      <c r="BK1177" s="48"/>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c r="DD1177" s="48"/>
      <c r="DE1177" s="48"/>
      <c r="DF1177" s="48"/>
      <c r="DG1177" s="48"/>
      <c r="DH1177" s="48"/>
      <c r="DI1177" s="48"/>
      <c r="DJ1177" s="48"/>
      <c r="DK1177" s="48"/>
      <c r="DL1177" s="48"/>
      <c r="DM1177" s="48"/>
      <c r="DN1177" s="48"/>
      <c r="DO1177" s="48"/>
      <c r="DP1177" s="48"/>
      <c r="DQ1177" s="48"/>
      <c r="DR1177" s="48"/>
      <c r="DS1177" s="48"/>
      <c r="DT1177" s="48"/>
      <c r="DU1177" s="48"/>
      <c r="DV1177" s="48"/>
      <c r="DW1177" s="48"/>
      <c r="DX1177" s="48"/>
      <c r="DY1177" s="48"/>
      <c r="DZ1177" s="48"/>
      <c r="EA1177" s="48"/>
      <c r="EB1177" s="48"/>
      <c r="EC1177" s="48"/>
      <c r="ED1177" s="48"/>
      <c r="EE1177" s="48"/>
      <c r="EF1177" s="48"/>
      <c r="EG1177" s="48"/>
      <c r="EH1177" s="48"/>
      <c r="EI1177" s="48"/>
      <c r="EJ1177" s="48"/>
      <c r="EK1177" s="48"/>
      <c r="EL1177" s="48"/>
      <c r="EM1177" s="48"/>
      <c r="EN1177" s="48"/>
      <c r="EO1177" s="48"/>
      <c r="EP1177" s="48"/>
      <c r="EQ1177" s="48"/>
      <c r="ER1177" s="48"/>
      <c r="ES1177" s="48"/>
      <c r="ET1177" s="48"/>
      <c r="EU1177" s="48"/>
      <c r="EV1177" s="48"/>
      <c r="EW1177" s="48"/>
      <c r="EX1177" s="48"/>
      <c r="EY1177" s="48"/>
      <c r="EZ1177" s="48"/>
      <c r="FA1177" s="48"/>
      <c r="FB1177" s="48"/>
      <c r="FC1177" s="48"/>
      <c r="FD1177" s="48"/>
      <c r="FE1177" s="48"/>
      <c r="FF1177" s="48"/>
      <c r="FG1177" s="48"/>
      <c r="FH1177" s="48"/>
      <c r="FI1177" s="48"/>
      <c r="FJ1177" s="48"/>
      <c r="FK1177" s="48"/>
      <c r="FL1177" s="48"/>
      <c r="FM1177" s="48"/>
      <c r="FN1177" s="48"/>
      <c r="FO1177" s="48"/>
      <c r="FP1177" s="48"/>
      <c r="FQ1177" s="48"/>
      <c r="FR1177" s="48"/>
      <c r="FS1177" s="48"/>
      <c r="FT1177" s="48"/>
      <c r="FU1177" s="48"/>
      <c r="FV1177" s="48"/>
      <c r="FW1177" s="48"/>
      <c r="FX1177" s="48"/>
      <c r="FY1177" s="48"/>
      <c r="FZ1177" s="48"/>
      <c r="GA1177" s="48"/>
      <c r="GB1177" s="48"/>
      <c r="GC1177" s="48"/>
      <c r="GD1177" s="48"/>
      <c r="GE1177" s="48"/>
      <c r="GF1177" s="48"/>
      <c r="GG1177" s="48"/>
      <c r="GH1177" s="48"/>
      <c r="GI1177" s="48"/>
      <c r="GJ1177" s="48"/>
      <c r="GK1177" s="48"/>
      <c r="GL1177" s="48"/>
      <c r="GM1177" s="48"/>
      <c r="GN1177" s="48"/>
      <c r="GO1177" s="48"/>
      <c r="GP1177" s="48"/>
      <c r="GQ1177" s="48"/>
      <c r="GR1177" s="48"/>
      <c r="GS1177" s="48"/>
      <c r="GT1177" s="48"/>
      <c r="GU1177" s="48"/>
      <c r="GV1177" s="48"/>
      <c r="GW1177" s="48"/>
      <c r="GX1177" s="48"/>
      <c r="GY1177" s="48"/>
      <c r="GZ1177" s="48"/>
      <c r="HA1177" s="48"/>
      <c r="HB1177" s="48"/>
      <c r="HC1177" s="48"/>
      <c r="HD1177" s="48"/>
      <c r="HE1177" s="48"/>
      <c r="HF1177" s="48"/>
      <c r="HG1177" s="48"/>
      <c r="HH1177" s="48"/>
      <c r="HI1177" s="48"/>
      <c r="HJ1177" s="48"/>
      <c r="HK1177" s="48"/>
      <c r="HL1177" s="48"/>
      <c r="HM1177" s="48"/>
      <c r="HN1177" s="48"/>
      <c r="HO1177" s="48"/>
      <c r="HP1177" s="48"/>
      <c r="HQ1177" s="48"/>
      <c r="HR1177" s="48"/>
      <c r="HS1177" s="48"/>
      <c r="HT1177" s="48"/>
      <c r="HU1177" s="48"/>
      <c r="HV1177" s="48"/>
      <c r="HW1177" s="48"/>
      <c r="HX1177" s="48"/>
      <c r="HY1177" s="48"/>
      <c r="HZ1177" s="48"/>
      <c r="IA1177" s="48"/>
      <c r="IB1177" s="48"/>
      <c r="IC1177" s="48"/>
      <c r="ID1177" s="48"/>
      <c r="IE1177" s="48"/>
      <c r="IF1177" s="48"/>
      <c r="IG1177" s="48"/>
      <c r="IH1177" s="48"/>
      <c r="II1177" s="48"/>
      <c r="IJ1177" s="48"/>
      <c r="IK1177" s="48"/>
      <c r="IL1177" s="48"/>
      <c r="IM1177" s="48"/>
      <c r="IN1177" s="48"/>
      <c r="IO1177" s="48"/>
      <c r="IP1177" s="48"/>
      <c r="IQ1177" s="48"/>
      <c r="IR1177" s="48"/>
      <c r="IS1177" s="48"/>
      <c r="IT1177" s="48"/>
      <c r="IU1177" s="48"/>
      <c r="IV1177" s="48"/>
    </row>
    <row r="1178" spans="2:256" x14ac:dyDescent="0.25">
      <c r="B1178" s="48"/>
      <c r="C1178" s="48"/>
      <c r="D1178" s="48"/>
      <c r="E1178" s="48"/>
      <c r="F1178" s="48"/>
      <c r="G1178" s="48"/>
      <c r="H1178" s="48"/>
      <c r="I1178" s="48"/>
      <c r="J1178" s="48"/>
      <c r="K1178" s="48"/>
      <c r="O1178" s="48"/>
      <c r="P1178" s="48"/>
      <c r="Q1178" s="48"/>
      <c r="R1178" s="48"/>
      <c r="S1178" s="48"/>
      <c r="T1178" s="48"/>
      <c r="U1178" s="48"/>
      <c r="V1178" s="48"/>
      <c r="W1178" s="48"/>
      <c r="X1178" s="48"/>
      <c r="Y1178" s="48"/>
      <c r="Z1178" s="48"/>
      <c r="AA1178" s="48"/>
      <c r="AB1178" s="48"/>
      <c r="AC1178" s="48"/>
      <c r="AD1178" s="48"/>
      <c r="AE1178" s="48"/>
      <c r="AF1178" s="48"/>
      <c r="AG1178" s="48"/>
      <c r="AH1178" s="48"/>
      <c r="AI1178" s="48"/>
      <c r="AJ1178" s="48"/>
      <c r="AK1178" s="48"/>
      <c r="AL1178" s="48"/>
      <c r="AM1178" s="48"/>
      <c r="AN1178" s="48"/>
      <c r="AO1178" s="48"/>
      <c r="AP1178" s="48"/>
      <c r="AQ1178" s="48"/>
      <c r="AR1178" s="48"/>
      <c r="AS1178" s="48"/>
      <c r="AT1178" s="48"/>
      <c r="AU1178" s="48"/>
      <c r="AV1178" s="48"/>
      <c r="AW1178" s="48"/>
      <c r="AX1178" s="48"/>
      <c r="AY1178" s="48"/>
      <c r="AZ1178" s="48"/>
      <c r="BA1178" s="48"/>
      <c r="BB1178" s="48"/>
      <c r="BC1178" s="48"/>
      <c r="BD1178" s="48"/>
      <c r="BE1178" s="48"/>
      <c r="BF1178" s="48"/>
      <c r="BG1178" s="48"/>
      <c r="BH1178" s="48"/>
      <c r="BI1178" s="48"/>
      <c r="BJ1178" s="48"/>
      <c r="BK1178" s="48"/>
      <c r="BL1178" s="48"/>
      <c r="BM1178" s="48"/>
      <c r="BN1178" s="48"/>
      <c r="BO1178" s="48"/>
      <c r="BP1178" s="48"/>
      <c r="BQ1178" s="48"/>
      <c r="BR1178" s="48"/>
      <c r="BS1178" s="48"/>
      <c r="BT1178" s="48"/>
      <c r="BU1178" s="48"/>
      <c r="BV1178" s="48"/>
      <c r="BW1178" s="48"/>
      <c r="BX1178" s="48"/>
      <c r="BY1178" s="48"/>
      <c r="BZ1178" s="48"/>
      <c r="CA1178" s="48"/>
      <c r="CB1178" s="48"/>
      <c r="CC1178" s="48"/>
      <c r="CD1178" s="48"/>
      <c r="CE1178" s="48"/>
      <c r="CF1178" s="48"/>
      <c r="CG1178" s="48"/>
      <c r="CH1178" s="48"/>
      <c r="CI1178" s="48"/>
      <c r="CJ1178" s="48"/>
      <c r="CK1178" s="48"/>
      <c r="CL1178" s="48"/>
      <c r="CM1178" s="48"/>
      <c r="CN1178" s="48"/>
      <c r="CO1178" s="48"/>
      <c r="CP1178" s="48"/>
      <c r="CQ1178" s="48"/>
      <c r="CR1178" s="48"/>
      <c r="CS1178" s="48"/>
      <c r="CT1178" s="48"/>
      <c r="CU1178" s="48"/>
      <c r="CV1178" s="48"/>
      <c r="CW1178" s="48"/>
      <c r="CX1178" s="48"/>
      <c r="CY1178" s="48"/>
      <c r="CZ1178" s="48"/>
      <c r="DA1178" s="48"/>
      <c r="DB1178" s="48"/>
      <c r="DC1178" s="48"/>
      <c r="DD1178" s="48"/>
      <c r="DE1178" s="48"/>
      <c r="DF1178" s="48"/>
      <c r="DG1178" s="48"/>
      <c r="DH1178" s="48"/>
      <c r="DI1178" s="48"/>
      <c r="DJ1178" s="48"/>
      <c r="DK1178" s="48"/>
      <c r="DL1178" s="48"/>
      <c r="DM1178" s="48"/>
      <c r="DN1178" s="48"/>
      <c r="DO1178" s="48"/>
      <c r="DP1178" s="48"/>
      <c r="DQ1178" s="48"/>
      <c r="DR1178" s="48"/>
      <c r="DS1178" s="48"/>
      <c r="DT1178" s="48"/>
      <c r="DU1178" s="48"/>
      <c r="DV1178" s="48"/>
      <c r="DW1178" s="48"/>
      <c r="DX1178" s="48"/>
      <c r="DY1178" s="48"/>
      <c r="DZ1178" s="48"/>
      <c r="EA1178" s="48"/>
      <c r="EB1178" s="48"/>
      <c r="EC1178" s="48"/>
      <c r="ED1178" s="48"/>
      <c r="EE1178" s="48"/>
      <c r="EF1178" s="48"/>
      <c r="EG1178" s="48"/>
      <c r="EH1178" s="48"/>
      <c r="EI1178" s="48"/>
      <c r="EJ1178" s="48"/>
      <c r="EK1178" s="48"/>
      <c r="EL1178" s="48"/>
      <c r="EM1178" s="48"/>
      <c r="EN1178" s="48"/>
      <c r="EO1178" s="48"/>
      <c r="EP1178" s="48"/>
      <c r="EQ1178" s="48"/>
      <c r="ER1178" s="48"/>
      <c r="ES1178" s="48"/>
      <c r="ET1178" s="48"/>
      <c r="EU1178" s="48"/>
      <c r="EV1178" s="48"/>
      <c r="EW1178" s="48"/>
      <c r="EX1178" s="48"/>
      <c r="EY1178" s="48"/>
      <c r="EZ1178" s="48"/>
      <c r="FA1178" s="48"/>
      <c r="FB1178" s="48"/>
      <c r="FC1178" s="48"/>
      <c r="FD1178" s="48"/>
      <c r="FE1178" s="48"/>
      <c r="FF1178" s="48"/>
      <c r="FG1178" s="48"/>
      <c r="FH1178" s="48"/>
      <c r="FI1178" s="48"/>
      <c r="FJ1178" s="48"/>
      <c r="FK1178" s="48"/>
      <c r="FL1178" s="48"/>
      <c r="FM1178" s="48"/>
      <c r="FN1178" s="48"/>
      <c r="FO1178" s="48"/>
      <c r="FP1178" s="48"/>
      <c r="FQ1178" s="48"/>
      <c r="FR1178" s="48"/>
      <c r="FS1178" s="48"/>
      <c r="FT1178" s="48"/>
      <c r="FU1178" s="48"/>
      <c r="FV1178" s="48"/>
      <c r="FW1178" s="48"/>
      <c r="FX1178" s="48"/>
      <c r="FY1178" s="48"/>
      <c r="FZ1178" s="48"/>
      <c r="GA1178" s="48"/>
      <c r="GB1178" s="48"/>
      <c r="GC1178" s="48"/>
      <c r="GD1178" s="48"/>
      <c r="GE1178" s="48"/>
      <c r="GF1178" s="48"/>
      <c r="GG1178" s="48"/>
      <c r="GH1178" s="48"/>
      <c r="GI1178" s="48"/>
      <c r="GJ1178" s="48"/>
      <c r="GK1178" s="48"/>
      <c r="GL1178" s="48"/>
      <c r="GM1178" s="48"/>
      <c r="GN1178" s="48"/>
      <c r="GO1178" s="48"/>
      <c r="GP1178" s="48"/>
      <c r="GQ1178" s="48"/>
      <c r="GR1178" s="48"/>
      <c r="GS1178" s="48"/>
      <c r="GT1178" s="48"/>
      <c r="GU1178" s="48"/>
      <c r="GV1178" s="48"/>
      <c r="GW1178" s="48"/>
      <c r="GX1178" s="48"/>
      <c r="GY1178" s="48"/>
      <c r="GZ1178" s="48"/>
      <c r="HA1178" s="48"/>
      <c r="HB1178" s="48"/>
      <c r="HC1178" s="48"/>
      <c r="HD1178" s="48"/>
      <c r="HE1178" s="48"/>
      <c r="HF1178" s="48"/>
      <c r="HG1178" s="48"/>
      <c r="HH1178" s="48"/>
      <c r="HI1178" s="48"/>
      <c r="HJ1178" s="48"/>
      <c r="HK1178" s="48"/>
      <c r="HL1178" s="48"/>
      <c r="HM1178" s="48"/>
      <c r="HN1178" s="48"/>
      <c r="HO1178" s="48"/>
      <c r="HP1178" s="48"/>
      <c r="HQ1178" s="48"/>
      <c r="HR1178" s="48"/>
      <c r="HS1178" s="48"/>
      <c r="HT1178" s="48"/>
      <c r="HU1178" s="48"/>
      <c r="HV1178" s="48"/>
      <c r="HW1178" s="48"/>
      <c r="HX1178" s="48"/>
      <c r="HY1178" s="48"/>
      <c r="HZ1178" s="48"/>
      <c r="IA1178" s="48"/>
      <c r="IB1178" s="48"/>
      <c r="IC1178" s="48"/>
      <c r="ID1178" s="48"/>
      <c r="IE1178" s="48"/>
      <c r="IF1178" s="48"/>
      <c r="IG1178" s="48"/>
      <c r="IH1178" s="48"/>
      <c r="II1178" s="48"/>
      <c r="IJ1178" s="48"/>
      <c r="IK1178" s="48"/>
      <c r="IL1178" s="48"/>
      <c r="IM1178" s="48"/>
      <c r="IN1178" s="48"/>
      <c r="IO1178" s="48"/>
      <c r="IP1178" s="48"/>
      <c r="IQ1178" s="48"/>
      <c r="IR1178" s="48"/>
      <c r="IS1178" s="48"/>
      <c r="IT1178" s="48"/>
      <c r="IU1178" s="48"/>
      <c r="IV1178" s="48"/>
    </row>
    <row r="1179" spans="2:256" x14ac:dyDescent="0.25">
      <c r="B1179" s="48"/>
      <c r="C1179" s="48"/>
      <c r="D1179" s="48"/>
      <c r="E1179" s="48"/>
      <c r="F1179" s="48"/>
      <c r="G1179" s="48"/>
      <c r="H1179" s="48"/>
      <c r="I1179" s="48"/>
      <c r="J1179" s="48"/>
      <c r="K1179" s="48"/>
      <c r="O1179" s="48"/>
      <c r="P1179" s="48"/>
      <c r="Q1179" s="48"/>
      <c r="R1179" s="48"/>
      <c r="S1179" s="48"/>
      <c r="T1179" s="48"/>
      <c r="U1179" s="48"/>
      <c r="V1179" s="48"/>
      <c r="W1179" s="48"/>
      <c r="X1179" s="48"/>
      <c r="Y1179" s="48"/>
      <c r="Z1179" s="48"/>
      <c r="AA1179" s="48"/>
      <c r="AB1179" s="48"/>
      <c r="AC1179" s="48"/>
      <c r="AD1179" s="48"/>
      <c r="AE1179" s="48"/>
      <c r="AF1179" s="48"/>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c r="DV1179" s="48"/>
      <c r="DW1179" s="48"/>
      <c r="DX1179" s="48"/>
      <c r="DY1179" s="48"/>
      <c r="DZ1179" s="48"/>
      <c r="EA1179" s="48"/>
      <c r="EB1179" s="48"/>
      <c r="EC1179" s="48"/>
      <c r="ED1179" s="48"/>
      <c r="EE1179" s="48"/>
      <c r="EF1179" s="48"/>
      <c r="EG1179" s="48"/>
      <c r="EH1179" s="48"/>
      <c r="EI1179" s="48"/>
      <c r="EJ1179" s="48"/>
      <c r="EK1179" s="48"/>
      <c r="EL1179" s="48"/>
      <c r="EM1179" s="48"/>
      <c r="EN1179" s="48"/>
      <c r="EO1179" s="48"/>
      <c r="EP1179" s="48"/>
      <c r="EQ1179" s="48"/>
      <c r="ER1179" s="48"/>
      <c r="ES1179" s="48"/>
      <c r="ET1179" s="48"/>
      <c r="EU1179" s="48"/>
      <c r="EV1179" s="48"/>
      <c r="EW1179" s="48"/>
      <c r="EX1179" s="48"/>
      <c r="EY1179" s="48"/>
      <c r="EZ1179" s="48"/>
      <c r="FA1179" s="48"/>
      <c r="FB1179" s="48"/>
      <c r="FC1179" s="48"/>
      <c r="FD1179" s="48"/>
      <c r="FE1179" s="48"/>
      <c r="FF1179" s="48"/>
      <c r="FG1179" s="48"/>
      <c r="FH1179" s="48"/>
      <c r="FI1179" s="48"/>
      <c r="FJ1179" s="48"/>
      <c r="FK1179" s="48"/>
      <c r="FL1179" s="48"/>
      <c r="FM1179" s="48"/>
      <c r="FN1179" s="48"/>
      <c r="FO1179" s="48"/>
      <c r="FP1179" s="48"/>
      <c r="FQ1179" s="48"/>
      <c r="FR1179" s="48"/>
      <c r="FS1179" s="48"/>
      <c r="FT1179" s="48"/>
      <c r="FU1179" s="48"/>
      <c r="FV1179" s="48"/>
      <c r="FW1179" s="48"/>
      <c r="FX1179" s="48"/>
      <c r="FY1179" s="48"/>
      <c r="FZ1179" s="48"/>
      <c r="GA1179" s="48"/>
      <c r="GB1179" s="48"/>
      <c r="GC1179" s="48"/>
      <c r="GD1179" s="48"/>
      <c r="GE1179" s="48"/>
      <c r="GF1179" s="48"/>
      <c r="GG1179" s="48"/>
      <c r="GH1179" s="48"/>
      <c r="GI1179" s="48"/>
      <c r="GJ1179" s="48"/>
      <c r="GK1179" s="48"/>
      <c r="GL1179" s="48"/>
      <c r="GM1179" s="48"/>
      <c r="GN1179" s="48"/>
      <c r="GO1179" s="48"/>
      <c r="GP1179" s="48"/>
      <c r="GQ1179" s="48"/>
      <c r="GR1179" s="48"/>
      <c r="GS1179" s="48"/>
      <c r="GT1179" s="48"/>
      <c r="GU1179" s="48"/>
      <c r="GV1179" s="48"/>
      <c r="GW1179" s="48"/>
      <c r="GX1179" s="48"/>
      <c r="GY1179" s="48"/>
      <c r="GZ1179" s="48"/>
      <c r="HA1179" s="48"/>
      <c r="HB1179" s="48"/>
      <c r="HC1179" s="48"/>
      <c r="HD1179" s="48"/>
      <c r="HE1179" s="48"/>
      <c r="HF1179" s="48"/>
      <c r="HG1179" s="48"/>
      <c r="HH1179" s="48"/>
      <c r="HI1179" s="48"/>
      <c r="HJ1179" s="48"/>
      <c r="HK1179" s="48"/>
      <c r="HL1179" s="48"/>
      <c r="HM1179" s="48"/>
      <c r="HN1179" s="48"/>
      <c r="HO1179" s="48"/>
      <c r="HP1179" s="48"/>
      <c r="HQ1179" s="48"/>
      <c r="HR1179" s="48"/>
      <c r="HS1179" s="48"/>
      <c r="HT1179" s="48"/>
      <c r="HU1179" s="48"/>
      <c r="HV1179" s="48"/>
      <c r="HW1179" s="48"/>
      <c r="HX1179" s="48"/>
      <c r="HY1179" s="48"/>
      <c r="HZ1179" s="48"/>
      <c r="IA1179" s="48"/>
      <c r="IB1179" s="48"/>
      <c r="IC1179" s="48"/>
      <c r="ID1179" s="48"/>
      <c r="IE1179" s="48"/>
      <c r="IF1179" s="48"/>
      <c r="IG1179" s="48"/>
      <c r="IH1179" s="48"/>
      <c r="II1179" s="48"/>
      <c r="IJ1179" s="48"/>
      <c r="IK1179" s="48"/>
      <c r="IL1179" s="48"/>
      <c r="IM1179" s="48"/>
      <c r="IN1179" s="48"/>
      <c r="IO1179" s="48"/>
      <c r="IP1179" s="48"/>
      <c r="IQ1179" s="48"/>
      <c r="IR1179" s="48"/>
      <c r="IS1179" s="48"/>
      <c r="IT1179" s="48"/>
      <c r="IU1179" s="48"/>
      <c r="IV1179" s="48"/>
    </row>
    <row r="1180" spans="2:256" x14ac:dyDescent="0.25">
      <c r="B1180" s="48"/>
      <c r="C1180" s="48"/>
      <c r="D1180" s="48"/>
      <c r="E1180" s="48"/>
      <c r="F1180" s="48"/>
      <c r="G1180" s="48"/>
      <c r="H1180" s="48"/>
      <c r="I1180" s="48"/>
      <c r="J1180" s="48"/>
      <c r="K1180" s="48"/>
      <c r="O1180" s="48"/>
      <c r="P1180" s="48"/>
      <c r="Q1180" s="48"/>
      <c r="R1180" s="48"/>
      <c r="S1180" s="48"/>
      <c r="T1180" s="48"/>
      <c r="U1180" s="48"/>
      <c r="V1180" s="48"/>
      <c r="W1180" s="48"/>
      <c r="X1180" s="48"/>
      <c r="Y1180" s="48"/>
      <c r="Z1180" s="48"/>
      <c r="AA1180" s="48"/>
      <c r="AB1180" s="48"/>
      <c r="AC1180" s="48"/>
      <c r="AD1180" s="48"/>
      <c r="AE1180" s="48"/>
      <c r="AF1180" s="48"/>
      <c r="AG1180" s="48"/>
      <c r="AH1180" s="48"/>
      <c r="AI1180" s="48"/>
      <c r="AJ1180" s="48"/>
      <c r="AK1180" s="48"/>
      <c r="AL1180" s="48"/>
      <c r="AM1180" s="48"/>
      <c r="AN1180" s="48"/>
      <c r="AO1180" s="48"/>
      <c r="AP1180" s="48"/>
      <c r="AQ1180" s="48"/>
      <c r="AR1180" s="48"/>
      <c r="AS1180" s="48"/>
      <c r="AT1180" s="48"/>
      <c r="AU1180" s="48"/>
      <c r="AV1180" s="48"/>
      <c r="AW1180" s="48"/>
      <c r="AX1180" s="48"/>
      <c r="AY1180" s="48"/>
      <c r="AZ1180" s="48"/>
      <c r="BA1180" s="48"/>
      <c r="BB1180" s="48"/>
      <c r="BC1180" s="48"/>
      <c r="BD1180" s="48"/>
      <c r="BE1180" s="48"/>
      <c r="BF1180" s="48"/>
      <c r="BG1180" s="48"/>
      <c r="BH1180" s="48"/>
      <c r="BI1180" s="48"/>
      <c r="BJ1180" s="48"/>
      <c r="BK1180" s="48"/>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c r="DD1180" s="48"/>
      <c r="DE1180" s="48"/>
      <c r="DF1180" s="48"/>
      <c r="DG1180" s="48"/>
      <c r="DH1180" s="48"/>
      <c r="DI1180" s="48"/>
      <c r="DJ1180" s="48"/>
      <c r="DK1180" s="48"/>
      <c r="DL1180" s="48"/>
      <c r="DM1180" s="48"/>
      <c r="DN1180" s="48"/>
      <c r="DO1180" s="48"/>
      <c r="DP1180" s="48"/>
      <c r="DQ1180" s="48"/>
      <c r="DR1180" s="48"/>
      <c r="DS1180" s="48"/>
      <c r="DT1180" s="48"/>
      <c r="DU1180" s="48"/>
      <c r="DV1180" s="48"/>
      <c r="DW1180" s="48"/>
      <c r="DX1180" s="48"/>
      <c r="DY1180" s="48"/>
      <c r="DZ1180" s="48"/>
      <c r="EA1180" s="48"/>
      <c r="EB1180" s="48"/>
      <c r="EC1180" s="48"/>
      <c r="ED1180" s="48"/>
      <c r="EE1180" s="48"/>
      <c r="EF1180" s="48"/>
      <c r="EG1180" s="48"/>
      <c r="EH1180" s="48"/>
      <c r="EI1180" s="48"/>
      <c r="EJ1180" s="48"/>
      <c r="EK1180" s="48"/>
      <c r="EL1180" s="48"/>
      <c r="EM1180" s="48"/>
      <c r="EN1180" s="48"/>
      <c r="EO1180" s="48"/>
      <c r="EP1180" s="48"/>
      <c r="EQ1180" s="48"/>
      <c r="ER1180" s="48"/>
      <c r="ES1180" s="48"/>
      <c r="ET1180" s="48"/>
      <c r="EU1180" s="48"/>
      <c r="EV1180" s="48"/>
      <c r="EW1180" s="48"/>
      <c r="EX1180" s="48"/>
      <c r="EY1180" s="48"/>
      <c r="EZ1180" s="48"/>
      <c r="FA1180" s="48"/>
      <c r="FB1180" s="48"/>
      <c r="FC1180" s="48"/>
      <c r="FD1180" s="48"/>
      <c r="FE1180" s="48"/>
      <c r="FF1180" s="48"/>
      <c r="FG1180" s="48"/>
      <c r="FH1180" s="48"/>
      <c r="FI1180" s="48"/>
      <c r="FJ1180" s="48"/>
      <c r="FK1180" s="48"/>
      <c r="FL1180" s="48"/>
      <c r="FM1180" s="48"/>
      <c r="FN1180" s="48"/>
      <c r="FO1180" s="48"/>
      <c r="FP1180" s="48"/>
      <c r="FQ1180" s="48"/>
      <c r="FR1180" s="48"/>
      <c r="FS1180" s="48"/>
      <c r="FT1180" s="48"/>
      <c r="FU1180" s="48"/>
      <c r="FV1180" s="48"/>
      <c r="FW1180" s="48"/>
      <c r="FX1180" s="48"/>
      <c r="FY1180" s="48"/>
      <c r="FZ1180" s="48"/>
      <c r="GA1180" s="48"/>
      <c r="GB1180" s="48"/>
      <c r="GC1180" s="48"/>
      <c r="GD1180" s="48"/>
      <c r="GE1180" s="48"/>
      <c r="GF1180" s="48"/>
      <c r="GG1180" s="48"/>
      <c r="GH1180" s="48"/>
      <c r="GI1180" s="48"/>
      <c r="GJ1180" s="48"/>
      <c r="GK1180" s="48"/>
      <c r="GL1180" s="48"/>
      <c r="GM1180" s="48"/>
      <c r="GN1180" s="48"/>
      <c r="GO1180" s="48"/>
      <c r="GP1180" s="48"/>
      <c r="GQ1180" s="48"/>
      <c r="GR1180" s="48"/>
      <c r="GS1180" s="48"/>
      <c r="GT1180" s="48"/>
      <c r="GU1180" s="48"/>
      <c r="GV1180" s="48"/>
      <c r="GW1180" s="48"/>
      <c r="GX1180" s="48"/>
      <c r="GY1180" s="48"/>
      <c r="GZ1180" s="48"/>
      <c r="HA1180" s="48"/>
      <c r="HB1180" s="48"/>
      <c r="HC1180" s="48"/>
      <c r="HD1180" s="48"/>
      <c r="HE1180" s="48"/>
      <c r="HF1180" s="48"/>
      <c r="HG1180" s="48"/>
      <c r="HH1180" s="48"/>
      <c r="HI1180" s="48"/>
      <c r="HJ1180" s="48"/>
      <c r="HK1180" s="48"/>
      <c r="HL1180" s="48"/>
      <c r="HM1180" s="48"/>
      <c r="HN1180" s="48"/>
      <c r="HO1180" s="48"/>
      <c r="HP1180" s="48"/>
      <c r="HQ1180" s="48"/>
      <c r="HR1180" s="48"/>
      <c r="HS1180" s="48"/>
      <c r="HT1180" s="48"/>
      <c r="HU1180" s="48"/>
      <c r="HV1180" s="48"/>
      <c r="HW1180" s="48"/>
      <c r="HX1180" s="48"/>
      <c r="HY1180" s="48"/>
      <c r="HZ1180" s="48"/>
      <c r="IA1180" s="48"/>
      <c r="IB1180" s="48"/>
      <c r="IC1180" s="48"/>
      <c r="ID1180" s="48"/>
      <c r="IE1180" s="48"/>
      <c r="IF1180" s="48"/>
      <c r="IG1180" s="48"/>
      <c r="IH1180" s="48"/>
      <c r="II1180" s="48"/>
      <c r="IJ1180" s="48"/>
      <c r="IK1180" s="48"/>
      <c r="IL1180" s="48"/>
      <c r="IM1180" s="48"/>
      <c r="IN1180" s="48"/>
      <c r="IO1180" s="48"/>
      <c r="IP1180" s="48"/>
      <c r="IQ1180" s="48"/>
      <c r="IR1180" s="48"/>
      <c r="IS1180" s="48"/>
      <c r="IT1180" s="48"/>
      <c r="IU1180" s="48"/>
      <c r="IV1180" s="48"/>
    </row>
    <row r="1181" spans="2:256" x14ac:dyDescent="0.25">
      <c r="B1181" s="48"/>
      <c r="C1181" s="48"/>
      <c r="D1181" s="48"/>
      <c r="E1181" s="48"/>
      <c r="F1181" s="48"/>
      <c r="G1181" s="48"/>
      <c r="H1181" s="48"/>
      <c r="I1181" s="48"/>
      <c r="J1181" s="48"/>
      <c r="K1181" s="48"/>
      <c r="O1181" s="48"/>
      <c r="P1181" s="48"/>
      <c r="Q1181" s="48"/>
      <c r="R1181" s="48"/>
      <c r="S1181" s="48"/>
      <c r="T1181" s="48"/>
      <c r="U1181" s="48"/>
      <c r="V1181" s="48"/>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c r="EF1181" s="48"/>
      <c r="EG1181" s="48"/>
      <c r="EH1181" s="48"/>
      <c r="EI1181" s="48"/>
      <c r="EJ1181" s="48"/>
      <c r="EK1181" s="48"/>
      <c r="EL1181" s="48"/>
      <c r="EM1181" s="48"/>
      <c r="EN1181" s="48"/>
      <c r="EO1181" s="48"/>
      <c r="EP1181" s="48"/>
      <c r="EQ1181" s="48"/>
      <c r="ER1181" s="48"/>
      <c r="ES1181" s="48"/>
      <c r="ET1181" s="48"/>
      <c r="EU1181" s="48"/>
      <c r="EV1181" s="48"/>
      <c r="EW1181" s="48"/>
      <c r="EX1181" s="48"/>
      <c r="EY1181" s="48"/>
      <c r="EZ1181" s="48"/>
      <c r="FA1181" s="48"/>
      <c r="FB1181" s="48"/>
      <c r="FC1181" s="48"/>
      <c r="FD1181" s="48"/>
      <c r="FE1181" s="48"/>
      <c r="FF1181" s="48"/>
      <c r="FG1181" s="48"/>
      <c r="FH1181" s="48"/>
      <c r="FI1181" s="48"/>
      <c r="FJ1181" s="48"/>
      <c r="FK1181" s="48"/>
      <c r="FL1181" s="48"/>
      <c r="FM1181" s="48"/>
      <c r="FN1181" s="48"/>
      <c r="FO1181" s="48"/>
      <c r="FP1181" s="48"/>
      <c r="FQ1181" s="48"/>
      <c r="FR1181" s="48"/>
      <c r="FS1181" s="48"/>
      <c r="FT1181" s="48"/>
      <c r="FU1181" s="48"/>
      <c r="FV1181" s="48"/>
      <c r="FW1181" s="48"/>
      <c r="FX1181" s="48"/>
      <c r="FY1181" s="48"/>
      <c r="FZ1181" s="48"/>
      <c r="GA1181" s="48"/>
      <c r="GB1181" s="48"/>
      <c r="GC1181" s="48"/>
      <c r="GD1181" s="48"/>
      <c r="GE1181" s="48"/>
      <c r="GF1181" s="48"/>
      <c r="GG1181" s="48"/>
      <c r="GH1181" s="48"/>
      <c r="GI1181" s="48"/>
      <c r="GJ1181" s="48"/>
      <c r="GK1181" s="48"/>
      <c r="GL1181" s="48"/>
      <c r="GM1181" s="48"/>
      <c r="GN1181" s="48"/>
      <c r="GO1181" s="48"/>
      <c r="GP1181" s="48"/>
      <c r="GQ1181" s="48"/>
      <c r="GR1181" s="48"/>
      <c r="GS1181" s="48"/>
      <c r="GT1181" s="48"/>
      <c r="GU1181" s="48"/>
      <c r="GV1181" s="48"/>
      <c r="GW1181" s="48"/>
      <c r="GX1181" s="48"/>
      <c r="GY1181" s="48"/>
      <c r="GZ1181" s="48"/>
      <c r="HA1181" s="48"/>
      <c r="HB1181" s="48"/>
      <c r="HC1181" s="48"/>
      <c r="HD1181" s="48"/>
      <c r="HE1181" s="48"/>
      <c r="HF1181" s="48"/>
      <c r="HG1181" s="48"/>
      <c r="HH1181" s="48"/>
      <c r="HI1181" s="48"/>
      <c r="HJ1181" s="48"/>
      <c r="HK1181" s="48"/>
      <c r="HL1181" s="48"/>
      <c r="HM1181" s="48"/>
      <c r="HN1181" s="48"/>
      <c r="HO1181" s="48"/>
      <c r="HP1181" s="48"/>
      <c r="HQ1181" s="48"/>
      <c r="HR1181" s="48"/>
      <c r="HS1181" s="48"/>
      <c r="HT1181" s="48"/>
      <c r="HU1181" s="48"/>
      <c r="HV1181" s="48"/>
      <c r="HW1181" s="48"/>
      <c r="HX1181" s="48"/>
      <c r="HY1181" s="48"/>
      <c r="HZ1181" s="48"/>
      <c r="IA1181" s="48"/>
      <c r="IB1181" s="48"/>
      <c r="IC1181" s="48"/>
      <c r="ID1181" s="48"/>
      <c r="IE1181" s="48"/>
      <c r="IF1181" s="48"/>
      <c r="IG1181" s="48"/>
      <c r="IH1181" s="48"/>
      <c r="II1181" s="48"/>
      <c r="IJ1181" s="48"/>
      <c r="IK1181" s="48"/>
      <c r="IL1181" s="48"/>
      <c r="IM1181" s="48"/>
      <c r="IN1181" s="48"/>
      <c r="IO1181" s="48"/>
      <c r="IP1181" s="48"/>
      <c r="IQ1181" s="48"/>
      <c r="IR1181" s="48"/>
      <c r="IS1181" s="48"/>
      <c r="IT1181" s="48"/>
      <c r="IU1181" s="48"/>
      <c r="IV1181" s="48"/>
    </row>
    <row r="1182" spans="2:256" x14ac:dyDescent="0.25">
      <c r="B1182" s="48"/>
      <c r="C1182" s="48"/>
      <c r="D1182" s="48"/>
      <c r="E1182" s="48"/>
      <c r="F1182" s="48"/>
      <c r="G1182" s="48"/>
      <c r="H1182" s="48"/>
      <c r="I1182" s="48"/>
      <c r="J1182" s="48"/>
      <c r="K1182" s="48"/>
      <c r="O1182" s="48"/>
      <c r="P1182" s="48"/>
      <c r="Q1182" s="48"/>
      <c r="R1182" s="48"/>
      <c r="S1182" s="48"/>
      <c r="T1182" s="48"/>
      <c r="U1182" s="48"/>
      <c r="V1182" s="48"/>
      <c r="W1182" s="48"/>
      <c r="X1182" s="48"/>
      <c r="Y1182" s="48"/>
      <c r="Z1182" s="48"/>
      <c r="AA1182" s="48"/>
      <c r="AB1182" s="48"/>
      <c r="AC1182" s="48"/>
      <c r="AD1182" s="48"/>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c r="EF1182" s="48"/>
      <c r="EG1182" s="48"/>
      <c r="EH1182" s="48"/>
      <c r="EI1182" s="48"/>
      <c r="EJ1182" s="48"/>
      <c r="EK1182" s="48"/>
      <c r="EL1182" s="48"/>
      <c r="EM1182" s="48"/>
      <c r="EN1182" s="48"/>
      <c r="EO1182" s="48"/>
      <c r="EP1182" s="48"/>
      <c r="EQ1182" s="48"/>
      <c r="ER1182" s="48"/>
      <c r="ES1182" s="48"/>
      <c r="ET1182" s="48"/>
      <c r="EU1182" s="48"/>
      <c r="EV1182" s="48"/>
      <c r="EW1182" s="48"/>
      <c r="EX1182" s="48"/>
      <c r="EY1182" s="48"/>
      <c r="EZ1182" s="48"/>
      <c r="FA1182" s="48"/>
      <c r="FB1182" s="48"/>
      <c r="FC1182" s="48"/>
      <c r="FD1182" s="48"/>
      <c r="FE1182" s="48"/>
      <c r="FF1182" s="48"/>
      <c r="FG1182" s="48"/>
      <c r="FH1182" s="48"/>
      <c r="FI1182" s="48"/>
      <c r="FJ1182" s="48"/>
      <c r="FK1182" s="48"/>
      <c r="FL1182" s="48"/>
      <c r="FM1182" s="48"/>
      <c r="FN1182" s="48"/>
      <c r="FO1182" s="48"/>
      <c r="FP1182" s="48"/>
      <c r="FQ1182" s="48"/>
      <c r="FR1182" s="48"/>
      <c r="FS1182" s="48"/>
      <c r="FT1182" s="48"/>
      <c r="FU1182" s="48"/>
      <c r="FV1182" s="48"/>
      <c r="FW1182" s="48"/>
      <c r="FX1182" s="48"/>
      <c r="FY1182" s="48"/>
      <c r="FZ1182" s="48"/>
      <c r="GA1182" s="48"/>
      <c r="GB1182" s="48"/>
      <c r="GC1182" s="48"/>
      <c r="GD1182" s="48"/>
      <c r="GE1182" s="48"/>
      <c r="GF1182" s="48"/>
      <c r="GG1182" s="48"/>
      <c r="GH1182" s="48"/>
      <c r="GI1182" s="48"/>
      <c r="GJ1182" s="48"/>
      <c r="GK1182" s="48"/>
      <c r="GL1182" s="48"/>
      <c r="GM1182" s="48"/>
      <c r="GN1182" s="48"/>
      <c r="GO1182" s="48"/>
      <c r="GP1182" s="48"/>
      <c r="GQ1182" s="48"/>
      <c r="GR1182" s="48"/>
      <c r="GS1182" s="48"/>
      <c r="GT1182" s="48"/>
      <c r="GU1182" s="48"/>
      <c r="GV1182" s="48"/>
      <c r="GW1182" s="48"/>
      <c r="GX1182" s="48"/>
      <c r="GY1182" s="48"/>
      <c r="GZ1182" s="48"/>
      <c r="HA1182" s="48"/>
      <c r="HB1182" s="48"/>
      <c r="HC1182" s="48"/>
      <c r="HD1182" s="48"/>
      <c r="HE1182" s="48"/>
      <c r="HF1182" s="48"/>
      <c r="HG1182" s="48"/>
      <c r="HH1182" s="48"/>
      <c r="HI1182" s="48"/>
      <c r="HJ1182" s="48"/>
      <c r="HK1182" s="48"/>
      <c r="HL1182" s="48"/>
      <c r="HM1182" s="48"/>
      <c r="HN1182" s="48"/>
      <c r="HO1182" s="48"/>
      <c r="HP1182" s="48"/>
      <c r="HQ1182" s="48"/>
      <c r="HR1182" s="48"/>
      <c r="HS1182" s="48"/>
      <c r="HT1182" s="48"/>
      <c r="HU1182" s="48"/>
      <c r="HV1182" s="48"/>
      <c r="HW1182" s="48"/>
      <c r="HX1182" s="48"/>
      <c r="HY1182" s="48"/>
      <c r="HZ1182" s="48"/>
      <c r="IA1182" s="48"/>
      <c r="IB1182" s="48"/>
      <c r="IC1182" s="48"/>
      <c r="ID1182" s="48"/>
      <c r="IE1182" s="48"/>
      <c r="IF1182" s="48"/>
      <c r="IG1182" s="48"/>
      <c r="IH1182" s="48"/>
      <c r="II1182" s="48"/>
      <c r="IJ1182" s="48"/>
      <c r="IK1182" s="48"/>
      <c r="IL1182" s="48"/>
      <c r="IM1182" s="48"/>
      <c r="IN1182" s="48"/>
      <c r="IO1182" s="48"/>
      <c r="IP1182" s="48"/>
      <c r="IQ1182" s="48"/>
      <c r="IR1182" s="48"/>
      <c r="IS1182" s="48"/>
      <c r="IT1182" s="48"/>
      <c r="IU1182" s="48"/>
      <c r="IV1182" s="48"/>
    </row>
    <row r="1183" spans="2:256" x14ac:dyDescent="0.25">
      <c r="B1183" s="48"/>
      <c r="C1183" s="48"/>
      <c r="D1183" s="48"/>
      <c r="E1183" s="48"/>
      <c r="F1183" s="48"/>
      <c r="G1183" s="48"/>
      <c r="H1183" s="48"/>
      <c r="I1183" s="48"/>
      <c r="J1183" s="48"/>
      <c r="K1183" s="48"/>
      <c r="O1183" s="48"/>
      <c r="P1183" s="48"/>
      <c r="Q1183" s="48"/>
      <c r="R1183" s="48"/>
      <c r="S1183" s="48"/>
      <c r="T1183" s="48"/>
      <c r="U1183" s="48"/>
      <c r="V1183" s="48"/>
      <c r="W1183" s="48"/>
      <c r="X1183" s="48"/>
      <c r="Y1183" s="48"/>
      <c r="Z1183" s="48"/>
      <c r="AA1183" s="48"/>
      <c r="AB1183" s="48"/>
      <c r="AC1183" s="48"/>
      <c r="AD1183" s="48"/>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c r="EF1183" s="48"/>
      <c r="EG1183" s="48"/>
      <c r="EH1183" s="48"/>
      <c r="EI1183" s="48"/>
      <c r="EJ1183" s="48"/>
      <c r="EK1183" s="48"/>
      <c r="EL1183" s="48"/>
      <c r="EM1183" s="48"/>
      <c r="EN1183" s="48"/>
      <c r="EO1183" s="48"/>
      <c r="EP1183" s="48"/>
      <c r="EQ1183" s="48"/>
      <c r="ER1183" s="48"/>
      <c r="ES1183" s="48"/>
      <c r="ET1183" s="48"/>
      <c r="EU1183" s="48"/>
      <c r="EV1183" s="48"/>
      <c r="EW1183" s="48"/>
      <c r="EX1183" s="48"/>
      <c r="EY1183" s="48"/>
      <c r="EZ1183" s="48"/>
      <c r="FA1183" s="48"/>
      <c r="FB1183" s="48"/>
      <c r="FC1183" s="48"/>
      <c r="FD1183" s="48"/>
      <c r="FE1183" s="48"/>
      <c r="FF1183" s="48"/>
      <c r="FG1183" s="48"/>
      <c r="FH1183" s="48"/>
      <c r="FI1183" s="48"/>
      <c r="FJ1183" s="48"/>
      <c r="FK1183" s="48"/>
      <c r="FL1183" s="48"/>
      <c r="FM1183" s="48"/>
      <c r="FN1183" s="48"/>
      <c r="FO1183" s="48"/>
      <c r="FP1183" s="48"/>
      <c r="FQ1183" s="48"/>
      <c r="FR1183" s="48"/>
      <c r="FS1183" s="48"/>
      <c r="FT1183" s="48"/>
      <c r="FU1183" s="48"/>
      <c r="FV1183" s="48"/>
      <c r="FW1183" s="48"/>
      <c r="FX1183" s="48"/>
      <c r="FY1183" s="48"/>
      <c r="FZ1183" s="48"/>
      <c r="GA1183" s="48"/>
      <c r="GB1183" s="48"/>
      <c r="GC1183" s="48"/>
      <c r="GD1183" s="48"/>
      <c r="GE1183" s="48"/>
      <c r="GF1183" s="48"/>
      <c r="GG1183" s="48"/>
      <c r="GH1183" s="48"/>
      <c r="GI1183" s="48"/>
      <c r="GJ1183" s="48"/>
      <c r="GK1183" s="48"/>
      <c r="GL1183" s="48"/>
      <c r="GM1183" s="48"/>
      <c r="GN1183" s="48"/>
      <c r="GO1183" s="48"/>
      <c r="GP1183" s="48"/>
      <c r="GQ1183" s="48"/>
      <c r="GR1183" s="48"/>
      <c r="GS1183" s="48"/>
      <c r="GT1183" s="48"/>
      <c r="GU1183" s="48"/>
      <c r="GV1183" s="48"/>
      <c r="GW1183" s="48"/>
      <c r="GX1183" s="48"/>
      <c r="GY1183" s="48"/>
      <c r="GZ1183" s="48"/>
      <c r="HA1183" s="48"/>
      <c r="HB1183" s="48"/>
      <c r="HC1183" s="48"/>
      <c r="HD1183" s="48"/>
      <c r="HE1183" s="48"/>
      <c r="HF1183" s="48"/>
      <c r="HG1183" s="48"/>
      <c r="HH1183" s="48"/>
      <c r="HI1183" s="48"/>
      <c r="HJ1183" s="48"/>
      <c r="HK1183" s="48"/>
      <c r="HL1183" s="48"/>
      <c r="HM1183" s="48"/>
      <c r="HN1183" s="48"/>
      <c r="HO1183" s="48"/>
      <c r="HP1183" s="48"/>
      <c r="HQ1183" s="48"/>
      <c r="HR1183" s="48"/>
      <c r="HS1183" s="48"/>
      <c r="HT1183" s="48"/>
      <c r="HU1183" s="48"/>
      <c r="HV1183" s="48"/>
      <c r="HW1183" s="48"/>
      <c r="HX1183" s="48"/>
      <c r="HY1183" s="48"/>
      <c r="HZ1183" s="48"/>
      <c r="IA1183" s="48"/>
      <c r="IB1183" s="48"/>
      <c r="IC1183" s="48"/>
      <c r="ID1183" s="48"/>
      <c r="IE1183" s="48"/>
      <c r="IF1183" s="48"/>
      <c r="IG1183" s="48"/>
      <c r="IH1183" s="48"/>
      <c r="II1183" s="48"/>
      <c r="IJ1183" s="48"/>
      <c r="IK1183" s="48"/>
      <c r="IL1183" s="48"/>
      <c r="IM1183" s="48"/>
      <c r="IN1183" s="48"/>
      <c r="IO1183" s="48"/>
      <c r="IP1183" s="48"/>
      <c r="IQ1183" s="48"/>
      <c r="IR1183" s="48"/>
      <c r="IS1183" s="48"/>
      <c r="IT1183" s="48"/>
      <c r="IU1183" s="48"/>
      <c r="IV1183" s="48"/>
    </row>
    <row r="1184" spans="2:256" x14ac:dyDescent="0.25">
      <c r="B1184" s="48"/>
      <c r="C1184" s="48"/>
      <c r="D1184" s="48"/>
      <c r="E1184" s="48"/>
      <c r="F1184" s="48"/>
      <c r="G1184" s="48"/>
      <c r="H1184" s="48"/>
      <c r="I1184" s="48"/>
      <c r="J1184" s="48"/>
      <c r="K1184" s="48"/>
      <c r="O1184" s="48"/>
      <c r="P1184" s="48"/>
      <c r="Q1184" s="48"/>
      <c r="R1184" s="48"/>
      <c r="S1184" s="48"/>
      <c r="T1184" s="48"/>
      <c r="U1184" s="48"/>
      <c r="V1184" s="48"/>
      <c r="W1184" s="48"/>
      <c r="X1184" s="48"/>
      <c r="Y1184" s="48"/>
      <c r="Z1184" s="48"/>
      <c r="AA1184" s="48"/>
      <c r="AB1184" s="48"/>
      <c r="AC1184" s="48"/>
      <c r="AD1184" s="48"/>
      <c r="AE1184" s="48"/>
      <c r="AF1184" s="48"/>
      <c r="AG1184" s="48"/>
      <c r="AH1184" s="48"/>
      <c r="AI1184" s="48"/>
      <c r="AJ1184" s="48"/>
      <c r="AK1184" s="48"/>
      <c r="AL1184" s="48"/>
      <c r="AM1184" s="48"/>
      <c r="AN1184" s="48"/>
      <c r="AO1184" s="48"/>
      <c r="AP1184" s="48"/>
      <c r="AQ1184" s="48"/>
      <c r="AR1184" s="48"/>
      <c r="AS1184" s="48"/>
      <c r="AT1184" s="48"/>
      <c r="AU1184" s="48"/>
      <c r="AV1184" s="48"/>
      <c r="AW1184" s="48"/>
      <c r="AX1184" s="48"/>
      <c r="AY1184" s="48"/>
      <c r="AZ1184" s="48"/>
      <c r="BA1184" s="48"/>
      <c r="BB1184" s="48"/>
      <c r="BC1184" s="48"/>
      <c r="BD1184" s="48"/>
      <c r="BE1184" s="48"/>
      <c r="BF1184" s="48"/>
      <c r="BG1184" s="48"/>
      <c r="BH1184" s="48"/>
      <c r="BI1184" s="48"/>
      <c r="BJ1184" s="48"/>
      <c r="BK1184" s="48"/>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c r="DD1184" s="48"/>
      <c r="DE1184" s="48"/>
      <c r="DF1184" s="48"/>
      <c r="DG1184" s="48"/>
      <c r="DH1184" s="48"/>
      <c r="DI1184" s="48"/>
      <c r="DJ1184" s="48"/>
      <c r="DK1184" s="48"/>
      <c r="DL1184" s="48"/>
      <c r="DM1184" s="48"/>
      <c r="DN1184" s="48"/>
      <c r="DO1184" s="48"/>
      <c r="DP1184" s="48"/>
      <c r="DQ1184" s="48"/>
      <c r="DR1184" s="48"/>
      <c r="DS1184" s="48"/>
      <c r="DT1184" s="48"/>
      <c r="DU1184" s="48"/>
      <c r="DV1184" s="48"/>
      <c r="DW1184" s="48"/>
      <c r="DX1184" s="48"/>
      <c r="DY1184" s="48"/>
      <c r="DZ1184" s="48"/>
      <c r="EA1184" s="48"/>
      <c r="EB1184" s="48"/>
      <c r="EC1184" s="48"/>
      <c r="ED1184" s="48"/>
      <c r="EE1184" s="48"/>
      <c r="EF1184" s="48"/>
      <c r="EG1184" s="48"/>
      <c r="EH1184" s="48"/>
      <c r="EI1184" s="48"/>
      <c r="EJ1184" s="48"/>
      <c r="EK1184" s="48"/>
      <c r="EL1184" s="48"/>
      <c r="EM1184" s="48"/>
      <c r="EN1184" s="48"/>
      <c r="EO1184" s="48"/>
      <c r="EP1184" s="48"/>
      <c r="EQ1184" s="48"/>
      <c r="ER1184" s="48"/>
      <c r="ES1184" s="48"/>
      <c r="ET1184" s="48"/>
      <c r="EU1184" s="48"/>
      <c r="EV1184" s="48"/>
      <c r="EW1184" s="48"/>
      <c r="EX1184" s="48"/>
      <c r="EY1184" s="48"/>
      <c r="EZ1184" s="48"/>
      <c r="FA1184" s="48"/>
      <c r="FB1184" s="48"/>
      <c r="FC1184" s="48"/>
      <c r="FD1184" s="48"/>
      <c r="FE1184" s="48"/>
      <c r="FF1184" s="48"/>
      <c r="FG1184" s="48"/>
      <c r="FH1184" s="48"/>
      <c r="FI1184" s="48"/>
      <c r="FJ1184" s="48"/>
      <c r="FK1184" s="48"/>
      <c r="FL1184" s="48"/>
      <c r="FM1184" s="48"/>
      <c r="FN1184" s="48"/>
      <c r="FO1184" s="48"/>
      <c r="FP1184" s="48"/>
      <c r="FQ1184" s="48"/>
      <c r="FR1184" s="48"/>
      <c r="FS1184" s="48"/>
      <c r="FT1184" s="48"/>
      <c r="FU1184" s="48"/>
      <c r="FV1184" s="48"/>
      <c r="FW1184" s="48"/>
      <c r="FX1184" s="48"/>
      <c r="FY1184" s="48"/>
      <c r="FZ1184" s="48"/>
      <c r="GA1184" s="48"/>
      <c r="GB1184" s="48"/>
      <c r="GC1184" s="48"/>
      <c r="GD1184" s="48"/>
      <c r="GE1184" s="48"/>
      <c r="GF1184" s="48"/>
      <c r="GG1184" s="48"/>
      <c r="GH1184" s="48"/>
      <c r="GI1184" s="48"/>
      <c r="GJ1184" s="48"/>
      <c r="GK1184" s="48"/>
      <c r="GL1184" s="48"/>
      <c r="GM1184" s="48"/>
      <c r="GN1184" s="48"/>
      <c r="GO1184" s="48"/>
      <c r="GP1184" s="48"/>
      <c r="GQ1184" s="48"/>
      <c r="GR1184" s="48"/>
      <c r="GS1184" s="48"/>
      <c r="GT1184" s="48"/>
      <c r="GU1184" s="48"/>
      <c r="GV1184" s="48"/>
      <c r="GW1184" s="48"/>
      <c r="GX1184" s="48"/>
      <c r="GY1184" s="48"/>
      <c r="GZ1184" s="48"/>
      <c r="HA1184" s="48"/>
      <c r="HB1184" s="48"/>
      <c r="HC1184" s="48"/>
      <c r="HD1184" s="48"/>
      <c r="HE1184" s="48"/>
      <c r="HF1184" s="48"/>
      <c r="HG1184" s="48"/>
      <c r="HH1184" s="48"/>
      <c r="HI1184" s="48"/>
      <c r="HJ1184" s="48"/>
      <c r="HK1184" s="48"/>
      <c r="HL1184" s="48"/>
      <c r="HM1184" s="48"/>
      <c r="HN1184" s="48"/>
      <c r="HO1184" s="48"/>
      <c r="HP1184" s="48"/>
      <c r="HQ1184" s="48"/>
      <c r="HR1184" s="48"/>
      <c r="HS1184" s="48"/>
      <c r="HT1184" s="48"/>
      <c r="HU1184" s="48"/>
      <c r="HV1184" s="48"/>
      <c r="HW1184" s="48"/>
      <c r="HX1184" s="48"/>
      <c r="HY1184" s="48"/>
      <c r="HZ1184" s="48"/>
      <c r="IA1184" s="48"/>
      <c r="IB1184" s="48"/>
      <c r="IC1184" s="48"/>
      <c r="ID1184" s="48"/>
      <c r="IE1184" s="48"/>
      <c r="IF1184" s="48"/>
      <c r="IG1184" s="48"/>
      <c r="IH1184" s="48"/>
      <c r="II1184" s="48"/>
      <c r="IJ1184" s="48"/>
      <c r="IK1184" s="48"/>
      <c r="IL1184" s="48"/>
      <c r="IM1184" s="48"/>
      <c r="IN1184" s="48"/>
      <c r="IO1184" s="48"/>
      <c r="IP1184" s="48"/>
      <c r="IQ1184" s="48"/>
      <c r="IR1184" s="48"/>
      <c r="IS1184" s="48"/>
      <c r="IT1184" s="48"/>
      <c r="IU1184" s="48"/>
      <c r="IV1184" s="48"/>
    </row>
    <row r="1185" spans="2:256" x14ac:dyDescent="0.25">
      <c r="B1185" s="48"/>
      <c r="C1185" s="48"/>
      <c r="D1185" s="48"/>
      <c r="E1185" s="48"/>
      <c r="F1185" s="48"/>
      <c r="G1185" s="48"/>
      <c r="H1185" s="48"/>
      <c r="I1185" s="48"/>
      <c r="J1185" s="48"/>
      <c r="K1185" s="48"/>
      <c r="O1185" s="48"/>
      <c r="P1185" s="48"/>
      <c r="Q1185" s="48"/>
      <c r="R1185" s="48"/>
      <c r="S1185" s="48"/>
      <c r="T1185" s="48"/>
      <c r="U1185" s="48"/>
      <c r="V1185" s="48"/>
      <c r="W1185" s="48"/>
      <c r="X1185" s="48"/>
      <c r="Y1185" s="48"/>
      <c r="Z1185" s="48"/>
      <c r="AA1185" s="48"/>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c r="EF1185" s="48"/>
      <c r="EG1185" s="48"/>
      <c r="EH1185" s="48"/>
      <c r="EI1185" s="48"/>
      <c r="EJ1185" s="48"/>
      <c r="EK1185" s="48"/>
      <c r="EL1185" s="48"/>
      <c r="EM1185" s="48"/>
      <c r="EN1185" s="48"/>
      <c r="EO1185" s="48"/>
      <c r="EP1185" s="48"/>
      <c r="EQ1185" s="48"/>
      <c r="ER1185" s="48"/>
      <c r="ES1185" s="48"/>
      <c r="ET1185" s="48"/>
      <c r="EU1185" s="48"/>
      <c r="EV1185" s="48"/>
      <c r="EW1185" s="48"/>
      <c r="EX1185" s="48"/>
      <c r="EY1185" s="48"/>
      <c r="EZ1185" s="48"/>
      <c r="FA1185" s="48"/>
      <c r="FB1185" s="48"/>
      <c r="FC1185" s="48"/>
      <c r="FD1185" s="48"/>
      <c r="FE1185" s="48"/>
      <c r="FF1185" s="48"/>
      <c r="FG1185" s="48"/>
      <c r="FH1185" s="48"/>
      <c r="FI1185" s="48"/>
      <c r="FJ1185" s="48"/>
      <c r="FK1185" s="48"/>
      <c r="FL1185" s="48"/>
      <c r="FM1185" s="48"/>
      <c r="FN1185" s="48"/>
      <c r="FO1185" s="48"/>
      <c r="FP1185" s="48"/>
      <c r="FQ1185" s="48"/>
      <c r="FR1185" s="48"/>
      <c r="FS1185" s="48"/>
      <c r="FT1185" s="48"/>
      <c r="FU1185" s="48"/>
      <c r="FV1185" s="48"/>
      <c r="FW1185" s="48"/>
      <c r="FX1185" s="48"/>
      <c r="FY1185" s="48"/>
      <c r="FZ1185" s="48"/>
      <c r="GA1185" s="48"/>
      <c r="GB1185" s="48"/>
      <c r="GC1185" s="48"/>
      <c r="GD1185" s="48"/>
      <c r="GE1185" s="48"/>
      <c r="GF1185" s="48"/>
      <c r="GG1185" s="48"/>
      <c r="GH1185" s="48"/>
      <c r="GI1185" s="48"/>
      <c r="GJ1185" s="48"/>
      <c r="GK1185" s="48"/>
      <c r="GL1185" s="48"/>
      <c r="GM1185" s="48"/>
      <c r="GN1185" s="48"/>
      <c r="GO1185" s="48"/>
      <c r="GP1185" s="48"/>
      <c r="GQ1185" s="48"/>
      <c r="GR1185" s="48"/>
      <c r="GS1185" s="48"/>
      <c r="GT1185" s="48"/>
      <c r="GU1185" s="48"/>
      <c r="GV1185" s="48"/>
      <c r="GW1185" s="48"/>
      <c r="GX1185" s="48"/>
      <c r="GY1185" s="48"/>
      <c r="GZ1185" s="48"/>
      <c r="HA1185" s="48"/>
      <c r="HB1185" s="48"/>
      <c r="HC1185" s="48"/>
      <c r="HD1185" s="48"/>
      <c r="HE1185" s="48"/>
      <c r="HF1185" s="48"/>
      <c r="HG1185" s="48"/>
      <c r="HH1185" s="48"/>
      <c r="HI1185" s="48"/>
      <c r="HJ1185" s="48"/>
      <c r="HK1185" s="48"/>
      <c r="HL1185" s="48"/>
      <c r="HM1185" s="48"/>
      <c r="HN1185" s="48"/>
      <c r="HO1185" s="48"/>
      <c r="HP1185" s="48"/>
      <c r="HQ1185" s="48"/>
      <c r="HR1185" s="48"/>
      <c r="HS1185" s="48"/>
      <c r="HT1185" s="48"/>
      <c r="HU1185" s="48"/>
      <c r="HV1185" s="48"/>
      <c r="HW1185" s="48"/>
      <c r="HX1185" s="48"/>
      <c r="HY1185" s="48"/>
      <c r="HZ1185" s="48"/>
      <c r="IA1185" s="48"/>
      <c r="IB1185" s="48"/>
      <c r="IC1185" s="48"/>
      <c r="ID1185" s="48"/>
      <c r="IE1185" s="48"/>
      <c r="IF1185" s="48"/>
      <c r="IG1185" s="48"/>
      <c r="IH1185" s="48"/>
      <c r="II1185" s="48"/>
      <c r="IJ1185" s="48"/>
      <c r="IK1185" s="48"/>
      <c r="IL1185" s="48"/>
      <c r="IM1185" s="48"/>
      <c r="IN1185" s="48"/>
      <c r="IO1185" s="48"/>
      <c r="IP1185" s="48"/>
      <c r="IQ1185" s="48"/>
      <c r="IR1185" s="48"/>
      <c r="IS1185" s="48"/>
      <c r="IT1185" s="48"/>
      <c r="IU1185" s="48"/>
      <c r="IV1185" s="48"/>
    </row>
    <row r="1186" spans="2:256" x14ac:dyDescent="0.25">
      <c r="B1186" s="48"/>
      <c r="C1186" s="48"/>
      <c r="D1186" s="48"/>
      <c r="E1186" s="48"/>
      <c r="F1186" s="48"/>
      <c r="G1186" s="48"/>
      <c r="H1186" s="48"/>
      <c r="I1186" s="48"/>
      <c r="J1186" s="48"/>
      <c r="K1186" s="48"/>
      <c r="O1186" s="48"/>
      <c r="P1186" s="48"/>
      <c r="Q1186" s="48"/>
      <c r="R1186" s="48"/>
      <c r="S1186" s="48"/>
      <c r="T1186" s="48"/>
      <c r="U1186" s="48"/>
      <c r="V1186" s="48"/>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c r="AR1186" s="48"/>
      <c r="AS1186" s="48"/>
      <c r="AT1186" s="48"/>
      <c r="AU1186" s="48"/>
      <c r="AV1186" s="48"/>
      <c r="AW1186" s="48"/>
      <c r="AX1186" s="48"/>
      <c r="AY1186" s="48"/>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c r="DG1186" s="48"/>
      <c r="DH1186" s="48"/>
      <c r="DI1186" s="48"/>
      <c r="DJ1186" s="48"/>
      <c r="DK1186" s="48"/>
      <c r="DL1186" s="48"/>
      <c r="DM1186" s="48"/>
      <c r="DN1186" s="48"/>
      <c r="DO1186" s="48"/>
      <c r="DP1186" s="48"/>
      <c r="DQ1186" s="48"/>
      <c r="DR1186" s="48"/>
      <c r="DS1186" s="48"/>
      <c r="DT1186" s="48"/>
      <c r="DU1186" s="48"/>
      <c r="DV1186" s="48"/>
      <c r="DW1186" s="48"/>
      <c r="DX1186" s="48"/>
      <c r="DY1186" s="48"/>
      <c r="DZ1186" s="48"/>
      <c r="EA1186" s="48"/>
      <c r="EB1186" s="48"/>
      <c r="EC1186" s="48"/>
      <c r="ED1186" s="48"/>
      <c r="EE1186" s="48"/>
      <c r="EF1186" s="48"/>
      <c r="EG1186" s="48"/>
      <c r="EH1186" s="48"/>
      <c r="EI1186" s="48"/>
      <c r="EJ1186" s="48"/>
      <c r="EK1186" s="48"/>
      <c r="EL1186" s="48"/>
      <c r="EM1186" s="48"/>
      <c r="EN1186" s="48"/>
      <c r="EO1186" s="48"/>
      <c r="EP1186" s="48"/>
      <c r="EQ1186" s="48"/>
      <c r="ER1186" s="48"/>
      <c r="ES1186" s="48"/>
      <c r="ET1186" s="48"/>
      <c r="EU1186" s="48"/>
      <c r="EV1186" s="48"/>
      <c r="EW1186" s="48"/>
      <c r="EX1186" s="48"/>
      <c r="EY1186" s="48"/>
      <c r="EZ1186" s="48"/>
      <c r="FA1186" s="48"/>
      <c r="FB1186" s="48"/>
      <c r="FC1186" s="48"/>
      <c r="FD1186" s="48"/>
      <c r="FE1186" s="48"/>
      <c r="FF1186" s="48"/>
      <c r="FG1186" s="48"/>
      <c r="FH1186" s="48"/>
      <c r="FI1186" s="48"/>
      <c r="FJ1186" s="48"/>
      <c r="FK1186" s="48"/>
      <c r="FL1186" s="48"/>
      <c r="FM1186" s="48"/>
      <c r="FN1186" s="48"/>
      <c r="FO1186" s="48"/>
      <c r="FP1186" s="48"/>
      <c r="FQ1186" s="48"/>
      <c r="FR1186" s="48"/>
      <c r="FS1186" s="48"/>
      <c r="FT1186" s="48"/>
      <c r="FU1186" s="48"/>
      <c r="FV1186" s="48"/>
      <c r="FW1186" s="48"/>
      <c r="FX1186" s="48"/>
      <c r="FY1186" s="48"/>
      <c r="FZ1186" s="48"/>
      <c r="GA1186" s="48"/>
      <c r="GB1186" s="48"/>
      <c r="GC1186" s="48"/>
      <c r="GD1186" s="48"/>
      <c r="GE1186" s="48"/>
      <c r="GF1186" s="48"/>
      <c r="GG1186" s="48"/>
      <c r="GH1186" s="48"/>
      <c r="GI1186" s="48"/>
      <c r="GJ1186" s="48"/>
      <c r="GK1186" s="48"/>
      <c r="GL1186" s="48"/>
      <c r="GM1186" s="48"/>
      <c r="GN1186" s="48"/>
      <c r="GO1186" s="48"/>
      <c r="GP1186" s="48"/>
      <c r="GQ1186" s="48"/>
      <c r="GR1186" s="48"/>
      <c r="GS1186" s="48"/>
      <c r="GT1186" s="48"/>
      <c r="GU1186" s="48"/>
      <c r="GV1186" s="48"/>
      <c r="GW1186" s="48"/>
      <c r="GX1186" s="48"/>
      <c r="GY1186" s="48"/>
      <c r="GZ1186" s="48"/>
      <c r="HA1186" s="48"/>
      <c r="HB1186" s="48"/>
      <c r="HC1186" s="48"/>
      <c r="HD1186" s="48"/>
      <c r="HE1186" s="48"/>
      <c r="HF1186" s="48"/>
      <c r="HG1186" s="48"/>
      <c r="HH1186" s="48"/>
      <c r="HI1186" s="48"/>
      <c r="HJ1186" s="48"/>
      <c r="HK1186" s="48"/>
      <c r="HL1186" s="48"/>
      <c r="HM1186" s="48"/>
      <c r="HN1186" s="48"/>
      <c r="HO1186" s="48"/>
      <c r="HP1186" s="48"/>
      <c r="HQ1186" s="48"/>
      <c r="HR1186" s="48"/>
      <c r="HS1186" s="48"/>
      <c r="HT1186" s="48"/>
      <c r="HU1186" s="48"/>
      <c r="HV1186" s="48"/>
      <c r="HW1186" s="48"/>
      <c r="HX1186" s="48"/>
      <c r="HY1186" s="48"/>
      <c r="HZ1186" s="48"/>
      <c r="IA1186" s="48"/>
      <c r="IB1186" s="48"/>
      <c r="IC1186" s="48"/>
      <c r="ID1186" s="48"/>
      <c r="IE1186" s="48"/>
      <c r="IF1186" s="48"/>
      <c r="IG1186" s="48"/>
      <c r="IH1186" s="48"/>
      <c r="II1186" s="48"/>
      <c r="IJ1186" s="48"/>
      <c r="IK1186" s="48"/>
      <c r="IL1186" s="48"/>
      <c r="IM1186" s="48"/>
      <c r="IN1186" s="48"/>
      <c r="IO1186" s="48"/>
      <c r="IP1186" s="48"/>
      <c r="IQ1186" s="48"/>
      <c r="IR1186" s="48"/>
      <c r="IS1186" s="48"/>
      <c r="IT1186" s="48"/>
      <c r="IU1186" s="48"/>
      <c r="IV1186" s="48"/>
    </row>
    <row r="1187" spans="2:256" x14ac:dyDescent="0.25">
      <c r="B1187" s="48"/>
      <c r="C1187" s="48"/>
      <c r="D1187" s="48"/>
      <c r="E1187" s="48"/>
      <c r="F1187" s="48"/>
      <c r="G1187" s="48"/>
      <c r="H1187" s="48"/>
      <c r="I1187" s="48"/>
      <c r="J1187" s="48"/>
      <c r="K1187" s="48"/>
      <c r="O1187" s="48"/>
      <c r="P1187" s="48"/>
      <c r="Q1187" s="48"/>
      <c r="R1187" s="48"/>
      <c r="S1187" s="48"/>
      <c r="T1187" s="48"/>
      <c r="U1187" s="48"/>
      <c r="V1187" s="48"/>
      <c r="W1187" s="48"/>
      <c r="X1187" s="48"/>
      <c r="Y1187" s="48"/>
      <c r="Z1187" s="48"/>
      <c r="AA1187" s="48"/>
      <c r="AB1187" s="48"/>
      <c r="AC1187" s="48"/>
      <c r="AD1187" s="48"/>
      <c r="AE1187" s="48"/>
      <c r="AF1187" s="48"/>
      <c r="AG1187" s="48"/>
      <c r="AH1187" s="48"/>
      <c r="AI1187" s="48"/>
      <c r="AJ1187" s="48"/>
      <c r="AK1187" s="48"/>
      <c r="AL1187" s="48"/>
      <c r="AM1187" s="48"/>
      <c r="AN1187" s="48"/>
      <c r="AO1187" s="48"/>
      <c r="AP1187" s="48"/>
      <c r="AQ1187" s="48"/>
      <c r="AR1187" s="48"/>
      <c r="AS1187" s="48"/>
      <c r="AT1187" s="48"/>
      <c r="AU1187" s="48"/>
      <c r="AV1187" s="48"/>
      <c r="AW1187" s="48"/>
      <c r="AX1187" s="48"/>
      <c r="AY1187" s="48"/>
      <c r="AZ1187" s="48"/>
      <c r="BA1187" s="48"/>
      <c r="BB1187" s="48"/>
      <c r="BC1187" s="48"/>
      <c r="BD1187" s="48"/>
      <c r="BE1187" s="48"/>
      <c r="BF1187" s="48"/>
      <c r="BG1187" s="48"/>
      <c r="BH1187" s="48"/>
      <c r="BI1187" s="48"/>
      <c r="BJ1187" s="48"/>
      <c r="BK1187" s="48"/>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c r="DD1187" s="48"/>
      <c r="DE1187" s="48"/>
      <c r="DF1187" s="48"/>
      <c r="DG1187" s="48"/>
      <c r="DH1187" s="48"/>
      <c r="DI1187" s="48"/>
      <c r="DJ1187" s="48"/>
      <c r="DK1187" s="48"/>
      <c r="DL1187" s="48"/>
      <c r="DM1187" s="48"/>
      <c r="DN1187" s="48"/>
      <c r="DO1187" s="48"/>
      <c r="DP1187" s="48"/>
      <c r="DQ1187" s="48"/>
      <c r="DR1187" s="48"/>
      <c r="DS1187" s="48"/>
      <c r="DT1187" s="48"/>
      <c r="DU1187" s="48"/>
      <c r="DV1187" s="48"/>
      <c r="DW1187" s="48"/>
      <c r="DX1187" s="48"/>
      <c r="DY1187" s="48"/>
      <c r="DZ1187" s="48"/>
      <c r="EA1187" s="48"/>
      <c r="EB1187" s="48"/>
      <c r="EC1187" s="48"/>
      <c r="ED1187" s="48"/>
      <c r="EE1187" s="48"/>
      <c r="EF1187" s="48"/>
      <c r="EG1187" s="48"/>
      <c r="EH1187" s="48"/>
      <c r="EI1187" s="48"/>
      <c r="EJ1187" s="48"/>
      <c r="EK1187" s="48"/>
      <c r="EL1187" s="48"/>
      <c r="EM1187" s="48"/>
      <c r="EN1187" s="48"/>
      <c r="EO1187" s="48"/>
      <c r="EP1187" s="48"/>
      <c r="EQ1187" s="48"/>
      <c r="ER1187" s="48"/>
      <c r="ES1187" s="48"/>
      <c r="ET1187" s="48"/>
      <c r="EU1187" s="48"/>
      <c r="EV1187" s="48"/>
      <c r="EW1187" s="48"/>
      <c r="EX1187" s="48"/>
      <c r="EY1187" s="48"/>
      <c r="EZ1187" s="48"/>
      <c r="FA1187" s="48"/>
      <c r="FB1187" s="48"/>
      <c r="FC1187" s="48"/>
      <c r="FD1187" s="48"/>
      <c r="FE1187" s="48"/>
      <c r="FF1187" s="48"/>
      <c r="FG1187" s="48"/>
      <c r="FH1187" s="48"/>
      <c r="FI1187" s="48"/>
      <c r="FJ1187" s="48"/>
      <c r="FK1187" s="48"/>
      <c r="FL1187" s="48"/>
      <c r="FM1187" s="48"/>
      <c r="FN1187" s="48"/>
      <c r="FO1187" s="48"/>
      <c r="FP1187" s="48"/>
      <c r="FQ1187" s="48"/>
      <c r="FR1187" s="48"/>
      <c r="FS1187" s="48"/>
      <c r="FT1187" s="48"/>
      <c r="FU1187" s="48"/>
      <c r="FV1187" s="48"/>
      <c r="FW1187" s="48"/>
      <c r="FX1187" s="48"/>
      <c r="FY1187" s="48"/>
      <c r="FZ1187" s="48"/>
      <c r="GA1187" s="48"/>
      <c r="GB1187" s="48"/>
      <c r="GC1187" s="48"/>
      <c r="GD1187" s="48"/>
      <c r="GE1187" s="48"/>
      <c r="GF1187" s="48"/>
      <c r="GG1187" s="48"/>
      <c r="GH1187" s="48"/>
      <c r="GI1187" s="48"/>
      <c r="GJ1187" s="48"/>
      <c r="GK1187" s="48"/>
      <c r="GL1187" s="48"/>
      <c r="GM1187" s="48"/>
      <c r="GN1187" s="48"/>
      <c r="GO1187" s="48"/>
      <c r="GP1187" s="48"/>
      <c r="GQ1187" s="48"/>
      <c r="GR1187" s="48"/>
      <c r="GS1187" s="48"/>
      <c r="GT1187" s="48"/>
      <c r="GU1187" s="48"/>
      <c r="GV1187" s="48"/>
      <c r="GW1187" s="48"/>
      <c r="GX1187" s="48"/>
      <c r="GY1187" s="48"/>
      <c r="GZ1187" s="48"/>
      <c r="HA1187" s="48"/>
      <c r="HB1187" s="48"/>
      <c r="HC1187" s="48"/>
      <c r="HD1187" s="48"/>
      <c r="HE1187" s="48"/>
      <c r="HF1187" s="48"/>
      <c r="HG1187" s="48"/>
      <c r="HH1187" s="48"/>
      <c r="HI1187" s="48"/>
      <c r="HJ1187" s="48"/>
      <c r="HK1187" s="48"/>
      <c r="HL1187" s="48"/>
      <c r="HM1187" s="48"/>
      <c r="HN1187" s="48"/>
      <c r="HO1187" s="48"/>
      <c r="HP1187" s="48"/>
      <c r="HQ1187" s="48"/>
      <c r="HR1187" s="48"/>
      <c r="HS1187" s="48"/>
      <c r="HT1187" s="48"/>
      <c r="HU1187" s="48"/>
      <c r="HV1187" s="48"/>
      <c r="HW1187" s="48"/>
      <c r="HX1187" s="48"/>
      <c r="HY1187" s="48"/>
      <c r="HZ1187" s="48"/>
      <c r="IA1187" s="48"/>
      <c r="IB1187" s="48"/>
      <c r="IC1187" s="48"/>
      <c r="ID1187" s="48"/>
      <c r="IE1187" s="48"/>
      <c r="IF1187" s="48"/>
      <c r="IG1187" s="48"/>
      <c r="IH1187" s="48"/>
      <c r="II1187" s="48"/>
      <c r="IJ1187" s="48"/>
      <c r="IK1187" s="48"/>
      <c r="IL1187" s="48"/>
      <c r="IM1187" s="48"/>
      <c r="IN1187" s="48"/>
      <c r="IO1187" s="48"/>
      <c r="IP1187" s="48"/>
      <c r="IQ1187" s="48"/>
      <c r="IR1187" s="48"/>
      <c r="IS1187" s="48"/>
      <c r="IT1187" s="48"/>
      <c r="IU1187" s="48"/>
      <c r="IV1187" s="48"/>
    </row>
    <row r="1188" spans="2:256" x14ac:dyDescent="0.25">
      <c r="B1188" s="48"/>
      <c r="C1188" s="48"/>
      <c r="D1188" s="48"/>
      <c r="E1188" s="48"/>
      <c r="F1188" s="48"/>
      <c r="G1188" s="48"/>
      <c r="H1188" s="48"/>
      <c r="I1188" s="48"/>
      <c r="J1188" s="48"/>
      <c r="K1188" s="48"/>
      <c r="O1188" s="48"/>
      <c r="P1188" s="48"/>
      <c r="Q1188" s="48"/>
      <c r="R1188" s="48"/>
      <c r="S1188" s="48"/>
      <c r="T1188" s="48"/>
      <c r="U1188" s="48"/>
      <c r="V1188" s="48"/>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c r="AR1188" s="48"/>
      <c r="AS1188" s="48"/>
      <c r="AT1188" s="48"/>
      <c r="AU1188" s="48"/>
      <c r="AV1188" s="48"/>
      <c r="AW1188" s="48"/>
      <c r="AX1188" s="48"/>
      <c r="AY1188" s="48"/>
      <c r="AZ1188" s="48"/>
      <c r="BA1188" s="48"/>
      <c r="BB1188" s="48"/>
      <c r="BC1188" s="48"/>
      <c r="BD1188" s="48"/>
      <c r="BE1188" s="48"/>
      <c r="BF1188" s="48"/>
      <c r="BG1188" s="48"/>
      <c r="BH1188" s="48"/>
      <c r="BI1188" s="48"/>
      <c r="BJ1188" s="48"/>
      <c r="BK1188" s="48"/>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c r="DG1188" s="48"/>
      <c r="DH1188" s="48"/>
      <c r="DI1188" s="48"/>
      <c r="DJ1188" s="48"/>
      <c r="DK1188" s="48"/>
      <c r="DL1188" s="48"/>
      <c r="DM1188" s="48"/>
      <c r="DN1188" s="48"/>
      <c r="DO1188" s="48"/>
      <c r="DP1188" s="48"/>
      <c r="DQ1188" s="48"/>
      <c r="DR1188" s="48"/>
      <c r="DS1188" s="48"/>
      <c r="DT1188" s="48"/>
      <c r="DU1188" s="48"/>
      <c r="DV1188" s="48"/>
      <c r="DW1188" s="48"/>
      <c r="DX1188" s="48"/>
      <c r="DY1188" s="48"/>
      <c r="DZ1188" s="48"/>
      <c r="EA1188" s="48"/>
      <c r="EB1188" s="48"/>
      <c r="EC1188" s="48"/>
      <c r="ED1188" s="48"/>
      <c r="EE1188" s="48"/>
      <c r="EF1188" s="48"/>
      <c r="EG1188" s="48"/>
      <c r="EH1188" s="48"/>
      <c r="EI1188" s="48"/>
      <c r="EJ1188" s="48"/>
      <c r="EK1188" s="48"/>
      <c r="EL1188" s="48"/>
      <c r="EM1188" s="48"/>
      <c r="EN1188" s="48"/>
      <c r="EO1188" s="48"/>
      <c r="EP1188" s="48"/>
      <c r="EQ1188" s="48"/>
      <c r="ER1188" s="48"/>
      <c r="ES1188" s="48"/>
      <c r="ET1188" s="48"/>
      <c r="EU1188" s="48"/>
      <c r="EV1188" s="48"/>
      <c r="EW1188" s="48"/>
      <c r="EX1188" s="48"/>
      <c r="EY1188" s="48"/>
      <c r="EZ1188" s="48"/>
      <c r="FA1188" s="48"/>
      <c r="FB1188" s="48"/>
      <c r="FC1188" s="48"/>
      <c r="FD1188" s="48"/>
      <c r="FE1188" s="48"/>
      <c r="FF1188" s="48"/>
      <c r="FG1188" s="48"/>
      <c r="FH1188" s="48"/>
      <c r="FI1188" s="48"/>
      <c r="FJ1188" s="48"/>
      <c r="FK1188" s="48"/>
      <c r="FL1188" s="48"/>
      <c r="FM1188" s="48"/>
      <c r="FN1188" s="48"/>
      <c r="FO1188" s="48"/>
      <c r="FP1188" s="48"/>
      <c r="FQ1188" s="48"/>
      <c r="FR1188" s="48"/>
      <c r="FS1188" s="48"/>
      <c r="FT1188" s="48"/>
      <c r="FU1188" s="48"/>
      <c r="FV1188" s="48"/>
      <c r="FW1188" s="48"/>
      <c r="FX1188" s="48"/>
      <c r="FY1188" s="48"/>
      <c r="FZ1188" s="48"/>
      <c r="GA1188" s="48"/>
      <c r="GB1188" s="48"/>
      <c r="GC1188" s="48"/>
      <c r="GD1188" s="48"/>
      <c r="GE1188" s="48"/>
      <c r="GF1188" s="48"/>
      <c r="GG1188" s="48"/>
      <c r="GH1188" s="48"/>
      <c r="GI1188" s="48"/>
      <c r="GJ1188" s="48"/>
      <c r="GK1188" s="48"/>
      <c r="GL1188" s="48"/>
      <c r="GM1188" s="48"/>
      <c r="GN1188" s="48"/>
      <c r="GO1188" s="48"/>
      <c r="GP1188" s="48"/>
      <c r="GQ1188" s="48"/>
      <c r="GR1188" s="48"/>
      <c r="GS1188" s="48"/>
      <c r="GT1188" s="48"/>
      <c r="GU1188" s="48"/>
      <c r="GV1188" s="48"/>
      <c r="GW1188" s="48"/>
      <c r="GX1188" s="48"/>
      <c r="GY1188" s="48"/>
      <c r="GZ1188" s="48"/>
      <c r="HA1188" s="48"/>
      <c r="HB1188" s="48"/>
      <c r="HC1188" s="48"/>
      <c r="HD1188" s="48"/>
      <c r="HE1188" s="48"/>
      <c r="HF1188" s="48"/>
      <c r="HG1188" s="48"/>
      <c r="HH1188" s="48"/>
      <c r="HI1188" s="48"/>
      <c r="HJ1188" s="48"/>
      <c r="HK1188" s="48"/>
      <c r="HL1188" s="48"/>
      <c r="HM1188" s="48"/>
      <c r="HN1188" s="48"/>
      <c r="HO1188" s="48"/>
      <c r="HP1188" s="48"/>
      <c r="HQ1188" s="48"/>
      <c r="HR1188" s="48"/>
      <c r="HS1188" s="48"/>
      <c r="HT1188" s="48"/>
      <c r="HU1188" s="48"/>
      <c r="HV1188" s="48"/>
      <c r="HW1188" s="48"/>
      <c r="HX1188" s="48"/>
      <c r="HY1188" s="48"/>
      <c r="HZ1188" s="48"/>
      <c r="IA1188" s="48"/>
      <c r="IB1188" s="48"/>
      <c r="IC1188" s="48"/>
      <c r="ID1188" s="48"/>
      <c r="IE1188" s="48"/>
      <c r="IF1188" s="48"/>
      <c r="IG1188" s="48"/>
      <c r="IH1188" s="48"/>
      <c r="II1188" s="48"/>
      <c r="IJ1188" s="48"/>
      <c r="IK1188" s="48"/>
      <c r="IL1188" s="48"/>
      <c r="IM1188" s="48"/>
      <c r="IN1188" s="48"/>
      <c r="IO1188" s="48"/>
      <c r="IP1188" s="48"/>
      <c r="IQ1188" s="48"/>
      <c r="IR1188" s="48"/>
      <c r="IS1188" s="48"/>
      <c r="IT1188" s="48"/>
      <c r="IU1188" s="48"/>
      <c r="IV1188" s="48"/>
    </row>
    <row r="1189" spans="2:256" x14ac:dyDescent="0.25">
      <c r="B1189" s="48"/>
      <c r="C1189" s="48"/>
      <c r="D1189" s="48"/>
      <c r="E1189" s="48"/>
      <c r="F1189" s="48"/>
      <c r="G1189" s="48"/>
      <c r="H1189" s="48"/>
      <c r="I1189" s="48"/>
      <c r="J1189" s="48"/>
      <c r="K1189" s="48"/>
      <c r="O1189" s="48"/>
      <c r="P1189" s="48"/>
      <c r="Q1189" s="48"/>
      <c r="R1189" s="48"/>
      <c r="S1189" s="48"/>
      <c r="T1189" s="48"/>
      <c r="U1189" s="48"/>
      <c r="V1189" s="48"/>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c r="AR1189" s="48"/>
      <c r="AS1189" s="48"/>
      <c r="AT1189" s="48"/>
      <c r="AU1189" s="48"/>
      <c r="AV1189" s="48"/>
      <c r="AW1189" s="48"/>
      <c r="AX1189" s="48"/>
      <c r="AY1189" s="48"/>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c r="EF1189" s="48"/>
      <c r="EG1189" s="48"/>
      <c r="EH1189" s="48"/>
      <c r="EI1189" s="48"/>
      <c r="EJ1189" s="48"/>
      <c r="EK1189" s="48"/>
      <c r="EL1189" s="48"/>
      <c r="EM1189" s="48"/>
      <c r="EN1189" s="48"/>
      <c r="EO1189" s="48"/>
      <c r="EP1189" s="48"/>
      <c r="EQ1189" s="48"/>
      <c r="ER1189" s="48"/>
      <c r="ES1189" s="48"/>
      <c r="ET1189" s="48"/>
      <c r="EU1189" s="48"/>
      <c r="EV1189" s="48"/>
      <c r="EW1189" s="48"/>
      <c r="EX1189" s="48"/>
      <c r="EY1189" s="48"/>
      <c r="EZ1189" s="48"/>
      <c r="FA1189" s="48"/>
      <c r="FB1189" s="48"/>
      <c r="FC1189" s="48"/>
      <c r="FD1189" s="48"/>
      <c r="FE1189" s="48"/>
      <c r="FF1189" s="48"/>
      <c r="FG1189" s="48"/>
      <c r="FH1189" s="48"/>
      <c r="FI1189" s="48"/>
      <c r="FJ1189" s="48"/>
      <c r="FK1189" s="48"/>
      <c r="FL1189" s="48"/>
      <c r="FM1189" s="48"/>
      <c r="FN1189" s="48"/>
      <c r="FO1189" s="48"/>
      <c r="FP1189" s="48"/>
      <c r="FQ1189" s="48"/>
      <c r="FR1189" s="48"/>
      <c r="FS1189" s="48"/>
      <c r="FT1189" s="48"/>
      <c r="FU1189" s="48"/>
      <c r="FV1189" s="48"/>
      <c r="FW1189" s="48"/>
      <c r="FX1189" s="48"/>
      <c r="FY1189" s="48"/>
      <c r="FZ1189" s="48"/>
      <c r="GA1189" s="48"/>
      <c r="GB1189" s="48"/>
      <c r="GC1189" s="48"/>
      <c r="GD1189" s="48"/>
      <c r="GE1189" s="48"/>
      <c r="GF1189" s="48"/>
      <c r="GG1189" s="48"/>
      <c r="GH1189" s="48"/>
      <c r="GI1189" s="48"/>
      <c r="GJ1189" s="48"/>
      <c r="GK1189" s="48"/>
      <c r="GL1189" s="48"/>
      <c r="GM1189" s="48"/>
      <c r="GN1189" s="48"/>
      <c r="GO1189" s="48"/>
      <c r="GP1189" s="48"/>
      <c r="GQ1189" s="48"/>
      <c r="GR1189" s="48"/>
      <c r="GS1189" s="48"/>
      <c r="GT1189" s="48"/>
      <c r="GU1189" s="48"/>
      <c r="GV1189" s="48"/>
      <c r="GW1189" s="48"/>
      <c r="GX1189" s="48"/>
      <c r="GY1189" s="48"/>
      <c r="GZ1189" s="48"/>
      <c r="HA1189" s="48"/>
      <c r="HB1189" s="48"/>
      <c r="HC1189" s="48"/>
      <c r="HD1189" s="48"/>
      <c r="HE1189" s="48"/>
      <c r="HF1189" s="48"/>
      <c r="HG1189" s="48"/>
      <c r="HH1189" s="48"/>
      <c r="HI1189" s="48"/>
      <c r="HJ1189" s="48"/>
      <c r="HK1189" s="48"/>
      <c r="HL1189" s="48"/>
      <c r="HM1189" s="48"/>
      <c r="HN1189" s="48"/>
      <c r="HO1189" s="48"/>
      <c r="HP1189" s="48"/>
      <c r="HQ1189" s="48"/>
      <c r="HR1189" s="48"/>
      <c r="HS1189" s="48"/>
      <c r="HT1189" s="48"/>
      <c r="HU1189" s="48"/>
      <c r="HV1189" s="48"/>
      <c r="HW1189" s="48"/>
      <c r="HX1189" s="48"/>
      <c r="HY1189" s="48"/>
      <c r="HZ1189" s="48"/>
      <c r="IA1189" s="48"/>
      <c r="IB1189" s="48"/>
      <c r="IC1189" s="48"/>
      <c r="ID1189" s="48"/>
      <c r="IE1189" s="48"/>
      <c r="IF1189" s="48"/>
      <c r="IG1189" s="48"/>
      <c r="IH1189" s="48"/>
      <c r="II1189" s="48"/>
      <c r="IJ1189" s="48"/>
      <c r="IK1189" s="48"/>
      <c r="IL1189" s="48"/>
      <c r="IM1189" s="48"/>
      <c r="IN1189" s="48"/>
      <c r="IO1189" s="48"/>
      <c r="IP1189" s="48"/>
      <c r="IQ1189" s="48"/>
      <c r="IR1189" s="48"/>
      <c r="IS1189" s="48"/>
      <c r="IT1189" s="48"/>
      <c r="IU1189" s="48"/>
      <c r="IV1189" s="48"/>
    </row>
    <row r="1190" spans="2:256" x14ac:dyDescent="0.25">
      <c r="B1190" s="48"/>
      <c r="C1190" s="48"/>
      <c r="D1190" s="48"/>
      <c r="E1190" s="48"/>
      <c r="F1190" s="48"/>
      <c r="G1190" s="48"/>
      <c r="H1190" s="48"/>
      <c r="I1190" s="48"/>
      <c r="J1190" s="48"/>
      <c r="K1190" s="48"/>
      <c r="O1190" s="48"/>
      <c r="P1190" s="48"/>
      <c r="Q1190" s="48"/>
      <c r="R1190" s="48"/>
      <c r="S1190" s="48"/>
      <c r="T1190" s="48"/>
      <c r="U1190" s="48"/>
      <c r="V1190" s="48"/>
      <c r="W1190" s="48"/>
      <c r="X1190" s="48"/>
      <c r="Y1190" s="48"/>
      <c r="Z1190" s="48"/>
      <c r="AA1190" s="48"/>
      <c r="AB1190" s="48"/>
      <c r="AC1190" s="48"/>
      <c r="AD1190" s="48"/>
      <c r="AE1190" s="48"/>
      <c r="AF1190" s="48"/>
      <c r="AG1190" s="48"/>
      <c r="AH1190" s="48"/>
      <c r="AI1190" s="48"/>
      <c r="AJ1190" s="48"/>
      <c r="AK1190" s="48"/>
      <c r="AL1190" s="48"/>
      <c r="AM1190" s="48"/>
      <c r="AN1190" s="48"/>
      <c r="AO1190" s="48"/>
      <c r="AP1190" s="48"/>
      <c r="AQ1190" s="48"/>
      <c r="AR1190" s="48"/>
      <c r="AS1190" s="48"/>
      <c r="AT1190" s="48"/>
      <c r="AU1190" s="48"/>
      <c r="AV1190" s="48"/>
      <c r="AW1190" s="48"/>
      <c r="AX1190" s="48"/>
      <c r="AY1190" s="48"/>
      <c r="AZ1190" s="48"/>
      <c r="BA1190" s="48"/>
      <c r="BB1190" s="48"/>
      <c r="BC1190" s="48"/>
      <c r="BD1190" s="48"/>
      <c r="BE1190" s="48"/>
      <c r="BF1190" s="48"/>
      <c r="BG1190" s="48"/>
      <c r="BH1190" s="48"/>
      <c r="BI1190" s="48"/>
      <c r="BJ1190" s="48"/>
      <c r="BK1190" s="48"/>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c r="DD1190" s="48"/>
      <c r="DE1190" s="48"/>
      <c r="DF1190" s="48"/>
      <c r="DG1190" s="48"/>
      <c r="DH1190" s="48"/>
      <c r="DI1190" s="48"/>
      <c r="DJ1190" s="48"/>
      <c r="DK1190" s="48"/>
      <c r="DL1190" s="48"/>
      <c r="DM1190" s="48"/>
      <c r="DN1190" s="48"/>
      <c r="DO1190" s="48"/>
      <c r="DP1190" s="48"/>
      <c r="DQ1190" s="48"/>
      <c r="DR1190" s="48"/>
      <c r="DS1190" s="48"/>
      <c r="DT1190" s="48"/>
      <c r="DU1190" s="48"/>
      <c r="DV1190" s="48"/>
      <c r="DW1190" s="48"/>
      <c r="DX1190" s="48"/>
      <c r="DY1190" s="48"/>
      <c r="DZ1190" s="48"/>
      <c r="EA1190" s="48"/>
      <c r="EB1190" s="48"/>
      <c r="EC1190" s="48"/>
      <c r="ED1190" s="48"/>
      <c r="EE1190" s="48"/>
      <c r="EF1190" s="48"/>
      <c r="EG1190" s="48"/>
      <c r="EH1190" s="48"/>
      <c r="EI1190" s="48"/>
      <c r="EJ1190" s="48"/>
      <c r="EK1190" s="48"/>
      <c r="EL1190" s="48"/>
      <c r="EM1190" s="48"/>
      <c r="EN1190" s="48"/>
      <c r="EO1190" s="48"/>
      <c r="EP1190" s="48"/>
      <c r="EQ1190" s="48"/>
      <c r="ER1190" s="48"/>
      <c r="ES1190" s="48"/>
      <c r="ET1190" s="48"/>
      <c r="EU1190" s="48"/>
      <c r="EV1190" s="48"/>
      <c r="EW1190" s="48"/>
      <c r="EX1190" s="48"/>
      <c r="EY1190" s="48"/>
      <c r="EZ1190" s="48"/>
      <c r="FA1190" s="48"/>
      <c r="FB1190" s="48"/>
      <c r="FC1190" s="48"/>
      <c r="FD1190" s="48"/>
      <c r="FE1190" s="48"/>
      <c r="FF1190" s="48"/>
      <c r="FG1190" s="48"/>
      <c r="FH1190" s="48"/>
      <c r="FI1190" s="48"/>
      <c r="FJ1190" s="48"/>
      <c r="FK1190" s="48"/>
      <c r="FL1190" s="48"/>
      <c r="FM1190" s="48"/>
      <c r="FN1190" s="48"/>
      <c r="FO1190" s="48"/>
      <c r="FP1190" s="48"/>
      <c r="FQ1190" s="48"/>
      <c r="FR1190" s="48"/>
      <c r="FS1190" s="48"/>
      <c r="FT1190" s="48"/>
      <c r="FU1190" s="48"/>
      <c r="FV1190" s="48"/>
      <c r="FW1190" s="48"/>
      <c r="FX1190" s="48"/>
      <c r="FY1190" s="48"/>
      <c r="FZ1190" s="48"/>
      <c r="GA1190" s="48"/>
      <c r="GB1190" s="48"/>
      <c r="GC1190" s="48"/>
      <c r="GD1190" s="48"/>
      <c r="GE1190" s="48"/>
      <c r="GF1190" s="48"/>
      <c r="GG1190" s="48"/>
      <c r="GH1190" s="48"/>
      <c r="GI1190" s="48"/>
      <c r="GJ1190" s="48"/>
      <c r="GK1190" s="48"/>
      <c r="GL1190" s="48"/>
      <c r="GM1190" s="48"/>
      <c r="GN1190" s="48"/>
      <c r="GO1190" s="48"/>
      <c r="GP1190" s="48"/>
      <c r="GQ1190" s="48"/>
      <c r="GR1190" s="48"/>
      <c r="GS1190" s="48"/>
      <c r="GT1190" s="48"/>
      <c r="GU1190" s="48"/>
      <c r="GV1190" s="48"/>
      <c r="GW1190" s="48"/>
      <c r="GX1190" s="48"/>
      <c r="GY1190" s="48"/>
      <c r="GZ1190" s="48"/>
      <c r="HA1190" s="48"/>
      <c r="HB1190" s="48"/>
      <c r="HC1190" s="48"/>
      <c r="HD1190" s="48"/>
      <c r="HE1190" s="48"/>
      <c r="HF1190" s="48"/>
      <c r="HG1190" s="48"/>
      <c r="HH1190" s="48"/>
      <c r="HI1190" s="48"/>
      <c r="HJ1190" s="48"/>
      <c r="HK1190" s="48"/>
      <c r="HL1190" s="48"/>
      <c r="HM1190" s="48"/>
      <c r="HN1190" s="48"/>
      <c r="HO1190" s="48"/>
      <c r="HP1190" s="48"/>
      <c r="HQ1190" s="48"/>
      <c r="HR1190" s="48"/>
      <c r="HS1190" s="48"/>
      <c r="HT1190" s="48"/>
      <c r="HU1190" s="48"/>
      <c r="HV1190" s="48"/>
      <c r="HW1190" s="48"/>
      <c r="HX1190" s="48"/>
      <c r="HY1190" s="48"/>
      <c r="HZ1190" s="48"/>
      <c r="IA1190" s="48"/>
      <c r="IB1190" s="48"/>
      <c r="IC1190" s="48"/>
      <c r="ID1190" s="48"/>
      <c r="IE1190" s="48"/>
      <c r="IF1190" s="48"/>
      <c r="IG1190" s="48"/>
      <c r="IH1190" s="48"/>
      <c r="II1190" s="48"/>
      <c r="IJ1190" s="48"/>
      <c r="IK1190" s="48"/>
      <c r="IL1190" s="48"/>
      <c r="IM1190" s="48"/>
      <c r="IN1190" s="48"/>
      <c r="IO1190" s="48"/>
      <c r="IP1190" s="48"/>
      <c r="IQ1190" s="48"/>
      <c r="IR1190" s="48"/>
      <c r="IS1190" s="48"/>
      <c r="IT1190" s="48"/>
      <c r="IU1190" s="48"/>
      <c r="IV1190" s="48"/>
    </row>
    <row r="1191" spans="2:256" x14ac:dyDescent="0.25">
      <c r="B1191" s="48"/>
      <c r="C1191" s="48"/>
      <c r="D1191" s="48"/>
      <c r="E1191" s="48"/>
      <c r="F1191" s="48"/>
      <c r="G1191" s="48"/>
      <c r="H1191" s="48"/>
      <c r="I1191" s="48"/>
      <c r="J1191" s="48"/>
      <c r="K1191" s="48"/>
      <c r="O1191" s="48"/>
      <c r="P1191" s="48"/>
      <c r="Q1191" s="48"/>
      <c r="R1191" s="48"/>
      <c r="S1191" s="48"/>
      <c r="T1191" s="48"/>
      <c r="U1191" s="48"/>
      <c r="V1191" s="48"/>
      <c r="W1191" s="48"/>
      <c r="X1191" s="48"/>
      <c r="Y1191" s="48"/>
      <c r="Z1191" s="48"/>
      <c r="AA1191" s="48"/>
      <c r="AB1191" s="48"/>
      <c r="AC1191" s="48"/>
      <c r="AD1191" s="48"/>
      <c r="AE1191" s="48"/>
      <c r="AF1191" s="48"/>
      <c r="AG1191" s="48"/>
      <c r="AH1191" s="48"/>
      <c r="AI1191" s="48"/>
      <c r="AJ1191" s="48"/>
      <c r="AK1191" s="48"/>
      <c r="AL1191" s="48"/>
      <c r="AM1191" s="48"/>
      <c r="AN1191" s="48"/>
      <c r="AO1191" s="48"/>
      <c r="AP1191" s="48"/>
      <c r="AQ1191" s="48"/>
      <c r="AR1191" s="48"/>
      <c r="AS1191" s="48"/>
      <c r="AT1191" s="48"/>
      <c r="AU1191" s="48"/>
      <c r="AV1191" s="48"/>
      <c r="AW1191" s="48"/>
      <c r="AX1191" s="48"/>
      <c r="AY1191" s="48"/>
      <c r="AZ1191" s="48"/>
      <c r="BA1191" s="48"/>
      <c r="BB1191" s="48"/>
      <c r="BC1191" s="48"/>
      <c r="BD1191" s="48"/>
      <c r="BE1191" s="48"/>
      <c r="BF1191" s="48"/>
      <c r="BG1191" s="48"/>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c r="EF1191" s="48"/>
      <c r="EG1191" s="48"/>
      <c r="EH1191" s="48"/>
      <c r="EI1191" s="48"/>
      <c r="EJ1191" s="48"/>
      <c r="EK1191" s="48"/>
      <c r="EL1191" s="48"/>
      <c r="EM1191" s="48"/>
      <c r="EN1191" s="48"/>
      <c r="EO1191" s="48"/>
      <c r="EP1191" s="48"/>
      <c r="EQ1191" s="48"/>
      <c r="ER1191" s="48"/>
      <c r="ES1191" s="48"/>
      <c r="ET1191" s="48"/>
      <c r="EU1191" s="48"/>
      <c r="EV1191" s="48"/>
      <c r="EW1191" s="48"/>
      <c r="EX1191" s="48"/>
      <c r="EY1191" s="48"/>
      <c r="EZ1191" s="48"/>
      <c r="FA1191" s="48"/>
      <c r="FB1191" s="48"/>
      <c r="FC1191" s="48"/>
      <c r="FD1191" s="48"/>
      <c r="FE1191" s="48"/>
      <c r="FF1191" s="48"/>
      <c r="FG1191" s="48"/>
      <c r="FH1191" s="48"/>
      <c r="FI1191" s="48"/>
      <c r="FJ1191" s="48"/>
      <c r="FK1191" s="48"/>
      <c r="FL1191" s="48"/>
      <c r="FM1191" s="48"/>
      <c r="FN1191" s="48"/>
      <c r="FO1191" s="48"/>
      <c r="FP1191" s="48"/>
      <c r="FQ1191" s="48"/>
      <c r="FR1191" s="48"/>
      <c r="FS1191" s="48"/>
      <c r="FT1191" s="48"/>
      <c r="FU1191" s="48"/>
      <c r="FV1191" s="48"/>
      <c r="FW1191" s="48"/>
      <c r="FX1191" s="48"/>
      <c r="FY1191" s="48"/>
      <c r="FZ1191" s="48"/>
      <c r="GA1191" s="48"/>
      <c r="GB1191" s="48"/>
      <c r="GC1191" s="48"/>
      <c r="GD1191" s="48"/>
      <c r="GE1191" s="48"/>
      <c r="GF1191" s="48"/>
      <c r="GG1191" s="48"/>
      <c r="GH1191" s="48"/>
      <c r="GI1191" s="48"/>
      <c r="GJ1191" s="48"/>
      <c r="GK1191" s="48"/>
      <c r="GL1191" s="48"/>
      <c r="GM1191" s="48"/>
      <c r="GN1191" s="48"/>
      <c r="GO1191" s="48"/>
      <c r="GP1191" s="48"/>
      <c r="GQ1191" s="48"/>
      <c r="GR1191" s="48"/>
      <c r="GS1191" s="48"/>
      <c r="GT1191" s="48"/>
      <c r="GU1191" s="48"/>
      <c r="GV1191" s="48"/>
      <c r="GW1191" s="48"/>
      <c r="GX1191" s="48"/>
      <c r="GY1191" s="48"/>
      <c r="GZ1191" s="48"/>
      <c r="HA1191" s="48"/>
      <c r="HB1191" s="48"/>
      <c r="HC1191" s="48"/>
      <c r="HD1191" s="48"/>
      <c r="HE1191" s="48"/>
      <c r="HF1191" s="48"/>
      <c r="HG1191" s="48"/>
      <c r="HH1191" s="48"/>
      <c r="HI1191" s="48"/>
      <c r="HJ1191" s="48"/>
      <c r="HK1191" s="48"/>
      <c r="HL1191" s="48"/>
      <c r="HM1191" s="48"/>
      <c r="HN1191" s="48"/>
      <c r="HO1191" s="48"/>
      <c r="HP1191" s="48"/>
      <c r="HQ1191" s="48"/>
      <c r="HR1191" s="48"/>
      <c r="HS1191" s="48"/>
      <c r="HT1191" s="48"/>
      <c r="HU1191" s="48"/>
      <c r="HV1191" s="48"/>
      <c r="HW1191" s="48"/>
      <c r="HX1191" s="48"/>
      <c r="HY1191" s="48"/>
      <c r="HZ1191" s="48"/>
      <c r="IA1191" s="48"/>
      <c r="IB1191" s="48"/>
      <c r="IC1191" s="48"/>
      <c r="ID1191" s="48"/>
      <c r="IE1191" s="48"/>
      <c r="IF1191" s="48"/>
      <c r="IG1191" s="48"/>
      <c r="IH1191" s="48"/>
      <c r="II1191" s="48"/>
      <c r="IJ1191" s="48"/>
      <c r="IK1191" s="48"/>
      <c r="IL1191" s="48"/>
      <c r="IM1191" s="48"/>
      <c r="IN1191" s="48"/>
      <c r="IO1191" s="48"/>
      <c r="IP1191" s="48"/>
      <c r="IQ1191" s="48"/>
      <c r="IR1191" s="48"/>
      <c r="IS1191" s="48"/>
      <c r="IT1191" s="48"/>
      <c r="IU1191" s="48"/>
      <c r="IV1191" s="48"/>
    </row>
    <row r="1192" spans="2:256" x14ac:dyDescent="0.25">
      <c r="B1192" s="48"/>
      <c r="C1192" s="48"/>
      <c r="D1192" s="48"/>
      <c r="E1192" s="48"/>
      <c r="F1192" s="48"/>
      <c r="G1192" s="48"/>
      <c r="H1192" s="48"/>
      <c r="I1192" s="48"/>
      <c r="J1192" s="48"/>
      <c r="K1192" s="48"/>
      <c r="O1192" s="48"/>
      <c r="P1192" s="48"/>
      <c r="Q1192" s="48"/>
      <c r="R1192" s="48"/>
      <c r="S1192" s="48"/>
      <c r="T1192" s="48"/>
      <c r="U1192" s="48"/>
      <c r="V1192" s="48"/>
      <c r="W1192" s="48"/>
      <c r="X1192" s="48"/>
      <c r="Y1192" s="48"/>
      <c r="Z1192" s="48"/>
      <c r="AA1192" s="48"/>
      <c r="AB1192" s="48"/>
      <c r="AC1192" s="48"/>
      <c r="AD1192" s="48"/>
      <c r="AE1192" s="48"/>
      <c r="AF1192" s="48"/>
      <c r="AG1192" s="48"/>
      <c r="AH1192" s="48"/>
      <c r="AI1192" s="48"/>
      <c r="AJ1192" s="48"/>
      <c r="AK1192" s="48"/>
      <c r="AL1192" s="48"/>
      <c r="AM1192" s="48"/>
      <c r="AN1192" s="48"/>
      <c r="AO1192" s="48"/>
      <c r="AP1192" s="48"/>
      <c r="AQ1192" s="48"/>
      <c r="AR1192" s="48"/>
      <c r="AS1192" s="48"/>
      <c r="AT1192" s="48"/>
      <c r="AU1192" s="48"/>
      <c r="AV1192" s="48"/>
      <c r="AW1192" s="48"/>
      <c r="AX1192" s="48"/>
      <c r="AY1192" s="48"/>
      <c r="AZ1192" s="48"/>
      <c r="BA1192" s="48"/>
      <c r="BB1192" s="48"/>
      <c r="BC1192" s="48"/>
      <c r="BD1192" s="48"/>
      <c r="BE1192" s="48"/>
      <c r="BF1192" s="48"/>
      <c r="BG1192" s="48"/>
      <c r="BH1192" s="48"/>
      <c r="BI1192" s="48"/>
      <c r="BJ1192" s="48"/>
      <c r="BK1192" s="48"/>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c r="DD1192" s="48"/>
      <c r="DE1192" s="48"/>
      <c r="DF1192" s="48"/>
      <c r="DG1192" s="48"/>
      <c r="DH1192" s="48"/>
      <c r="DI1192" s="48"/>
      <c r="DJ1192" s="48"/>
      <c r="DK1192" s="48"/>
      <c r="DL1192" s="48"/>
      <c r="DM1192" s="48"/>
      <c r="DN1192" s="48"/>
      <c r="DO1192" s="48"/>
      <c r="DP1192" s="48"/>
      <c r="DQ1192" s="48"/>
      <c r="DR1192" s="48"/>
      <c r="DS1192" s="48"/>
      <c r="DT1192" s="48"/>
      <c r="DU1192" s="48"/>
      <c r="DV1192" s="48"/>
      <c r="DW1192" s="48"/>
      <c r="DX1192" s="48"/>
      <c r="DY1192" s="48"/>
      <c r="DZ1192" s="48"/>
      <c r="EA1192" s="48"/>
      <c r="EB1192" s="48"/>
      <c r="EC1192" s="48"/>
      <c r="ED1192" s="48"/>
      <c r="EE1192" s="48"/>
      <c r="EF1192" s="48"/>
      <c r="EG1192" s="48"/>
      <c r="EH1192" s="48"/>
      <c r="EI1192" s="48"/>
      <c r="EJ1192" s="48"/>
      <c r="EK1192" s="48"/>
      <c r="EL1192" s="48"/>
      <c r="EM1192" s="48"/>
      <c r="EN1192" s="48"/>
      <c r="EO1192" s="48"/>
      <c r="EP1192" s="48"/>
      <c r="EQ1192" s="48"/>
      <c r="ER1192" s="48"/>
      <c r="ES1192" s="48"/>
      <c r="ET1192" s="48"/>
      <c r="EU1192" s="48"/>
      <c r="EV1192" s="48"/>
      <c r="EW1192" s="48"/>
      <c r="EX1192" s="48"/>
      <c r="EY1192" s="48"/>
      <c r="EZ1192" s="48"/>
      <c r="FA1192" s="48"/>
      <c r="FB1192" s="48"/>
      <c r="FC1192" s="48"/>
      <c r="FD1192" s="48"/>
      <c r="FE1192" s="48"/>
      <c r="FF1192" s="48"/>
      <c r="FG1192" s="48"/>
      <c r="FH1192" s="48"/>
      <c r="FI1192" s="48"/>
      <c r="FJ1192" s="48"/>
      <c r="FK1192" s="48"/>
      <c r="FL1192" s="48"/>
      <c r="FM1192" s="48"/>
      <c r="FN1192" s="48"/>
      <c r="FO1192" s="48"/>
      <c r="FP1192" s="48"/>
      <c r="FQ1192" s="48"/>
      <c r="FR1192" s="48"/>
      <c r="FS1192" s="48"/>
      <c r="FT1192" s="48"/>
      <c r="FU1192" s="48"/>
      <c r="FV1192" s="48"/>
      <c r="FW1192" s="48"/>
      <c r="FX1192" s="48"/>
      <c r="FY1192" s="48"/>
      <c r="FZ1192" s="48"/>
      <c r="GA1192" s="48"/>
      <c r="GB1192" s="48"/>
      <c r="GC1192" s="48"/>
      <c r="GD1192" s="48"/>
      <c r="GE1192" s="48"/>
      <c r="GF1192" s="48"/>
      <c r="GG1192" s="48"/>
      <c r="GH1192" s="48"/>
      <c r="GI1192" s="48"/>
      <c r="GJ1192" s="48"/>
      <c r="GK1192" s="48"/>
      <c r="GL1192" s="48"/>
      <c r="GM1192" s="48"/>
      <c r="GN1192" s="48"/>
      <c r="GO1192" s="48"/>
      <c r="GP1192" s="48"/>
      <c r="GQ1192" s="48"/>
      <c r="GR1192" s="48"/>
      <c r="GS1192" s="48"/>
      <c r="GT1192" s="48"/>
      <c r="GU1192" s="48"/>
      <c r="GV1192" s="48"/>
      <c r="GW1192" s="48"/>
      <c r="GX1192" s="48"/>
      <c r="GY1192" s="48"/>
      <c r="GZ1192" s="48"/>
      <c r="HA1192" s="48"/>
      <c r="HB1192" s="48"/>
      <c r="HC1192" s="48"/>
      <c r="HD1192" s="48"/>
      <c r="HE1192" s="48"/>
      <c r="HF1192" s="48"/>
      <c r="HG1192" s="48"/>
      <c r="HH1192" s="48"/>
      <c r="HI1192" s="48"/>
      <c r="HJ1192" s="48"/>
      <c r="HK1192" s="48"/>
      <c r="HL1192" s="48"/>
      <c r="HM1192" s="48"/>
      <c r="HN1192" s="48"/>
      <c r="HO1192" s="48"/>
      <c r="HP1192" s="48"/>
      <c r="HQ1192" s="48"/>
      <c r="HR1192" s="48"/>
      <c r="HS1192" s="48"/>
      <c r="HT1192" s="48"/>
      <c r="HU1192" s="48"/>
      <c r="HV1192" s="48"/>
      <c r="HW1192" s="48"/>
      <c r="HX1192" s="48"/>
      <c r="HY1192" s="48"/>
      <c r="HZ1192" s="48"/>
      <c r="IA1192" s="48"/>
      <c r="IB1192" s="48"/>
      <c r="IC1192" s="48"/>
      <c r="ID1192" s="48"/>
      <c r="IE1192" s="48"/>
      <c r="IF1192" s="48"/>
      <c r="IG1192" s="48"/>
      <c r="IH1192" s="48"/>
      <c r="II1192" s="48"/>
      <c r="IJ1192" s="48"/>
      <c r="IK1192" s="48"/>
      <c r="IL1192" s="48"/>
      <c r="IM1192" s="48"/>
      <c r="IN1192" s="48"/>
      <c r="IO1192" s="48"/>
      <c r="IP1192" s="48"/>
      <c r="IQ1192" s="48"/>
      <c r="IR1192" s="48"/>
      <c r="IS1192" s="48"/>
      <c r="IT1192" s="48"/>
      <c r="IU1192" s="48"/>
      <c r="IV1192" s="48"/>
    </row>
    <row r="1193" spans="2:256" x14ac:dyDescent="0.25">
      <c r="B1193" s="48"/>
      <c r="C1193" s="48"/>
      <c r="D1193" s="48"/>
      <c r="E1193" s="48"/>
      <c r="F1193" s="48"/>
      <c r="G1193" s="48"/>
      <c r="H1193" s="48"/>
      <c r="I1193" s="48"/>
      <c r="J1193" s="48"/>
      <c r="K1193" s="48"/>
      <c r="O1193" s="48"/>
      <c r="P1193" s="48"/>
      <c r="Q1193" s="48"/>
      <c r="R1193" s="48"/>
      <c r="S1193" s="48"/>
      <c r="T1193" s="48"/>
      <c r="U1193" s="48"/>
      <c r="V1193" s="48"/>
      <c r="W1193" s="48"/>
      <c r="X1193" s="48"/>
      <c r="Y1193" s="48"/>
      <c r="Z1193" s="48"/>
      <c r="AA1193" s="48"/>
      <c r="AB1193" s="48"/>
      <c r="AC1193" s="48"/>
      <c r="AD1193" s="48"/>
      <c r="AE1193" s="48"/>
      <c r="AF1193" s="48"/>
      <c r="AG1193" s="48"/>
      <c r="AH1193" s="48"/>
      <c r="AI1193" s="48"/>
      <c r="AJ1193" s="48"/>
      <c r="AK1193" s="48"/>
      <c r="AL1193" s="48"/>
      <c r="AM1193" s="48"/>
      <c r="AN1193" s="48"/>
      <c r="AO1193" s="48"/>
      <c r="AP1193" s="48"/>
      <c r="AQ1193" s="48"/>
      <c r="AR1193" s="48"/>
      <c r="AS1193" s="48"/>
      <c r="AT1193" s="48"/>
      <c r="AU1193" s="48"/>
      <c r="AV1193" s="48"/>
      <c r="AW1193" s="48"/>
      <c r="AX1193" s="48"/>
      <c r="AY1193" s="48"/>
      <c r="AZ1193" s="48"/>
      <c r="BA1193" s="48"/>
      <c r="BB1193" s="48"/>
      <c r="BC1193" s="48"/>
      <c r="BD1193" s="48"/>
      <c r="BE1193" s="48"/>
      <c r="BF1193" s="48"/>
      <c r="BG1193" s="48"/>
      <c r="BH1193" s="48"/>
      <c r="BI1193" s="48"/>
      <c r="BJ1193" s="48"/>
      <c r="BK1193" s="48"/>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c r="DD1193" s="48"/>
      <c r="DE1193" s="48"/>
      <c r="DF1193" s="48"/>
      <c r="DG1193" s="48"/>
      <c r="DH1193" s="48"/>
      <c r="DI1193" s="48"/>
      <c r="DJ1193" s="48"/>
      <c r="DK1193" s="48"/>
      <c r="DL1193" s="48"/>
      <c r="DM1193" s="48"/>
      <c r="DN1193" s="48"/>
      <c r="DO1193" s="48"/>
      <c r="DP1193" s="48"/>
      <c r="DQ1193" s="48"/>
      <c r="DR1193" s="48"/>
      <c r="DS1193" s="48"/>
      <c r="DT1193" s="48"/>
      <c r="DU1193" s="48"/>
      <c r="DV1193" s="48"/>
      <c r="DW1193" s="48"/>
      <c r="DX1193" s="48"/>
      <c r="DY1193" s="48"/>
      <c r="DZ1193" s="48"/>
      <c r="EA1193" s="48"/>
      <c r="EB1193" s="48"/>
      <c r="EC1193" s="48"/>
      <c r="ED1193" s="48"/>
      <c r="EE1193" s="48"/>
      <c r="EF1193" s="48"/>
      <c r="EG1193" s="48"/>
      <c r="EH1193" s="48"/>
      <c r="EI1193" s="48"/>
      <c r="EJ1193" s="48"/>
      <c r="EK1193" s="48"/>
      <c r="EL1193" s="48"/>
      <c r="EM1193" s="48"/>
      <c r="EN1193" s="48"/>
      <c r="EO1193" s="48"/>
      <c r="EP1193" s="48"/>
      <c r="EQ1193" s="48"/>
      <c r="ER1193" s="48"/>
      <c r="ES1193" s="48"/>
      <c r="ET1193" s="48"/>
      <c r="EU1193" s="48"/>
      <c r="EV1193" s="48"/>
      <c r="EW1193" s="48"/>
      <c r="EX1193" s="48"/>
      <c r="EY1193" s="48"/>
      <c r="EZ1193" s="48"/>
      <c r="FA1193" s="48"/>
      <c r="FB1193" s="48"/>
      <c r="FC1193" s="48"/>
      <c r="FD1193" s="48"/>
      <c r="FE1193" s="48"/>
      <c r="FF1193" s="48"/>
      <c r="FG1193" s="48"/>
      <c r="FH1193" s="48"/>
      <c r="FI1193" s="48"/>
      <c r="FJ1193" s="48"/>
      <c r="FK1193" s="48"/>
      <c r="FL1193" s="48"/>
      <c r="FM1193" s="48"/>
      <c r="FN1193" s="48"/>
      <c r="FO1193" s="48"/>
      <c r="FP1193" s="48"/>
      <c r="FQ1193" s="48"/>
      <c r="FR1193" s="48"/>
      <c r="FS1193" s="48"/>
      <c r="FT1193" s="48"/>
      <c r="FU1193" s="48"/>
      <c r="FV1193" s="48"/>
      <c r="FW1193" s="48"/>
      <c r="FX1193" s="48"/>
      <c r="FY1193" s="48"/>
      <c r="FZ1193" s="48"/>
      <c r="GA1193" s="48"/>
      <c r="GB1193" s="48"/>
      <c r="GC1193" s="48"/>
      <c r="GD1193" s="48"/>
      <c r="GE1193" s="48"/>
      <c r="GF1193" s="48"/>
      <c r="GG1193" s="48"/>
      <c r="GH1193" s="48"/>
      <c r="GI1193" s="48"/>
      <c r="GJ1193" s="48"/>
      <c r="GK1193" s="48"/>
      <c r="GL1193" s="48"/>
      <c r="GM1193" s="48"/>
      <c r="GN1193" s="48"/>
      <c r="GO1193" s="48"/>
      <c r="GP1193" s="48"/>
      <c r="GQ1193" s="48"/>
      <c r="GR1193" s="48"/>
      <c r="GS1193" s="48"/>
      <c r="GT1193" s="48"/>
      <c r="GU1193" s="48"/>
      <c r="GV1193" s="48"/>
      <c r="GW1193" s="48"/>
      <c r="GX1193" s="48"/>
      <c r="GY1193" s="48"/>
      <c r="GZ1193" s="48"/>
      <c r="HA1193" s="48"/>
      <c r="HB1193" s="48"/>
      <c r="HC1193" s="48"/>
      <c r="HD1193" s="48"/>
      <c r="HE1193" s="48"/>
      <c r="HF1193" s="48"/>
      <c r="HG1193" s="48"/>
      <c r="HH1193" s="48"/>
      <c r="HI1193" s="48"/>
      <c r="HJ1193" s="48"/>
      <c r="HK1193" s="48"/>
      <c r="HL1193" s="48"/>
      <c r="HM1193" s="48"/>
      <c r="HN1193" s="48"/>
      <c r="HO1193" s="48"/>
      <c r="HP1193" s="48"/>
      <c r="HQ1193" s="48"/>
      <c r="HR1193" s="48"/>
      <c r="HS1193" s="48"/>
      <c r="HT1193" s="48"/>
      <c r="HU1193" s="48"/>
      <c r="HV1193" s="48"/>
      <c r="HW1193" s="48"/>
      <c r="HX1193" s="48"/>
      <c r="HY1193" s="48"/>
      <c r="HZ1193" s="48"/>
      <c r="IA1193" s="48"/>
      <c r="IB1193" s="48"/>
      <c r="IC1193" s="48"/>
      <c r="ID1193" s="48"/>
      <c r="IE1193" s="48"/>
      <c r="IF1193" s="48"/>
      <c r="IG1193" s="48"/>
      <c r="IH1193" s="48"/>
      <c r="II1193" s="48"/>
      <c r="IJ1193" s="48"/>
      <c r="IK1193" s="48"/>
      <c r="IL1193" s="48"/>
      <c r="IM1193" s="48"/>
      <c r="IN1193" s="48"/>
      <c r="IO1193" s="48"/>
      <c r="IP1193" s="48"/>
      <c r="IQ1193" s="48"/>
      <c r="IR1193" s="48"/>
      <c r="IS1193" s="48"/>
      <c r="IT1193" s="48"/>
      <c r="IU1193" s="48"/>
      <c r="IV1193" s="48"/>
    </row>
    <row r="1194" spans="2:256" x14ac:dyDescent="0.25">
      <c r="B1194" s="48"/>
      <c r="C1194" s="48"/>
      <c r="D1194" s="48"/>
      <c r="E1194" s="48"/>
      <c r="F1194" s="48"/>
      <c r="G1194" s="48"/>
      <c r="H1194" s="48"/>
      <c r="I1194" s="48"/>
      <c r="J1194" s="48"/>
      <c r="K1194" s="48"/>
      <c r="O1194" s="48"/>
      <c r="P1194" s="48"/>
      <c r="Q1194" s="48"/>
      <c r="R1194" s="48"/>
      <c r="S1194" s="48"/>
      <c r="T1194" s="48"/>
      <c r="U1194" s="48"/>
      <c r="V1194" s="48"/>
      <c r="W1194" s="48"/>
      <c r="X1194" s="48"/>
      <c r="Y1194" s="48"/>
      <c r="Z1194" s="48"/>
      <c r="AA1194" s="48"/>
      <c r="AB1194" s="48"/>
      <c r="AC1194" s="48"/>
      <c r="AD1194" s="48"/>
      <c r="AE1194" s="48"/>
      <c r="AF1194" s="48"/>
      <c r="AG1194" s="48"/>
      <c r="AH1194" s="48"/>
      <c r="AI1194" s="48"/>
      <c r="AJ1194" s="48"/>
      <c r="AK1194" s="48"/>
      <c r="AL1194" s="48"/>
      <c r="AM1194" s="48"/>
      <c r="AN1194" s="48"/>
      <c r="AO1194" s="48"/>
      <c r="AP1194" s="48"/>
      <c r="AQ1194" s="48"/>
      <c r="AR1194" s="48"/>
      <c r="AS1194" s="48"/>
      <c r="AT1194" s="48"/>
      <c r="AU1194" s="48"/>
      <c r="AV1194" s="48"/>
      <c r="AW1194" s="48"/>
      <c r="AX1194" s="48"/>
      <c r="AY1194" s="48"/>
      <c r="AZ1194" s="48"/>
      <c r="BA1194" s="48"/>
      <c r="BB1194" s="48"/>
      <c r="BC1194" s="48"/>
      <c r="BD1194" s="48"/>
      <c r="BE1194" s="48"/>
      <c r="BF1194" s="48"/>
      <c r="BG1194" s="48"/>
      <c r="BH1194" s="48"/>
      <c r="BI1194" s="48"/>
      <c r="BJ1194" s="48"/>
      <c r="BK1194" s="48"/>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c r="EF1194" s="48"/>
      <c r="EG1194" s="48"/>
      <c r="EH1194" s="48"/>
      <c r="EI1194" s="48"/>
      <c r="EJ1194" s="48"/>
      <c r="EK1194" s="48"/>
      <c r="EL1194" s="48"/>
      <c r="EM1194" s="48"/>
      <c r="EN1194" s="48"/>
      <c r="EO1194" s="48"/>
      <c r="EP1194" s="48"/>
      <c r="EQ1194" s="48"/>
      <c r="ER1194" s="48"/>
      <c r="ES1194" s="48"/>
      <c r="ET1194" s="48"/>
      <c r="EU1194" s="48"/>
      <c r="EV1194" s="48"/>
      <c r="EW1194" s="48"/>
      <c r="EX1194" s="48"/>
      <c r="EY1194" s="48"/>
      <c r="EZ1194" s="48"/>
      <c r="FA1194" s="48"/>
      <c r="FB1194" s="48"/>
      <c r="FC1194" s="48"/>
      <c r="FD1194" s="48"/>
      <c r="FE1194" s="48"/>
      <c r="FF1194" s="48"/>
      <c r="FG1194" s="48"/>
      <c r="FH1194" s="48"/>
      <c r="FI1194" s="48"/>
      <c r="FJ1194" s="48"/>
      <c r="FK1194" s="48"/>
      <c r="FL1194" s="48"/>
      <c r="FM1194" s="48"/>
      <c r="FN1194" s="48"/>
      <c r="FO1194" s="48"/>
      <c r="FP1194" s="48"/>
      <c r="FQ1194" s="48"/>
      <c r="FR1194" s="48"/>
      <c r="FS1194" s="48"/>
      <c r="FT1194" s="48"/>
      <c r="FU1194" s="48"/>
      <c r="FV1194" s="48"/>
      <c r="FW1194" s="48"/>
      <c r="FX1194" s="48"/>
      <c r="FY1194" s="48"/>
      <c r="FZ1194" s="48"/>
      <c r="GA1194" s="48"/>
      <c r="GB1194" s="48"/>
      <c r="GC1194" s="48"/>
      <c r="GD1194" s="48"/>
      <c r="GE1194" s="48"/>
      <c r="GF1194" s="48"/>
      <c r="GG1194" s="48"/>
      <c r="GH1194" s="48"/>
      <c r="GI1194" s="48"/>
      <c r="GJ1194" s="48"/>
      <c r="GK1194" s="48"/>
      <c r="GL1194" s="48"/>
      <c r="GM1194" s="48"/>
      <c r="GN1194" s="48"/>
      <c r="GO1194" s="48"/>
      <c r="GP1194" s="48"/>
      <c r="GQ1194" s="48"/>
      <c r="GR1194" s="48"/>
      <c r="GS1194" s="48"/>
      <c r="GT1194" s="48"/>
      <c r="GU1194" s="48"/>
      <c r="GV1194" s="48"/>
      <c r="GW1194" s="48"/>
      <c r="GX1194" s="48"/>
      <c r="GY1194" s="48"/>
      <c r="GZ1194" s="48"/>
      <c r="HA1194" s="48"/>
      <c r="HB1194" s="48"/>
      <c r="HC1194" s="48"/>
      <c r="HD1194" s="48"/>
      <c r="HE1194" s="48"/>
      <c r="HF1194" s="48"/>
      <c r="HG1194" s="48"/>
      <c r="HH1194" s="48"/>
      <c r="HI1194" s="48"/>
      <c r="HJ1194" s="48"/>
      <c r="HK1194" s="48"/>
      <c r="HL1194" s="48"/>
      <c r="HM1194" s="48"/>
      <c r="HN1194" s="48"/>
      <c r="HO1194" s="48"/>
      <c r="HP1194" s="48"/>
      <c r="HQ1194" s="48"/>
      <c r="HR1194" s="48"/>
      <c r="HS1194" s="48"/>
      <c r="HT1194" s="48"/>
      <c r="HU1194" s="48"/>
      <c r="HV1194" s="48"/>
      <c r="HW1194" s="48"/>
      <c r="HX1194" s="48"/>
      <c r="HY1194" s="48"/>
      <c r="HZ1194" s="48"/>
      <c r="IA1194" s="48"/>
      <c r="IB1194" s="48"/>
      <c r="IC1194" s="48"/>
      <c r="ID1194" s="48"/>
      <c r="IE1194" s="48"/>
      <c r="IF1194" s="48"/>
      <c r="IG1194" s="48"/>
      <c r="IH1194" s="48"/>
      <c r="II1194" s="48"/>
      <c r="IJ1194" s="48"/>
      <c r="IK1194" s="48"/>
      <c r="IL1194" s="48"/>
      <c r="IM1194" s="48"/>
      <c r="IN1194" s="48"/>
      <c r="IO1194" s="48"/>
      <c r="IP1194" s="48"/>
      <c r="IQ1194" s="48"/>
      <c r="IR1194" s="48"/>
      <c r="IS1194" s="48"/>
      <c r="IT1194" s="48"/>
      <c r="IU1194" s="48"/>
      <c r="IV1194" s="48"/>
    </row>
    <row r="1195" spans="2:256" x14ac:dyDescent="0.25">
      <c r="B1195" s="48"/>
      <c r="C1195" s="48"/>
      <c r="D1195" s="48"/>
      <c r="E1195" s="48"/>
      <c r="F1195" s="48"/>
      <c r="G1195" s="48"/>
      <c r="H1195" s="48"/>
      <c r="I1195" s="48"/>
      <c r="J1195" s="48"/>
      <c r="K1195" s="48"/>
      <c r="O1195" s="48"/>
      <c r="P1195" s="48"/>
      <c r="Q1195" s="48"/>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M1195" s="48"/>
      <c r="EN1195" s="48"/>
      <c r="EO1195" s="48"/>
      <c r="EP1195" s="48"/>
      <c r="EQ1195" s="48"/>
      <c r="ER1195" s="48"/>
      <c r="ES1195" s="48"/>
      <c r="ET1195" s="48"/>
      <c r="EU1195" s="48"/>
      <c r="EV1195" s="48"/>
      <c r="EW1195" s="48"/>
      <c r="EX1195" s="48"/>
      <c r="EY1195" s="48"/>
      <c r="EZ1195" s="48"/>
      <c r="FA1195" s="48"/>
      <c r="FB1195" s="48"/>
      <c r="FC1195" s="48"/>
      <c r="FD1195" s="48"/>
      <c r="FE1195" s="48"/>
      <c r="FF1195" s="48"/>
      <c r="FG1195" s="48"/>
      <c r="FH1195" s="48"/>
      <c r="FI1195" s="48"/>
      <c r="FJ1195" s="48"/>
      <c r="FK1195" s="48"/>
      <c r="FL1195" s="48"/>
      <c r="FM1195" s="48"/>
      <c r="FN1195" s="48"/>
      <c r="FO1195" s="48"/>
      <c r="FP1195" s="48"/>
      <c r="FQ1195" s="48"/>
      <c r="FR1195" s="48"/>
      <c r="FS1195" s="48"/>
      <c r="FT1195" s="48"/>
      <c r="FU1195" s="48"/>
      <c r="FV1195" s="48"/>
      <c r="FW1195" s="48"/>
      <c r="FX1195" s="48"/>
      <c r="FY1195" s="48"/>
      <c r="FZ1195" s="48"/>
      <c r="GA1195" s="48"/>
      <c r="GB1195" s="48"/>
      <c r="GC1195" s="48"/>
      <c r="GD1195" s="48"/>
      <c r="GE1195" s="48"/>
      <c r="GF1195" s="48"/>
      <c r="GG1195" s="48"/>
      <c r="GH1195" s="48"/>
      <c r="GI1195" s="48"/>
      <c r="GJ1195" s="48"/>
      <c r="GK1195" s="48"/>
      <c r="GL1195" s="48"/>
      <c r="GM1195" s="48"/>
      <c r="GN1195" s="48"/>
      <c r="GO1195" s="48"/>
      <c r="GP1195" s="48"/>
      <c r="GQ1195" s="48"/>
      <c r="GR1195" s="48"/>
      <c r="GS1195" s="48"/>
      <c r="GT1195" s="48"/>
      <c r="GU1195" s="48"/>
      <c r="GV1195" s="48"/>
      <c r="GW1195" s="48"/>
      <c r="GX1195" s="48"/>
      <c r="GY1195" s="48"/>
      <c r="GZ1195" s="48"/>
      <c r="HA1195" s="48"/>
      <c r="HB1195" s="48"/>
      <c r="HC1195" s="48"/>
      <c r="HD1195" s="48"/>
      <c r="HE1195" s="48"/>
      <c r="HF1195" s="48"/>
      <c r="HG1195" s="48"/>
      <c r="HH1195" s="48"/>
      <c r="HI1195" s="48"/>
      <c r="HJ1195" s="48"/>
      <c r="HK1195" s="48"/>
      <c r="HL1195" s="48"/>
      <c r="HM1195" s="48"/>
      <c r="HN1195" s="48"/>
      <c r="HO1195" s="48"/>
      <c r="HP1195" s="48"/>
      <c r="HQ1195" s="48"/>
      <c r="HR1195" s="48"/>
      <c r="HS1195" s="48"/>
      <c r="HT1195" s="48"/>
      <c r="HU1195" s="48"/>
      <c r="HV1195" s="48"/>
      <c r="HW1195" s="48"/>
      <c r="HX1195" s="48"/>
      <c r="HY1195" s="48"/>
      <c r="HZ1195" s="48"/>
      <c r="IA1195" s="48"/>
      <c r="IB1195" s="48"/>
      <c r="IC1195" s="48"/>
      <c r="ID1195" s="48"/>
      <c r="IE1195" s="48"/>
      <c r="IF1195" s="48"/>
      <c r="IG1195" s="48"/>
      <c r="IH1195" s="48"/>
      <c r="II1195" s="48"/>
      <c r="IJ1195" s="48"/>
      <c r="IK1195" s="48"/>
      <c r="IL1195" s="48"/>
      <c r="IM1195" s="48"/>
      <c r="IN1195" s="48"/>
      <c r="IO1195" s="48"/>
      <c r="IP1195" s="48"/>
      <c r="IQ1195" s="48"/>
      <c r="IR1195" s="48"/>
      <c r="IS1195" s="48"/>
      <c r="IT1195" s="48"/>
      <c r="IU1195" s="48"/>
      <c r="IV1195" s="48"/>
    </row>
    <row r="1196" spans="2:256" x14ac:dyDescent="0.25">
      <c r="B1196" s="48"/>
      <c r="C1196" s="48"/>
      <c r="D1196" s="48"/>
      <c r="E1196" s="48"/>
      <c r="F1196" s="48"/>
      <c r="G1196" s="48"/>
      <c r="H1196" s="48"/>
      <c r="I1196" s="48"/>
      <c r="J1196" s="48"/>
      <c r="K1196" s="48"/>
      <c r="O1196" s="48"/>
      <c r="P1196" s="48"/>
      <c r="Q1196" s="48"/>
      <c r="R1196" s="48"/>
      <c r="S1196" s="48"/>
      <c r="T1196" s="48"/>
      <c r="U1196" s="48"/>
      <c r="V1196" s="48"/>
      <c r="W1196" s="48"/>
      <c r="X1196" s="48"/>
      <c r="Y1196" s="48"/>
      <c r="Z1196" s="48"/>
      <c r="AA1196" s="48"/>
      <c r="AB1196" s="48"/>
      <c r="AC1196" s="48"/>
      <c r="AD1196" s="48"/>
      <c r="AE1196" s="48"/>
      <c r="AF1196" s="48"/>
      <c r="AG1196" s="48"/>
      <c r="AH1196" s="48"/>
      <c r="AI1196" s="48"/>
      <c r="AJ1196" s="48"/>
      <c r="AK1196" s="48"/>
      <c r="AL1196" s="48"/>
      <c r="AM1196" s="48"/>
      <c r="AN1196" s="48"/>
      <c r="AO1196" s="48"/>
      <c r="AP1196" s="48"/>
      <c r="AQ1196" s="48"/>
      <c r="AR1196" s="48"/>
      <c r="AS1196" s="48"/>
      <c r="AT1196" s="48"/>
      <c r="AU1196" s="48"/>
      <c r="AV1196" s="48"/>
      <c r="AW1196" s="48"/>
      <c r="AX1196" s="48"/>
      <c r="AY1196" s="48"/>
      <c r="AZ1196" s="48"/>
      <c r="BA1196" s="48"/>
      <c r="BB1196" s="48"/>
      <c r="BC1196" s="48"/>
      <c r="BD1196" s="48"/>
      <c r="BE1196" s="48"/>
      <c r="BF1196" s="48"/>
      <c r="BG1196" s="48"/>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c r="EF1196" s="48"/>
      <c r="EG1196" s="48"/>
      <c r="EH1196" s="48"/>
      <c r="EI1196" s="48"/>
      <c r="EJ1196" s="48"/>
      <c r="EK1196" s="48"/>
      <c r="EL1196" s="48"/>
      <c r="EM1196" s="48"/>
      <c r="EN1196" s="48"/>
      <c r="EO1196" s="48"/>
      <c r="EP1196" s="48"/>
      <c r="EQ1196" s="48"/>
      <c r="ER1196" s="48"/>
      <c r="ES1196" s="48"/>
      <c r="ET1196" s="48"/>
      <c r="EU1196" s="48"/>
      <c r="EV1196" s="48"/>
      <c r="EW1196" s="48"/>
      <c r="EX1196" s="48"/>
      <c r="EY1196" s="48"/>
      <c r="EZ1196" s="48"/>
      <c r="FA1196" s="48"/>
      <c r="FB1196" s="48"/>
      <c r="FC1196" s="48"/>
      <c r="FD1196" s="48"/>
      <c r="FE1196" s="48"/>
      <c r="FF1196" s="48"/>
      <c r="FG1196" s="48"/>
      <c r="FH1196" s="48"/>
      <c r="FI1196" s="48"/>
      <c r="FJ1196" s="48"/>
      <c r="FK1196" s="48"/>
      <c r="FL1196" s="48"/>
      <c r="FM1196" s="48"/>
      <c r="FN1196" s="48"/>
      <c r="FO1196" s="48"/>
      <c r="FP1196" s="48"/>
      <c r="FQ1196" s="48"/>
      <c r="FR1196" s="48"/>
      <c r="FS1196" s="48"/>
      <c r="FT1196" s="48"/>
      <c r="FU1196" s="48"/>
      <c r="FV1196" s="48"/>
      <c r="FW1196" s="48"/>
      <c r="FX1196" s="48"/>
      <c r="FY1196" s="48"/>
      <c r="FZ1196" s="48"/>
      <c r="GA1196" s="48"/>
      <c r="GB1196" s="48"/>
      <c r="GC1196" s="48"/>
      <c r="GD1196" s="48"/>
      <c r="GE1196" s="48"/>
      <c r="GF1196" s="48"/>
      <c r="GG1196" s="48"/>
      <c r="GH1196" s="48"/>
      <c r="GI1196" s="48"/>
      <c r="GJ1196" s="48"/>
      <c r="GK1196" s="48"/>
      <c r="GL1196" s="48"/>
      <c r="GM1196" s="48"/>
      <c r="GN1196" s="48"/>
      <c r="GO1196" s="48"/>
      <c r="GP1196" s="48"/>
      <c r="GQ1196" s="48"/>
      <c r="GR1196" s="48"/>
      <c r="GS1196" s="48"/>
      <c r="GT1196" s="48"/>
      <c r="GU1196" s="48"/>
      <c r="GV1196" s="48"/>
      <c r="GW1196" s="48"/>
      <c r="GX1196" s="48"/>
      <c r="GY1196" s="48"/>
      <c r="GZ1196" s="48"/>
      <c r="HA1196" s="48"/>
      <c r="HB1196" s="48"/>
      <c r="HC1196" s="48"/>
      <c r="HD1196" s="48"/>
      <c r="HE1196" s="48"/>
      <c r="HF1196" s="48"/>
      <c r="HG1196" s="48"/>
      <c r="HH1196" s="48"/>
      <c r="HI1196" s="48"/>
      <c r="HJ1196" s="48"/>
      <c r="HK1196" s="48"/>
      <c r="HL1196" s="48"/>
      <c r="HM1196" s="48"/>
      <c r="HN1196" s="48"/>
      <c r="HO1196" s="48"/>
      <c r="HP1196" s="48"/>
      <c r="HQ1196" s="48"/>
      <c r="HR1196" s="48"/>
      <c r="HS1196" s="48"/>
      <c r="HT1196" s="48"/>
      <c r="HU1196" s="48"/>
      <c r="HV1196" s="48"/>
      <c r="HW1196" s="48"/>
      <c r="HX1196" s="48"/>
      <c r="HY1196" s="48"/>
      <c r="HZ1196" s="48"/>
      <c r="IA1196" s="48"/>
      <c r="IB1196" s="48"/>
      <c r="IC1196" s="48"/>
      <c r="ID1196" s="48"/>
      <c r="IE1196" s="48"/>
      <c r="IF1196" s="48"/>
      <c r="IG1196" s="48"/>
      <c r="IH1196" s="48"/>
      <c r="II1196" s="48"/>
      <c r="IJ1196" s="48"/>
      <c r="IK1196" s="48"/>
      <c r="IL1196" s="48"/>
      <c r="IM1196" s="48"/>
      <c r="IN1196" s="48"/>
      <c r="IO1196" s="48"/>
      <c r="IP1196" s="48"/>
      <c r="IQ1196" s="48"/>
      <c r="IR1196" s="48"/>
      <c r="IS1196" s="48"/>
      <c r="IT1196" s="48"/>
      <c r="IU1196" s="48"/>
      <c r="IV1196" s="48"/>
    </row>
    <row r="1197" spans="2:256" x14ac:dyDescent="0.25">
      <c r="B1197" s="48"/>
      <c r="C1197" s="48"/>
      <c r="D1197" s="48"/>
      <c r="E1197" s="48"/>
      <c r="F1197" s="48"/>
      <c r="G1197" s="48"/>
      <c r="H1197" s="48"/>
      <c r="I1197" s="48"/>
      <c r="J1197" s="48"/>
      <c r="K1197" s="48"/>
      <c r="O1197" s="48"/>
      <c r="P1197" s="48"/>
      <c r="Q1197" s="48"/>
      <c r="R1197" s="48"/>
      <c r="S1197" s="48"/>
      <c r="T1197" s="48"/>
      <c r="U1197" s="48"/>
      <c r="V1197" s="48"/>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c r="EF1197" s="48"/>
      <c r="EG1197" s="48"/>
      <c r="EH1197" s="48"/>
      <c r="EI1197" s="48"/>
      <c r="EJ1197" s="48"/>
      <c r="EK1197" s="48"/>
      <c r="EL1197" s="48"/>
      <c r="EM1197" s="48"/>
      <c r="EN1197" s="48"/>
      <c r="EO1197" s="48"/>
      <c r="EP1197" s="48"/>
      <c r="EQ1197" s="48"/>
      <c r="ER1197" s="48"/>
      <c r="ES1197" s="48"/>
      <c r="ET1197" s="48"/>
      <c r="EU1197" s="48"/>
      <c r="EV1197" s="48"/>
      <c r="EW1197" s="48"/>
      <c r="EX1197" s="48"/>
      <c r="EY1197" s="48"/>
      <c r="EZ1197" s="48"/>
      <c r="FA1197" s="48"/>
      <c r="FB1197" s="48"/>
      <c r="FC1197" s="48"/>
      <c r="FD1197" s="48"/>
      <c r="FE1197" s="48"/>
      <c r="FF1197" s="48"/>
      <c r="FG1197" s="48"/>
      <c r="FH1197" s="48"/>
      <c r="FI1197" s="48"/>
      <c r="FJ1197" s="48"/>
      <c r="FK1197" s="48"/>
      <c r="FL1197" s="48"/>
      <c r="FM1197" s="48"/>
      <c r="FN1197" s="48"/>
      <c r="FO1197" s="48"/>
      <c r="FP1197" s="48"/>
      <c r="FQ1197" s="48"/>
      <c r="FR1197" s="48"/>
      <c r="FS1197" s="48"/>
      <c r="FT1197" s="48"/>
      <c r="FU1197" s="48"/>
      <c r="FV1197" s="48"/>
      <c r="FW1197" s="48"/>
      <c r="FX1197" s="48"/>
      <c r="FY1197" s="48"/>
      <c r="FZ1197" s="48"/>
      <c r="GA1197" s="48"/>
      <c r="GB1197" s="48"/>
      <c r="GC1197" s="48"/>
      <c r="GD1197" s="48"/>
      <c r="GE1197" s="48"/>
      <c r="GF1197" s="48"/>
      <c r="GG1197" s="48"/>
      <c r="GH1197" s="48"/>
      <c r="GI1197" s="48"/>
      <c r="GJ1197" s="48"/>
      <c r="GK1197" s="48"/>
      <c r="GL1197" s="48"/>
      <c r="GM1197" s="48"/>
      <c r="GN1197" s="48"/>
      <c r="GO1197" s="48"/>
      <c r="GP1197" s="48"/>
      <c r="GQ1197" s="48"/>
      <c r="GR1197" s="48"/>
      <c r="GS1197" s="48"/>
      <c r="GT1197" s="48"/>
      <c r="GU1197" s="48"/>
      <c r="GV1197" s="48"/>
      <c r="GW1197" s="48"/>
      <c r="GX1197" s="48"/>
      <c r="GY1197" s="48"/>
      <c r="GZ1197" s="48"/>
      <c r="HA1197" s="48"/>
      <c r="HB1197" s="48"/>
      <c r="HC1197" s="48"/>
      <c r="HD1197" s="48"/>
      <c r="HE1197" s="48"/>
      <c r="HF1197" s="48"/>
      <c r="HG1197" s="48"/>
      <c r="HH1197" s="48"/>
      <c r="HI1197" s="48"/>
      <c r="HJ1197" s="48"/>
      <c r="HK1197" s="48"/>
      <c r="HL1197" s="48"/>
      <c r="HM1197" s="48"/>
      <c r="HN1197" s="48"/>
      <c r="HO1197" s="48"/>
      <c r="HP1197" s="48"/>
      <c r="HQ1197" s="48"/>
      <c r="HR1197" s="48"/>
      <c r="HS1197" s="48"/>
      <c r="HT1197" s="48"/>
      <c r="HU1197" s="48"/>
      <c r="HV1197" s="48"/>
      <c r="HW1197" s="48"/>
      <c r="HX1197" s="48"/>
      <c r="HY1197" s="48"/>
      <c r="HZ1197" s="48"/>
      <c r="IA1197" s="48"/>
      <c r="IB1197" s="48"/>
      <c r="IC1197" s="48"/>
      <c r="ID1197" s="48"/>
      <c r="IE1197" s="48"/>
      <c r="IF1197" s="48"/>
      <c r="IG1197" s="48"/>
      <c r="IH1197" s="48"/>
      <c r="II1197" s="48"/>
      <c r="IJ1197" s="48"/>
      <c r="IK1197" s="48"/>
      <c r="IL1197" s="48"/>
      <c r="IM1197" s="48"/>
      <c r="IN1197" s="48"/>
      <c r="IO1197" s="48"/>
      <c r="IP1197" s="48"/>
      <c r="IQ1197" s="48"/>
      <c r="IR1197" s="48"/>
      <c r="IS1197" s="48"/>
      <c r="IT1197" s="48"/>
      <c r="IU1197" s="48"/>
      <c r="IV1197" s="48"/>
    </row>
    <row r="1198" spans="2:256" x14ac:dyDescent="0.25">
      <c r="B1198" s="48"/>
      <c r="C1198" s="48"/>
      <c r="D1198" s="48"/>
      <c r="E1198" s="48"/>
      <c r="F1198" s="48"/>
      <c r="G1198" s="48"/>
      <c r="H1198" s="48"/>
      <c r="I1198" s="48"/>
      <c r="J1198" s="48"/>
      <c r="K1198" s="48"/>
      <c r="O1198" s="48"/>
      <c r="P1198" s="48"/>
      <c r="Q1198" s="48"/>
      <c r="R1198" s="48"/>
      <c r="S1198" s="48"/>
      <c r="T1198" s="48"/>
      <c r="U1198" s="48"/>
      <c r="V1198" s="48"/>
      <c r="W1198" s="48"/>
      <c r="X1198" s="48"/>
      <c r="Y1198" s="48"/>
      <c r="Z1198" s="48"/>
      <c r="AA1198" s="48"/>
      <c r="AB1198" s="48"/>
      <c r="AC1198" s="48"/>
      <c r="AD1198" s="48"/>
      <c r="AE1198" s="48"/>
      <c r="AF1198" s="48"/>
      <c r="AG1198" s="48"/>
      <c r="AH1198" s="48"/>
      <c r="AI1198" s="48"/>
      <c r="AJ1198" s="48"/>
      <c r="AK1198" s="48"/>
      <c r="AL1198" s="48"/>
      <c r="AM1198" s="48"/>
      <c r="AN1198" s="48"/>
      <c r="AO1198" s="48"/>
      <c r="AP1198" s="48"/>
      <c r="AQ1198" s="48"/>
      <c r="AR1198" s="48"/>
      <c r="AS1198" s="48"/>
      <c r="AT1198" s="48"/>
      <c r="AU1198" s="48"/>
      <c r="AV1198" s="48"/>
      <c r="AW1198" s="48"/>
      <c r="AX1198" s="48"/>
      <c r="AY1198" s="48"/>
      <c r="AZ1198" s="48"/>
      <c r="BA1198" s="48"/>
      <c r="BB1198" s="48"/>
      <c r="BC1198" s="48"/>
      <c r="BD1198" s="48"/>
      <c r="BE1198" s="48"/>
      <c r="BF1198" s="48"/>
      <c r="BG1198" s="48"/>
      <c r="BH1198" s="48"/>
      <c r="BI1198" s="48"/>
      <c r="BJ1198" s="48"/>
      <c r="BK1198" s="48"/>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48"/>
      <c r="DF1198" s="48"/>
      <c r="DG1198" s="48"/>
      <c r="DH1198" s="48"/>
      <c r="DI1198" s="48"/>
      <c r="DJ1198" s="48"/>
      <c r="DK1198" s="48"/>
      <c r="DL1198" s="48"/>
      <c r="DM1198" s="48"/>
      <c r="DN1198" s="48"/>
      <c r="DO1198" s="48"/>
      <c r="DP1198" s="48"/>
      <c r="DQ1198" s="48"/>
      <c r="DR1198" s="48"/>
      <c r="DS1198" s="48"/>
      <c r="DT1198" s="48"/>
      <c r="DU1198" s="48"/>
      <c r="DV1198" s="48"/>
      <c r="DW1198" s="48"/>
      <c r="DX1198" s="48"/>
      <c r="DY1198" s="48"/>
      <c r="DZ1198" s="48"/>
      <c r="EA1198" s="48"/>
      <c r="EB1198" s="48"/>
      <c r="EC1198" s="48"/>
      <c r="ED1198" s="48"/>
      <c r="EE1198" s="48"/>
      <c r="EF1198" s="48"/>
      <c r="EG1198" s="48"/>
      <c r="EH1198" s="48"/>
      <c r="EI1198" s="48"/>
      <c r="EJ1198" s="48"/>
      <c r="EK1198" s="48"/>
      <c r="EL1198" s="48"/>
      <c r="EM1198" s="48"/>
      <c r="EN1198" s="48"/>
      <c r="EO1198" s="48"/>
      <c r="EP1198" s="48"/>
      <c r="EQ1198" s="48"/>
      <c r="ER1198" s="48"/>
      <c r="ES1198" s="48"/>
      <c r="ET1198" s="48"/>
      <c r="EU1198" s="48"/>
      <c r="EV1198" s="48"/>
      <c r="EW1198" s="48"/>
      <c r="EX1198" s="48"/>
      <c r="EY1198" s="48"/>
      <c r="EZ1198" s="48"/>
      <c r="FA1198" s="48"/>
      <c r="FB1198" s="48"/>
      <c r="FC1198" s="48"/>
      <c r="FD1198" s="48"/>
      <c r="FE1198" s="48"/>
      <c r="FF1198" s="48"/>
      <c r="FG1198" s="48"/>
      <c r="FH1198" s="48"/>
      <c r="FI1198" s="48"/>
      <c r="FJ1198" s="48"/>
      <c r="FK1198" s="48"/>
      <c r="FL1198" s="48"/>
      <c r="FM1198" s="48"/>
      <c r="FN1198" s="48"/>
      <c r="FO1198" s="48"/>
      <c r="FP1198" s="48"/>
      <c r="FQ1198" s="48"/>
      <c r="FR1198" s="48"/>
      <c r="FS1198" s="48"/>
      <c r="FT1198" s="48"/>
      <c r="FU1198" s="48"/>
      <c r="FV1198" s="48"/>
      <c r="FW1198" s="48"/>
      <c r="FX1198" s="48"/>
      <c r="FY1198" s="48"/>
      <c r="FZ1198" s="48"/>
      <c r="GA1198" s="48"/>
      <c r="GB1198" s="48"/>
      <c r="GC1198" s="48"/>
      <c r="GD1198" s="48"/>
      <c r="GE1198" s="48"/>
      <c r="GF1198" s="48"/>
      <c r="GG1198" s="48"/>
      <c r="GH1198" s="48"/>
      <c r="GI1198" s="48"/>
      <c r="GJ1198" s="48"/>
      <c r="GK1198" s="48"/>
      <c r="GL1198" s="48"/>
      <c r="GM1198" s="48"/>
      <c r="GN1198" s="48"/>
      <c r="GO1198" s="48"/>
      <c r="GP1198" s="48"/>
      <c r="GQ1198" s="48"/>
      <c r="GR1198" s="48"/>
      <c r="GS1198" s="48"/>
      <c r="GT1198" s="48"/>
      <c r="GU1198" s="48"/>
      <c r="GV1198" s="48"/>
      <c r="GW1198" s="48"/>
      <c r="GX1198" s="48"/>
      <c r="GY1198" s="48"/>
      <c r="GZ1198" s="48"/>
      <c r="HA1198" s="48"/>
      <c r="HB1198" s="48"/>
      <c r="HC1198" s="48"/>
      <c r="HD1198" s="48"/>
      <c r="HE1198" s="48"/>
      <c r="HF1198" s="48"/>
      <c r="HG1198" s="48"/>
      <c r="HH1198" s="48"/>
      <c r="HI1198" s="48"/>
      <c r="HJ1198" s="48"/>
      <c r="HK1198" s="48"/>
      <c r="HL1198" s="48"/>
      <c r="HM1198" s="48"/>
      <c r="HN1198" s="48"/>
      <c r="HO1198" s="48"/>
      <c r="HP1198" s="48"/>
      <c r="HQ1198" s="48"/>
      <c r="HR1198" s="48"/>
      <c r="HS1198" s="48"/>
      <c r="HT1198" s="48"/>
      <c r="HU1198" s="48"/>
      <c r="HV1198" s="48"/>
      <c r="HW1198" s="48"/>
      <c r="HX1198" s="48"/>
      <c r="HY1198" s="48"/>
      <c r="HZ1198" s="48"/>
      <c r="IA1198" s="48"/>
      <c r="IB1198" s="48"/>
      <c r="IC1198" s="48"/>
      <c r="ID1198" s="48"/>
      <c r="IE1198" s="48"/>
      <c r="IF1198" s="48"/>
      <c r="IG1198" s="48"/>
      <c r="IH1198" s="48"/>
      <c r="II1198" s="48"/>
      <c r="IJ1198" s="48"/>
      <c r="IK1198" s="48"/>
      <c r="IL1198" s="48"/>
      <c r="IM1198" s="48"/>
      <c r="IN1198" s="48"/>
      <c r="IO1198" s="48"/>
      <c r="IP1198" s="48"/>
      <c r="IQ1198" s="48"/>
      <c r="IR1198" s="48"/>
      <c r="IS1198" s="48"/>
      <c r="IT1198" s="48"/>
      <c r="IU1198" s="48"/>
      <c r="IV1198" s="48"/>
    </row>
    <row r="1199" spans="2:256" x14ac:dyDescent="0.25">
      <c r="B1199" s="48"/>
      <c r="C1199" s="48"/>
      <c r="D1199" s="48"/>
      <c r="E1199" s="48"/>
      <c r="F1199" s="48"/>
      <c r="G1199" s="48"/>
      <c r="H1199" s="48"/>
      <c r="I1199" s="48"/>
      <c r="J1199" s="48"/>
      <c r="K1199" s="48"/>
      <c r="O1199" s="48"/>
      <c r="P1199" s="48"/>
      <c r="Q1199" s="48"/>
      <c r="R1199" s="48"/>
      <c r="S1199" s="48"/>
      <c r="T1199" s="48"/>
      <c r="U1199" s="48"/>
      <c r="V1199" s="48"/>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c r="EF1199" s="48"/>
      <c r="EG1199" s="48"/>
      <c r="EH1199" s="48"/>
      <c r="EI1199" s="48"/>
      <c r="EJ1199" s="48"/>
      <c r="EK1199" s="48"/>
      <c r="EL1199" s="48"/>
      <c r="EM1199" s="48"/>
      <c r="EN1199" s="48"/>
      <c r="EO1199" s="48"/>
      <c r="EP1199" s="48"/>
      <c r="EQ1199" s="48"/>
      <c r="ER1199" s="48"/>
      <c r="ES1199" s="48"/>
      <c r="ET1199" s="48"/>
      <c r="EU1199" s="48"/>
      <c r="EV1199" s="48"/>
      <c r="EW1199" s="48"/>
      <c r="EX1199" s="48"/>
      <c r="EY1199" s="48"/>
      <c r="EZ1199" s="48"/>
      <c r="FA1199" s="48"/>
      <c r="FB1199" s="48"/>
      <c r="FC1199" s="48"/>
      <c r="FD1199" s="48"/>
      <c r="FE1199" s="48"/>
      <c r="FF1199" s="48"/>
      <c r="FG1199" s="48"/>
      <c r="FH1199" s="48"/>
      <c r="FI1199" s="48"/>
      <c r="FJ1199" s="48"/>
      <c r="FK1199" s="48"/>
      <c r="FL1199" s="48"/>
      <c r="FM1199" s="48"/>
      <c r="FN1199" s="48"/>
      <c r="FO1199" s="48"/>
      <c r="FP1199" s="48"/>
      <c r="FQ1199" s="48"/>
      <c r="FR1199" s="48"/>
      <c r="FS1199" s="48"/>
      <c r="FT1199" s="48"/>
      <c r="FU1199" s="48"/>
      <c r="FV1199" s="48"/>
      <c r="FW1199" s="48"/>
      <c r="FX1199" s="48"/>
      <c r="FY1199" s="48"/>
      <c r="FZ1199" s="48"/>
      <c r="GA1199" s="48"/>
      <c r="GB1199" s="48"/>
      <c r="GC1199" s="48"/>
      <c r="GD1199" s="48"/>
      <c r="GE1199" s="48"/>
      <c r="GF1199" s="48"/>
      <c r="GG1199" s="48"/>
      <c r="GH1199" s="48"/>
      <c r="GI1199" s="48"/>
      <c r="GJ1199" s="48"/>
      <c r="GK1199" s="48"/>
      <c r="GL1199" s="48"/>
      <c r="GM1199" s="48"/>
      <c r="GN1199" s="48"/>
      <c r="GO1199" s="48"/>
      <c r="GP1199" s="48"/>
      <c r="GQ1199" s="48"/>
      <c r="GR1199" s="48"/>
      <c r="GS1199" s="48"/>
      <c r="GT1199" s="48"/>
      <c r="GU1199" s="48"/>
      <c r="GV1199" s="48"/>
      <c r="GW1199" s="48"/>
      <c r="GX1199" s="48"/>
      <c r="GY1199" s="48"/>
      <c r="GZ1199" s="48"/>
      <c r="HA1199" s="48"/>
      <c r="HB1199" s="48"/>
      <c r="HC1199" s="48"/>
      <c r="HD1199" s="48"/>
      <c r="HE1199" s="48"/>
      <c r="HF1199" s="48"/>
      <c r="HG1199" s="48"/>
      <c r="HH1199" s="48"/>
      <c r="HI1199" s="48"/>
      <c r="HJ1199" s="48"/>
      <c r="HK1199" s="48"/>
      <c r="HL1199" s="48"/>
      <c r="HM1199" s="48"/>
      <c r="HN1199" s="48"/>
      <c r="HO1199" s="48"/>
      <c r="HP1199" s="48"/>
      <c r="HQ1199" s="48"/>
      <c r="HR1199" s="48"/>
      <c r="HS1199" s="48"/>
      <c r="HT1199" s="48"/>
      <c r="HU1199" s="48"/>
      <c r="HV1199" s="48"/>
      <c r="HW1199" s="48"/>
      <c r="HX1199" s="48"/>
      <c r="HY1199" s="48"/>
      <c r="HZ1199" s="48"/>
      <c r="IA1199" s="48"/>
      <c r="IB1199" s="48"/>
      <c r="IC1199" s="48"/>
      <c r="ID1199" s="48"/>
      <c r="IE1199" s="48"/>
      <c r="IF1199" s="48"/>
      <c r="IG1199" s="48"/>
      <c r="IH1199" s="48"/>
      <c r="II1199" s="48"/>
      <c r="IJ1199" s="48"/>
      <c r="IK1199" s="48"/>
      <c r="IL1199" s="48"/>
      <c r="IM1199" s="48"/>
      <c r="IN1199" s="48"/>
      <c r="IO1199" s="48"/>
      <c r="IP1199" s="48"/>
      <c r="IQ1199" s="48"/>
      <c r="IR1199" s="48"/>
      <c r="IS1199" s="48"/>
      <c r="IT1199" s="48"/>
      <c r="IU1199" s="48"/>
      <c r="IV1199" s="48"/>
    </row>
    <row r="1200" spans="2:256" x14ac:dyDescent="0.25">
      <c r="B1200" s="48"/>
      <c r="C1200" s="48"/>
      <c r="D1200" s="48"/>
      <c r="E1200" s="48"/>
      <c r="F1200" s="48"/>
      <c r="G1200" s="48"/>
      <c r="H1200" s="48"/>
      <c r="I1200" s="48"/>
      <c r="J1200" s="48"/>
      <c r="K1200" s="48"/>
      <c r="O1200" s="48"/>
      <c r="P1200" s="48"/>
      <c r="Q1200" s="48"/>
      <c r="R1200" s="48"/>
      <c r="S1200" s="48"/>
      <c r="T1200" s="48"/>
      <c r="U1200" s="48"/>
      <c r="V1200" s="48"/>
      <c r="W1200" s="48"/>
      <c r="X1200" s="48"/>
      <c r="Y1200" s="48"/>
      <c r="Z1200" s="48"/>
      <c r="AA1200" s="48"/>
      <c r="AB1200" s="48"/>
      <c r="AC1200" s="48"/>
      <c r="AD1200" s="48"/>
      <c r="AE1200" s="48"/>
      <c r="AF1200" s="48"/>
      <c r="AG1200" s="48"/>
      <c r="AH1200" s="48"/>
      <c r="AI1200" s="48"/>
      <c r="AJ1200" s="48"/>
      <c r="AK1200" s="48"/>
      <c r="AL1200" s="48"/>
      <c r="AM1200" s="48"/>
      <c r="AN1200" s="48"/>
      <c r="AO1200" s="48"/>
      <c r="AP1200" s="48"/>
      <c r="AQ1200" s="48"/>
      <c r="AR1200" s="48"/>
      <c r="AS1200" s="48"/>
      <c r="AT1200" s="48"/>
      <c r="AU1200" s="48"/>
      <c r="AV1200" s="48"/>
      <c r="AW1200" s="48"/>
      <c r="AX1200" s="48"/>
      <c r="AY1200" s="48"/>
      <c r="AZ1200" s="48"/>
      <c r="BA1200" s="48"/>
      <c r="BB1200" s="48"/>
      <c r="BC1200" s="48"/>
      <c r="BD1200" s="48"/>
      <c r="BE1200" s="48"/>
      <c r="BF1200" s="48"/>
      <c r="BG1200" s="48"/>
      <c r="BH1200" s="48"/>
      <c r="BI1200" s="48"/>
      <c r="BJ1200" s="48"/>
      <c r="BK1200" s="48"/>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48"/>
      <c r="DF1200" s="48"/>
      <c r="DG1200" s="48"/>
      <c r="DH1200" s="48"/>
      <c r="DI1200" s="48"/>
      <c r="DJ1200" s="48"/>
      <c r="DK1200" s="48"/>
      <c r="DL1200" s="48"/>
      <c r="DM1200" s="48"/>
      <c r="DN1200" s="48"/>
      <c r="DO1200" s="48"/>
      <c r="DP1200" s="48"/>
      <c r="DQ1200" s="48"/>
      <c r="DR1200" s="48"/>
      <c r="DS1200" s="48"/>
      <c r="DT1200" s="48"/>
      <c r="DU1200" s="48"/>
      <c r="DV1200" s="48"/>
      <c r="DW1200" s="48"/>
      <c r="DX1200" s="48"/>
      <c r="DY1200" s="48"/>
      <c r="DZ1200" s="48"/>
      <c r="EA1200" s="48"/>
      <c r="EB1200" s="48"/>
      <c r="EC1200" s="48"/>
      <c r="ED1200" s="48"/>
      <c r="EE1200" s="48"/>
      <c r="EF1200" s="48"/>
      <c r="EG1200" s="48"/>
      <c r="EH1200" s="48"/>
      <c r="EI1200" s="48"/>
      <c r="EJ1200" s="48"/>
      <c r="EK1200" s="48"/>
      <c r="EL1200" s="48"/>
      <c r="EM1200" s="48"/>
      <c r="EN1200" s="48"/>
      <c r="EO1200" s="48"/>
      <c r="EP1200" s="48"/>
      <c r="EQ1200" s="48"/>
      <c r="ER1200" s="48"/>
      <c r="ES1200" s="48"/>
      <c r="ET1200" s="48"/>
      <c r="EU1200" s="48"/>
      <c r="EV1200" s="48"/>
      <c r="EW1200" s="48"/>
      <c r="EX1200" s="48"/>
      <c r="EY1200" s="48"/>
      <c r="EZ1200" s="48"/>
      <c r="FA1200" s="48"/>
      <c r="FB1200" s="48"/>
      <c r="FC1200" s="48"/>
      <c r="FD1200" s="48"/>
      <c r="FE1200" s="48"/>
      <c r="FF1200" s="48"/>
      <c r="FG1200" s="48"/>
      <c r="FH1200" s="48"/>
      <c r="FI1200" s="48"/>
      <c r="FJ1200" s="48"/>
      <c r="FK1200" s="48"/>
      <c r="FL1200" s="48"/>
      <c r="FM1200" s="48"/>
      <c r="FN1200" s="48"/>
      <c r="FO1200" s="48"/>
      <c r="FP1200" s="48"/>
      <c r="FQ1200" s="48"/>
      <c r="FR1200" s="48"/>
      <c r="FS1200" s="48"/>
      <c r="FT1200" s="48"/>
      <c r="FU1200" s="48"/>
      <c r="FV1200" s="48"/>
      <c r="FW1200" s="48"/>
      <c r="FX1200" s="48"/>
      <c r="FY1200" s="48"/>
      <c r="FZ1200" s="48"/>
      <c r="GA1200" s="48"/>
      <c r="GB1200" s="48"/>
      <c r="GC1200" s="48"/>
      <c r="GD1200" s="48"/>
      <c r="GE1200" s="48"/>
      <c r="GF1200" s="48"/>
      <c r="GG1200" s="48"/>
      <c r="GH1200" s="48"/>
      <c r="GI1200" s="48"/>
      <c r="GJ1200" s="48"/>
      <c r="GK1200" s="48"/>
      <c r="GL1200" s="48"/>
      <c r="GM1200" s="48"/>
      <c r="GN1200" s="48"/>
      <c r="GO1200" s="48"/>
      <c r="GP1200" s="48"/>
      <c r="GQ1200" s="48"/>
      <c r="GR1200" s="48"/>
      <c r="GS1200" s="48"/>
      <c r="GT1200" s="48"/>
      <c r="GU1200" s="48"/>
      <c r="GV1200" s="48"/>
      <c r="GW1200" s="48"/>
      <c r="GX1200" s="48"/>
      <c r="GY1200" s="48"/>
      <c r="GZ1200" s="48"/>
      <c r="HA1200" s="48"/>
      <c r="HB1200" s="48"/>
      <c r="HC1200" s="48"/>
      <c r="HD1200" s="48"/>
      <c r="HE1200" s="48"/>
      <c r="HF1200" s="48"/>
      <c r="HG1200" s="48"/>
      <c r="HH1200" s="48"/>
      <c r="HI1200" s="48"/>
      <c r="HJ1200" s="48"/>
      <c r="HK1200" s="48"/>
      <c r="HL1200" s="48"/>
      <c r="HM1200" s="48"/>
      <c r="HN1200" s="48"/>
      <c r="HO1200" s="48"/>
      <c r="HP1200" s="48"/>
      <c r="HQ1200" s="48"/>
      <c r="HR1200" s="48"/>
      <c r="HS1200" s="48"/>
      <c r="HT1200" s="48"/>
      <c r="HU1200" s="48"/>
      <c r="HV1200" s="48"/>
      <c r="HW1200" s="48"/>
      <c r="HX1200" s="48"/>
      <c r="HY1200" s="48"/>
      <c r="HZ1200" s="48"/>
      <c r="IA1200" s="48"/>
      <c r="IB1200" s="48"/>
      <c r="IC1200" s="48"/>
      <c r="ID1200" s="48"/>
      <c r="IE1200" s="48"/>
      <c r="IF1200" s="48"/>
      <c r="IG1200" s="48"/>
      <c r="IH1200" s="48"/>
      <c r="II1200" s="48"/>
      <c r="IJ1200" s="48"/>
      <c r="IK1200" s="48"/>
      <c r="IL1200" s="48"/>
      <c r="IM1200" s="48"/>
      <c r="IN1200" s="48"/>
      <c r="IO1200" s="48"/>
      <c r="IP1200" s="48"/>
      <c r="IQ1200" s="48"/>
      <c r="IR1200" s="48"/>
      <c r="IS1200" s="48"/>
      <c r="IT1200" s="48"/>
      <c r="IU1200" s="48"/>
      <c r="IV1200" s="48"/>
    </row>
    <row r="1201" spans="2:256" x14ac:dyDescent="0.25">
      <c r="B1201" s="48"/>
      <c r="C1201" s="48"/>
      <c r="D1201" s="48"/>
      <c r="E1201" s="48"/>
      <c r="F1201" s="48"/>
      <c r="G1201" s="48"/>
      <c r="H1201" s="48"/>
      <c r="I1201" s="48"/>
      <c r="J1201" s="48"/>
      <c r="K1201" s="48"/>
      <c r="O1201" s="48"/>
      <c r="P1201" s="48"/>
      <c r="Q1201" s="48"/>
      <c r="R1201" s="48"/>
      <c r="S1201" s="48"/>
      <c r="T1201" s="48"/>
      <c r="U1201" s="48"/>
      <c r="V1201" s="48"/>
      <c r="W1201" s="48"/>
      <c r="X1201" s="48"/>
      <c r="Y1201" s="48"/>
      <c r="Z1201" s="48"/>
      <c r="AA1201" s="48"/>
      <c r="AB1201" s="48"/>
      <c r="AC1201" s="48"/>
      <c r="AD1201" s="48"/>
      <c r="AE1201" s="48"/>
      <c r="AF1201" s="48"/>
      <c r="AG1201" s="48"/>
      <c r="AH1201" s="48"/>
      <c r="AI1201" s="48"/>
      <c r="AJ1201" s="48"/>
      <c r="AK1201" s="48"/>
      <c r="AL1201" s="48"/>
      <c r="AM1201" s="48"/>
      <c r="AN1201" s="48"/>
      <c r="AO1201" s="48"/>
      <c r="AP1201" s="48"/>
      <c r="AQ1201" s="48"/>
      <c r="AR1201" s="48"/>
      <c r="AS1201" s="48"/>
      <c r="AT1201" s="48"/>
      <c r="AU1201" s="48"/>
      <c r="AV1201" s="48"/>
      <c r="AW1201" s="48"/>
      <c r="AX1201" s="48"/>
      <c r="AY1201" s="48"/>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c r="EF1201" s="48"/>
      <c r="EG1201" s="48"/>
      <c r="EH1201" s="48"/>
      <c r="EI1201" s="48"/>
      <c r="EJ1201" s="48"/>
      <c r="EK1201" s="48"/>
      <c r="EL1201" s="48"/>
      <c r="EM1201" s="48"/>
      <c r="EN1201" s="48"/>
      <c r="EO1201" s="48"/>
      <c r="EP1201" s="48"/>
      <c r="EQ1201" s="48"/>
      <c r="ER1201" s="48"/>
      <c r="ES1201" s="48"/>
      <c r="ET1201" s="48"/>
      <c r="EU1201" s="48"/>
      <c r="EV1201" s="48"/>
      <c r="EW1201" s="48"/>
      <c r="EX1201" s="48"/>
      <c r="EY1201" s="48"/>
      <c r="EZ1201" s="48"/>
      <c r="FA1201" s="48"/>
      <c r="FB1201" s="48"/>
      <c r="FC1201" s="48"/>
      <c r="FD1201" s="48"/>
      <c r="FE1201" s="48"/>
      <c r="FF1201" s="48"/>
      <c r="FG1201" s="48"/>
      <c r="FH1201" s="48"/>
      <c r="FI1201" s="48"/>
      <c r="FJ1201" s="48"/>
      <c r="FK1201" s="48"/>
      <c r="FL1201" s="48"/>
      <c r="FM1201" s="48"/>
      <c r="FN1201" s="48"/>
      <c r="FO1201" s="48"/>
      <c r="FP1201" s="48"/>
      <c r="FQ1201" s="48"/>
      <c r="FR1201" s="48"/>
      <c r="FS1201" s="48"/>
      <c r="FT1201" s="48"/>
      <c r="FU1201" s="48"/>
      <c r="FV1201" s="48"/>
      <c r="FW1201" s="48"/>
      <c r="FX1201" s="48"/>
      <c r="FY1201" s="48"/>
      <c r="FZ1201" s="48"/>
      <c r="GA1201" s="48"/>
      <c r="GB1201" s="48"/>
      <c r="GC1201" s="48"/>
      <c r="GD1201" s="48"/>
      <c r="GE1201" s="48"/>
      <c r="GF1201" s="48"/>
      <c r="GG1201" s="48"/>
      <c r="GH1201" s="48"/>
      <c r="GI1201" s="48"/>
      <c r="GJ1201" s="48"/>
      <c r="GK1201" s="48"/>
      <c r="GL1201" s="48"/>
      <c r="GM1201" s="48"/>
      <c r="GN1201" s="48"/>
      <c r="GO1201" s="48"/>
      <c r="GP1201" s="48"/>
      <c r="GQ1201" s="48"/>
      <c r="GR1201" s="48"/>
      <c r="GS1201" s="48"/>
      <c r="GT1201" s="48"/>
      <c r="GU1201" s="48"/>
      <c r="GV1201" s="48"/>
      <c r="GW1201" s="48"/>
      <c r="GX1201" s="48"/>
      <c r="GY1201" s="48"/>
      <c r="GZ1201" s="48"/>
      <c r="HA1201" s="48"/>
      <c r="HB1201" s="48"/>
      <c r="HC1201" s="48"/>
      <c r="HD1201" s="48"/>
      <c r="HE1201" s="48"/>
      <c r="HF1201" s="48"/>
      <c r="HG1201" s="48"/>
      <c r="HH1201" s="48"/>
      <c r="HI1201" s="48"/>
      <c r="HJ1201" s="48"/>
      <c r="HK1201" s="48"/>
      <c r="HL1201" s="48"/>
      <c r="HM1201" s="48"/>
      <c r="HN1201" s="48"/>
      <c r="HO1201" s="48"/>
      <c r="HP1201" s="48"/>
      <c r="HQ1201" s="48"/>
      <c r="HR1201" s="48"/>
      <c r="HS1201" s="48"/>
      <c r="HT1201" s="48"/>
      <c r="HU1201" s="48"/>
      <c r="HV1201" s="48"/>
      <c r="HW1201" s="48"/>
      <c r="HX1201" s="48"/>
      <c r="HY1201" s="48"/>
      <c r="HZ1201" s="48"/>
      <c r="IA1201" s="48"/>
      <c r="IB1201" s="48"/>
      <c r="IC1201" s="48"/>
      <c r="ID1201" s="48"/>
      <c r="IE1201" s="48"/>
      <c r="IF1201" s="48"/>
      <c r="IG1201" s="48"/>
      <c r="IH1201" s="48"/>
      <c r="II1201" s="48"/>
      <c r="IJ1201" s="48"/>
      <c r="IK1201" s="48"/>
      <c r="IL1201" s="48"/>
      <c r="IM1201" s="48"/>
      <c r="IN1201" s="48"/>
      <c r="IO1201" s="48"/>
      <c r="IP1201" s="48"/>
      <c r="IQ1201" s="48"/>
      <c r="IR1201" s="48"/>
      <c r="IS1201" s="48"/>
      <c r="IT1201" s="48"/>
      <c r="IU1201" s="48"/>
      <c r="IV1201" s="48"/>
    </row>
    <row r="1202" spans="2:256" x14ac:dyDescent="0.25">
      <c r="B1202" s="48"/>
      <c r="C1202" s="48"/>
      <c r="D1202" s="48"/>
      <c r="E1202" s="48"/>
      <c r="F1202" s="48"/>
      <c r="G1202" s="48"/>
      <c r="H1202" s="48"/>
      <c r="I1202" s="48"/>
      <c r="J1202" s="48"/>
      <c r="K1202" s="48"/>
      <c r="O1202" s="48"/>
      <c r="P1202" s="48"/>
      <c r="Q1202" s="48"/>
      <c r="R1202" s="48"/>
      <c r="S1202" s="48"/>
      <c r="T1202" s="48"/>
      <c r="U1202" s="48"/>
      <c r="V1202" s="48"/>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c r="EF1202" s="48"/>
      <c r="EG1202" s="48"/>
      <c r="EH1202" s="48"/>
      <c r="EI1202" s="48"/>
      <c r="EJ1202" s="48"/>
      <c r="EK1202" s="48"/>
      <c r="EL1202" s="48"/>
      <c r="EM1202" s="48"/>
      <c r="EN1202" s="48"/>
      <c r="EO1202" s="48"/>
      <c r="EP1202" s="48"/>
      <c r="EQ1202" s="48"/>
      <c r="ER1202" s="48"/>
      <c r="ES1202" s="48"/>
      <c r="ET1202" s="48"/>
      <c r="EU1202" s="48"/>
      <c r="EV1202" s="48"/>
      <c r="EW1202" s="48"/>
      <c r="EX1202" s="48"/>
      <c r="EY1202" s="48"/>
      <c r="EZ1202" s="48"/>
      <c r="FA1202" s="48"/>
      <c r="FB1202" s="48"/>
      <c r="FC1202" s="48"/>
      <c r="FD1202" s="48"/>
      <c r="FE1202" s="48"/>
      <c r="FF1202" s="48"/>
      <c r="FG1202" s="48"/>
      <c r="FH1202" s="48"/>
      <c r="FI1202" s="48"/>
      <c r="FJ1202" s="48"/>
      <c r="FK1202" s="48"/>
      <c r="FL1202" s="48"/>
      <c r="FM1202" s="48"/>
      <c r="FN1202" s="48"/>
      <c r="FO1202" s="48"/>
      <c r="FP1202" s="48"/>
      <c r="FQ1202" s="48"/>
      <c r="FR1202" s="48"/>
      <c r="FS1202" s="48"/>
      <c r="FT1202" s="48"/>
      <c r="FU1202" s="48"/>
      <c r="FV1202" s="48"/>
      <c r="FW1202" s="48"/>
      <c r="FX1202" s="48"/>
      <c r="FY1202" s="48"/>
      <c r="FZ1202" s="48"/>
      <c r="GA1202" s="48"/>
      <c r="GB1202" s="48"/>
      <c r="GC1202" s="48"/>
      <c r="GD1202" s="48"/>
      <c r="GE1202" s="48"/>
      <c r="GF1202" s="48"/>
      <c r="GG1202" s="48"/>
      <c r="GH1202" s="48"/>
      <c r="GI1202" s="48"/>
      <c r="GJ1202" s="48"/>
      <c r="GK1202" s="48"/>
      <c r="GL1202" s="48"/>
      <c r="GM1202" s="48"/>
      <c r="GN1202" s="48"/>
      <c r="GO1202" s="48"/>
      <c r="GP1202" s="48"/>
      <c r="GQ1202" s="48"/>
      <c r="GR1202" s="48"/>
      <c r="GS1202" s="48"/>
      <c r="GT1202" s="48"/>
      <c r="GU1202" s="48"/>
      <c r="GV1202" s="48"/>
      <c r="GW1202" s="48"/>
      <c r="GX1202" s="48"/>
      <c r="GY1202" s="48"/>
      <c r="GZ1202" s="48"/>
      <c r="HA1202" s="48"/>
      <c r="HB1202" s="48"/>
      <c r="HC1202" s="48"/>
      <c r="HD1202" s="48"/>
      <c r="HE1202" s="48"/>
      <c r="HF1202" s="48"/>
      <c r="HG1202" s="48"/>
      <c r="HH1202" s="48"/>
      <c r="HI1202" s="48"/>
      <c r="HJ1202" s="48"/>
      <c r="HK1202" s="48"/>
      <c r="HL1202" s="48"/>
      <c r="HM1202" s="48"/>
      <c r="HN1202" s="48"/>
      <c r="HO1202" s="48"/>
      <c r="HP1202" s="48"/>
      <c r="HQ1202" s="48"/>
      <c r="HR1202" s="48"/>
      <c r="HS1202" s="48"/>
      <c r="HT1202" s="48"/>
      <c r="HU1202" s="48"/>
      <c r="HV1202" s="48"/>
      <c r="HW1202" s="48"/>
      <c r="HX1202" s="48"/>
      <c r="HY1202" s="48"/>
      <c r="HZ1202" s="48"/>
      <c r="IA1202" s="48"/>
      <c r="IB1202" s="48"/>
      <c r="IC1202" s="48"/>
      <c r="ID1202" s="48"/>
      <c r="IE1202" s="48"/>
      <c r="IF1202" s="48"/>
      <c r="IG1202" s="48"/>
      <c r="IH1202" s="48"/>
      <c r="II1202" s="48"/>
      <c r="IJ1202" s="48"/>
      <c r="IK1202" s="48"/>
      <c r="IL1202" s="48"/>
      <c r="IM1202" s="48"/>
      <c r="IN1202" s="48"/>
      <c r="IO1202" s="48"/>
      <c r="IP1202" s="48"/>
      <c r="IQ1202" s="48"/>
      <c r="IR1202" s="48"/>
      <c r="IS1202" s="48"/>
      <c r="IT1202" s="48"/>
      <c r="IU1202" s="48"/>
      <c r="IV1202" s="48"/>
    </row>
    <row r="1203" spans="2:256" x14ac:dyDescent="0.25">
      <c r="B1203" s="48"/>
      <c r="C1203" s="48"/>
      <c r="D1203" s="48"/>
      <c r="E1203" s="48"/>
      <c r="F1203" s="48"/>
      <c r="G1203" s="48"/>
      <c r="H1203" s="48"/>
      <c r="I1203" s="48"/>
      <c r="J1203" s="48"/>
      <c r="K1203" s="48"/>
      <c r="O1203" s="48"/>
      <c r="P1203" s="48"/>
      <c r="Q1203" s="48"/>
      <c r="R1203" s="48"/>
      <c r="S1203" s="48"/>
      <c r="T1203" s="48"/>
      <c r="U1203" s="48"/>
      <c r="V1203" s="48"/>
      <c r="W1203" s="48"/>
      <c r="X1203" s="48"/>
      <c r="Y1203" s="48"/>
      <c r="Z1203" s="48"/>
      <c r="AA1203" s="48"/>
      <c r="AB1203" s="48"/>
      <c r="AC1203" s="48"/>
      <c r="AD1203" s="48"/>
      <c r="AE1203" s="48"/>
      <c r="AF1203" s="48"/>
      <c r="AG1203" s="48"/>
      <c r="AH1203" s="48"/>
      <c r="AI1203" s="48"/>
      <c r="AJ1203" s="48"/>
      <c r="AK1203" s="48"/>
      <c r="AL1203" s="48"/>
      <c r="AM1203" s="48"/>
      <c r="AN1203" s="48"/>
      <c r="AO1203" s="48"/>
      <c r="AP1203" s="48"/>
      <c r="AQ1203" s="48"/>
      <c r="AR1203" s="48"/>
      <c r="AS1203" s="48"/>
      <c r="AT1203" s="48"/>
      <c r="AU1203" s="48"/>
      <c r="AV1203" s="48"/>
      <c r="AW1203" s="48"/>
      <c r="AX1203" s="48"/>
      <c r="AY1203" s="48"/>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c r="EF1203" s="48"/>
      <c r="EG1203" s="48"/>
      <c r="EH1203" s="48"/>
      <c r="EI1203" s="48"/>
      <c r="EJ1203" s="48"/>
      <c r="EK1203" s="48"/>
      <c r="EL1203" s="48"/>
      <c r="EM1203" s="48"/>
      <c r="EN1203" s="48"/>
      <c r="EO1203" s="48"/>
      <c r="EP1203" s="48"/>
      <c r="EQ1203" s="48"/>
      <c r="ER1203" s="48"/>
      <c r="ES1203" s="48"/>
      <c r="ET1203" s="48"/>
      <c r="EU1203" s="48"/>
      <c r="EV1203" s="48"/>
      <c r="EW1203" s="48"/>
      <c r="EX1203" s="48"/>
      <c r="EY1203" s="48"/>
      <c r="EZ1203" s="48"/>
      <c r="FA1203" s="48"/>
      <c r="FB1203" s="48"/>
      <c r="FC1203" s="48"/>
      <c r="FD1203" s="48"/>
      <c r="FE1203" s="48"/>
      <c r="FF1203" s="48"/>
      <c r="FG1203" s="48"/>
      <c r="FH1203" s="48"/>
      <c r="FI1203" s="48"/>
      <c r="FJ1203" s="48"/>
      <c r="FK1203" s="48"/>
      <c r="FL1203" s="48"/>
      <c r="FM1203" s="48"/>
      <c r="FN1203" s="48"/>
      <c r="FO1203" s="48"/>
      <c r="FP1203" s="48"/>
      <c r="FQ1203" s="48"/>
      <c r="FR1203" s="48"/>
      <c r="FS1203" s="48"/>
      <c r="FT1203" s="48"/>
      <c r="FU1203" s="48"/>
      <c r="FV1203" s="48"/>
      <c r="FW1203" s="48"/>
      <c r="FX1203" s="48"/>
      <c r="FY1203" s="48"/>
      <c r="FZ1203" s="48"/>
      <c r="GA1203" s="48"/>
      <c r="GB1203" s="48"/>
      <c r="GC1203" s="48"/>
      <c r="GD1203" s="48"/>
      <c r="GE1203" s="48"/>
      <c r="GF1203" s="48"/>
      <c r="GG1203" s="48"/>
      <c r="GH1203" s="48"/>
      <c r="GI1203" s="48"/>
      <c r="GJ1203" s="48"/>
      <c r="GK1203" s="48"/>
      <c r="GL1203" s="48"/>
      <c r="GM1203" s="48"/>
      <c r="GN1203" s="48"/>
      <c r="GO1203" s="48"/>
      <c r="GP1203" s="48"/>
      <c r="GQ1203" s="48"/>
      <c r="GR1203" s="48"/>
      <c r="GS1203" s="48"/>
      <c r="GT1203" s="48"/>
      <c r="GU1203" s="48"/>
      <c r="GV1203" s="48"/>
      <c r="GW1203" s="48"/>
      <c r="GX1203" s="48"/>
      <c r="GY1203" s="48"/>
      <c r="GZ1203" s="48"/>
      <c r="HA1203" s="48"/>
      <c r="HB1203" s="48"/>
      <c r="HC1203" s="48"/>
      <c r="HD1203" s="48"/>
      <c r="HE1203" s="48"/>
      <c r="HF1203" s="48"/>
      <c r="HG1203" s="48"/>
      <c r="HH1203" s="48"/>
      <c r="HI1203" s="48"/>
      <c r="HJ1203" s="48"/>
      <c r="HK1203" s="48"/>
      <c r="HL1203" s="48"/>
      <c r="HM1203" s="48"/>
      <c r="HN1203" s="48"/>
      <c r="HO1203" s="48"/>
      <c r="HP1203" s="48"/>
      <c r="HQ1203" s="48"/>
      <c r="HR1203" s="48"/>
      <c r="HS1203" s="48"/>
      <c r="HT1203" s="48"/>
      <c r="HU1203" s="48"/>
      <c r="HV1203" s="48"/>
      <c r="HW1203" s="48"/>
      <c r="HX1203" s="48"/>
      <c r="HY1203" s="48"/>
      <c r="HZ1203" s="48"/>
      <c r="IA1203" s="48"/>
      <c r="IB1203" s="48"/>
      <c r="IC1203" s="48"/>
      <c r="ID1203" s="48"/>
      <c r="IE1203" s="48"/>
      <c r="IF1203" s="48"/>
      <c r="IG1203" s="48"/>
      <c r="IH1203" s="48"/>
      <c r="II1203" s="48"/>
      <c r="IJ1203" s="48"/>
      <c r="IK1203" s="48"/>
      <c r="IL1203" s="48"/>
      <c r="IM1203" s="48"/>
      <c r="IN1203" s="48"/>
      <c r="IO1203" s="48"/>
      <c r="IP1203" s="48"/>
      <c r="IQ1203" s="48"/>
      <c r="IR1203" s="48"/>
      <c r="IS1203" s="48"/>
      <c r="IT1203" s="48"/>
      <c r="IU1203" s="48"/>
      <c r="IV1203" s="48"/>
    </row>
    <row r="1204" spans="2:256" x14ac:dyDescent="0.25">
      <c r="B1204" s="48"/>
      <c r="C1204" s="48"/>
      <c r="D1204" s="48"/>
      <c r="E1204" s="48"/>
      <c r="F1204" s="48"/>
      <c r="G1204" s="48"/>
      <c r="H1204" s="48"/>
      <c r="I1204" s="48"/>
      <c r="J1204" s="48"/>
      <c r="K1204" s="48"/>
      <c r="O1204" s="48"/>
      <c r="P1204" s="48"/>
      <c r="Q1204" s="48"/>
      <c r="R1204" s="48"/>
      <c r="S1204" s="48"/>
      <c r="T1204" s="48"/>
      <c r="U1204" s="48"/>
      <c r="V1204" s="48"/>
      <c r="W1204" s="48"/>
      <c r="X1204" s="48"/>
      <c r="Y1204" s="48"/>
      <c r="Z1204" s="48"/>
      <c r="AA1204" s="48"/>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c r="EF1204" s="48"/>
      <c r="EG1204" s="48"/>
      <c r="EH1204" s="48"/>
      <c r="EI1204" s="48"/>
      <c r="EJ1204" s="48"/>
      <c r="EK1204" s="48"/>
      <c r="EL1204" s="48"/>
      <c r="EM1204" s="48"/>
      <c r="EN1204" s="48"/>
      <c r="EO1204" s="48"/>
      <c r="EP1204" s="48"/>
      <c r="EQ1204" s="48"/>
      <c r="ER1204" s="48"/>
      <c r="ES1204" s="48"/>
      <c r="ET1204" s="48"/>
      <c r="EU1204" s="48"/>
      <c r="EV1204" s="48"/>
      <c r="EW1204" s="48"/>
      <c r="EX1204" s="48"/>
      <c r="EY1204" s="48"/>
      <c r="EZ1204" s="48"/>
      <c r="FA1204" s="48"/>
      <c r="FB1204" s="48"/>
      <c r="FC1204" s="48"/>
      <c r="FD1204" s="48"/>
      <c r="FE1204" s="48"/>
      <c r="FF1204" s="48"/>
      <c r="FG1204" s="48"/>
      <c r="FH1204" s="48"/>
      <c r="FI1204" s="48"/>
      <c r="FJ1204" s="48"/>
      <c r="FK1204" s="48"/>
      <c r="FL1204" s="48"/>
      <c r="FM1204" s="48"/>
      <c r="FN1204" s="48"/>
      <c r="FO1204" s="48"/>
      <c r="FP1204" s="48"/>
      <c r="FQ1204" s="48"/>
      <c r="FR1204" s="48"/>
      <c r="FS1204" s="48"/>
      <c r="FT1204" s="48"/>
      <c r="FU1204" s="48"/>
      <c r="FV1204" s="48"/>
      <c r="FW1204" s="48"/>
      <c r="FX1204" s="48"/>
      <c r="FY1204" s="48"/>
      <c r="FZ1204" s="48"/>
      <c r="GA1204" s="48"/>
      <c r="GB1204" s="48"/>
      <c r="GC1204" s="48"/>
      <c r="GD1204" s="48"/>
      <c r="GE1204" s="48"/>
      <c r="GF1204" s="48"/>
      <c r="GG1204" s="48"/>
      <c r="GH1204" s="48"/>
      <c r="GI1204" s="48"/>
      <c r="GJ1204" s="48"/>
      <c r="GK1204" s="48"/>
      <c r="GL1204" s="48"/>
      <c r="GM1204" s="48"/>
      <c r="GN1204" s="48"/>
      <c r="GO1204" s="48"/>
      <c r="GP1204" s="48"/>
      <c r="GQ1204" s="48"/>
      <c r="GR1204" s="48"/>
      <c r="GS1204" s="48"/>
      <c r="GT1204" s="48"/>
      <c r="GU1204" s="48"/>
      <c r="GV1204" s="48"/>
      <c r="GW1204" s="48"/>
      <c r="GX1204" s="48"/>
      <c r="GY1204" s="48"/>
      <c r="GZ1204" s="48"/>
      <c r="HA1204" s="48"/>
      <c r="HB1204" s="48"/>
      <c r="HC1204" s="48"/>
      <c r="HD1204" s="48"/>
      <c r="HE1204" s="48"/>
      <c r="HF1204" s="48"/>
      <c r="HG1204" s="48"/>
      <c r="HH1204" s="48"/>
      <c r="HI1204" s="48"/>
      <c r="HJ1204" s="48"/>
      <c r="HK1204" s="48"/>
      <c r="HL1204" s="48"/>
      <c r="HM1204" s="48"/>
      <c r="HN1204" s="48"/>
      <c r="HO1204" s="48"/>
      <c r="HP1204" s="48"/>
      <c r="HQ1204" s="48"/>
      <c r="HR1204" s="48"/>
      <c r="HS1204" s="48"/>
      <c r="HT1204" s="48"/>
      <c r="HU1204" s="48"/>
      <c r="HV1204" s="48"/>
      <c r="HW1204" s="48"/>
      <c r="HX1204" s="48"/>
      <c r="HY1204" s="48"/>
      <c r="HZ1204" s="48"/>
      <c r="IA1204" s="48"/>
      <c r="IB1204" s="48"/>
      <c r="IC1204" s="48"/>
      <c r="ID1204" s="48"/>
      <c r="IE1204" s="48"/>
      <c r="IF1204" s="48"/>
      <c r="IG1204" s="48"/>
      <c r="IH1204" s="48"/>
      <c r="II1204" s="48"/>
      <c r="IJ1204" s="48"/>
      <c r="IK1204" s="48"/>
      <c r="IL1204" s="48"/>
      <c r="IM1204" s="48"/>
      <c r="IN1204" s="48"/>
      <c r="IO1204" s="48"/>
      <c r="IP1204" s="48"/>
      <c r="IQ1204" s="48"/>
      <c r="IR1204" s="48"/>
      <c r="IS1204" s="48"/>
      <c r="IT1204" s="48"/>
      <c r="IU1204" s="48"/>
      <c r="IV1204" s="48"/>
    </row>
    <row r="1205" spans="2:256" x14ac:dyDescent="0.25">
      <c r="B1205" s="48"/>
      <c r="C1205" s="48"/>
      <c r="D1205" s="48"/>
      <c r="E1205" s="48"/>
      <c r="F1205" s="48"/>
      <c r="G1205" s="48"/>
      <c r="H1205" s="48"/>
      <c r="I1205" s="48"/>
      <c r="J1205" s="48"/>
      <c r="K1205" s="48"/>
      <c r="O1205" s="48"/>
      <c r="P1205" s="48"/>
      <c r="Q1205" s="48"/>
      <c r="R1205" s="48"/>
      <c r="S1205" s="48"/>
      <c r="T1205" s="48"/>
      <c r="U1205" s="48"/>
      <c r="V1205" s="48"/>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48"/>
      <c r="DF1205" s="48"/>
      <c r="DG1205" s="48"/>
      <c r="DH1205" s="48"/>
      <c r="DI1205" s="48"/>
      <c r="DJ1205" s="48"/>
      <c r="DK1205" s="48"/>
      <c r="DL1205" s="48"/>
      <c r="DM1205" s="48"/>
      <c r="DN1205" s="48"/>
      <c r="DO1205" s="48"/>
      <c r="DP1205" s="48"/>
      <c r="DQ1205" s="48"/>
      <c r="DR1205" s="48"/>
      <c r="DS1205" s="48"/>
      <c r="DT1205" s="48"/>
      <c r="DU1205" s="48"/>
      <c r="DV1205" s="48"/>
      <c r="DW1205" s="48"/>
      <c r="DX1205" s="48"/>
      <c r="DY1205" s="48"/>
      <c r="DZ1205" s="48"/>
      <c r="EA1205" s="48"/>
      <c r="EB1205" s="48"/>
      <c r="EC1205" s="48"/>
      <c r="ED1205" s="48"/>
      <c r="EE1205" s="48"/>
      <c r="EF1205" s="48"/>
      <c r="EG1205" s="48"/>
      <c r="EH1205" s="48"/>
      <c r="EI1205" s="48"/>
      <c r="EJ1205" s="48"/>
      <c r="EK1205" s="48"/>
      <c r="EL1205" s="48"/>
      <c r="EM1205" s="48"/>
      <c r="EN1205" s="48"/>
      <c r="EO1205" s="48"/>
      <c r="EP1205" s="48"/>
      <c r="EQ1205" s="48"/>
      <c r="ER1205" s="48"/>
      <c r="ES1205" s="48"/>
      <c r="ET1205" s="48"/>
      <c r="EU1205" s="48"/>
      <c r="EV1205" s="48"/>
      <c r="EW1205" s="48"/>
      <c r="EX1205" s="48"/>
      <c r="EY1205" s="48"/>
      <c r="EZ1205" s="48"/>
      <c r="FA1205" s="48"/>
      <c r="FB1205" s="48"/>
      <c r="FC1205" s="48"/>
      <c r="FD1205" s="48"/>
      <c r="FE1205" s="48"/>
      <c r="FF1205" s="48"/>
      <c r="FG1205" s="48"/>
      <c r="FH1205" s="48"/>
      <c r="FI1205" s="48"/>
      <c r="FJ1205" s="48"/>
      <c r="FK1205" s="48"/>
      <c r="FL1205" s="48"/>
      <c r="FM1205" s="48"/>
      <c r="FN1205" s="48"/>
      <c r="FO1205" s="48"/>
      <c r="FP1205" s="48"/>
      <c r="FQ1205" s="48"/>
      <c r="FR1205" s="48"/>
      <c r="FS1205" s="48"/>
      <c r="FT1205" s="48"/>
      <c r="FU1205" s="48"/>
      <c r="FV1205" s="48"/>
      <c r="FW1205" s="48"/>
      <c r="FX1205" s="48"/>
      <c r="FY1205" s="48"/>
      <c r="FZ1205" s="48"/>
      <c r="GA1205" s="48"/>
      <c r="GB1205" s="48"/>
      <c r="GC1205" s="48"/>
      <c r="GD1205" s="48"/>
      <c r="GE1205" s="48"/>
      <c r="GF1205" s="48"/>
      <c r="GG1205" s="48"/>
      <c r="GH1205" s="48"/>
      <c r="GI1205" s="48"/>
      <c r="GJ1205" s="48"/>
      <c r="GK1205" s="48"/>
      <c r="GL1205" s="48"/>
      <c r="GM1205" s="48"/>
      <c r="GN1205" s="48"/>
      <c r="GO1205" s="48"/>
      <c r="GP1205" s="48"/>
      <c r="GQ1205" s="48"/>
      <c r="GR1205" s="48"/>
      <c r="GS1205" s="48"/>
      <c r="GT1205" s="48"/>
      <c r="GU1205" s="48"/>
      <c r="GV1205" s="48"/>
      <c r="GW1205" s="48"/>
      <c r="GX1205" s="48"/>
      <c r="GY1205" s="48"/>
      <c r="GZ1205" s="48"/>
      <c r="HA1205" s="48"/>
      <c r="HB1205" s="48"/>
      <c r="HC1205" s="48"/>
      <c r="HD1205" s="48"/>
      <c r="HE1205" s="48"/>
      <c r="HF1205" s="48"/>
      <c r="HG1205" s="48"/>
      <c r="HH1205" s="48"/>
      <c r="HI1205" s="48"/>
      <c r="HJ1205" s="48"/>
      <c r="HK1205" s="48"/>
      <c r="HL1205" s="48"/>
      <c r="HM1205" s="48"/>
      <c r="HN1205" s="48"/>
      <c r="HO1205" s="48"/>
      <c r="HP1205" s="48"/>
      <c r="HQ1205" s="48"/>
      <c r="HR1205" s="48"/>
      <c r="HS1205" s="48"/>
      <c r="HT1205" s="48"/>
      <c r="HU1205" s="48"/>
      <c r="HV1205" s="48"/>
      <c r="HW1205" s="48"/>
      <c r="HX1205" s="48"/>
      <c r="HY1205" s="48"/>
      <c r="HZ1205" s="48"/>
      <c r="IA1205" s="48"/>
      <c r="IB1205" s="48"/>
      <c r="IC1205" s="48"/>
      <c r="ID1205" s="48"/>
      <c r="IE1205" s="48"/>
      <c r="IF1205" s="48"/>
      <c r="IG1205" s="48"/>
      <c r="IH1205" s="48"/>
      <c r="II1205" s="48"/>
      <c r="IJ1205" s="48"/>
      <c r="IK1205" s="48"/>
      <c r="IL1205" s="48"/>
      <c r="IM1205" s="48"/>
      <c r="IN1205" s="48"/>
      <c r="IO1205" s="48"/>
      <c r="IP1205" s="48"/>
      <c r="IQ1205" s="48"/>
      <c r="IR1205" s="48"/>
      <c r="IS1205" s="48"/>
      <c r="IT1205" s="48"/>
      <c r="IU1205" s="48"/>
      <c r="IV1205" s="48"/>
    </row>
    <row r="1206" spans="2:256" x14ac:dyDescent="0.25">
      <c r="B1206" s="48"/>
      <c r="C1206" s="48"/>
      <c r="D1206" s="48"/>
      <c r="E1206" s="48"/>
      <c r="F1206" s="48"/>
      <c r="G1206" s="48"/>
      <c r="H1206" s="48"/>
      <c r="I1206" s="48"/>
      <c r="J1206" s="48"/>
      <c r="K1206" s="48"/>
      <c r="O1206" s="48"/>
      <c r="P1206" s="48"/>
      <c r="Q1206" s="48"/>
      <c r="R1206" s="48"/>
      <c r="S1206" s="48"/>
      <c r="T1206" s="48"/>
      <c r="U1206" s="48"/>
      <c r="V1206" s="48"/>
      <c r="W1206" s="48"/>
      <c r="X1206" s="48"/>
      <c r="Y1206" s="48"/>
      <c r="Z1206" s="48"/>
      <c r="AA1206" s="48"/>
      <c r="AB1206" s="48"/>
      <c r="AC1206" s="48"/>
      <c r="AD1206" s="48"/>
      <c r="AE1206" s="48"/>
      <c r="AF1206" s="48"/>
      <c r="AG1206" s="48"/>
      <c r="AH1206" s="48"/>
      <c r="AI1206" s="48"/>
      <c r="AJ1206" s="48"/>
      <c r="AK1206" s="48"/>
      <c r="AL1206" s="48"/>
      <c r="AM1206" s="48"/>
      <c r="AN1206" s="48"/>
      <c r="AO1206" s="48"/>
      <c r="AP1206" s="48"/>
      <c r="AQ1206" s="48"/>
      <c r="AR1206" s="48"/>
      <c r="AS1206" s="48"/>
      <c r="AT1206" s="48"/>
      <c r="AU1206" s="48"/>
      <c r="AV1206" s="48"/>
      <c r="AW1206" s="48"/>
      <c r="AX1206" s="48"/>
      <c r="AY1206" s="48"/>
      <c r="AZ1206" s="48"/>
      <c r="BA1206" s="48"/>
      <c r="BB1206" s="48"/>
      <c r="BC1206" s="48"/>
      <c r="BD1206" s="48"/>
      <c r="BE1206" s="48"/>
      <c r="BF1206" s="48"/>
      <c r="BG1206" s="48"/>
      <c r="BH1206" s="48"/>
      <c r="BI1206" s="48"/>
      <c r="BJ1206" s="48"/>
      <c r="BK1206" s="48"/>
      <c r="BL1206" s="48"/>
      <c r="BM1206" s="48"/>
      <c r="BN1206" s="48"/>
      <c r="BO1206" s="48"/>
      <c r="BP1206" s="48"/>
      <c r="BQ1206" s="48"/>
      <c r="BR1206" s="48"/>
      <c r="BS1206" s="48"/>
      <c r="BT1206" s="48"/>
      <c r="BU1206" s="48"/>
      <c r="BV1206" s="48"/>
      <c r="BW1206" s="48"/>
      <c r="BX1206" s="48"/>
      <c r="BY1206" s="48"/>
      <c r="BZ1206" s="48"/>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48"/>
      <c r="DF1206" s="48"/>
      <c r="DG1206" s="48"/>
      <c r="DH1206" s="48"/>
      <c r="DI1206" s="48"/>
      <c r="DJ1206" s="48"/>
      <c r="DK1206" s="48"/>
      <c r="DL1206" s="48"/>
      <c r="DM1206" s="48"/>
      <c r="DN1206" s="48"/>
      <c r="DO1206" s="48"/>
      <c r="DP1206" s="48"/>
      <c r="DQ1206" s="48"/>
      <c r="DR1206" s="48"/>
      <c r="DS1206" s="48"/>
      <c r="DT1206" s="48"/>
      <c r="DU1206" s="48"/>
      <c r="DV1206" s="48"/>
      <c r="DW1206" s="48"/>
      <c r="DX1206" s="48"/>
      <c r="DY1206" s="48"/>
      <c r="DZ1206" s="48"/>
      <c r="EA1206" s="48"/>
      <c r="EB1206" s="48"/>
      <c r="EC1206" s="48"/>
      <c r="ED1206" s="48"/>
      <c r="EE1206" s="48"/>
      <c r="EF1206" s="48"/>
      <c r="EG1206" s="48"/>
      <c r="EH1206" s="48"/>
      <c r="EI1206" s="48"/>
      <c r="EJ1206" s="48"/>
      <c r="EK1206" s="48"/>
      <c r="EL1206" s="48"/>
      <c r="EM1206" s="48"/>
      <c r="EN1206" s="48"/>
      <c r="EO1206" s="48"/>
      <c r="EP1206" s="48"/>
      <c r="EQ1206" s="48"/>
      <c r="ER1206" s="48"/>
      <c r="ES1206" s="48"/>
      <c r="ET1206" s="48"/>
      <c r="EU1206" s="48"/>
      <c r="EV1206" s="48"/>
      <c r="EW1206" s="48"/>
      <c r="EX1206" s="48"/>
      <c r="EY1206" s="48"/>
      <c r="EZ1206" s="48"/>
      <c r="FA1206" s="48"/>
      <c r="FB1206" s="48"/>
      <c r="FC1206" s="48"/>
      <c r="FD1206" s="48"/>
      <c r="FE1206" s="48"/>
      <c r="FF1206" s="48"/>
      <c r="FG1206" s="48"/>
      <c r="FH1206" s="48"/>
      <c r="FI1206" s="48"/>
      <c r="FJ1206" s="48"/>
      <c r="FK1206" s="48"/>
      <c r="FL1206" s="48"/>
      <c r="FM1206" s="48"/>
      <c r="FN1206" s="48"/>
      <c r="FO1206" s="48"/>
      <c r="FP1206" s="48"/>
      <c r="FQ1206" s="48"/>
      <c r="FR1206" s="48"/>
      <c r="FS1206" s="48"/>
      <c r="FT1206" s="48"/>
      <c r="FU1206" s="48"/>
      <c r="FV1206" s="48"/>
      <c r="FW1206" s="48"/>
      <c r="FX1206" s="48"/>
      <c r="FY1206" s="48"/>
      <c r="FZ1206" s="48"/>
      <c r="GA1206" s="48"/>
      <c r="GB1206" s="48"/>
      <c r="GC1206" s="48"/>
      <c r="GD1206" s="48"/>
      <c r="GE1206" s="48"/>
      <c r="GF1206" s="48"/>
      <c r="GG1206" s="48"/>
      <c r="GH1206" s="48"/>
      <c r="GI1206" s="48"/>
      <c r="GJ1206" s="48"/>
      <c r="GK1206" s="48"/>
      <c r="GL1206" s="48"/>
      <c r="GM1206" s="48"/>
      <c r="GN1206" s="48"/>
      <c r="GO1206" s="48"/>
      <c r="GP1206" s="48"/>
      <c r="GQ1206" s="48"/>
      <c r="GR1206" s="48"/>
      <c r="GS1206" s="48"/>
      <c r="GT1206" s="48"/>
      <c r="GU1206" s="48"/>
      <c r="GV1206" s="48"/>
      <c r="GW1206" s="48"/>
      <c r="GX1206" s="48"/>
      <c r="GY1206" s="48"/>
      <c r="GZ1206" s="48"/>
      <c r="HA1206" s="48"/>
      <c r="HB1206" s="48"/>
      <c r="HC1206" s="48"/>
      <c r="HD1206" s="48"/>
      <c r="HE1206" s="48"/>
      <c r="HF1206" s="48"/>
      <c r="HG1206" s="48"/>
      <c r="HH1206" s="48"/>
      <c r="HI1206" s="48"/>
      <c r="HJ1206" s="48"/>
      <c r="HK1206" s="48"/>
      <c r="HL1206" s="48"/>
      <c r="HM1206" s="48"/>
      <c r="HN1206" s="48"/>
      <c r="HO1206" s="48"/>
      <c r="HP1206" s="48"/>
      <c r="HQ1206" s="48"/>
      <c r="HR1206" s="48"/>
      <c r="HS1206" s="48"/>
      <c r="HT1206" s="48"/>
      <c r="HU1206" s="48"/>
      <c r="HV1206" s="48"/>
      <c r="HW1206" s="48"/>
      <c r="HX1206" s="48"/>
      <c r="HY1206" s="48"/>
      <c r="HZ1206" s="48"/>
      <c r="IA1206" s="48"/>
      <c r="IB1206" s="48"/>
      <c r="IC1206" s="48"/>
      <c r="ID1206" s="48"/>
      <c r="IE1206" s="48"/>
      <c r="IF1206" s="48"/>
      <c r="IG1206" s="48"/>
      <c r="IH1206" s="48"/>
      <c r="II1206" s="48"/>
      <c r="IJ1206" s="48"/>
      <c r="IK1206" s="48"/>
      <c r="IL1206" s="48"/>
      <c r="IM1206" s="48"/>
      <c r="IN1206" s="48"/>
      <c r="IO1206" s="48"/>
      <c r="IP1206" s="48"/>
      <c r="IQ1206" s="48"/>
      <c r="IR1206" s="48"/>
      <c r="IS1206" s="48"/>
      <c r="IT1206" s="48"/>
      <c r="IU1206" s="48"/>
      <c r="IV1206" s="48"/>
    </row>
    <row r="1207" spans="2:256" x14ac:dyDescent="0.25">
      <c r="B1207" s="48"/>
      <c r="C1207" s="48"/>
      <c r="D1207" s="48"/>
      <c r="E1207" s="48"/>
      <c r="F1207" s="48"/>
      <c r="G1207" s="48"/>
      <c r="H1207" s="48"/>
      <c r="I1207" s="48"/>
      <c r="J1207" s="48"/>
      <c r="K1207" s="48"/>
      <c r="O1207" s="48"/>
      <c r="P1207" s="48"/>
      <c r="Q1207" s="48"/>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c r="AR1207" s="48"/>
      <c r="AS1207" s="48"/>
      <c r="AT1207" s="48"/>
      <c r="AU1207" s="48"/>
      <c r="AV1207" s="48"/>
      <c r="AW1207" s="48"/>
      <c r="AX1207" s="48"/>
      <c r="AY1207" s="48"/>
      <c r="AZ1207" s="48"/>
      <c r="BA1207" s="48"/>
      <c r="BB1207" s="48"/>
      <c r="BC1207" s="48"/>
      <c r="BD1207" s="48"/>
      <c r="BE1207" s="48"/>
      <c r="BF1207" s="48"/>
      <c r="BG1207" s="48"/>
      <c r="BH1207" s="48"/>
      <c r="BI1207" s="48"/>
      <c r="BJ1207" s="48"/>
      <c r="BK1207" s="48"/>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48"/>
      <c r="DF1207" s="48"/>
      <c r="DG1207" s="48"/>
      <c r="DH1207" s="48"/>
      <c r="DI1207" s="48"/>
      <c r="DJ1207" s="48"/>
      <c r="DK1207" s="48"/>
      <c r="DL1207" s="48"/>
      <c r="DM1207" s="48"/>
      <c r="DN1207" s="48"/>
      <c r="DO1207" s="48"/>
      <c r="DP1207" s="48"/>
      <c r="DQ1207" s="48"/>
      <c r="DR1207" s="48"/>
      <c r="DS1207" s="48"/>
      <c r="DT1207" s="48"/>
      <c r="DU1207" s="48"/>
      <c r="DV1207" s="48"/>
      <c r="DW1207" s="48"/>
      <c r="DX1207" s="48"/>
      <c r="DY1207" s="48"/>
      <c r="DZ1207" s="48"/>
      <c r="EA1207" s="48"/>
      <c r="EB1207" s="48"/>
      <c r="EC1207" s="48"/>
      <c r="ED1207" s="48"/>
      <c r="EE1207" s="48"/>
      <c r="EF1207" s="48"/>
      <c r="EG1207" s="48"/>
      <c r="EH1207" s="48"/>
      <c r="EI1207" s="48"/>
      <c r="EJ1207" s="48"/>
      <c r="EK1207" s="48"/>
      <c r="EL1207" s="48"/>
      <c r="EM1207" s="48"/>
      <c r="EN1207" s="48"/>
      <c r="EO1207" s="48"/>
      <c r="EP1207" s="48"/>
      <c r="EQ1207" s="48"/>
      <c r="ER1207" s="48"/>
      <c r="ES1207" s="48"/>
      <c r="ET1207" s="48"/>
      <c r="EU1207" s="48"/>
      <c r="EV1207" s="48"/>
      <c r="EW1207" s="48"/>
      <c r="EX1207" s="48"/>
      <c r="EY1207" s="48"/>
      <c r="EZ1207" s="48"/>
      <c r="FA1207" s="48"/>
      <c r="FB1207" s="48"/>
      <c r="FC1207" s="48"/>
      <c r="FD1207" s="48"/>
      <c r="FE1207" s="48"/>
      <c r="FF1207" s="48"/>
      <c r="FG1207" s="48"/>
      <c r="FH1207" s="48"/>
      <c r="FI1207" s="48"/>
      <c r="FJ1207" s="48"/>
      <c r="FK1207" s="48"/>
      <c r="FL1207" s="48"/>
      <c r="FM1207" s="48"/>
      <c r="FN1207" s="48"/>
      <c r="FO1207" s="48"/>
      <c r="FP1207" s="48"/>
      <c r="FQ1207" s="48"/>
      <c r="FR1207" s="48"/>
      <c r="FS1207" s="48"/>
      <c r="FT1207" s="48"/>
      <c r="FU1207" s="48"/>
      <c r="FV1207" s="48"/>
      <c r="FW1207" s="48"/>
      <c r="FX1207" s="48"/>
      <c r="FY1207" s="48"/>
      <c r="FZ1207" s="48"/>
      <c r="GA1207" s="48"/>
      <c r="GB1207" s="48"/>
      <c r="GC1207" s="48"/>
      <c r="GD1207" s="48"/>
      <c r="GE1207" s="48"/>
      <c r="GF1207" s="48"/>
      <c r="GG1207" s="48"/>
      <c r="GH1207" s="48"/>
      <c r="GI1207" s="48"/>
      <c r="GJ1207" s="48"/>
      <c r="GK1207" s="48"/>
      <c r="GL1207" s="48"/>
      <c r="GM1207" s="48"/>
      <c r="GN1207" s="48"/>
      <c r="GO1207" s="48"/>
      <c r="GP1207" s="48"/>
      <c r="GQ1207" s="48"/>
      <c r="GR1207" s="48"/>
      <c r="GS1207" s="48"/>
      <c r="GT1207" s="48"/>
      <c r="GU1207" s="48"/>
      <c r="GV1207" s="48"/>
      <c r="GW1207" s="48"/>
      <c r="GX1207" s="48"/>
      <c r="GY1207" s="48"/>
      <c r="GZ1207" s="48"/>
      <c r="HA1207" s="48"/>
      <c r="HB1207" s="48"/>
      <c r="HC1207" s="48"/>
      <c r="HD1207" s="48"/>
      <c r="HE1207" s="48"/>
      <c r="HF1207" s="48"/>
      <c r="HG1207" s="48"/>
      <c r="HH1207" s="48"/>
      <c r="HI1207" s="48"/>
      <c r="HJ1207" s="48"/>
      <c r="HK1207" s="48"/>
      <c r="HL1207" s="48"/>
      <c r="HM1207" s="48"/>
      <c r="HN1207" s="48"/>
      <c r="HO1207" s="48"/>
      <c r="HP1207" s="48"/>
      <c r="HQ1207" s="48"/>
      <c r="HR1207" s="48"/>
      <c r="HS1207" s="48"/>
      <c r="HT1207" s="48"/>
      <c r="HU1207" s="48"/>
      <c r="HV1207" s="48"/>
      <c r="HW1207" s="48"/>
      <c r="HX1207" s="48"/>
      <c r="HY1207" s="48"/>
      <c r="HZ1207" s="48"/>
      <c r="IA1207" s="48"/>
      <c r="IB1207" s="48"/>
      <c r="IC1207" s="48"/>
      <c r="ID1207" s="48"/>
      <c r="IE1207" s="48"/>
      <c r="IF1207" s="48"/>
      <c r="IG1207" s="48"/>
      <c r="IH1207" s="48"/>
      <c r="II1207" s="48"/>
      <c r="IJ1207" s="48"/>
      <c r="IK1207" s="48"/>
      <c r="IL1207" s="48"/>
      <c r="IM1207" s="48"/>
      <c r="IN1207" s="48"/>
      <c r="IO1207" s="48"/>
      <c r="IP1207" s="48"/>
      <c r="IQ1207" s="48"/>
      <c r="IR1207" s="48"/>
      <c r="IS1207" s="48"/>
      <c r="IT1207" s="48"/>
      <c r="IU1207" s="48"/>
      <c r="IV1207" s="48"/>
    </row>
    <row r="1208" spans="2:256" x14ac:dyDescent="0.25">
      <c r="B1208" s="48"/>
      <c r="C1208" s="48"/>
      <c r="D1208" s="48"/>
      <c r="E1208" s="48"/>
      <c r="F1208" s="48"/>
      <c r="G1208" s="48"/>
      <c r="H1208" s="48"/>
      <c r="I1208" s="48"/>
      <c r="J1208" s="48"/>
      <c r="K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c r="EF1208" s="48"/>
      <c r="EG1208" s="48"/>
      <c r="EH1208" s="48"/>
      <c r="EI1208" s="48"/>
      <c r="EJ1208" s="48"/>
      <c r="EK1208" s="48"/>
      <c r="EL1208" s="48"/>
      <c r="EM1208" s="48"/>
      <c r="EN1208" s="48"/>
      <c r="EO1208" s="48"/>
      <c r="EP1208" s="48"/>
      <c r="EQ1208" s="48"/>
      <c r="ER1208" s="48"/>
      <c r="ES1208" s="48"/>
      <c r="ET1208" s="48"/>
      <c r="EU1208" s="48"/>
      <c r="EV1208" s="48"/>
      <c r="EW1208" s="48"/>
      <c r="EX1208" s="48"/>
      <c r="EY1208" s="48"/>
      <c r="EZ1208" s="48"/>
      <c r="FA1208" s="48"/>
      <c r="FB1208" s="48"/>
      <c r="FC1208" s="48"/>
      <c r="FD1208" s="48"/>
      <c r="FE1208" s="48"/>
      <c r="FF1208" s="48"/>
      <c r="FG1208" s="48"/>
      <c r="FH1208" s="48"/>
      <c r="FI1208" s="48"/>
      <c r="FJ1208" s="48"/>
      <c r="FK1208" s="48"/>
      <c r="FL1208" s="48"/>
      <c r="FM1208" s="48"/>
      <c r="FN1208" s="48"/>
      <c r="FO1208" s="48"/>
      <c r="FP1208" s="48"/>
      <c r="FQ1208" s="48"/>
      <c r="FR1208" s="48"/>
      <c r="FS1208" s="48"/>
      <c r="FT1208" s="48"/>
      <c r="FU1208" s="48"/>
      <c r="FV1208" s="48"/>
      <c r="FW1208" s="48"/>
      <c r="FX1208" s="48"/>
      <c r="FY1208" s="48"/>
      <c r="FZ1208" s="48"/>
      <c r="GA1208" s="48"/>
      <c r="GB1208" s="48"/>
      <c r="GC1208" s="48"/>
      <c r="GD1208" s="48"/>
      <c r="GE1208" s="48"/>
      <c r="GF1208" s="48"/>
      <c r="GG1208" s="48"/>
      <c r="GH1208" s="48"/>
      <c r="GI1208" s="48"/>
      <c r="GJ1208" s="48"/>
      <c r="GK1208" s="48"/>
      <c r="GL1208" s="48"/>
      <c r="GM1208" s="48"/>
      <c r="GN1208" s="48"/>
      <c r="GO1208" s="48"/>
      <c r="GP1208" s="48"/>
      <c r="GQ1208" s="48"/>
      <c r="GR1208" s="48"/>
      <c r="GS1208" s="48"/>
      <c r="GT1208" s="48"/>
      <c r="GU1208" s="48"/>
      <c r="GV1208" s="48"/>
      <c r="GW1208" s="48"/>
      <c r="GX1208" s="48"/>
      <c r="GY1208" s="48"/>
      <c r="GZ1208" s="48"/>
      <c r="HA1208" s="48"/>
      <c r="HB1208" s="48"/>
      <c r="HC1208" s="48"/>
      <c r="HD1208" s="48"/>
      <c r="HE1208" s="48"/>
      <c r="HF1208" s="48"/>
      <c r="HG1208" s="48"/>
      <c r="HH1208" s="48"/>
      <c r="HI1208" s="48"/>
      <c r="HJ1208" s="48"/>
      <c r="HK1208" s="48"/>
      <c r="HL1208" s="48"/>
      <c r="HM1208" s="48"/>
      <c r="HN1208" s="48"/>
      <c r="HO1208" s="48"/>
      <c r="HP1208" s="48"/>
      <c r="HQ1208" s="48"/>
      <c r="HR1208" s="48"/>
      <c r="HS1208" s="48"/>
      <c r="HT1208" s="48"/>
      <c r="HU1208" s="48"/>
      <c r="HV1208" s="48"/>
      <c r="HW1208" s="48"/>
      <c r="HX1208" s="48"/>
      <c r="HY1208" s="48"/>
      <c r="HZ1208" s="48"/>
      <c r="IA1208" s="48"/>
      <c r="IB1208" s="48"/>
      <c r="IC1208" s="48"/>
      <c r="ID1208" s="48"/>
      <c r="IE1208" s="48"/>
      <c r="IF1208" s="48"/>
      <c r="IG1208" s="48"/>
      <c r="IH1208" s="48"/>
      <c r="II1208" s="48"/>
      <c r="IJ1208" s="48"/>
      <c r="IK1208" s="48"/>
      <c r="IL1208" s="48"/>
      <c r="IM1208" s="48"/>
      <c r="IN1208" s="48"/>
      <c r="IO1208" s="48"/>
      <c r="IP1208" s="48"/>
      <c r="IQ1208" s="48"/>
      <c r="IR1208" s="48"/>
      <c r="IS1208" s="48"/>
      <c r="IT1208" s="48"/>
      <c r="IU1208" s="48"/>
      <c r="IV1208" s="48"/>
    </row>
    <row r="1209" spans="2:256" x14ac:dyDescent="0.25">
      <c r="B1209" s="48"/>
      <c r="C1209" s="48"/>
      <c r="D1209" s="48"/>
      <c r="E1209" s="48"/>
      <c r="F1209" s="48"/>
      <c r="G1209" s="48"/>
      <c r="H1209" s="48"/>
      <c r="I1209" s="48"/>
      <c r="J1209" s="48"/>
      <c r="K1209" s="48"/>
      <c r="O1209" s="48"/>
      <c r="P1209" s="48"/>
      <c r="Q1209" s="48"/>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c r="EF1209" s="48"/>
      <c r="EG1209" s="48"/>
      <c r="EH1209" s="48"/>
      <c r="EI1209" s="48"/>
      <c r="EJ1209" s="48"/>
      <c r="EK1209" s="48"/>
      <c r="EL1209" s="48"/>
      <c r="EM1209" s="48"/>
      <c r="EN1209" s="48"/>
      <c r="EO1209" s="48"/>
      <c r="EP1209" s="48"/>
      <c r="EQ1209" s="48"/>
      <c r="ER1209" s="48"/>
      <c r="ES1209" s="48"/>
      <c r="ET1209" s="48"/>
      <c r="EU1209" s="48"/>
      <c r="EV1209" s="48"/>
      <c r="EW1209" s="48"/>
      <c r="EX1209" s="48"/>
      <c r="EY1209" s="48"/>
      <c r="EZ1209" s="48"/>
      <c r="FA1209" s="48"/>
      <c r="FB1209" s="48"/>
      <c r="FC1209" s="48"/>
      <c r="FD1209" s="48"/>
      <c r="FE1209" s="48"/>
      <c r="FF1209" s="48"/>
      <c r="FG1209" s="48"/>
      <c r="FH1209" s="48"/>
      <c r="FI1209" s="48"/>
      <c r="FJ1209" s="48"/>
      <c r="FK1209" s="48"/>
      <c r="FL1209" s="48"/>
      <c r="FM1209" s="48"/>
      <c r="FN1209" s="48"/>
      <c r="FO1209" s="48"/>
      <c r="FP1209" s="48"/>
      <c r="FQ1209" s="48"/>
      <c r="FR1209" s="48"/>
      <c r="FS1209" s="48"/>
      <c r="FT1209" s="48"/>
      <c r="FU1209" s="48"/>
      <c r="FV1209" s="48"/>
      <c r="FW1209" s="48"/>
      <c r="FX1209" s="48"/>
      <c r="FY1209" s="48"/>
      <c r="FZ1209" s="48"/>
      <c r="GA1209" s="48"/>
      <c r="GB1209" s="48"/>
      <c r="GC1209" s="48"/>
      <c r="GD1209" s="48"/>
      <c r="GE1209" s="48"/>
      <c r="GF1209" s="48"/>
      <c r="GG1209" s="48"/>
      <c r="GH1209" s="48"/>
      <c r="GI1209" s="48"/>
      <c r="GJ1209" s="48"/>
      <c r="GK1209" s="48"/>
      <c r="GL1209" s="48"/>
      <c r="GM1209" s="48"/>
      <c r="GN1209" s="48"/>
      <c r="GO1209" s="48"/>
      <c r="GP1209" s="48"/>
      <c r="GQ1209" s="48"/>
      <c r="GR1209" s="48"/>
      <c r="GS1209" s="48"/>
      <c r="GT1209" s="48"/>
      <c r="GU1209" s="48"/>
      <c r="GV1209" s="48"/>
      <c r="GW1209" s="48"/>
      <c r="GX1209" s="48"/>
      <c r="GY1209" s="48"/>
      <c r="GZ1209" s="48"/>
      <c r="HA1209" s="48"/>
      <c r="HB1209" s="48"/>
      <c r="HC1209" s="48"/>
      <c r="HD1209" s="48"/>
      <c r="HE1209" s="48"/>
      <c r="HF1209" s="48"/>
      <c r="HG1209" s="48"/>
      <c r="HH1209" s="48"/>
      <c r="HI1209" s="48"/>
      <c r="HJ1209" s="48"/>
      <c r="HK1209" s="48"/>
      <c r="HL1209" s="48"/>
      <c r="HM1209" s="48"/>
      <c r="HN1209" s="48"/>
      <c r="HO1209" s="48"/>
      <c r="HP1209" s="48"/>
      <c r="HQ1209" s="48"/>
      <c r="HR1209" s="48"/>
      <c r="HS1209" s="48"/>
      <c r="HT1209" s="48"/>
      <c r="HU1209" s="48"/>
      <c r="HV1209" s="48"/>
      <c r="HW1209" s="48"/>
      <c r="HX1209" s="48"/>
      <c r="HY1209" s="48"/>
      <c r="HZ1209" s="48"/>
      <c r="IA1209" s="48"/>
      <c r="IB1209" s="48"/>
      <c r="IC1209" s="48"/>
      <c r="ID1209" s="48"/>
      <c r="IE1209" s="48"/>
      <c r="IF1209" s="48"/>
      <c r="IG1209" s="48"/>
      <c r="IH1209" s="48"/>
      <c r="II1209" s="48"/>
      <c r="IJ1209" s="48"/>
      <c r="IK1209" s="48"/>
      <c r="IL1209" s="48"/>
      <c r="IM1209" s="48"/>
      <c r="IN1209" s="48"/>
      <c r="IO1209" s="48"/>
      <c r="IP1209" s="48"/>
      <c r="IQ1209" s="48"/>
      <c r="IR1209" s="48"/>
      <c r="IS1209" s="48"/>
      <c r="IT1209" s="48"/>
      <c r="IU1209" s="48"/>
      <c r="IV1209" s="48"/>
    </row>
    <row r="1210" spans="2:256" x14ac:dyDescent="0.25">
      <c r="B1210" s="48"/>
      <c r="C1210" s="48"/>
      <c r="D1210" s="48"/>
      <c r="E1210" s="48"/>
      <c r="F1210" s="48"/>
      <c r="G1210" s="48"/>
      <c r="H1210" s="48"/>
      <c r="I1210" s="48"/>
      <c r="J1210" s="48"/>
      <c r="K1210" s="48"/>
      <c r="O1210" s="48"/>
      <c r="P1210" s="48"/>
      <c r="Q1210" s="48"/>
      <c r="R1210" s="48"/>
      <c r="S1210" s="48"/>
      <c r="T1210" s="48"/>
      <c r="U1210" s="48"/>
      <c r="V1210" s="48"/>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c r="DT1210" s="48"/>
      <c r="DU1210" s="48"/>
      <c r="DV1210" s="48"/>
      <c r="DW1210" s="48"/>
      <c r="DX1210" s="48"/>
      <c r="DY1210" s="48"/>
      <c r="DZ1210" s="48"/>
      <c r="EA1210" s="48"/>
      <c r="EB1210" s="48"/>
      <c r="EC1210" s="48"/>
      <c r="ED1210" s="48"/>
      <c r="EE1210" s="48"/>
      <c r="EF1210" s="48"/>
      <c r="EG1210" s="48"/>
      <c r="EH1210" s="48"/>
      <c r="EI1210" s="48"/>
      <c r="EJ1210" s="48"/>
      <c r="EK1210" s="48"/>
      <c r="EL1210" s="48"/>
      <c r="EM1210" s="48"/>
      <c r="EN1210" s="48"/>
      <c r="EO1210" s="48"/>
      <c r="EP1210" s="48"/>
      <c r="EQ1210" s="48"/>
      <c r="ER1210" s="48"/>
      <c r="ES1210" s="48"/>
      <c r="ET1210" s="48"/>
      <c r="EU1210" s="48"/>
      <c r="EV1210" s="48"/>
      <c r="EW1210" s="48"/>
      <c r="EX1210" s="48"/>
      <c r="EY1210" s="48"/>
      <c r="EZ1210" s="48"/>
      <c r="FA1210" s="48"/>
      <c r="FB1210" s="48"/>
      <c r="FC1210" s="48"/>
      <c r="FD1210" s="48"/>
      <c r="FE1210" s="48"/>
      <c r="FF1210" s="48"/>
      <c r="FG1210" s="48"/>
      <c r="FH1210" s="48"/>
      <c r="FI1210" s="48"/>
      <c r="FJ1210" s="48"/>
      <c r="FK1210" s="48"/>
      <c r="FL1210" s="48"/>
      <c r="FM1210" s="48"/>
      <c r="FN1210" s="48"/>
      <c r="FO1210" s="48"/>
      <c r="FP1210" s="48"/>
      <c r="FQ1210" s="48"/>
      <c r="FR1210" s="48"/>
      <c r="FS1210" s="48"/>
      <c r="FT1210" s="48"/>
      <c r="FU1210" s="48"/>
      <c r="FV1210" s="48"/>
      <c r="FW1210" s="48"/>
      <c r="FX1210" s="48"/>
      <c r="FY1210" s="48"/>
      <c r="FZ1210" s="48"/>
      <c r="GA1210" s="48"/>
      <c r="GB1210" s="48"/>
      <c r="GC1210" s="48"/>
      <c r="GD1210" s="48"/>
      <c r="GE1210" s="48"/>
      <c r="GF1210" s="48"/>
      <c r="GG1210" s="48"/>
      <c r="GH1210" s="48"/>
      <c r="GI1210" s="48"/>
      <c r="GJ1210" s="48"/>
      <c r="GK1210" s="48"/>
      <c r="GL1210" s="48"/>
      <c r="GM1210" s="48"/>
      <c r="GN1210" s="48"/>
      <c r="GO1210" s="48"/>
      <c r="GP1210" s="48"/>
      <c r="GQ1210" s="48"/>
      <c r="GR1210" s="48"/>
      <c r="GS1210" s="48"/>
      <c r="GT1210" s="48"/>
      <c r="GU1210" s="48"/>
      <c r="GV1210" s="48"/>
      <c r="GW1210" s="48"/>
      <c r="GX1210" s="48"/>
      <c r="GY1210" s="48"/>
      <c r="GZ1210" s="48"/>
      <c r="HA1210" s="48"/>
      <c r="HB1210" s="48"/>
      <c r="HC1210" s="48"/>
      <c r="HD1210" s="48"/>
      <c r="HE1210" s="48"/>
      <c r="HF1210" s="48"/>
      <c r="HG1210" s="48"/>
      <c r="HH1210" s="48"/>
      <c r="HI1210" s="48"/>
      <c r="HJ1210" s="48"/>
      <c r="HK1210" s="48"/>
      <c r="HL1210" s="48"/>
      <c r="HM1210" s="48"/>
      <c r="HN1210" s="48"/>
      <c r="HO1210" s="48"/>
      <c r="HP1210" s="48"/>
      <c r="HQ1210" s="48"/>
      <c r="HR1210" s="48"/>
      <c r="HS1210" s="48"/>
      <c r="HT1210" s="48"/>
      <c r="HU1210" s="48"/>
      <c r="HV1210" s="48"/>
      <c r="HW1210" s="48"/>
      <c r="HX1210" s="48"/>
      <c r="HY1210" s="48"/>
      <c r="HZ1210" s="48"/>
      <c r="IA1210" s="48"/>
      <c r="IB1210" s="48"/>
      <c r="IC1210" s="48"/>
      <c r="ID1210" s="48"/>
      <c r="IE1210" s="48"/>
      <c r="IF1210" s="48"/>
      <c r="IG1210" s="48"/>
      <c r="IH1210" s="48"/>
      <c r="II1210" s="48"/>
      <c r="IJ1210" s="48"/>
      <c r="IK1210" s="48"/>
      <c r="IL1210" s="48"/>
      <c r="IM1210" s="48"/>
      <c r="IN1210" s="48"/>
      <c r="IO1210" s="48"/>
      <c r="IP1210" s="48"/>
      <c r="IQ1210" s="48"/>
      <c r="IR1210" s="48"/>
      <c r="IS1210" s="48"/>
      <c r="IT1210" s="48"/>
      <c r="IU1210" s="48"/>
      <c r="IV1210" s="48"/>
    </row>
    <row r="1211" spans="2:256" x14ac:dyDescent="0.25">
      <c r="B1211" s="48"/>
      <c r="C1211" s="48"/>
      <c r="D1211" s="48"/>
      <c r="E1211" s="48"/>
      <c r="F1211" s="48"/>
      <c r="G1211" s="48"/>
      <c r="H1211" s="48"/>
      <c r="I1211" s="48"/>
      <c r="J1211" s="48"/>
      <c r="K1211" s="48"/>
      <c r="O1211" s="48"/>
      <c r="P1211" s="48"/>
      <c r="Q1211" s="48"/>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c r="EF1211" s="48"/>
      <c r="EG1211" s="48"/>
      <c r="EH1211" s="48"/>
      <c r="EI1211" s="48"/>
      <c r="EJ1211" s="48"/>
      <c r="EK1211" s="48"/>
      <c r="EL1211" s="48"/>
      <c r="EM1211" s="48"/>
      <c r="EN1211" s="48"/>
      <c r="EO1211" s="48"/>
      <c r="EP1211" s="48"/>
      <c r="EQ1211" s="48"/>
      <c r="ER1211" s="48"/>
      <c r="ES1211" s="48"/>
      <c r="ET1211" s="48"/>
      <c r="EU1211" s="48"/>
      <c r="EV1211" s="48"/>
      <c r="EW1211" s="48"/>
      <c r="EX1211" s="48"/>
      <c r="EY1211" s="48"/>
      <c r="EZ1211" s="48"/>
      <c r="FA1211" s="48"/>
      <c r="FB1211" s="48"/>
      <c r="FC1211" s="48"/>
      <c r="FD1211" s="48"/>
      <c r="FE1211" s="48"/>
      <c r="FF1211" s="48"/>
      <c r="FG1211" s="48"/>
      <c r="FH1211" s="48"/>
      <c r="FI1211" s="48"/>
      <c r="FJ1211" s="48"/>
      <c r="FK1211" s="48"/>
      <c r="FL1211" s="48"/>
      <c r="FM1211" s="48"/>
      <c r="FN1211" s="48"/>
      <c r="FO1211" s="48"/>
      <c r="FP1211" s="48"/>
      <c r="FQ1211" s="48"/>
      <c r="FR1211" s="48"/>
      <c r="FS1211" s="48"/>
      <c r="FT1211" s="48"/>
      <c r="FU1211" s="48"/>
      <c r="FV1211" s="48"/>
      <c r="FW1211" s="48"/>
      <c r="FX1211" s="48"/>
      <c r="FY1211" s="48"/>
      <c r="FZ1211" s="48"/>
      <c r="GA1211" s="48"/>
      <c r="GB1211" s="48"/>
      <c r="GC1211" s="48"/>
      <c r="GD1211" s="48"/>
      <c r="GE1211" s="48"/>
      <c r="GF1211" s="48"/>
      <c r="GG1211" s="48"/>
      <c r="GH1211" s="48"/>
      <c r="GI1211" s="48"/>
      <c r="GJ1211" s="48"/>
      <c r="GK1211" s="48"/>
      <c r="GL1211" s="48"/>
      <c r="GM1211" s="48"/>
      <c r="GN1211" s="48"/>
      <c r="GO1211" s="48"/>
      <c r="GP1211" s="48"/>
      <c r="GQ1211" s="48"/>
      <c r="GR1211" s="48"/>
      <c r="GS1211" s="48"/>
      <c r="GT1211" s="48"/>
      <c r="GU1211" s="48"/>
      <c r="GV1211" s="48"/>
      <c r="GW1211" s="48"/>
      <c r="GX1211" s="48"/>
      <c r="GY1211" s="48"/>
      <c r="GZ1211" s="48"/>
      <c r="HA1211" s="48"/>
      <c r="HB1211" s="48"/>
      <c r="HC1211" s="48"/>
      <c r="HD1211" s="48"/>
      <c r="HE1211" s="48"/>
      <c r="HF1211" s="48"/>
      <c r="HG1211" s="48"/>
      <c r="HH1211" s="48"/>
      <c r="HI1211" s="48"/>
      <c r="HJ1211" s="48"/>
      <c r="HK1211" s="48"/>
      <c r="HL1211" s="48"/>
      <c r="HM1211" s="48"/>
      <c r="HN1211" s="48"/>
      <c r="HO1211" s="48"/>
      <c r="HP1211" s="48"/>
      <c r="HQ1211" s="48"/>
      <c r="HR1211" s="48"/>
      <c r="HS1211" s="48"/>
      <c r="HT1211" s="48"/>
      <c r="HU1211" s="48"/>
      <c r="HV1211" s="48"/>
      <c r="HW1211" s="48"/>
      <c r="HX1211" s="48"/>
      <c r="HY1211" s="48"/>
      <c r="HZ1211" s="48"/>
      <c r="IA1211" s="48"/>
      <c r="IB1211" s="48"/>
      <c r="IC1211" s="48"/>
      <c r="ID1211" s="48"/>
      <c r="IE1211" s="48"/>
      <c r="IF1211" s="48"/>
      <c r="IG1211" s="48"/>
      <c r="IH1211" s="48"/>
      <c r="II1211" s="48"/>
      <c r="IJ1211" s="48"/>
      <c r="IK1211" s="48"/>
      <c r="IL1211" s="48"/>
      <c r="IM1211" s="48"/>
      <c r="IN1211" s="48"/>
      <c r="IO1211" s="48"/>
      <c r="IP1211" s="48"/>
      <c r="IQ1211" s="48"/>
      <c r="IR1211" s="48"/>
      <c r="IS1211" s="48"/>
      <c r="IT1211" s="48"/>
      <c r="IU1211" s="48"/>
      <c r="IV1211" s="48"/>
    </row>
    <row r="1212" spans="2:256" x14ac:dyDescent="0.25">
      <c r="B1212" s="48"/>
      <c r="C1212" s="48"/>
      <c r="D1212" s="48"/>
      <c r="E1212" s="48"/>
      <c r="F1212" s="48"/>
      <c r="G1212" s="48"/>
      <c r="H1212" s="48"/>
      <c r="I1212" s="48"/>
      <c r="J1212" s="48"/>
      <c r="K1212" s="48"/>
      <c r="O1212" s="48"/>
      <c r="P1212" s="48"/>
      <c r="Q1212" s="48"/>
      <c r="R1212" s="48"/>
      <c r="S1212" s="48"/>
      <c r="T1212" s="48"/>
      <c r="U1212" s="48"/>
      <c r="V1212" s="48"/>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c r="AR1212" s="48"/>
      <c r="AS1212" s="48"/>
      <c r="AT1212" s="48"/>
      <c r="AU1212" s="48"/>
      <c r="AV1212" s="48"/>
      <c r="AW1212" s="48"/>
      <c r="AX1212" s="48"/>
      <c r="AY1212" s="48"/>
      <c r="AZ1212" s="48"/>
      <c r="BA1212" s="48"/>
      <c r="BB1212" s="48"/>
      <c r="BC1212" s="48"/>
      <c r="BD1212" s="48"/>
      <c r="BE1212" s="48"/>
      <c r="BF1212" s="48"/>
      <c r="BG1212" s="48"/>
      <c r="BH1212" s="48"/>
      <c r="BI1212" s="48"/>
      <c r="BJ1212" s="48"/>
      <c r="BK1212" s="48"/>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48"/>
      <c r="DF1212" s="48"/>
      <c r="DG1212" s="48"/>
      <c r="DH1212" s="48"/>
      <c r="DI1212" s="48"/>
      <c r="DJ1212" s="48"/>
      <c r="DK1212" s="48"/>
      <c r="DL1212" s="48"/>
      <c r="DM1212" s="48"/>
      <c r="DN1212" s="48"/>
      <c r="DO1212" s="48"/>
      <c r="DP1212" s="48"/>
      <c r="DQ1212" s="48"/>
      <c r="DR1212" s="48"/>
      <c r="DS1212" s="48"/>
      <c r="DT1212" s="48"/>
      <c r="DU1212" s="48"/>
      <c r="DV1212" s="48"/>
      <c r="DW1212" s="48"/>
      <c r="DX1212" s="48"/>
      <c r="DY1212" s="48"/>
      <c r="DZ1212" s="48"/>
      <c r="EA1212" s="48"/>
      <c r="EB1212" s="48"/>
      <c r="EC1212" s="48"/>
      <c r="ED1212" s="48"/>
      <c r="EE1212" s="48"/>
      <c r="EF1212" s="48"/>
      <c r="EG1212" s="48"/>
      <c r="EH1212" s="48"/>
      <c r="EI1212" s="48"/>
      <c r="EJ1212" s="48"/>
      <c r="EK1212" s="48"/>
      <c r="EL1212" s="48"/>
      <c r="EM1212" s="48"/>
      <c r="EN1212" s="48"/>
      <c r="EO1212" s="48"/>
      <c r="EP1212" s="48"/>
      <c r="EQ1212" s="48"/>
      <c r="ER1212" s="48"/>
      <c r="ES1212" s="48"/>
      <c r="ET1212" s="48"/>
      <c r="EU1212" s="48"/>
      <c r="EV1212" s="48"/>
      <c r="EW1212" s="48"/>
      <c r="EX1212" s="48"/>
      <c r="EY1212" s="48"/>
      <c r="EZ1212" s="48"/>
      <c r="FA1212" s="48"/>
      <c r="FB1212" s="48"/>
      <c r="FC1212" s="48"/>
      <c r="FD1212" s="48"/>
      <c r="FE1212" s="48"/>
      <c r="FF1212" s="48"/>
      <c r="FG1212" s="48"/>
      <c r="FH1212" s="48"/>
      <c r="FI1212" s="48"/>
      <c r="FJ1212" s="48"/>
      <c r="FK1212" s="48"/>
      <c r="FL1212" s="48"/>
      <c r="FM1212" s="48"/>
      <c r="FN1212" s="48"/>
      <c r="FO1212" s="48"/>
      <c r="FP1212" s="48"/>
      <c r="FQ1212" s="48"/>
      <c r="FR1212" s="48"/>
      <c r="FS1212" s="48"/>
      <c r="FT1212" s="48"/>
      <c r="FU1212" s="48"/>
      <c r="FV1212" s="48"/>
      <c r="FW1212" s="48"/>
      <c r="FX1212" s="48"/>
      <c r="FY1212" s="48"/>
      <c r="FZ1212" s="48"/>
      <c r="GA1212" s="48"/>
      <c r="GB1212" s="48"/>
      <c r="GC1212" s="48"/>
      <c r="GD1212" s="48"/>
      <c r="GE1212" s="48"/>
      <c r="GF1212" s="48"/>
      <c r="GG1212" s="48"/>
      <c r="GH1212" s="48"/>
      <c r="GI1212" s="48"/>
      <c r="GJ1212" s="48"/>
      <c r="GK1212" s="48"/>
      <c r="GL1212" s="48"/>
      <c r="GM1212" s="48"/>
      <c r="GN1212" s="48"/>
      <c r="GO1212" s="48"/>
      <c r="GP1212" s="48"/>
      <c r="GQ1212" s="48"/>
      <c r="GR1212" s="48"/>
      <c r="GS1212" s="48"/>
      <c r="GT1212" s="48"/>
      <c r="GU1212" s="48"/>
      <c r="GV1212" s="48"/>
      <c r="GW1212" s="48"/>
      <c r="GX1212" s="48"/>
      <c r="GY1212" s="48"/>
      <c r="GZ1212" s="48"/>
      <c r="HA1212" s="48"/>
      <c r="HB1212" s="48"/>
      <c r="HC1212" s="48"/>
      <c r="HD1212" s="48"/>
      <c r="HE1212" s="48"/>
      <c r="HF1212" s="48"/>
      <c r="HG1212" s="48"/>
      <c r="HH1212" s="48"/>
      <c r="HI1212" s="48"/>
      <c r="HJ1212" s="48"/>
      <c r="HK1212" s="48"/>
      <c r="HL1212" s="48"/>
      <c r="HM1212" s="48"/>
      <c r="HN1212" s="48"/>
      <c r="HO1212" s="48"/>
      <c r="HP1212" s="48"/>
      <c r="HQ1212" s="48"/>
      <c r="HR1212" s="48"/>
      <c r="HS1212" s="48"/>
      <c r="HT1212" s="48"/>
      <c r="HU1212" s="48"/>
      <c r="HV1212" s="48"/>
      <c r="HW1212" s="48"/>
      <c r="HX1212" s="48"/>
      <c r="HY1212" s="48"/>
      <c r="HZ1212" s="48"/>
      <c r="IA1212" s="48"/>
      <c r="IB1212" s="48"/>
      <c r="IC1212" s="48"/>
      <c r="ID1212" s="48"/>
      <c r="IE1212" s="48"/>
      <c r="IF1212" s="48"/>
      <c r="IG1212" s="48"/>
      <c r="IH1212" s="48"/>
      <c r="II1212" s="48"/>
      <c r="IJ1212" s="48"/>
      <c r="IK1212" s="48"/>
      <c r="IL1212" s="48"/>
      <c r="IM1212" s="48"/>
      <c r="IN1212" s="48"/>
      <c r="IO1212" s="48"/>
      <c r="IP1212" s="48"/>
      <c r="IQ1212" s="48"/>
      <c r="IR1212" s="48"/>
      <c r="IS1212" s="48"/>
      <c r="IT1212" s="48"/>
      <c r="IU1212" s="48"/>
      <c r="IV1212" s="48"/>
    </row>
    <row r="1213" spans="2:256" x14ac:dyDescent="0.25">
      <c r="B1213" s="48"/>
      <c r="C1213" s="48"/>
      <c r="D1213" s="48"/>
      <c r="E1213" s="48"/>
      <c r="F1213" s="48"/>
      <c r="G1213" s="48"/>
      <c r="H1213" s="48"/>
      <c r="I1213" s="48"/>
      <c r="J1213" s="48"/>
      <c r="K1213" s="48"/>
      <c r="O1213" s="48"/>
      <c r="P1213" s="48"/>
      <c r="Q1213" s="48"/>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c r="DT1213" s="48"/>
      <c r="DU1213" s="48"/>
      <c r="DV1213" s="48"/>
      <c r="DW1213" s="48"/>
      <c r="DX1213" s="48"/>
      <c r="DY1213" s="48"/>
      <c r="DZ1213" s="48"/>
      <c r="EA1213" s="48"/>
      <c r="EB1213" s="48"/>
      <c r="EC1213" s="48"/>
      <c r="ED1213" s="48"/>
      <c r="EE1213" s="48"/>
      <c r="EF1213" s="48"/>
      <c r="EG1213" s="48"/>
      <c r="EH1213" s="48"/>
      <c r="EI1213" s="48"/>
      <c r="EJ1213" s="48"/>
      <c r="EK1213" s="48"/>
      <c r="EL1213" s="48"/>
      <c r="EM1213" s="48"/>
      <c r="EN1213" s="48"/>
      <c r="EO1213" s="48"/>
      <c r="EP1213" s="48"/>
      <c r="EQ1213" s="48"/>
      <c r="ER1213" s="48"/>
      <c r="ES1213" s="48"/>
      <c r="ET1213" s="48"/>
      <c r="EU1213" s="48"/>
      <c r="EV1213" s="48"/>
      <c r="EW1213" s="48"/>
      <c r="EX1213" s="48"/>
      <c r="EY1213" s="48"/>
      <c r="EZ1213" s="48"/>
      <c r="FA1213" s="48"/>
      <c r="FB1213" s="48"/>
      <c r="FC1213" s="48"/>
      <c r="FD1213" s="48"/>
      <c r="FE1213" s="48"/>
      <c r="FF1213" s="48"/>
      <c r="FG1213" s="48"/>
      <c r="FH1213" s="48"/>
      <c r="FI1213" s="48"/>
      <c r="FJ1213" s="48"/>
      <c r="FK1213" s="48"/>
      <c r="FL1213" s="48"/>
      <c r="FM1213" s="48"/>
      <c r="FN1213" s="48"/>
      <c r="FO1213" s="48"/>
      <c r="FP1213" s="48"/>
      <c r="FQ1213" s="48"/>
      <c r="FR1213" s="48"/>
      <c r="FS1213" s="48"/>
      <c r="FT1213" s="48"/>
      <c r="FU1213" s="48"/>
      <c r="FV1213" s="48"/>
      <c r="FW1213" s="48"/>
      <c r="FX1213" s="48"/>
      <c r="FY1213" s="48"/>
      <c r="FZ1213" s="48"/>
      <c r="GA1213" s="48"/>
      <c r="GB1213" s="48"/>
      <c r="GC1213" s="48"/>
      <c r="GD1213" s="48"/>
      <c r="GE1213" s="48"/>
      <c r="GF1213" s="48"/>
      <c r="GG1213" s="48"/>
      <c r="GH1213" s="48"/>
      <c r="GI1213" s="48"/>
      <c r="GJ1213" s="48"/>
      <c r="GK1213" s="48"/>
      <c r="GL1213" s="48"/>
      <c r="GM1213" s="48"/>
      <c r="GN1213" s="48"/>
      <c r="GO1213" s="48"/>
      <c r="GP1213" s="48"/>
      <c r="GQ1213" s="48"/>
      <c r="GR1213" s="48"/>
      <c r="GS1213" s="48"/>
      <c r="GT1213" s="48"/>
      <c r="GU1213" s="48"/>
      <c r="GV1213" s="48"/>
      <c r="GW1213" s="48"/>
      <c r="GX1213" s="48"/>
      <c r="GY1213" s="48"/>
      <c r="GZ1213" s="48"/>
      <c r="HA1213" s="48"/>
      <c r="HB1213" s="48"/>
      <c r="HC1213" s="48"/>
      <c r="HD1213" s="48"/>
      <c r="HE1213" s="48"/>
      <c r="HF1213" s="48"/>
      <c r="HG1213" s="48"/>
      <c r="HH1213" s="48"/>
      <c r="HI1213" s="48"/>
      <c r="HJ1213" s="48"/>
      <c r="HK1213" s="48"/>
      <c r="HL1213" s="48"/>
      <c r="HM1213" s="48"/>
      <c r="HN1213" s="48"/>
      <c r="HO1213" s="48"/>
      <c r="HP1213" s="48"/>
      <c r="HQ1213" s="48"/>
      <c r="HR1213" s="48"/>
      <c r="HS1213" s="48"/>
      <c r="HT1213" s="48"/>
      <c r="HU1213" s="48"/>
      <c r="HV1213" s="48"/>
      <c r="HW1213" s="48"/>
      <c r="HX1213" s="48"/>
      <c r="HY1213" s="48"/>
      <c r="HZ1213" s="48"/>
      <c r="IA1213" s="48"/>
      <c r="IB1213" s="48"/>
      <c r="IC1213" s="48"/>
      <c r="ID1213" s="48"/>
      <c r="IE1213" s="48"/>
      <c r="IF1213" s="48"/>
      <c r="IG1213" s="48"/>
      <c r="IH1213" s="48"/>
      <c r="II1213" s="48"/>
      <c r="IJ1213" s="48"/>
      <c r="IK1213" s="48"/>
      <c r="IL1213" s="48"/>
      <c r="IM1213" s="48"/>
      <c r="IN1213" s="48"/>
      <c r="IO1213" s="48"/>
      <c r="IP1213" s="48"/>
      <c r="IQ1213" s="48"/>
      <c r="IR1213" s="48"/>
      <c r="IS1213" s="48"/>
      <c r="IT1213" s="48"/>
      <c r="IU1213" s="48"/>
      <c r="IV1213" s="48"/>
    </row>
    <row r="1214" spans="2:256" x14ac:dyDescent="0.25">
      <c r="B1214" s="48"/>
      <c r="C1214" s="48"/>
      <c r="D1214" s="48"/>
      <c r="E1214" s="48"/>
      <c r="F1214" s="48"/>
      <c r="G1214" s="48"/>
      <c r="H1214" s="48"/>
      <c r="I1214" s="48"/>
      <c r="J1214" s="48"/>
      <c r="K1214" s="48"/>
      <c r="O1214" s="48"/>
      <c r="P1214" s="48"/>
      <c r="Q1214" s="48"/>
      <c r="R1214" s="48"/>
      <c r="S1214" s="48"/>
      <c r="T1214" s="48"/>
      <c r="U1214" s="48"/>
      <c r="V1214" s="48"/>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c r="AV1214" s="48"/>
      <c r="AW1214" s="48"/>
      <c r="AX1214" s="48"/>
      <c r="AY1214" s="48"/>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c r="EF1214" s="48"/>
      <c r="EG1214" s="48"/>
      <c r="EH1214" s="48"/>
      <c r="EI1214" s="48"/>
      <c r="EJ1214" s="48"/>
      <c r="EK1214" s="48"/>
      <c r="EL1214" s="48"/>
      <c r="EM1214" s="48"/>
      <c r="EN1214" s="48"/>
      <c r="EO1214" s="48"/>
      <c r="EP1214" s="48"/>
      <c r="EQ1214" s="48"/>
      <c r="ER1214" s="48"/>
      <c r="ES1214" s="48"/>
      <c r="ET1214" s="48"/>
      <c r="EU1214" s="48"/>
      <c r="EV1214" s="48"/>
      <c r="EW1214" s="48"/>
      <c r="EX1214" s="48"/>
      <c r="EY1214" s="48"/>
      <c r="EZ1214" s="48"/>
      <c r="FA1214" s="48"/>
      <c r="FB1214" s="48"/>
      <c r="FC1214" s="48"/>
      <c r="FD1214" s="48"/>
      <c r="FE1214" s="48"/>
      <c r="FF1214" s="48"/>
      <c r="FG1214" s="48"/>
      <c r="FH1214" s="48"/>
      <c r="FI1214" s="48"/>
      <c r="FJ1214" s="48"/>
      <c r="FK1214" s="48"/>
      <c r="FL1214" s="48"/>
      <c r="FM1214" s="48"/>
      <c r="FN1214" s="48"/>
      <c r="FO1214" s="48"/>
      <c r="FP1214" s="48"/>
      <c r="FQ1214" s="48"/>
      <c r="FR1214" s="48"/>
      <c r="FS1214" s="48"/>
      <c r="FT1214" s="48"/>
      <c r="FU1214" s="48"/>
      <c r="FV1214" s="48"/>
      <c r="FW1214" s="48"/>
      <c r="FX1214" s="48"/>
      <c r="FY1214" s="48"/>
      <c r="FZ1214" s="48"/>
      <c r="GA1214" s="48"/>
      <c r="GB1214" s="48"/>
      <c r="GC1214" s="48"/>
      <c r="GD1214" s="48"/>
      <c r="GE1214" s="48"/>
      <c r="GF1214" s="48"/>
      <c r="GG1214" s="48"/>
      <c r="GH1214" s="48"/>
      <c r="GI1214" s="48"/>
      <c r="GJ1214" s="48"/>
      <c r="GK1214" s="48"/>
      <c r="GL1214" s="48"/>
      <c r="GM1214" s="48"/>
      <c r="GN1214" s="48"/>
      <c r="GO1214" s="48"/>
      <c r="GP1214" s="48"/>
      <c r="GQ1214" s="48"/>
      <c r="GR1214" s="48"/>
      <c r="GS1214" s="48"/>
      <c r="GT1214" s="48"/>
      <c r="GU1214" s="48"/>
      <c r="GV1214" s="48"/>
      <c r="GW1214" s="48"/>
      <c r="GX1214" s="48"/>
      <c r="GY1214" s="48"/>
      <c r="GZ1214" s="48"/>
      <c r="HA1214" s="48"/>
      <c r="HB1214" s="48"/>
      <c r="HC1214" s="48"/>
      <c r="HD1214" s="48"/>
      <c r="HE1214" s="48"/>
      <c r="HF1214" s="48"/>
      <c r="HG1214" s="48"/>
      <c r="HH1214" s="48"/>
      <c r="HI1214" s="48"/>
      <c r="HJ1214" s="48"/>
      <c r="HK1214" s="48"/>
      <c r="HL1214" s="48"/>
      <c r="HM1214" s="48"/>
      <c r="HN1214" s="48"/>
      <c r="HO1214" s="48"/>
      <c r="HP1214" s="48"/>
      <c r="HQ1214" s="48"/>
      <c r="HR1214" s="48"/>
      <c r="HS1214" s="48"/>
      <c r="HT1214" s="48"/>
      <c r="HU1214" s="48"/>
      <c r="HV1214" s="48"/>
      <c r="HW1214" s="48"/>
      <c r="HX1214" s="48"/>
      <c r="HY1214" s="48"/>
      <c r="HZ1214" s="48"/>
      <c r="IA1214" s="48"/>
      <c r="IB1214" s="48"/>
      <c r="IC1214" s="48"/>
      <c r="ID1214" s="48"/>
      <c r="IE1214" s="48"/>
      <c r="IF1214" s="48"/>
      <c r="IG1214" s="48"/>
      <c r="IH1214" s="48"/>
      <c r="II1214" s="48"/>
      <c r="IJ1214" s="48"/>
      <c r="IK1214" s="48"/>
      <c r="IL1214" s="48"/>
      <c r="IM1214" s="48"/>
      <c r="IN1214" s="48"/>
      <c r="IO1214" s="48"/>
      <c r="IP1214" s="48"/>
      <c r="IQ1214" s="48"/>
      <c r="IR1214" s="48"/>
      <c r="IS1214" s="48"/>
      <c r="IT1214" s="48"/>
      <c r="IU1214" s="48"/>
      <c r="IV1214" s="48"/>
    </row>
    <row r="1215" spans="2:256" x14ac:dyDescent="0.25">
      <c r="B1215" s="48"/>
      <c r="C1215" s="48"/>
      <c r="D1215" s="48"/>
      <c r="E1215" s="48"/>
      <c r="F1215" s="48"/>
      <c r="G1215" s="48"/>
      <c r="H1215" s="48"/>
      <c r="I1215" s="48"/>
      <c r="J1215" s="48"/>
      <c r="K1215" s="48"/>
      <c r="O1215" s="48"/>
      <c r="P1215" s="48"/>
      <c r="Q1215" s="48"/>
      <c r="R1215" s="48"/>
      <c r="S1215" s="48"/>
      <c r="T1215" s="48"/>
      <c r="U1215" s="48"/>
      <c r="V1215" s="48"/>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c r="AR1215" s="48"/>
      <c r="AS1215" s="48"/>
      <c r="AT1215" s="48"/>
      <c r="AU1215" s="48"/>
      <c r="AV1215" s="48"/>
      <c r="AW1215" s="48"/>
      <c r="AX1215" s="48"/>
      <c r="AY1215" s="48"/>
      <c r="AZ1215" s="48"/>
      <c r="BA1215" s="48"/>
      <c r="BB1215" s="48"/>
      <c r="BC1215" s="48"/>
      <c r="BD1215" s="48"/>
      <c r="BE1215" s="48"/>
      <c r="BF1215" s="48"/>
      <c r="BG1215" s="48"/>
      <c r="BH1215" s="48"/>
      <c r="BI1215" s="48"/>
      <c r="BJ1215" s="48"/>
      <c r="BK1215" s="48"/>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48"/>
      <c r="DF1215" s="48"/>
      <c r="DG1215" s="48"/>
      <c r="DH1215" s="48"/>
      <c r="DI1215" s="48"/>
      <c r="DJ1215" s="48"/>
      <c r="DK1215" s="48"/>
      <c r="DL1215" s="48"/>
      <c r="DM1215" s="48"/>
      <c r="DN1215" s="48"/>
      <c r="DO1215" s="48"/>
      <c r="DP1215" s="48"/>
      <c r="DQ1215" s="48"/>
      <c r="DR1215" s="48"/>
      <c r="DS1215" s="48"/>
      <c r="DT1215" s="48"/>
      <c r="DU1215" s="48"/>
      <c r="DV1215" s="48"/>
      <c r="DW1215" s="48"/>
      <c r="DX1215" s="48"/>
      <c r="DY1215" s="48"/>
      <c r="DZ1215" s="48"/>
      <c r="EA1215" s="48"/>
      <c r="EB1215" s="48"/>
      <c r="EC1215" s="48"/>
      <c r="ED1215" s="48"/>
      <c r="EE1215" s="48"/>
      <c r="EF1215" s="48"/>
      <c r="EG1215" s="48"/>
      <c r="EH1215" s="48"/>
      <c r="EI1215" s="48"/>
      <c r="EJ1215" s="48"/>
      <c r="EK1215" s="48"/>
      <c r="EL1215" s="48"/>
      <c r="EM1215" s="48"/>
      <c r="EN1215" s="48"/>
      <c r="EO1215" s="48"/>
      <c r="EP1215" s="48"/>
      <c r="EQ1215" s="48"/>
      <c r="ER1215" s="48"/>
      <c r="ES1215" s="48"/>
      <c r="ET1215" s="48"/>
      <c r="EU1215" s="48"/>
      <c r="EV1215" s="48"/>
      <c r="EW1215" s="48"/>
      <c r="EX1215" s="48"/>
      <c r="EY1215" s="48"/>
      <c r="EZ1215" s="48"/>
      <c r="FA1215" s="48"/>
      <c r="FB1215" s="48"/>
      <c r="FC1215" s="48"/>
      <c r="FD1215" s="48"/>
      <c r="FE1215" s="48"/>
      <c r="FF1215" s="48"/>
      <c r="FG1215" s="48"/>
      <c r="FH1215" s="48"/>
      <c r="FI1215" s="48"/>
      <c r="FJ1215" s="48"/>
      <c r="FK1215" s="48"/>
      <c r="FL1215" s="48"/>
      <c r="FM1215" s="48"/>
      <c r="FN1215" s="48"/>
      <c r="FO1215" s="48"/>
      <c r="FP1215" s="48"/>
      <c r="FQ1215" s="48"/>
      <c r="FR1215" s="48"/>
      <c r="FS1215" s="48"/>
      <c r="FT1215" s="48"/>
      <c r="FU1215" s="48"/>
      <c r="FV1215" s="48"/>
      <c r="FW1215" s="48"/>
      <c r="FX1215" s="48"/>
      <c r="FY1215" s="48"/>
      <c r="FZ1215" s="48"/>
      <c r="GA1215" s="48"/>
      <c r="GB1215" s="48"/>
      <c r="GC1215" s="48"/>
      <c r="GD1215" s="48"/>
      <c r="GE1215" s="48"/>
      <c r="GF1215" s="48"/>
      <c r="GG1215" s="48"/>
      <c r="GH1215" s="48"/>
      <c r="GI1215" s="48"/>
      <c r="GJ1215" s="48"/>
      <c r="GK1215" s="48"/>
      <c r="GL1215" s="48"/>
      <c r="GM1215" s="48"/>
      <c r="GN1215" s="48"/>
      <c r="GO1215" s="48"/>
      <c r="GP1215" s="48"/>
      <c r="GQ1215" s="48"/>
      <c r="GR1215" s="48"/>
      <c r="GS1215" s="48"/>
      <c r="GT1215" s="48"/>
      <c r="GU1215" s="48"/>
      <c r="GV1215" s="48"/>
      <c r="GW1215" s="48"/>
      <c r="GX1215" s="48"/>
      <c r="GY1215" s="48"/>
      <c r="GZ1215" s="48"/>
      <c r="HA1215" s="48"/>
      <c r="HB1215" s="48"/>
      <c r="HC1215" s="48"/>
      <c r="HD1215" s="48"/>
      <c r="HE1215" s="48"/>
      <c r="HF1215" s="48"/>
      <c r="HG1215" s="48"/>
      <c r="HH1215" s="48"/>
      <c r="HI1215" s="48"/>
      <c r="HJ1215" s="48"/>
      <c r="HK1215" s="48"/>
      <c r="HL1215" s="48"/>
      <c r="HM1215" s="48"/>
      <c r="HN1215" s="48"/>
      <c r="HO1215" s="48"/>
      <c r="HP1215" s="48"/>
      <c r="HQ1215" s="48"/>
      <c r="HR1215" s="48"/>
      <c r="HS1215" s="48"/>
      <c r="HT1215" s="48"/>
      <c r="HU1215" s="48"/>
      <c r="HV1215" s="48"/>
      <c r="HW1215" s="48"/>
      <c r="HX1215" s="48"/>
      <c r="HY1215" s="48"/>
      <c r="HZ1215" s="48"/>
      <c r="IA1215" s="48"/>
      <c r="IB1215" s="48"/>
      <c r="IC1215" s="48"/>
      <c r="ID1215" s="48"/>
      <c r="IE1215" s="48"/>
      <c r="IF1215" s="48"/>
      <c r="IG1215" s="48"/>
      <c r="IH1215" s="48"/>
      <c r="II1215" s="48"/>
      <c r="IJ1215" s="48"/>
      <c r="IK1215" s="48"/>
      <c r="IL1215" s="48"/>
      <c r="IM1215" s="48"/>
      <c r="IN1215" s="48"/>
      <c r="IO1215" s="48"/>
      <c r="IP1215" s="48"/>
      <c r="IQ1215" s="48"/>
      <c r="IR1215" s="48"/>
      <c r="IS1215" s="48"/>
      <c r="IT1215" s="48"/>
      <c r="IU1215" s="48"/>
      <c r="IV1215" s="48"/>
    </row>
    <row r="1216" spans="2:256" x14ac:dyDescent="0.25">
      <c r="B1216" s="48"/>
      <c r="C1216" s="48"/>
      <c r="D1216" s="48"/>
      <c r="E1216" s="48"/>
      <c r="F1216" s="48"/>
      <c r="G1216" s="48"/>
      <c r="H1216" s="48"/>
      <c r="I1216" s="48"/>
      <c r="J1216" s="48"/>
      <c r="K1216" s="48"/>
      <c r="O1216" s="48"/>
      <c r="P1216" s="48"/>
      <c r="Q1216" s="48"/>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c r="AX1216" s="48"/>
      <c r="AY1216" s="48"/>
      <c r="AZ1216" s="48"/>
      <c r="BA1216" s="48"/>
      <c r="BB1216" s="48"/>
      <c r="BC1216" s="48"/>
      <c r="BD1216" s="48"/>
      <c r="BE1216" s="48"/>
      <c r="BF1216" s="48"/>
      <c r="BG1216" s="48"/>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c r="EF1216" s="48"/>
      <c r="EG1216" s="48"/>
      <c r="EH1216" s="48"/>
      <c r="EI1216" s="48"/>
      <c r="EJ1216" s="48"/>
      <c r="EK1216" s="48"/>
      <c r="EL1216" s="48"/>
      <c r="EM1216" s="48"/>
      <c r="EN1216" s="48"/>
      <c r="EO1216" s="48"/>
      <c r="EP1216" s="48"/>
      <c r="EQ1216" s="48"/>
      <c r="ER1216" s="48"/>
      <c r="ES1216" s="48"/>
      <c r="ET1216" s="48"/>
      <c r="EU1216" s="48"/>
      <c r="EV1216" s="48"/>
      <c r="EW1216" s="48"/>
      <c r="EX1216" s="48"/>
      <c r="EY1216" s="48"/>
      <c r="EZ1216" s="48"/>
      <c r="FA1216" s="48"/>
      <c r="FB1216" s="48"/>
      <c r="FC1216" s="48"/>
      <c r="FD1216" s="48"/>
      <c r="FE1216" s="48"/>
      <c r="FF1216" s="48"/>
      <c r="FG1216" s="48"/>
      <c r="FH1216" s="48"/>
      <c r="FI1216" s="48"/>
      <c r="FJ1216" s="48"/>
      <c r="FK1216" s="48"/>
      <c r="FL1216" s="48"/>
      <c r="FM1216" s="48"/>
      <c r="FN1216" s="48"/>
      <c r="FO1216" s="48"/>
      <c r="FP1216" s="48"/>
      <c r="FQ1216" s="48"/>
      <c r="FR1216" s="48"/>
      <c r="FS1216" s="48"/>
      <c r="FT1216" s="48"/>
      <c r="FU1216" s="48"/>
      <c r="FV1216" s="48"/>
      <c r="FW1216" s="48"/>
      <c r="FX1216" s="48"/>
      <c r="FY1216" s="48"/>
      <c r="FZ1216" s="48"/>
      <c r="GA1216" s="48"/>
      <c r="GB1216" s="48"/>
      <c r="GC1216" s="48"/>
      <c r="GD1216" s="48"/>
      <c r="GE1216" s="48"/>
      <c r="GF1216" s="48"/>
      <c r="GG1216" s="48"/>
      <c r="GH1216" s="48"/>
      <c r="GI1216" s="48"/>
      <c r="GJ1216" s="48"/>
      <c r="GK1216" s="48"/>
      <c r="GL1216" s="48"/>
      <c r="GM1216" s="48"/>
      <c r="GN1216" s="48"/>
      <c r="GO1216" s="48"/>
      <c r="GP1216" s="48"/>
      <c r="GQ1216" s="48"/>
      <c r="GR1216" s="48"/>
      <c r="GS1216" s="48"/>
      <c r="GT1216" s="48"/>
      <c r="GU1216" s="48"/>
      <c r="GV1216" s="48"/>
      <c r="GW1216" s="48"/>
      <c r="GX1216" s="48"/>
      <c r="GY1216" s="48"/>
      <c r="GZ1216" s="48"/>
      <c r="HA1216" s="48"/>
      <c r="HB1216" s="48"/>
      <c r="HC1216" s="48"/>
      <c r="HD1216" s="48"/>
      <c r="HE1216" s="48"/>
      <c r="HF1216" s="48"/>
      <c r="HG1216" s="48"/>
      <c r="HH1216" s="48"/>
      <c r="HI1216" s="48"/>
      <c r="HJ1216" s="48"/>
      <c r="HK1216" s="48"/>
      <c r="HL1216" s="48"/>
      <c r="HM1216" s="48"/>
      <c r="HN1216" s="48"/>
      <c r="HO1216" s="48"/>
      <c r="HP1216" s="48"/>
      <c r="HQ1216" s="48"/>
      <c r="HR1216" s="48"/>
      <c r="HS1216" s="48"/>
      <c r="HT1216" s="48"/>
      <c r="HU1216" s="48"/>
      <c r="HV1216" s="48"/>
      <c r="HW1216" s="48"/>
      <c r="HX1216" s="48"/>
      <c r="HY1216" s="48"/>
      <c r="HZ1216" s="48"/>
      <c r="IA1216" s="48"/>
      <c r="IB1216" s="48"/>
      <c r="IC1216" s="48"/>
      <c r="ID1216" s="48"/>
      <c r="IE1216" s="48"/>
      <c r="IF1216" s="48"/>
      <c r="IG1216" s="48"/>
      <c r="IH1216" s="48"/>
      <c r="II1216" s="48"/>
      <c r="IJ1216" s="48"/>
      <c r="IK1216" s="48"/>
      <c r="IL1216" s="48"/>
      <c r="IM1216" s="48"/>
      <c r="IN1216" s="48"/>
      <c r="IO1216" s="48"/>
      <c r="IP1216" s="48"/>
      <c r="IQ1216" s="48"/>
      <c r="IR1216" s="48"/>
      <c r="IS1216" s="48"/>
      <c r="IT1216" s="48"/>
      <c r="IU1216" s="48"/>
      <c r="IV1216" s="48"/>
    </row>
    <row r="1217" spans="2:256" x14ac:dyDescent="0.25">
      <c r="B1217" s="48"/>
      <c r="C1217" s="48"/>
      <c r="D1217" s="48"/>
      <c r="E1217" s="48"/>
      <c r="F1217" s="48"/>
      <c r="G1217" s="48"/>
      <c r="H1217" s="48"/>
      <c r="I1217" s="48"/>
      <c r="J1217" s="48"/>
      <c r="K1217" s="48"/>
      <c r="O1217" s="48"/>
      <c r="P1217" s="48"/>
      <c r="Q1217" s="48"/>
      <c r="R1217" s="48"/>
      <c r="S1217" s="48"/>
      <c r="T1217" s="48"/>
      <c r="U1217" s="48"/>
      <c r="V1217" s="48"/>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c r="AY1217" s="48"/>
      <c r="AZ1217" s="48"/>
      <c r="BA1217" s="48"/>
      <c r="BB1217" s="48"/>
      <c r="BC1217" s="48"/>
      <c r="BD1217" s="48"/>
      <c r="BE1217" s="48"/>
      <c r="BF1217" s="48"/>
      <c r="BG1217" s="48"/>
      <c r="BH1217" s="48"/>
      <c r="BI1217" s="48"/>
      <c r="BJ1217" s="48"/>
      <c r="BK1217" s="48"/>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c r="DT1217" s="48"/>
      <c r="DU1217" s="48"/>
      <c r="DV1217" s="48"/>
      <c r="DW1217" s="48"/>
      <c r="DX1217" s="48"/>
      <c r="DY1217" s="48"/>
      <c r="DZ1217" s="48"/>
      <c r="EA1217" s="48"/>
      <c r="EB1217" s="48"/>
      <c r="EC1217" s="48"/>
      <c r="ED1217" s="48"/>
      <c r="EE1217" s="48"/>
      <c r="EF1217" s="48"/>
      <c r="EG1217" s="48"/>
      <c r="EH1217" s="48"/>
      <c r="EI1217" s="48"/>
      <c r="EJ1217" s="48"/>
      <c r="EK1217" s="48"/>
      <c r="EL1217" s="48"/>
      <c r="EM1217" s="48"/>
      <c r="EN1217" s="48"/>
      <c r="EO1217" s="48"/>
      <c r="EP1217" s="48"/>
      <c r="EQ1217" s="48"/>
      <c r="ER1217" s="48"/>
      <c r="ES1217" s="48"/>
      <c r="ET1217" s="48"/>
      <c r="EU1217" s="48"/>
      <c r="EV1217" s="48"/>
      <c r="EW1217" s="48"/>
      <c r="EX1217" s="48"/>
      <c r="EY1217" s="48"/>
      <c r="EZ1217" s="48"/>
      <c r="FA1217" s="48"/>
      <c r="FB1217" s="48"/>
      <c r="FC1217" s="48"/>
      <c r="FD1217" s="48"/>
      <c r="FE1217" s="48"/>
      <c r="FF1217" s="48"/>
      <c r="FG1217" s="48"/>
      <c r="FH1217" s="48"/>
      <c r="FI1217" s="48"/>
      <c r="FJ1217" s="48"/>
      <c r="FK1217" s="48"/>
      <c r="FL1217" s="48"/>
      <c r="FM1217" s="48"/>
      <c r="FN1217" s="48"/>
      <c r="FO1217" s="48"/>
      <c r="FP1217" s="48"/>
      <c r="FQ1217" s="48"/>
      <c r="FR1217" s="48"/>
      <c r="FS1217" s="48"/>
      <c r="FT1217" s="48"/>
      <c r="FU1217" s="48"/>
      <c r="FV1217" s="48"/>
      <c r="FW1217" s="48"/>
      <c r="FX1217" s="48"/>
      <c r="FY1217" s="48"/>
      <c r="FZ1217" s="48"/>
      <c r="GA1217" s="48"/>
      <c r="GB1217" s="48"/>
      <c r="GC1217" s="48"/>
      <c r="GD1217" s="48"/>
      <c r="GE1217" s="48"/>
      <c r="GF1217" s="48"/>
      <c r="GG1217" s="48"/>
      <c r="GH1217" s="48"/>
      <c r="GI1217" s="48"/>
      <c r="GJ1217" s="48"/>
      <c r="GK1217" s="48"/>
      <c r="GL1217" s="48"/>
      <c r="GM1217" s="48"/>
      <c r="GN1217" s="48"/>
      <c r="GO1217" s="48"/>
      <c r="GP1217" s="48"/>
      <c r="GQ1217" s="48"/>
      <c r="GR1217" s="48"/>
      <c r="GS1217" s="48"/>
      <c r="GT1217" s="48"/>
      <c r="GU1217" s="48"/>
      <c r="GV1217" s="48"/>
      <c r="GW1217" s="48"/>
      <c r="GX1217" s="48"/>
      <c r="GY1217" s="48"/>
      <c r="GZ1217" s="48"/>
      <c r="HA1217" s="48"/>
      <c r="HB1217" s="48"/>
      <c r="HC1217" s="48"/>
      <c r="HD1217" s="48"/>
      <c r="HE1217" s="48"/>
      <c r="HF1217" s="48"/>
      <c r="HG1217" s="48"/>
      <c r="HH1217" s="48"/>
      <c r="HI1217" s="48"/>
      <c r="HJ1217" s="48"/>
      <c r="HK1217" s="48"/>
      <c r="HL1217" s="48"/>
      <c r="HM1217" s="48"/>
      <c r="HN1217" s="48"/>
      <c r="HO1217" s="48"/>
      <c r="HP1217" s="48"/>
      <c r="HQ1217" s="48"/>
      <c r="HR1217" s="48"/>
      <c r="HS1217" s="48"/>
      <c r="HT1217" s="48"/>
      <c r="HU1217" s="48"/>
      <c r="HV1217" s="48"/>
      <c r="HW1217" s="48"/>
      <c r="HX1217" s="48"/>
      <c r="HY1217" s="48"/>
      <c r="HZ1217" s="48"/>
      <c r="IA1217" s="48"/>
      <c r="IB1217" s="48"/>
      <c r="IC1217" s="48"/>
      <c r="ID1217" s="48"/>
      <c r="IE1217" s="48"/>
      <c r="IF1217" s="48"/>
      <c r="IG1217" s="48"/>
      <c r="IH1217" s="48"/>
      <c r="II1217" s="48"/>
      <c r="IJ1217" s="48"/>
      <c r="IK1217" s="48"/>
      <c r="IL1217" s="48"/>
      <c r="IM1217" s="48"/>
      <c r="IN1217" s="48"/>
      <c r="IO1217" s="48"/>
      <c r="IP1217" s="48"/>
      <c r="IQ1217" s="48"/>
      <c r="IR1217" s="48"/>
      <c r="IS1217" s="48"/>
      <c r="IT1217" s="48"/>
      <c r="IU1217" s="48"/>
      <c r="IV1217" s="48"/>
    </row>
    <row r="1218" spans="2:256" x14ac:dyDescent="0.25">
      <c r="B1218" s="48"/>
      <c r="C1218" s="48"/>
      <c r="D1218" s="48"/>
      <c r="E1218" s="48"/>
      <c r="F1218" s="48"/>
      <c r="G1218" s="48"/>
      <c r="H1218" s="48"/>
      <c r="I1218" s="48"/>
      <c r="J1218" s="48"/>
      <c r="K1218" s="48"/>
      <c r="O1218" s="48"/>
      <c r="P1218" s="48"/>
      <c r="Q1218" s="48"/>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c r="AZ1218" s="48"/>
      <c r="BA1218" s="48"/>
      <c r="BB1218" s="48"/>
      <c r="BC1218" s="48"/>
      <c r="BD1218" s="48"/>
      <c r="BE1218" s="48"/>
      <c r="BF1218" s="48"/>
      <c r="BG1218" s="48"/>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c r="EF1218" s="48"/>
      <c r="EG1218" s="48"/>
      <c r="EH1218" s="48"/>
      <c r="EI1218" s="48"/>
      <c r="EJ1218" s="48"/>
      <c r="EK1218" s="48"/>
      <c r="EL1218" s="48"/>
      <c r="EM1218" s="48"/>
      <c r="EN1218" s="48"/>
      <c r="EO1218" s="48"/>
      <c r="EP1218" s="48"/>
      <c r="EQ1218" s="48"/>
      <c r="ER1218" s="48"/>
      <c r="ES1218" s="48"/>
      <c r="ET1218" s="48"/>
      <c r="EU1218" s="48"/>
      <c r="EV1218" s="48"/>
      <c r="EW1218" s="48"/>
      <c r="EX1218" s="48"/>
      <c r="EY1218" s="48"/>
      <c r="EZ1218" s="48"/>
      <c r="FA1218" s="48"/>
      <c r="FB1218" s="48"/>
      <c r="FC1218" s="48"/>
      <c r="FD1218" s="48"/>
      <c r="FE1218" s="48"/>
      <c r="FF1218" s="48"/>
      <c r="FG1218" s="48"/>
      <c r="FH1218" s="48"/>
      <c r="FI1218" s="48"/>
      <c r="FJ1218" s="48"/>
      <c r="FK1218" s="48"/>
      <c r="FL1218" s="48"/>
      <c r="FM1218" s="48"/>
      <c r="FN1218" s="48"/>
      <c r="FO1218" s="48"/>
      <c r="FP1218" s="48"/>
      <c r="FQ1218" s="48"/>
      <c r="FR1218" s="48"/>
      <c r="FS1218" s="48"/>
      <c r="FT1218" s="48"/>
      <c r="FU1218" s="48"/>
      <c r="FV1218" s="48"/>
      <c r="FW1218" s="48"/>
      <c r="FX1218" s="48"/>
      <c r="FY1218" s="48"/>
      <c r="FZ1218" s="48"/>
      <c r="GA1218" s="48"/>
      <c r="GB1218" s="48"/>
      <c r="GC1218" s="48"/>
      <c r="GD1218" s="48"/>
      <c r="GE1218" s="48"/>
      <c r="GF1218" s="48"/>
      <c r="GG1218" s="48"/>
      <c r="GH1218" s="48"/>
      <c r="GI1218" s="48"/>
      <c r="GJ1218" s="48"/>
      <c r="GK1218" s="48"/>
      <c r="GL1218" s="48"/>
      <c r="GM1218" s="48"/>
      <c r="GN1218" s="48"/>
      <c r="GO1218" s="48"/>
      <c r="GP1218" s="48"/>
      <c r="GQ1218" s="48"/>
      <c r="GR1218" s="48"/>
      <c r="GS1218" s="48"/>
      <c r="GT1218" s="48"/>
      <c r="GU1218" s="48"/>
      <c r="GV1218" s="48"/>
      <c r="GW1218" s="48"/>
      <c r="GX1218" s="48"/>
      <c r="GY1218" s="48"/>
      <c r="GZ1218" s="48"/>
      <c r="HA1218" s="48"/>
      <c r="HB1218" s="48"/>
      <c r="HC1218" s="48"/>
      <c r="HD1218" s="48"/>
      <c r="HE1218" s="48"/>
      <c r="HF1218" s="48"/>
      <c r="HG1218" s="48"/>
      <c r="HH1218" s="48"/>
      <c r="HI1218" s="48"/>
      <c r="HJ1218" s="48"/>
      <c r="HK1218" s="48"/>
      <c r="HL1218" s="48"/>
      <c r="HM1218" s="48"/>
      <c r="HN1218" s="48"/>
      <c r="HO1218" s="48"/>
      <c r="HP1218" s="48"/>
      <c r="HQ1218" s="48"/>
      <c r="HR1218" s="48"/>
      <c r="HS1218" s="48"/>
      <c r="HT1218" s="48"/>
      <c r="HU1218" s="48"/>
      <c r="HV1218" s="48"/>
      <c r="HW1218" s="48"/>
      <c r="HX1218" s="48"/>
      <c r="HY1218" s="48"/>
      <c r="HZ1218" s="48"/>
      <c r="IA1218" s="48"/>
      <c r="IB1218" s="48"/>
      <c r="IC1218" s="48"/>
      <c r="ID1218" s="48"/>
      <c r="IE1218" s="48"/>
      <c r="IF1218" s="48"/>
      <c r="IG1218" s="48"/>
      <c r="IH1218" s="48"/>
      <c r="II1218" s="48"/>
      <c r="IJ1218" s="48"/>
      <c r="IK1218" s="48"/>
      <c r="IL1218" s="48"/>
      <c r="IM1218" s="48"/>
      <c r="IN1218" s="48"/>
      <c r="IO1218" s="48"/>
      <c r="IP1218" s="48"/>
      <c r="IQ1218" s="48"/>
      <c r="IR1218" s="48"/>
      <c r="IS1218" s="48"/>
      <c r="IT1218" s="48"/>
      <c r="IU1218" s="48"/>
      <c r="IV1218" s="48"/>
    </row>
    <row r="1219" spans="2:256" x14ac:dyDescent="0.25">
      <c r="B1219" s="48"/>
      <c r="C1219" s="48"/>
      <c r="D1219" s="48"/>
      <c r="E1219" s="48"/>
      <c r="F1219" s="48"/>
      <c r="G1219" s="48"/>
      <c r="H1219" s="48"/>
      <c r="I1219" s="48"/>
      <c r="J1219" s="48"/>
      <c r="K1219" s="48"/>
      <c r="O1219" s="48"/>
      <c r="P1219" s="48"/>
      <c r="Q1219" s="48"/>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c r="BA1219" s="48"/>
      <c r="BB1219" s="48"/>
      <c r="BC1219" s="48"/>
      <c r="BD1219" s="48"/>
      <c r="BE1219" s="48"/>
      <c r="BF1219" s="48"/>
      <c r="BG1219" s="48"/>
      <c r="BH1219" s="48"/>
      <c r="BI1219" s="48"/>
      <c r="BJ1219" s="48"/>
      <c r="BK1219" s="48"/>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c r="EF1219" s="48"/>
      <c r="EG1219" s="48"/>
      <c r="EH1219" s="48"/>
      <c r="EI1219" s="48"/>
      <c r="EJ1219" s="48"/>
      <c r="EK1219" s="48"/>
      <c r="EL1219" s="48"/>
      <c r="EM1219" s="48"/>
      <c r="EN1219" s="48"/>
      <c r="EO1219" s="48"/>
      <c r="EP1219" s="48"/>
      <c r="EQ1219" s="48"/>
      <c r="ER1219" s="48"/>
      <c r="ES1219" s="48"/>
      <c r="ET1219" s="48"/>
      <c r="EU1219" s="48"/>
      <c r="EV1219" s="48"/>
      <c r="EW1219" s="48"/>
      <c r="EX1219" s="48"/>
      <c r="EY1219" s="48"/>
      <c r="EZ1219" s="48"/>
      <c r="FA1219" s="48"/>
      <c r="FB1219" s="48"/>
      <c r="FC1219" s="48"/>
      <c r="FD1219" s="48"/>
      <c r="FE1219" s="48"/>
      <c r="FF1219" s="48"/>
      <c r="FG1219" s="48"/>
      <c r="FH1219" s="48"/>
      <c r="FI1219" s="48"/>
      <c r="FJ1219" s="48"/>
      <c r="FK1219" s="48"/>
      <c r="FL1219" s="48"/>
      <c r="FM1219" s="48"/>
      <c r="FN1219" s="48"/>
      <c r="FO1219" s="48"/>
      <c r="FP1219" s="48"/>
      <c r="FQ1219" s="48"/>
      <c r="FR1219" s="48"/>
      <c r="FS1219" s="48"/>
      <c r="FT1219" s="48"/>
      <c r="FU1219" s="48"/>
      <c r="FV1219" s="48"/>
      <c r="FW1219" s="48"/>
      <c r="FX1219" s="48"/>
      <c r="FY1219" s="48"/>
      <c r="FZ1219" s="48"/>
      <c r="GA1219" s="48"/>
      <c r="GB1219" s="48"/>
      <c r="GC1219" s="48"/>
      <c r="GD1219" s="48"/>
      <c r="GE1219" s="48"/>
      <c r="GF1219" s="48"/>
      <c r="GG1219" s="48"/>
      <c r="GH1219" s="48"/>
      <c r="GI1219" s="48"/>
      <c r="GJ1219" s="48"/>
      <c r="GK1219" s="48"/>
      <c r="GL1219" s="48"/>
      <c r="GM1219" s="48"/>
      <c r="GN1219" s="48"/>
      <c r="GO1219" s="48"/>
      <c r="GP1219" s="48"/>
      <c r="GQ1219" s="48"/>
      <c r="GR1219" s="48"/>
      <c r="GS1219" s="48"/>
      <c r="GT1219" s="48"/>
      <c r="GU1219" s="48"/>
      <c r="GV1219" s="48"/>
      <c r="GW1219" s="48"/>
      <c r="GX1219" s="48"/>
      <c r="GY1219" s="48"/>
      <c r="GZ1219" s="48"/>
      <c r="HA1219" s="48"/>
      <c r="HB1219" s="48"/>
      <c r="HC1219" s="48"/>
      <c r="HD1219" s="48"/>
      <c r="HE1219" s="48"/>
      <c r="HF1219" s="48"/>
      <c r="HG1219" s="48"/>
      <c r="HH1219" s="48"/>
      <c r="HI1219" s="48"/>
      <c r="HJ1219" s="48"/>
      <c r="HK1219" s="48"/>
      <c r="HL1219" s="48"/>
      <c r="HM1219" s="48"/>
      <c r="HN1219" s="48"/>
      <c r="HO1219" s="48"/>
      <c r="HP1219" s="48"/>
      <c r="HQ1219" s="48"/>
      <c r="HR1219" s="48"/>
      <c r="HS1219" s="48"/>
      <c r="HT1219" s="48"/>
      <c r="HU1219" s="48"/>
      <c r="HV1219" s="48"/>
      <c r="HW1219" s="48"/>
      <c r="HX1219" s="48"/>
      <c r="HY1219" s="48"/>
      <c r="HZ1219" s="48"/>
      <c r="IA1219" s="48"/>
      <c r="IB1219" s="48"/>
      <c r="IC1219" s="48"/>
      <c r="ID1219" s="48"/>
      <c r="IE1219" s="48"/>
      <c r="IF1219" s="48"/>
      <c r="IG1219" s="48"/>
      <c r="IH1219" s="48"/>
      <c r="II1219" s="48"/>
      <c r="IJ1219" s="48"/>
      <c r="IK1219" s="48"/>
      <c r="IL1219" s="48"/>
      <c r="IM1219" s="48"/>
      <c r="IN1219" s="48"/>
      <c r="IO1219" s="48"/>
      <c r="IP1219" s="48"/>
      <c r="IQ1219" s="48"/>
      <c r="IR1219" s="48"/>
      <c r="IS1219" s="48"/>
      <c r="IT1219" s="48"/>
      <c r="IU1219" s="48"/>
      <c r="IV1219" s="48"/>
    </row>
    <row r="1220" spans="2:256" x14ac:dyDescent="0.25">
      <c r="B1220" s="48"/>
      <c r="C1220" s="48"/>
      <c r="D1220" s="48"/>
      <c r="E1220" s="48"/>
      <c r="F1220" s="48"/>
      <c r="G1220" s="48"/>
      <c r="H1220" s="48"/>
      <c r="I1220" s="48"/>
      <c r="J1220" s="48"/>
      <c r="K1220" s="48"/>
      <c r="O1220" s="48"/>
      <c r="P1220" s="48"/>
      <c r="Q1220" s="48"/>
      <c r="R1220" s="48"/>
      <c r="S1220" s="48"/>
      <c r="T1220" s="48"/>
      <c r="U1220" s="48"/>
      <c r="V1220" s="48"/>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c r="AR1220" s="48"/>
      <c r="AS1220" s="48"/>
      <c r="AT1220" s="48"/>
      <c r="AU1220" s="48"/>
      <c r="AV1220" s="48"/>
      <c r="AW1220" s="48"/>
      <c r="AX1220" s="48"/>
      <c r="AY1220" s="48"/>
      <c r="AZ1220" s="48"/>
      <c r="BA1220" s="48"/>
      <c r="BB1220" s="48"/>
      <c r="BC1220" s="48"/>
      <c r="BD1220" s="48"/>
      <c r="BE1220" s="48"/>
      <c r="BF1220" s="48"/>
      <c r="BG1220" s="48"/>
      <c r="BH1220" s="48"/>
      <c r="BI1220" s="48"/>
      <c r="BJ1220" s="48"/>
      <c r="BK1220" s="48"/>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c r="EF1220" s="48"/>
      <c r="EG1220" s="48"/>
      <c r="EH1220" s="48"/>
      <c r="EI1220" s="48"/>
      <c r="EJ1220" s="48"/>
      <c r="EK1220" s="48"/>
      <c r="EL1220" s="48"/>
      <c r="EM1220" s="48"/>
      <c r="EN1220" s="48"/>
      <c r="EO1220" s="48"/>
      <c r="EP1220" s="48"/>
      <c r="EQ1220" s="48"/>
      <c r="ER1220" s="48"/>
      <c r="ES1220" s="48"/>
      <c r="ET1220" s="48"/>
      <c r="EU1220" s="48"/>
      <c r="EV1220" s="48"/>
      <c r="EW1220" s="48"/>
      <c r="EX1220" s="48"/>
      <c r="EY1220" s="48"/>
      <c r="EZ1220" s="48"/>
      <c r="FA1220" s="48"/>
      <c r="FB1220" s="48"/>
      <c r="FC1220" s="48"/>
      <c r="FD1220" s="48"/>
      <c r="FE1220" s="48"/>
      <c r="FF1220" s="48"/>
      <c r="FG1220" s="48"/>
      <c r="FH1220" s="48"/>
      <c r="FI1220" s="48"/>
      <c r="FJ1220" s="48"/>
      <c r="FK1220" s="48"/>
      <c r="FL1220" s="48"/>
      <c r="FM1220" s="48"/>
      <c r="FN1220" s="48"/>
      <c r="FO1220" s="48"/>
      <c r="FP1220" s="48"/>
      <c r="FQ1220" s="48"/>
      <c r="FR1220" s="48"/>
      <c r="FS1220" s="48"/>
      <c r="FT1220" s="48"/>
      <c r="FU1220" s="48"/>
      <c r="FV1220" s="48"/>
      <c r="FW1220" s="48"/>
      <c r="FX1220" s="48"/>
      <c r="FY1220" s="48"/>
      <c r="FZ1220" s="48"/>
      <c r="GA1220" s="48"/>
      <c r="GB1220" s="48"/>
      <c r="GC1220" s="48"/>
      <c r="GD1220" s="48"/>
      <c r="GE1220" s="48"/>
      <c r="GF1220" s="48"/>
      <c r="GG1220" s="48"/>
      <c r="GH1220" s="48"/>
      <c r="GI1220" s="48"/>
      <c r="GJ1220" s="48"/>
      <c r="GK1220" s="48"/>
      <c r="GL1220" s="48"/>
      <c r="GM1220" s="48"/>
      <c r="GN1220" s="48"/>
      <c r="GO1220" s="48"/>
      <c r="GP1220" s="48"/>
      <c r="GQ1220" s="48"/>
      <c r="GR1220" s="48"/>
      <c r="GS1220" s="48"/>
      <c r="GT1220" s="48"/>
      <c r="GU1220" s="48"/>
      <c r="GV1220" s="48"/>
      <c r="GW1220" s="48"/>
      <c r="GX1220" s="48"/>
      <c r="GY1220" s="48"/>
      <c r="GZ1220" s="48"/>
      <c r="HA1220" s="48"/>
      <c r="HB1220" s="48"/>
      <c r="HC1220" s="48"/>
      <c r="HD1220" s="48"/>
      <c r="HE1220" s="48"/>
      <c r="HF1220" s="48"/>
      <c r="HG1220" s="48"/>
      <c r="HH1220" s="48"/>
      <c r="HI1220" s="48"/>
      <c r="HJ1220" s="48"/>
      <c r="HK1220" s="48"/>
      <c r="HL1220" s="48"/>
      <c r="HM1220" s="48"/>
      <c r="HN1220" s="48"/>
      <c r="HO1220" s="48"/>
      <c r="HP1220" s="48"/>
      <c r="HQ1220" s="48"/>
      <c r="HR1220" s="48"/>
      <c r="HS1220" s="48"/>
      <c r="HT1220" s="48"/>
      <c r="HU1220" s="48"/>
      <c r="HV1220" s="48"/>
      <c r="HW1220" s="48"/>
      <c r="HX1220" s="48"/>
      <c r="HY1220" s="48"/>
      <c r="HZ1220" s="48"/>
      <c r="IA1220" s="48"/>
      <c r="IB1220" s="48"/>
      <c r="IC1220" s="48"/>
      <c r="ID1220" s="48"/>
      <c r="IE1220" s="48"/>
      <c r="IF1220" s="48"/>
      <c r="IG1220" s="48"/>
      <c r="IH1220" s="48"/>
      <c r="II1220" s="48"/>
      <c r="IJ1220" s="48"/>
      <c r="IK1220" s="48"/>
      <c r="IL1220" s="48"/>
      <c r="IM1220" s="48"/>
      <c r="IN1220" s="48"/>
      <c r="IO1220" s="48"/>
      <c r="IP1220" s="48"/>
      <c r="IQ1220" s="48"/>
      <c r="IR1220" s="48"/>
      <c r="IS1220" s="48"/>
      <c r="IT1220" s="48"/>
      <c r="IU1220" s="48"/>
      <c r="IV1220" s="48"/>
    </row>
    <row r="1221" spans="2:256" x14ac:dyDescent="0.25">
      <c r="B1221" s="48"/>
      <c r="C1221" s="48"/>
      <c r="D1221" s="48"/>
      <c r="E1221" s="48"/>
      <c r="F1221" s="48"/>
      <c r="G1221" s="48"/>
      <c r="H1221" s="48"/>
      <c r="I1221" s="48"/>
      <c r="J1221" s="48"/>
      <c r="K1221" s="48"/>
      <c r="O1221" s="48"/>
      <c r="P1221" s="48"/>
      <c r="Q1221" s="48"/>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c r="BC1221" s="48"/>
      <c r="BD1221" s="48"/>
      <c r="BE1221" s="48"/>
      <c r="BF1221" s="48"/>
      <c r="BG1221" s="48"/>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c r="EF1221" s="48"/>
      <c r="EG1221" s="48"/>
      <c r="EH1221" s="48"/>
      <c r="EI1221" s="48"/>
      <c r="EJ1221" s="48"/>
      <c r="EK1221" s="48"/>
      <c r="EL1221" s="48"/>
      <c r="EM1221" s="48"/>
      <c r="EN1221" s="48"/>
      <c r="EO1221" s="48"/>
      <c r="EP1221" s="48"/>
      <c r="EQ1221" s="48"/>
      <c r="ER1221" s="48"/>
      <c r="ES1221" s="48"/>
      <c r="ET1221" s="48"/>
      <c r="EU1221" s="48"/>
      <c r="EV1221" s="48"/>
      <c r="EW1221" s="48"/>
      <c r="EX1221" s="48"/>
      <c r="EY1221" s="48"/>
      <c r="EZ1221" s="48"/>
      <c r="FA1221" s="48"/>
      <c r="FB1221" s="48"/>
      <c r="FC1221" s="48"/>
      <c r="FD1221" s="48"/>
      <c r="FE1221" s="48"/>
      <c r="FF1221" s="48"/>
      <c r="FG1221" s="48"/>
      <c r="FH1221" s="48"/>
      <c r="FI1221" s="48"/>
      <c r="FJ1221" s="48"/>
      <c r="FK1221" s="48"/>
      <c r="FL1221" s="48"/>
      <c r="FM1221" s="48"/>
      <c r="FN1221" s="48"/>
      <c r="FO1221" s="48"/>
      <c r="FP1221" s="48"/>
      <c r="FQ1221" s="48"/>
      <c r="FR1221" s="48"/>
      <c r="FS1221" s="48"/>
      <c r="FT1221" s="48"/>
      <c r="FU1221" s="48"/>
      <c r="FV1221" s="48"/>
      <c r="FW1221" s="48"/>
      <c r="FX1221" s="48"/>
      <c r="FY1221" s="48"/>
      <c r="FZ1221" s="48"/>
      <c r="GA1221" s="48"/>
      <c r="GB1221" s="48"/>
      <c r="GC1221" s="48"/>
      <c r="GD1221" s="48"/>
      <c r="GE1221" s="48"/>
      <c r="GF1221" s="48"/>
      <c r="GG1221" s="48"/>
      <c r="GH1221" s="48"/>
      <c r="GI1221" s="48"/>
      <c r="GJ1221" s="48"/>
      <c r="GK1221" s="48"/>
      <c r="GL1221" s="48"/>
      <c r="GM1221" s="48"/>
      <c r="GN1221" s="48"/>
      <c r="GO1221" s="48"/>
      <c r="GP1221" s="48"/>
      <c r="GQ1221" s="48"/>
      <c r="GR1221" s="48"/>
      <c r="GS1221" s="48"/>
      <c r="GT1221" s="48"/>
      <c r="GU1221" s="48"/>
      <c r="GV1221" s="48"/>
      <c r="GW1221" s="48"/>
      <c r="GX1221" s="48"/>
      <c r="GY1221" s="48"/>
      <c r="GZ1221" s="48"/>
      <c r="HA1221" s="48"/>
      <c r="HB1221" s="48"/>
      <c r="HC1221" s="48"/>
      <c r="HD1221" s="48"/>
      <c r="HE1221" s="48"/>
      <c r="HF1221" s="48"/>
      <c r="HG1221" s="48"/>
      <c r="HH1221" s="48"/>
      <c r="HI1221" s="48"/>
      <c r="HJ1221" s="48"/>
      <c r="HK1221" s="48"/>
      <c r="HL1221" s="48"/>
      <c r="HM1221" s="48"/>
      <c r="HN1221" s="48"/>
      <c r="HO1221" s="48"/>
      <c r="HP1221" s="48"/>
      <c r="HQ1221" s="48"/>
      <c r="HR1221" s="48"/>
      <c r="HS1221" s="48"/>
      <c r="HT1221" s="48"/>
      <c r="HU1221" s="48"/>
      <c r="HV1221" s="48"/>
      <c r="HW1221" s="48"/>
      <c r="HX1221" s="48"/>
      <c r="HY1221" s="48"/>
      <c r="HZ1221" s="48"/>
      <c r="IA1221" s="48"/>
      <c r="IB1221" s="48"/>
      <c r="IC1221" s="48"/>
      <c r="ID1221" s="48"/>
      <c r="IE1221" s="48"/>
      <c r="IF1221" s="48"/>
      <c r="IG1221" s="48"/>
      <c r="IH1221" s="48"/>
      <c r="II1221" s="48"/>
      <c r="IJ1221" s="48"/>
      <c r="IK1221" s="48"/>
      <c r="IL1221" s="48"/>
      <c r="IM1221" s="48"/>
      <c r="IN1221" s="48"/>
      <c r="IO1221" s="48"/>
      <c r="IP1221" s="48"/>
      <c r="IQ1221" s="48"/>
      <c r="IR1221" s="48"/>
      <c r="IS1221" s="48"/>
      <c r="IT1221" s="48"/>
      <c r="IU1221" s="48"/>
      <c r="IV1221" s="48"/>
    </row>
    <row r="1222" spans="2:256" x14ac:dyDescent="0.25">
      <c r="B1222" s="48"/>
      <c r="C1222" s="48"/>
      <c r="D1222" s="48"/>
      <c r="E1222" s="48"/>
      <c r="F1222" s="48"/>
      <c r="G1222" s="48"/>
      <c r="H1222" s="48"/>
      <c r="I1222" s="48"/>
      <c r="J1222" s="48"/>
      <c r="K1222" s="48"/>
      <c r="O1222" s="48"/>
      <c r="P1222" s="48"/>
      <c r="Q1222" s="48"/>
      <c r="R1222" s="48"/>
      <c r="S1222" s="48"/>
      <c r="T1222" s="48"/>
      <c r="U1222" s="48"/>
      <c r="V1222" s="48"/>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c r="AR1222" s="48"/>
      <c r="AS1222" s="48"/>
      <c r="AT1222" s="48"/>
      <c r="AU1222" s="48"/>
      <c r="AV1222" s="48"/>
      <c r="AW1222" s="48"/>
      <c r="AX1222" s="48"/>
      <c r="AY1222" s="48"/>
      <c r="AZ1222" s="48"/>
      <c r="BA1222" s="48"/>
      <c r="BB1222" s="48"/>
      <c r="BC1222" s="48"/>
      <c r="BD1222" s="48"/>
      <c r="BE1222" s="48"/>
      <c r="BF1222" s="48"/>
      <c r="BG1222" s="48"/>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48"/>
      <c r="DF1222" s="48"/>
      <c r="DG1222" s="48"/>
      <c r="DH1222" s="48"/>
      <c r="DI1222" s="48"/>
      <c r="DJ1222" s="48"/>
      <c r="DK1222" s="48"/>
      <c r="DL1222" s="48"/>
      <c r="DM1222" s="48"/>
      <c r="DN1222" s="48"/>
      <c r="DO1222" s="48"/>
      <c r="DP1222" s="48"/>
      <c r="DQ1222" s="48"/>
      <c r="DR1222" s="48"/>
      <c r="DS1222" s="48"/>
      <c r="DT1222" s="48"/>
      <c r="DU1222" s="48"/>
      <c r="DV1222" s="48"/>
      <c r="DW1222" s="48"/>
      <c r="DX1222" s="48"/>
      <c r="DY1222" s="48"/>
      <c r="DZ1222" s="48"/>
      <c r="EA1222" s="48"/>
      <c r="EB1222" s="48"/>
      <c r="EC1222" s="48"/>
      <c r="ED1222" s="48"/>
      <c r="EE1222" s="48"/>
      <c r="EF1222" s="48"/>
      <c r="EG1222" s="48"/>
      <c r="EH1222" s="48"/>
      <c r="EI1222" s="48"/>
      <c r="EJ1222" s="48"/>
      <c r="EK1222" s="48"/>
      <c r="EL1222" s="48"/>
      <c r="EM1222" s="48"/>
      <c r="EN1222" s="48"/>
      <c r="EO1222" s="48"/>
      <c r="EP1222" s="48"/>
      <c r="EQ1222" s="48"/>
      <c r="ER1222" s="48"/>
      <c r="ES1222" s="48"/>
      <c r="ET1222" s="48"/>
      <c r="EU1222" s="48"/>
      <c r="EV1222" s="48"/>
      <c r="EW1222" s="48"/>
      <c r="EX1222" s="48"/>
      <c r="EY1222" s="48"/>
      <c r="EZ1222" s="48"/>
      <c r="FA1222" s="48"/>
      <c r="FB1222" s="48"/>
      <c r="FC1222" s="48"/>
      <c r="FD1222" s="48"/>
      <c r="FE1222" s="48"/>
      <c r="FF1222" s="48"/>
      <c r="FG1222" s="48"/>
      <c r="FH1222" s="48"/>
      <c r="FI1222" s="48"/>
      <c r="FJ1222" s="48"/>
      <c r="FK1222" s="48"/>
      <c r="FL1222" s="48"/>
      <c r="FM1222" s="48"/>
      <c r="FN1222" s="48"/>
      <c r="FO1222" s="48"/>
      <c r="FP1222" s="48"/>
      <c r="FQ1222" s="48"/>
      <c r="FR1222" s="48"/>
      <c r="FS1222" s="48"/>
      <c r="FT1222" s="48"/>
      <c r="FU1222" s="48"/>
      <c r="FV1222" s="48"/>
      <c r="FW1222" s="48"/>
      <c r="FX1222" s="48"/>
      <c r="FY1222" s="48"/>
      <c r="FZ1222" s="48"/>
      <c r="GA1222" s="48"/>
      <c r="GB1222" s="48"/>
      <c r="GC1222" s="48"/>
      <c r="GD1222" s="48"/>
      <c r="GE1222" s="48"/>
      <c r="GF1222" s="48"/>
      <c r="GG1222" s="48"/>
      <c r="GH1222" s="48"/>
      <c r="GI1222" s="48"/>
      <c r="GJ1222" s="48"/>
      <c r="GK1222" s="48"/>
      <c r="GL1222" s="48"/>
      <c r="GM1222" s="48"/>
      <c r="GN1222" s="48"/>
      <c r="GO1222" s="48"/>
      <c r="GP1222" s="48"/>
      <c r="GQ1222" s="48"/>
      <c r="GR1222" s="48"/>
      <c r="GS1222" s="48"/>
      <c r="GT1222" s="48"/>
      <c r="GU1222" s="48"/>
      <c r="GV1222" s="48"/>
      <c r="GW1222" s="48"/>
      <c r="GX1222" s="48"/>
      <c r="GY1222" s="48"/>
      <c r="GZ1222" s="48"/>
      <c r="HA1222" s="48"/>
      <c r="HB1222" s="48"/>
      <c r="HC1222" s="48"/>
      <c r="HD1222" s="48"/>
      <c r="HE1222" s="48"/>
      <c r="HF1222" s="48"/>
      <c r="HG1222" s="48"/>
      <c r="HH1222" s="48"/>
      <c r="HI1222" s="48"/>
      <c r="HJ1222" s="48"/>
      <c r="HK1222" s="48"/>
      <c r="HL1222" s="48"/>
      <c r="HM1222" s="48"/>
      <c r="HN1222" s="48"/>
      <c r="HO1222" s="48"/>
      <c r="HP1222" s="48"/>
      <c r="HQ1222" s="48"/>
      <c r="HR1222" s="48"/>
      <c r="HS1222" s="48"/>
      <c r="HT1222" s="48"/>
      <c r="HU1222" s="48"/>
      <c r="HV1222" s="48"/>
      <c r="HW1222" s="48"/>
      <c r="HX1222" s="48"/>
      <c r="HY1222" s="48"/>
      <c r="HZ1222" s="48"/>
      <c r="IA1222" s="48"/>
      <c r="IB1222" s="48"/>
      <c r="IC1222" s="48"/>
      <c r="ID1222" s="48"/>
      <c r="IE1222" s="48"/>
      <c r="IF1222" s="48"/>
      <c r="IG1222" s="48"/>
      <c r="IH1222" s="48"/>
      <c r="II1222" s="48"/>
      <c r="IJ1222" s="48"/>
      <c r="IK1222" s="48"/>
      <c r="IL1222" s="48"/>
      <c r="IM1222" s="48"/>
      <c r="IN1222" s="48"/>
      <c r="IO1222" s="48"/>
      <c r="IP1222" s="48"/>
      <c r="IQ1222" s="48"/>
      <c r="IR1222" s="48"/>
      <c r="IS1222" s="48"/>
      <c r="IT1222" s="48"/>
      <c r="IU1222" s="48"/>
      <c r="IV1222" s="48"/>
    </row>
    <row r="1223" spans="2:256" x14ac:dyDescent="0.25">
      <c r="B1223" s="48"/>
      <c r="C1223" s="48"/>
      <c r="D1223" s="48"/>
      <c r="E1223" s="48"/>
      <c r="F1223" s="48"/>
      <c r="G1223" s="48"/>
      <c r="H1223" s="48"/>
      <c r="I1223" s="48"/>
      <c r="J1223" s="48"/>
      <c r="K1223" s="48"/>
      <c r="O1223" s="48"/>
      <c r="P1223" s="48"/>
      <c r="Q1223" s="48"/>
      <c r="R1223" s="48"/>
      <c r="S1223" s="48"/>
      <c r="T1223" s="48"/>
      <c r="U1223" s="48"/>
      <c r="V1223" s="48"/>
      <c r="W1223" s="48"/>
      <c r="X1223" s="48"/>
      <c r="Y1223" s="48"/>
      <c r="Z1223" s="48"/>
      <c r="AA1223" s="48"/>
      <c r="AB1223" s="48"/>
      <c r="AC1223" s="48"/>
      <c r="AD1223" s="48"/>
      <c r="AE1223" s="48"/>
      <c r="AF1223" s="48"/>
      <c r="AG1223" s="48"/>
      <c r="AH1223" s="48"/>
      <c r="AI1223" s="48"/>
      <c r="AJ1223" s="48"/>
      <c r="AK1223" s="48"/>
      <c r="AL1223" s="48"/>
      <c r="AM1223" s="48"/>
      <c r="AN1223" s="48"/>
      <c r="AO1223" s="48"/>
      <c r="AP1223" s="48"/>
      <c r="AQ1223" s="48"/>
      <c r="AR1223" s="48"/>
      <c r="AS1223" s="48"/>
      <c r="AT1223" s="48"/>
      <c r="AU1223" s="48"/>
      <c r="AV1223" s="48"/>
      <c r="AW1223" s="48"/>
      <c r="AX1223" s="48"/>
      <c r="AY1223" s="48"/>
      <c r="AZ1223" s="48"/>
      <c r="BA1223" s="48"/>
      <c r="BB1223" s="48"/>
      <c r="BC1223" s="48"/>
      <c r="BD1223" s="48"/>
      <c r="BE1223" s="48"/>
      <c r="BF1223" s="48"/>
      <c r="BG1223" s="48"/>
      <c r="BH1223" s="48"/>
      <c r="BI1223" s="48"/>
      <c r="BJ1223" s="48"/>
      <c r="BK1223" s="48"/>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48"/>
      <c r="DF1223" s="48"/>
      <c r="DG1223" s="48"/>
      <c r="DH1223" s="48"/>
      <c r="DI1223" s="48"/>
      <c r="DJ1223" s="48"/>
      <c r="DK1223" s="48"/>
      <c r="DL1223" s="48"/>
      <c r="DM1223" s="48"/>
      <c r="DN1223" s="48"/>
      <c r="DO1223" s="48"/>
      <c r="DP1223" s="48"/>
      <c r="DQ1223" s="48"/>
      <c r="DR1223" s="48"/>
      <c r="DS1223" s="48"/>
      <c r="DT1223" s="48"/>
      <c r="DU1223" s="48"/>
      <c r="DV1223" s="48"/>
      <c r="DW1223" s="48"/>
      <c r="DX1223" s="48"/>
      <c r="DY1223" s="48"/>
      <c r="DZ1223" s="48"/>
      <c r="EA1223" s="48"/>
      <c r="EB1223" s="48"/>
      <c r="EC1223" s="48"/>
      <c r="ED1223" s="48"/>
      <c r="EE1223" s="48"/>
      <c r="EF1223" s="48"/>
      <c r="EG1223" s="48"/>
      <c r="EH1223" s="48"/>
      <c r="EI1223" s="48"/>
      <c r="EJ1223" s="48"/>
      <c r="EK1223" s="48"/>
      <c r="EL1223" s="48"/>
      <c r="EM1223" s="48"/>
      <c r="EN1223" s="48"/>
      <c r="EO1223" s="48"/>
      <c r="EP1223" s="48"/>
      <c r="EQ1223" s="48"/>
      <c r="ER1223" s="48"/>
      <c r="ES1223" s="48"/>
      <c r="ET1223" s="48"/>
      <c r="EU1223" s="48"/>
      <c r="EV1223" s="48"/>
      <c r="EW1223" s="48"/>
      <c r="EX1223" s="48"/>
      <c r="EY1223" s="48"/>
      <c r="EZ1223" s="48"/>
      <c r="FA1223" s="48"/>
      <c r="FB1223" s="48"/>
      <c r="FC1223" s="48"/>
      <c r="FD1223" s="48"/>
      <c r="FE1223" s="48"/>
      <c r="FF1223" s="48"/>
      <c r="FG1223" s="48"/>
      <c r="FH1223" s="48"/>
      <c r="FI1223" s="48"/>
      <c r="FJ1223" s="48"/>
      <c r="FK1223" s="48"/>
      <c r="FL1223" s="48"/>
      <c r="FM1223" s="48"/>
      <c r="FN1223" s="48"/>
      <c r="FO1223" s="48"/>
      <c r="FP1223" s="48"/>
      <c r="FQ1223" s="48"/>
      <c r="FR1223" s="48"/>
      <c r="FS1223" s="48"/>
      <c r="FT1223" s="48"/>
      <c r="FU1223" s="48"/>
      <c r="FV1223" s="48"/>
      <c r="FW1223" s="48"/>
      <c r="FX1223" s="48"/>
      <c r="FY1223" s="48"/>
      <c r="FZ1223" s="48"/>
      <c r="GA1223" s="48"/>
      <c r="GB1223" s="48"/>
      <c r="GC1223" s="48"/>
      <c r="GD1223" s="48"/>
      <c r="GE1223" s="48"/>
      <c r="GF1223" s="48"/>
      <c r="GG1223" s="48"/>
      <c r="GH1223" s="48"/>
      <c r="GI1223" s="48"/>
      <c r="GJ1223" s="48"/>
      <c r="GK1223" s="48"/>
      <c r="GL1223" s="48"/>
      <c r="GM1223" s="48"/>
      <c r="GN1223" s="48"/>
      <c r="GO1223" s="48"/>
      <c r="GP1223" s="48"/>
      <c r="GQ1223" s="48"/>
      <c r="GR1223" s="48"/>
      <c r="GS1223" s="48"/>
      <c r="GT1223" s="48"/>
      <c r="GU1223" s="48"/>
      <c r="GV1223" s="48"/>
      <c r="GW1223" s="48"/>
      <c r="GX1223" s="48"/>
      <c r="GY1223" s="48"/>
      <c r="GZ1223" s="48"/>
      <c r="HA1223" s="48"/>
      <c r="HB1223" s="48"/>
      <c r="HC1223" s="48"/>
      <c r="HD1223" s="48"/>
      <c r="HE1223" s="48"/>
      <c r="HF1223" s="48"/>
      <c r="HG1223" s="48"/>
      <c r="HH1223" s="48"/>
      <c r="HI1223" s="48"/>
      <c r="HJ1223" s="48"/>
      <c r="HK1223" s="48"/>
      <c r="HL1223" s="48"/>
      <c r="HM1223" s="48"/>
      <c r="HN1223" s="48"/>
      <c r="HO1223" s="48"/>
      <c r="HP1223" s="48"/>
      <c r="HQ1223" s="48"/>
      <c r="HR1223" s="48"/>
      <c r="HS1223" s="48"/>
      <c r="HT1223" s="48"/>
      <c r="HU1223" s="48"/>
      <c r="HV1223" s="48"/>
      <c r="HW1223" s="48"/>
      <c r="HX1223" s="48"/>
      <c r="HY1223" s="48"/>
      <c r="HZ1223" s="48"/>
      <c r="IA1223" s="48"/>
      <c r="IB1223" s="48"/>
      <c r="IC1223" s="48"/>
      <c r="ID1223" s="48"/>
      <c r="IE1223" s="48"/>
      <c r="IF1223" s="48"/>
      <c r="IG1223" s="48"/>
      <c r="IH1223" s="48"/>
      <c r="II1223" s="48"/>
      <c r="IJ1223" s="48"/>
      <c r="IK1223" s="48"/>
      <c r="IL1223" s="48"/>
      <c r="IM1223" s="48"/>
      <c r="IN1223" s="48"/>
      <c r="IO1223" s="48"/>
      <c r="IP1223" s="48"/>
      <c r="IQ1223" s="48"/>
      <c r="IR1223" s="48"/>
      <c r="IS1223" s="48"/>
      <c r="IT1223" s="48"/>
      <c r="IU1223" s="48"/>
      <c r="IV1223" s="48"/>
    </row>
    <row r="1224" spans="2:256" x14ac:dyDescent="0.25">
      <c r="B1224" s="48"/>
      <c r="C1224" s="48"/>
      <c r="D1224" s="48"/>
      <c r="E1224" s="48"/>
      <c r="F1224" s="48"/>
      <c r="G1224" s="48"/>
      <c r="H1224" s="48"/>
      <c r="I1224" s="48"/>
      <c r="J1224" s="48"/>
      <c r="K1224" s="48"/>
      <c r="O1224" s="48"/>
      <c r="P1224" s="48"/>
      <c r="Q1224" s="48"/>
      <c r="R1224" s="48"/>
      <c r="S1224" s="48"/>
      <c r="T1224" s="48"/>
      <c r="U1224" s="48"/>
      <c r="V1224" s="48"/>
      <c r="W1224" s="48"/>
      <c r="X1224" s="48"/>
      <c r="Y1224" s="48"/>
      <c r="Z1224" s="48"/>
      <c r="AA1224" s="48"/>
      <c r="AB1224" s="48"/>
      <c r="AC1224" s="48"/>
      <c r="AD1224" s="48"/>
      <c r="AE1224" s="48"/>
      <c r="AF1224" s="48"/>
      <c r="AG1224" s="48"/>
      <c r="AH1224" s="48"/>
      <c r="AI1224" s="48"/>
      <c r="AJ1224" s="48"/>
      <c r="AK1224" s="48"/>
      <c r="AL1224" s="48"/>
      <c r="AM1224" s="48"/>
      <c r="AN1224" s="48"/>
      <c r="AO1224" s="48"/>
      <c r="AP1224" s="48"/>
      <c r="AQ1224" s="48"/>
      <c r="AR1224" s="48"/>
      <c r="AS1224" s="48"/>
      <c r="AT1224" s="48"/>
      <c r="AU1224" s="48"/>
      <c r="AV1224" s="48"/>
      <c r="AW1224" s="48"/>
      <c r="AX1224" s="48"/>
      <c r="AY1224" s="48"/>
      <c r="AZ1224" s="48"/>
      <c r="BA1224" s="48"/>
      <c r="BB1224" s="48"/>
      <c r="BC1224" s="48"/>
      <c r="BD1224" s="48"/>
      <c r="BE1224" s="48"/>
      <c r="BF1224" s="48"/>
      <c r="BG1224" s="48"/>
      <c r="BH1224" s="48"/>
      <c r="BI1224" s="48"/>
      <c r="BJ1224" s="48"/>
      <c r="BK1224" s="48"/>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48"/>
      <c r="DF1224" s="48"/>
      <c r="DG1224" s="48"/>
      <c r="DH1224" s="48"/>
      <c r="DI1224" s="48"/>
      <c r="DJ1224" s="48"/>
      <c r="DK1224" s="48"/>
      <c r="DL1224" s="48"/>
      <c r="DM1224" s="48"/>
      <c r="DN1224" s="48"/>
      <c r="DO1224" s="48"/>
      <c r="DP1224" s="48"/>
      <c r="DQ1224" s="48"/>
      <c r="DR1224" s="48"/>
      <c r="DS1224" s="48"/>
      <c r="DT1224" s="48"/>
      <c r="DU1224" s="48"/>
      <c r="DV1224" s="48"/>
      <c r="DW1224" s="48"/>
      <c r="DX1224" s="48"/>
      <c r="DY1224" s="48"/>
      <c r="DZ1224" s="48"/>
      <c r="EA1224" s="48"/>
      <c r="EB1224" s="48"/>
      <c r="EC1224" s="48"/>
      <c r="ED1224" s="48"/>
      <c r="EE1224" s="48"/>
      <c r="EF1224" s="48"/>
      <c r="EG1224" s="48"/>
      <c r="EH1224" s="48"/>
      <c r="EI1224" s="48"/>
      <c r="EJ1224" s="48"/>
      <c r="EK1224" s="48"/>
      <c r="EL1224" s="48"/>
      <c r="EM1224" s="48"/>
      <c r="EN1224" s="48"/>
      <c r="EO1224" s="48"/>
      <c r="EP1224" s="48"/>
      <c r="EQ1224" s="48"/>
      <c r="ER1224" s="48"/>
      <c r="ES1224" s="48"/>
      <c r="ET1224" s="48"/>
      <c r="EU1224" s="48"/>
      <c r="EV1224" s="48"/>
      <c r="EW1224" s="48"/>
      <c r="EX1224" s="48"/>
      <c r="EY1224" s="48"/>
      <c r="EZ1224" s="48"/>
      <c r="FA1224" s="48"/>
      <c r="FB1224" s="48"/>
      <c r="FC1224" s="48"/>
      <c r="FD1224" s="48"/>
      <c r="FE1224" s="48"/>
      <c r="FF1224" s="48"/>
      <c r="FG1224" s="48"/>
      <c r="FH1224" s="48"/>
      <c r="FI1224" s="48"/>
      <c r="FJ1224" s="48"/>
      <c r="FK1224" s="48"/>
      <c r="FL1224" s="48"/>
      <c r="FM1224" s="48"/>
      <c r="FN1224" s="48"/>
      <c r="FO1224" s="48"/>
      <c r="FP1224" s="48"/>
      <c r="FQ1224" s="48"/>
      <c r="FR1224" s="48"/>
      <c r="FS1224" s="48"/>
      <c r="FT1224" s="48"/>
      <c r="FU1224" s="48"/>
      <c r="FV1224" s="48"/>
      <c r="FW1224" s="48"/>
      <c r="FX1224" s="48"/>
      <c r="FY1224" s="48"/>
      <c r="FZ1224" s="48"/>
      <c r="GA1224" s="48"/>
      <c r="GB1224" s="48"/>
      <c r="GC1224" s="48"/>
      <c r="GD1224" s="48"/>
      <c r="GE1224" s="48"/>
      <c r="GF1224" s="48"/>
      <c r="GG1224" s="48"/>
      <c r="GH1224" s="48"/>
      <c r="GI1224" s="48"/>
      <c r="GJ1224" s="48"/>
      <c r="GK1224" s="48"/>
      <c r="GL1224" s="48"/>
      <c r="GM1224" s="48"/>
      <c r="GN1224" s="48"/>
      <c r="GO1224" s="48"/>
      <c r="GP1224" s="48"/>
      <c r="GQ1224" s="48"/>
      <c r="GR1224" s="48"/>
      <c r="GS1224" s="48"/>
      <c r="GT1224" s="48"/>
      <c r="GU1224" s="48"/>
      <c r="GV1224" s="48"/>
      <c r="GW1224" s="48"/>
      <c r="GX1224" s="48"/>
      <c r="GY1224" s="48"/>
      <c r="GZ1224" s="48"/>
      <c r="HA1224" s="48"/>
      <c r="HB1224" s="48"/>
      <c r="HC1224" s="48"/>
      <c r="HD1224" s="48"/>
      <c r="HE1224" s="48"/>
      <c r="HF1224" s="48"/>
      <c r="HG1224" s="48"/>
      <c r="HH1224" s="48"/>
      <c r="HI1224" s="48"/>
      <c r="HJ1224" s="48"/>
      <c r="HK1224" s="48"/>
      <c r="HL1224" s="48"/>
      <c r="HM1224" s="48"/>
      <c r="HN1224" s="48"/>
      <c r="HO1224" s="48"/>
      <c r="HP1224" s="48"/>
      <c r="HQ1224" s="48"/>
      <c r="HR1224" s="48"/>
      <c r="HS1224" s="48"/>
      <c r="HT1224" s="48"/>
      <c r="HU1224" s="48"/>
      <c r="HV1224" s="48"/>
      <c r="HW1224" s="48"/>
      <c r="HX1224" s="48"/>
      <c r="HY1224" s="48"/>
      <c r="HZ1224" s="48"/>
      <c r="IA1224" s="48"/>
      <c r="IB1224" s="48"/>
      <c r="IC1224" s="48"/>
      <c r="ID1224" s="48"/>
      <c r="IE1224" s="48"/>
      <c r="IF1224" s="48"/>
      <c r="IG1224" s="48"/>
      <c r="IH1224" s="48"/>
      <c r="II1224" s="48"/>
      <c r="IJ1224" s="48"/>
      <c r="IK1224" s="48"/>
      <c r="IL1224" s="48"/>
      <c r="IM1224" s="48"/>
      <c r="IN1224" s="48"/>
      <c r="IO1224" s="48"/>
      <c r="IP1224" s="48"/>
      <c r="IQ1224" s="48"/>
      <c r="IR1224" s="48"/>
      <c r="IS1224" s="48"/>
      <c r="IT1224" s="48"/>
      <c r="IU1224" s="48"/>
      <c r="IV1224" s="48"/>
    </row>
    <row r="1225" spans="2:256" x14ac:dyDescent="0.25">
      <c r="B1225" s="48"/>
      <c r="C1225" s="48"/>
      <c r="D1225" s="48"/>
      <c r="E1225" s="48"/>
      <c r="F1225" s="48"/>
      <c r="G1225" s="48"/>
      <c r="H1225" s="48"/>
      <c r="I1225" s="48"/>
      <c r="J1225" s="48"/>
      <c r="K1225" s="48"/>
      <c r="O1225" s="48"/>
      <c r="P1225" s="48"/>
      <c r="Q1225" s="48"/>
      <c r="R1225" s="48"/>
      <c r="S1225" s="48"/>
      <c r="T1225" s="48"/>
      <c r="U1225" s="48"/>
      <c r="V1225" s="48"/>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c r="AR1225" s="48"/>
      <c r="AS1225" s="48"/>
      <c r="AT1225" s="48"/>
      <c r="AU1225" s="48"/>
      <c r="AV1225" s="48"/>
      <c r="AW1225" s="48"/>
      <c r="AX1225" s="48"/>
      <c r="AY1225" s="48"/>
      <c r="AZ1225" s="48"/>
      <c r="BA1225" s="48"/>
      <c r="BB1225" s="48"/>
      <c r="BC1225" s="48"/>
      <c r="BD1225" s="48"/>
      <c r="BE1225" s="48"/>
      <c r="BF1225" s="48"/>
      <c r="BG1225" s="48"/>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c r="EF1225" s="48"/>
      <c r="EG1225" s="48"/>
      <c r="EH1225" s="48"/>
      <c r="EI1225" s="48"/>
      <c r="EJ1225" s="48"/>
      <c r="EK1225" s="48"/>
      <c r="EL1225" s="48"/>
      <c r="EM1225" s="48"/>
      <c r="EN1225" s="48"/>
      <c r="EO1225" s="48"/>
      <c r="EP1225" s="48"/>
      <c r="EQ1225" s="48"/>
      <c r="ER1225" s="48"/>
      <c r="ES1225" s="48"/>
      <c r="ET1225" s="48"/>
      <c r="EU1225" s="48"/>
      <c r="EV1225" s="48"/>
      <c r="EW1225" s="48"/>
      <c r="EX1225" s="48"/>
      <c r="EY1225" s="48"/>
      <c r="EZ1225" s="48"/>
      <c r="FA1225" s="48"/>
      <c r="FB1225" s="48"/>
      <c r="FC1225" s="48"/>
      <c r="FD1225" s="48"/>
      <c r="FE1225" s="48"/>
      <c r="FF1225" s="48"/>
      <c r="FG1225" s="48"/>
      <c r="FH1225" s="48"/>
      <c r="FI1225" s="48"/>
      <c r="FJ1225" s="48"/>
      <c r="FK1225" s="48"/>
      <c r="FL1225" s="48"/>
      <c r="FM1225" s="48"/>
      <c r="FN1225" s="48"/>
      <c r="FO1225" s="48"/>
      <c r="FP1225" s="48"/>
      <c r="FQ1225" s="48"/>
      <c r="FR1225" s="48"/>
      <c r="FS1225" s="48"/>
      <c r="FT1225" s="48"/>
      <c r="FU1225" s="48"/>
      <c r="FV1225" s="48"/>
      <c r="FW1225" s="48"/>
      <c r="FX1225" s="48"/>
      <c r="FY1225" s="48"/>
      <c r="FZ1225" s="48"/>
      <c r="GA1225" s="48"/>
      <c r="GB1225" s="48"/>
      <c r="GC1225" s="48"/>
      <c r="GD1225" s="48"/>
      <c r="GE1225" s="48"/>
      <c r="GF1225" s="48"/>
      <c r="GG1225" s="48"/>
      <c r="GH1225" s="48"/>
      <c r="GI1225" s="48"/>
      <c r="GJ1225" s="48"/>
      <c r="GK1225" s="48"/>
      <c r="GL1225" s="48"/>
      <c r="GM1225" s="48"/>
      <c r="GN1225" s="48"/>
      <c r="GO1225" s="48"/>
      <c r="GP1225" s="48"/>
      <c r="GQ1225" s="48"/>
      <c r="GR1225" s="48"/>
      <c r="GS1225" s="48"/>
      <c r="GT1225" s="48"/>
      <c r="GU1225" s="48"/>
      <c r="GV1225" s="48"/>
      <c r="GW1225" s="48"/>
      <c r="GX1225" s="48"/>
      <c r="GY1225" s="48"/>
      <c r="GZ1225" s="48"/>
      <c r="HA1225" s="48"/>
      <c r="HB1225" s="48"/>
      <c r="HC1225" s="48"/>
      <c r="HD1225" s="48"/>
      <c r="HE1225" s="48"/>
      <c r="HF1225" s="48"/>
      <c r="HG1225" s="48"/>
      <c r="HH1225" s="48"/>
      <c r="HI1225" s="48"/>
      <c r="HJ1225" s="48"/>
      <c r="HK1225" s="48"/>
      <c r="HL1225" s="48"/>
      <c r="HM1225" s="48"/>
      <c r="HN1225" s="48"/>
      <c r="HO1225" s="48"/>
      <c r="HP1225" s="48"/>
      <c r="HQ1225" s="48"/>
      <c r="HR1225" s="48"/>
      <c r="HS1225" s="48"/>
      <c r="HT1225" s="48"/>
      <c r="HU1225" s="48"/>
      <c r="HV1225" s="48"/>
      <c r="HW1225" s="48"/>
      <c r="HX1225" s="48"/>
      <c r="HY1225" s="48"/>
      <c r="HZ1225" s="48"/>
      <c r="IA1225" s="48"/>
      <c r="IB1225" s="48"/>
      <c r="IC1225" s="48"/>
      <c r="ID1225" s="48"/>
      <c r="IE1225" s="48"/>
      <c r="IF1225" s="48"/>
      <c r="IG1225" s="48"/>
      <c r="IH1225" s="48"/>
      <c r="II1225" s="48"/>
      <c r="IJ1225" s="48"/>
      <c r="IK1225" s="48"/>
      <c r="IL1225" s="48"/>
      <c r="IM1225" s="48"/>
      <c r="IN1225" s="48"/>
      <c r="IO1225" s="48"/>
      <c r="IP1225" s="48"/>
      <c r="IQ1225" s="48"/>
      <c r="IR1225" s="48"/>
      <c r="IS1225" s="48"/>
      <c r="IT1225" s="48"/>
      <c r="IU1225" s="48"/>
      <c r="IV1225" s="48"/>
    </row>
    <row r="1226" spans="2:256" x14ac:dyDescent="0.25">
      <c r="B1226" s="48"/>
      <c r="C1226" s="48"/>
      <c r="D1226" s="48"/>
      <c r="E1226" s="48"/>
      <c r="F1226" s="48"/>
      <c r="G1226" s="48"/>
      <c r="H1226" s="48"/>
      <c r="I1226" s="48"/>
      <c r="J1226" s="48"/>
      <c r="K1226" s="48"/>
      <c r="O1226" s="48"/>
      <c r="P1226" s="48"/>
      <c r="Q1226" s="48"/>
      <c r="R1226" s="48"/>
      <c r="S1226" s="48"/>
      <c r="T1226" s="48"/>
      <c r="U1226" s="48"/>
      <c r="V1226" s="48"/>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c r="AR1226" s="48"/>
      <c r="AS1226" s="48"/>
      <c r="AT1226" s="48"/>
      <c r="AU1226" s="48"/>
      <c r="AV1226" s="48"/>
      <c r="AW1226" s="48"/>
      <c r="AX1226" s="48"/>
      <c r="AY1226" s="48"/>
      <c r="AZ1226" s="48"/>
      <c r="BA1226" s="48"/>
      <c r="BB1226" s="48"/>
      <c r="BC1226" s="48"/>
      <c r="BD1226" s="48"/>
      <c r="BE1226" s="48"/>
      <c r="BF1226" s="48"/>
      <c r="BG1226" s="48"/>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c r="EF1226" s="48"/>
      <c r="EG1226" s="48"/>
      <c r="EH1226" s="48"/>
      <c r="EI1226" s="48"/>
      <c r="EJ1226" s="48"/>
      <c r="EK1226" s="48"/>
      <c r="EL1226" s="48"/>
      <c r="EM1226" s="48"/>
      <c r="EN1226" s="48"/>
      <c r="EO1226" s="48"/>
      <c r="EP1226" s="48"/>
      <c r="EQ1226" s="48"/>
      <c r="ER1226" s="48"/>
      <c r="ES1226" s="48"/>
      <c r="ET1226" s="48"/>
      <c r="EU1226" s="48"/>
      <c r="EV1226" s="48"/>
      <c r="EW1226" s="48"/>
      <c r="EX1226" s="48"/>
      <c r="EY1226" s="48"/>
      <c r="EZ1226" s="48"/>
      <c r="FA1226" s="48"/>
      <c r="FB1226" s="48"/>
      <c r="FC1226" s="48"/>
      <c r="FD1226" s="48"/>
      <c r="FE1226" s="48"/>
      <c r="FF1226" s="48"/>
      <c r="FG1226" s="48"/>
      <c r="FH1226" s="48"/>
      <c r="FI1226" s="48"/>
      <c r="FJ1226" s="48"/>
      <c r="FK1226" s="48"/>
      <c r="FL1226" s="48"/>
      <c r="FM1226" s="48"/>
      <c r="FN1226" s="48"/>
      <c r="FO1226" s="48"/>
      <c r="FP1226" s="48"/>
      <c r="FQ1226" s="48"/>
      <c r="FR1226" s="48"/>
      <c r="FS1226" s="48"/>
      <c r="FT1226" s="48"/>
      <c r="FU1226" s="48"/>
      <c r="FV1226" s="48"/>
      <c r="FW1226" s="48"/>
      <c r="FX1226" s="48"/>
      <c r="FY1226" s="48"/>
      <c r="FZ1226" s="48"/>
      <c r="GA1226" s="48"/>
      <c r="GB1226" s="48"/>
      <c r="GC1226" s="48"/>
      <c r="GD1226" s="48"/>
      <c r="GE1226" s="48"/>
      <c r="GF1226" s="48"/>
      <c r="GG1226" s="48"/>
      <c r="GH1226" s="48"/>
      <c r="GI1226" s="48"/>
      <c r="GJ1226" s="48"/>
      <c r="GK1226" s="48"/>
      <c r="GL1226" s="48"/>
      <c r="GM1226" s="48"/>
      <c r="GN1226" s="48"/>
      <c r="GO1226" s="48"/>
      <c r="GP1226" s="48"/>
      <c r="GQ1226" s="48"/>
      <c r="GR1226" s="48"/>
      <c r="GS1226" s="48"/>
      <c r="GT1226" s="48"/>
      <c r="GU1226" s="48"/>
      <c r="GV1226" s="48"/>
      <c r="GW1226" s="48"/>
      <c r="GX1226" s="48"/>
      <c r="GY1226" s="48"/>
      <c r="GZ1226" s="48"/>
      <c r="HA1226" s="48"/>
      <c r="HB1226" s="48"/>
      <c r="HC1226" s="48"/>
      <c r="HD1226" s="48"/>
      <c r="HE1226" s="48"/>
      <c r="HF1226" s="48"/>
      <c r="HG1226" s="48"/>
      <c r="HH1226" s="48"/>
      <c r="HI1226" s="48"/>
      <c r="HJ1226" s="48"/>
      <c r="HK1226" s="48"/>
      <c r="HL1226" s="48"/>
      <c r="HM1226" s="48"/>
      <c r="HN1226" s="48"/>
      <c r="HO1226" s="48"/>
      <c r="HP1226" s="48"/>
      <c r="HQ1226" s="48"/>
      <c r="HR1226" s="48"/>
      <c r="HS1226" s="48"/>
      <c r="HT1226" s="48"/>
      <c r="HU1226" s="48"/>
      <c r="HV1226" s="48"/>
      <c r="HW1226" s="48"/>
      <c r="HX1226" s="48"/>
      <c r="HY1226" s="48"/>
      <c r="HZ1226" s="48"/>
      <c r="IA1226" s="48"/>
      <c r="IB1226" s="48"/>
      <c r="IC1226" s="48"/>
      <c r="ID1226" s="48"/>
      <c r="IE1226" s="48"/>
      <c r="IF1226" s="48"/>
      <c r="IG1226" s="48"/>
      <c r="IH1226" s="48"/>
      <c r="II1226" s="48"/>
      <c r="IJ1226" s="48"/>
      <c r="IK1226" s="48"/>
      <c r="IL1226" s="48"/>
      <c r="IM1226" s="48"/>
      <c r="IN1226" s="48"/>
      <c r="IO1226" s="48"/>
      <c r="IP1226" s="48"/>
      <c r="IQ1226" s="48"/>
      <c r="IR1226" s="48"/>
      <c r="IS1226" s="48"/>
      <c r="IT1226" s="48"/>
      <c r="IU1226" s="48"/>
      <c r="IV1226" s="48"/>
    </row>
    <row r="1227" spans="2:256" x14ac:dyDescent="0.25">
      <c r="B1227" s="48"/>
      <c r="C1227" s="48"/>
      <c r="D1227" s="48"/>
      <c r="E1227" s="48"/>
      <c r="F1227" s="48"/>
      <c r="G1227" s="48"/>
      <c r="H1227" s="48"/>
      <c r="I1227" s="48"/>
      <c r="J1227" s="48"/>
      <c r="K1227" s="48"/>
      <c r="O1227" s="48"/>
      <c r="P1227" s="48"/>
      <c r="Q1227" s="48"/>
      <c r="R1227" s="48"/>
      <c r="S1227" s="48"/>
      <c r="T1227" s="48"/>
      <c r="U1227" s="48"/>
      <c r="V1227" s="48"/>
      <c r="W1227" s="48"/>
      <c r="X1227" s="48"/>
      <c r="Y1227" s="48"/>
      <c r="Z1227" s="48"/>
      <c r="AA1227" s="48"/>
      <c r="AB1227" s="48"/>
      <c r="AC1227" s="48"/>
      <c r="AD1227" s="48"/>
      <c r="AE1227" s="48"/>
      <c r="AF1227" s="48"/>
      <c r="AG1227" s="48"/>
      <c r="AH1227" s="48"/>
      <c r="AI1227" s="48"/>
      <c r="AJ1227" s="48"/>
      <c r="AK1227" s="48"/>
      <c r="AL1227" s="48"/>
      <c r="AM1227" s="48"/>
      <c r="AN1227" s="48"/>
      <c r="AO1227" s="48"/>
      <c r="AP1227" s="48"/>
      <c r="AQ1227" s="48"/>
      <c r="AR1227" s="48"/>
      <c r="AS1227" s="48"/>
      <c r="AT1227" s="48"/>
      <c r="AU1227" s="48"/>
      <c r="AV1227" s="48"/>
      <c r="AW1227" s="48"/>
      <c r="AX1227" s="48"/>
      <c r="AY1227" s="48"/>
      <c r="AZ1227" s="48"/>
      <c r="BA1227" s="48"/>
      <c r="BB1227" s="48"/>
      <c r="BC1227" s="48"/>
      <c r="BD1227" s="48"/>
      <c r="BE1227" s="48"/>
      <c r="BF1227" s="48"/>
      <c r="BG1227" s="48"/>
      <c r="BH1227" s="48"/>
      <c r="BI1227" s="48"/>
      <c r="BJ1227" s="48"/>
      <c r="BK1227" s="48"/>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48"/>
      <c r="DF1227" s="48"/>
      <c r="DG1227" s="48"/>
      <c r="DH1227" s="48"/>
      <c r="DI1227" s="48"/>
      <c r="DJ1227" s="48"/>
      <c r="DK1227" s="48"/>
      <c r="DL1227" s="48"/>
      <c r="DM1227" s="48"/>
      <c r="DN1227" s="48"/>
      <c r="DO1227" s="48"/>
      <c r="DP1227" s="48"/>
      <c r="DQ1227" s="48"/>
      <c r="DR1227" s="48"/>
      <c r="DS1227" s="48"/>
      <c r="DT1227" s="48"/>
      <c r="DU1227" s="48"/>
      <c r="DV1227" s="48"/>
      <c r="DW1227" s="48"/>
      <c r="DX1227" s="48"/>
      <c r="DY1227" s="48"/>
      <c r="DZ1227" s="48"/>
      <c r="EA1227" s="48"/>
      <c r="EB1227" s="48"/>
      <c r="EC1227" s="48"/>
      <c r="ED1227" s="48"/>
      <c r="EE1227" s="48"/>
      <c r="EF1227" s="48"/>
      <c r="EG1227" s="48"/>
      <c r="EH1227" s="48"/>
      <c r="EI1227" s="48"/>
      <c r="EJ1227" s="48"/>
      <c r="EK1227" s="48"/>
      <c r="EL1227" s="48"/>
      <c r="EM1227" s="48"/>
      <c r="EN1227" s="48"/>
      <c r="EO1227" s="48"/>
      <c r="EP1227" s="48"/>
      <c r="EQ1227" s="48"/>
      <c r="ER1227" s="48"/>
      <c r="ES1227" s="48"/>
      <c r="ET1227" s="48"/>
      <c r="EU1227" s="48"/>
      <c r="EV1227" s="48"/>
      <c r="EW1227" s="48"/>
      <c r="EX1227" s="48"/>
      <c r="EY1227" s="48"/>
      <c r="EZ1227" s="48"/>
      <c r="FA1227" s="48"/>
      <c r="FB1227" s="48"/>
      <c r="FC1227" s="48"/>
      <c r="FD1227" s="48"/>
      <c r="FE1227" s="48"/>
      <c r="FF1227" s="48"/>
      <c r="FG1227" s="48"/>
      <c r="FH1227" s="48"/>
      <c r="FI1227" s="48"/>
      <c r="FJ1227" s="48"/>
      <c r="FK1227" s="48"/>
      <c r="FL1227" s="48"/>
      <c r="FM1227" s="48"/>
      <c r="FN1227" s="48"/>
      <c r="FO1227" s="48"/>
      <c r="FP1227" s="48"/>
      <c r="FQ1227" s="48"/>
      <c r="FR1227" s="48"/>
      <c r="FS1227" s="48"/>
      <c r="FT1227" s="48"/>
      <c r="FU1227" s="48"/>
      <c r="FV1227" s="48"/>
      <c r="FW1227" s="48"/>
      <c r="FX1227" s="48"/>
      <c r="FY1227" s="48"/>
      <c r="FZ1227" s="48"/>
      <c r="GA1227" s="48"/>
      <c r="GB1227" s="48"/>
      <c r="GC1227" s="48"/>
      <c r="GD1227" s="48"/>
      <c r="GE1227" s="48"/>
      <c r="GF1227" s="48"/>
      <c r="GG1227" s="48"/>
      <c r="GH1227" s="48"/>
      <c r="GI1227" s="48"/>
      <c r="GJ1227" s="48"/>
      <c r="GK1227" s="48"/>
      <c r="GL1227" s="48"/>
      <c r="GM1227" s="48"/>
      <c r="GN1227" s="48"/>
      <c r="GO1227" s="48"/>
      <c r="GP1227" s="48"/>
      <c r="GQ1227" s="48"/>
      <c r="GR1227" s="48"/>
      <c r="GS1227" s="48"/>
      <c r="GT1227" s="48"/>
      <c r="GU1227" s="48"/>
      <c r="GV1227" s="48"/>
      <c r="GW1227" s="48"/>
      <c r="GX1227" s="48"/>
      <c r="GY1227" s="48"/>
      <c r="GZ1227" s="48"/>
      <c r="HA1227" s="48"/>
      <c r="HB1227" s="48"/>
      <c r="HC1227" s="48"/>
      <c r="HD1227" s="48"/>
      <c r="HE1227" s="48"/>
      <c r="HF1227" s="48"/>
      <c r="HG1227" s="48"/>
      <c r="HH1227" s="48"/>
      <c r="HI1227" s="48"/>
      <c r="HJ1227" s="48"/>
      <c r="HK1227" s="48"/>
      <c r="HL1227" s="48"/>
      <c r="HM1227" s="48"/>
      <c r="HN1227" s="48"/>
      <c r="HO1227" s="48"/>
      <c r="HP1227" s="48"/>
      <c r="HQ1227" s="48"/>
      <c r="HR1227" s="48"/>
      <c r="HS1227" s="48"/>
      <c r="HT1227" s="48"/>
      <c r="HU1227" s="48"/>
      <c r="HV1227" s="48"/>
      <c r="HW1227" s="48"/>
      <c r="HX1227" s="48"/>
      <c r="HY1227" s="48"/>
      <c r="HZ1227" s="48"/>
      <c r="IA1227" s="48"/>
      <c r="IB1227" s="48"/>
      <c r="IC1227" s="48"/>
      <c r="ID1227" s="48"/>
      <c r="IE1227" s="48"/>
      <c r="IF1227" s="48"/>
      <c r="IG1227" s="48"/>
      <c r="IH1227" s="48"/>
      <c r="II1227" s="48"/>
      <c r="IJ1227" s="48"/>
      <c r="IK1227" s="48"/>
      <c r="IL1227" s="48"/>
      <c r="IM1227" s="48"/>
      <c r="IN1227" s="48"/>
      <c r="IO1227" s="48"/>
      <c r="IP1227" s="48"/>
      <c r="IQ1227" s="48"/>
      <c r="IR1227" s="48"/>
      <c r="IS1227" s="48"/>
      <c r="IT1227" s="48"/>
      <c r="IU1227" s="48"/>
      <c r="IV1227" s="48"/>
    </row>
    <row r="1228" spans="2:256" x14ac:dyDescent="0.25">
      <c r="B1228" s="48"/>
      <c r="C1228" s="48"/>
      <c r="D1228" s="48"/>
      <c r="E1228" s="48"/>
      <c r="F1228" s="48"/>
      <c r="G1228" s="48"/>
      <c r="H1228" s="48"/>
      <c r="I1228" s="48"/>
      <c r="J1228" s="48"/>
      <c r="K1228" s="48"/>
      <c r="O1228" s="48"/>
      <c r="P1228" s="48"/>
      <c r="Q1228" s="48"/>
      <c r="R1228" s="48"/>
      <c r="S1228" s="48"/>
      <c r="T1228" s="48"/>
      <c r="U1228" s="48"/>
      <c r="V1228" s="48"/>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c r="EF1228" s="48"/>
      <c r="EG1228" s="48"/>
      <c r="EH1228" s="48"/>
      <c r="EI1228" s="48"/>
      <c r="EJ1228" s="48"/>
      <c r="EK1228" s="48"/>
      <c r="EL1228" s="48"/>
      <c r="EM1228" s="48"/>
      <c r="EN1228" s="48"/>
      <c r="EO1228" s="48"/>
      <c r="EP1228" s="48"/>
      <c r="EQ1228" s="48"/>
      <c r="ER1228" s="48"/>
      <c r="ES1228" s="48"/>
      <c r="ET1228" s="48"/>
      <c r="EU1228" s="48"/>
      <c r="EV1228" s="48"/>
      <c r="EW1228" s="48"/>
      <c r="EX1228" s="48"/>
      <c r="EY1228" s="48"/>
      <c r="EZ1228" s="48"/>
      <c r="FA1228" s="48"/>
      <c r="FB1228" s="48"/>
      <c r="FC1228" s="48"/>
      <c r="FD1228" s="48"/>
      <c r="FE1228" s="48"/>
      <c r="FF1228" s="48"/>
      <c r="FG1228" s="48"/>
      <c r="FH1228" s="48"/>
      <c r="FI1228" s="48"/>
      <c r="FJ1228" s="48"/>
      <c r="FK1228" s="48"/>
      <c r="FL1228" s="48"/>
      <c r="FM1228" s="48"/>
      <c r="FN1228" s="48"/>
      <c r="FO1228" s="48"/>
      <c r="FP1228" s="48"/>
      <c r="FQ1228" s="48"/>
      <c r="FR1228" s="48"/>
      <c r="FS1228" s="48"/>
      <c r="FT1228" s="48"/>
      <c r="FU1228" s="48"/>
      <c r="FV1228" s="48"/>
      <c r="FW1228" s="48"/>
      <c r="FX1228" s="48"/>
      <c r="FY1228" s="48"/>
      <c r="FZ1228" s="48"/>
      <c r="GA1228" s="48"/>
      <c r="GB1228" s="48"/>
      <c r="GC1228" s="48"/>
      <c r="GD1228" s="48"/>
      <c r="GE1228" s="48"/>
      <c r="GF1228" s="48"/>
      <c r="GG1228" s="48"/>
      <c r="GH1228" s="48"/>
      <c r="GI1228" s="48"/>
      <c r="GJ1228" s="48"/>
      <c r="GK1228" s="48"/>
      <c r="GL1228" s="48"/>
      <c r="GM1228" s="48"/>
      <c r="GN1228" s="48"/>
      <c r="GO1228" s="48"/>
      <c r="GP1228" s="48"/>
      <c r="GQ1228" s="48"/>
      <c r="GR1228" s="48"/>
      <c r="GS1228" s="48"/>
      <c r="GT1228" s="48"/>
      <c r="GU1228" s="48"/>
      <c r="GV1228" s="48"/>
      <c r="GW1228" s="48"/>
      <c r="GX1228" s="48"/>
      <c r="GY1228" s="48"/>
      <c r="GZ1228" s="48"/>
      <c r="HA1228" s="48"/>
      <c r="HB1228" s="48"/>
      <c r="HC1228" s="48"/>
      <c r="HD1228" s="48"/>
      <c r="HE1228" s="48"/>
      <c r="HF1228" s="48"/>
      <c r="HG1228" s="48"/>
      <c r="HH1228" s="48"/>
      <c r="HI1228" s="48"/>
      <c r="HJ1228" s="48"/>
      <c r="HK1228" s="48"/>
      <c r="HL1228" s="48"/>
      <c r="HM1228" s="48"/>
      <c r="HN1228" s="48"/>
      <c r="HO1228" s="48"/>
      <c r="HP1228" s="48"/>
      <c r="HQ1228" s="48"/>
      <c r="HR1228" s="48"/>
      <c r="HS1228" s="48"/>
      <c r="HT1228" s="48"/>
      <c r="HU1228" s="48"/>
      <c r="HV1228" s="48"/>
      <c r="HW1228" s="48"/>
      <c r="HX1228" s="48"/>
      <c r="HY1228" s="48"/>
      <c r="HZ1228" s="48"/>
      <c r="IA1228" s="48"/>
      <c r="IB1228" s="48"/>
      <c r="IC1228" s="48"/>
      <c r="ID1228" s="48"/>
      <c r="IE1228" s="48"/>
      <c r="IF1228" s="48"/>
      <c r="IG1228" s="48"/>
      <c r="IH1228" s="48"/>
      <c r="II1228" s="48"/>
      <c r="IJ1228" s="48"/>
      <c r="IK1228" s="48"/>
      <c r="IL1228" s="48"/>
      <c r="IM1228" s="48"/>
      <c r="IN1228" s="48"/>
      <c r="IO1228" s="48"/>
      <c r="IP1228" s="48"/>
      <c r="IQ1228" s="48"/>
      <c r="IR1228" s="48"/>
      <c r="IS1228" s="48"/>
      <c r="IT1228" s="48"/>
      <c r="IU1228" s="48"/>
      <c r="IV1228" s="48"/>
    </row>
    <row r="1229" spans="2:256" x14ac:dyDescent="0.25">
      <c r="B1229" s="48"/>
      <c r="C1229" s="48"/>
      <c r="D1229" s="48"/>
      <c r="E1229" s="48"/>
      <c r="F1229" s="48"/>
      <c r="G1229" s="48"/>
      <c r="H1229" s="48"/>
      <c r="I1229" s="48"/>
      <c r="J1229" s="48"/>
      <c r="K1229" s="48"/>
      <c r="O1229" s="48"/>
      <c r="P1229" s="48"/>
      <c r="Q1229" s="48"/>
      <c r="R1229" s="48"/>
      <c r="S1229" s="48"/>
      <c r="T1229" s="48"/>
      <c r="U1229" s="48"/>
      <c r="V1229" s="48"/>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c r="AR1229" s="48"/>
      <c r="AS1229" s="48"/>
      <c r="AT1229" s="48"/>
      <c r="AU1229" s="48"/>
      <c r="AV1229" s="48"/>
      <c r="AW1229" s="48"/>
      <c r="AX1229" s="48"/>
      <c r="AY1229" s="48"/>
      <c r="AZ1229" s="48"/>
      <c r="BA1229" s="48"/>
      <c r="BB1229" s="48"/>
      <c r="BC1229" s="48"/>
      <c r="BD1229" s="48"/>
      <c r="BE1229" s="48"/>
      <c r="BF1229" s="48"/>
      <c r="BG1229" s="48"/>
      <c r="BH1229" s="48"/>
      <c r="BI1229" s="48"/>
      <c r="BJ1229" s="48"/>
      <c r="BK1229" s="48"/>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c r="DG1229" s="48"/>
      <c r="DH1229" s="48"/>
      <c r="DI1229" s="48"/>
      <c r="DJ1229" s="48"/>
      <c r="DK1229" s="48"/>
      <c r="DL1229" s="48"/>
      <c r="DM1229" s="48"/>
      <c r="DN1229" s="48"/>
      <c r="DO1229" s="48"/>
      <c r="DP1229" s="48"/>
      <c r="DQ1229" s="48"/>
      <c r="DR1229" s="48"/>
      <c r="DS1229" s="48"/>
      <c r="DT1229" s="48"/>
      <c r="DU1229" s="48"/>
      <c r="DV1229" s="48"/>
      <c r="DW1229" s="48"/>
      <c r="DX1229" s="48"/>
      <c r="DY1229" s="48"/>
      <c r="DZ1229" s="48"/>
      <c r="EA1229" s="48"/>
      <c r="EB1229" s="48"/>
      <c r="EC1229" s="48"/>
      <c r="ED1229" s="48"/>
      <c r="EE1229" s="48"/>
      <c r="EF1229" s="48"/>
      <c r="EG1229" s="48"/>
      <c r="EH1229" s="48"/>
      <c r="EI1229" s="48"/>
      <c r="EJ1229" s="48"/>
      <c r="EK1229" s="48"/>
      <c r="EL1229" s="48"/>
      <c r="EM1229" s="48"/>
      <c r="EN1229" s="48"/>
      <c r="EO1229" s="48"/>
      <c r="EP1229" s="48"/>
      <c r="EQ1229" s="48"/>
      <c r="ER1229" s="48"/>
      <c r="ES1229" s="48"/>
      <c r="ET1229" s="48"/>
      <c r="EU1229" s="48"/>
      <c r="EV1229" s="48"/>
      <c r="EW1229" s="48"/>
      <c r="EX1229" s="48"/>
      <c r="EY1229" s="48"/>
      <c r="EZ1229" s="48"/>
      <c r="FA1229" s="48"/>
      <c r="FB1229" s="48"/>
      <c r="FC1229" s="48"/>
      <c r="FD1229" s="48"/>
      <c r="FE1229" s="48"/>
      <c r="FF1229" s="48"/>
      <c r="FG1229" s="48"/>
      <c r="FH1229" s="48"/>
      <c r="FI1229" s="48"/>
      <c r="FJ1229" s="48"/>
      <c r="FK1229" s="48"/>
      <c r="FL1229" s="48"/>
      <c r="FM1229" s="48"/>
      <c r="FN1229" s="48"/>
      <c r="FO1229" s="48"/>
      <c r="FP1229" s="48"/>
      <c r="FQ1229" s="48"/>
      <c r="FR1229" s="48"/>
      <c r="FS1229" s="48"/>
      <c r="FT1229" s="48"/>
      <c r="FU1229" s="48"/>
      <c r="FV1229" s="48"/>
      <c r="FW1229" s="48"/>
      <c r="FX1229" s="48"/>
      <c r="FY1229" s="48"/>
      <c r="FZ1229" s="48"/>
      <c r="GA1229" s="48"/>
      <c r="GB1229" s="48"/>
      <c r="GC1229" s="48"/>
      <c r="GD1229" s="48"/>
      <c r="GE1229" s="48"/>
      <c r="GF1229" s="48"/>
      <c r="GG1229" s="48"/>
      <c r="GH1229" s="48"/>
      <c r="GI1229" s="48"/>
      <c r="GJ1229" s="48"/>
      <c r="GK1229" s="48"/>
      <c r="GL1229" s="48"/>
      <c r="GM1229" s="48"/>
      <c r="GN1229" s="48"/>
      <c r="GO1229" s="48"/>
      <c r="GP1229" s="48"/>
      <c r="GQ1229" s="48"/>
      <c r="GR1229" s="48"/>
      <c r="GS1229" s="48"/>
      <c r="GT1229" s="48"/>
      <c r="GU1229" s="48"/>
      <c r="GV1229" s="48"/>
      <c r="GW1229" s="48"/>
      <c r="GX1229" s="48"/>
      <c r="GY1229" s="48"/>
      <c r="GZ1229" s="48"/>
      <c r="HA1229" s="48"/>
      <c r="HB1229" s="48"/>
      <c r="HC1229" s="48"/>
      <c r="HD1229" s="48"/>
      <c r="HE1229" s="48"/>
      <c r="HF1229" s="48"/>
      <c r="HG1229" s="48"/>
      <c r="HH1229" s="48"/>
      <c r="HI1229" s="48"/>
      <c r="HJ1229" s="48"/>
      <c r="HK1229" s="48"/>
      <c r="HL1229" s="48"/>
      <c r="HM1229" s="48"/>
      <c r="HN1229" s="48"/>
      <c r="HO1229" s="48"/>
      <c r="HP1229" s="48"/>
      <c r="HQ1229" s="48"/>
      <c r="HR1229" s="48"/>
      <c r="HS1229" s="48"/>
      <c r="HT1229" s="48"/>
      <c r="HU1229" s="48"/>
      <c r="HV1229" s="48"/>
      <c r="HW1229" s="48"/>
      <c r="HX1229" s="48"/>
      <c r="HY1229" s="48"/>
      <c r="HZ1229" s="48"/>
      <c r="IA1229" s="48"/>
      <c r="IB1229" s="48"/>
      <c r="IC1229" s="48"/>
      <c r="ID1229" s="48"/>
      <c r="IE1229" s="48"/>
      <c r="IF1229" s="48"/>
      <c r="IG1229" s="48"/>
      <c r="IH1229" s="48"/>
      <c r="II1229" s="48"/>
      <c r="IJ1229" s="48"/>
      <c r="IK1229" s="48"/>
      <c r="IL1229" s="48"/>
      <c r="IM1229" s="48"/>
      <c r="IN1229" s="48"/>
      <c r="IO1229" s="48"/>
      <c r="IP1229" s="48"/>
      <c r="IQ1229" s="48"/>
      <c r="IR1229" s="48"/>
      <c r="IS1229" s="48"/>
      <c r="IT1229" s="48"/>
      <c r="IU1229" s="48"/>
      <c r="IV1229" s="48"/>
    </row>
    <row r="1230" spans="2:256" x14ac:dyDescent="0.25">
      <c r="B1230" s="48"/>
      <c r="C1230" s="48"/>
      <c r="D1230" s="48"/>
      <c r="E1230" s="48"/>
      <c r="F1230" s="48"/>
      <c r="G1230" s="48"/>
      <c r="H1230" s="48"/>
      <c r="I1230" s="48"/>
      <c r="J1230" s="48"/>
      <c r="K1230" s="48"/>
      <c r="O1230" s="48"/>
      <c r="P1230" s="48"/>
      <c r="Q1230" s="48"/>
      <c r="R1230" s="48"/>
      <c r="S1230" s="48"/>
      <c r="T1230" s="48"/>
      <c r="U1230" s="48"/>
      <c r="V1230" s="48"/>
      <c r="W1230" s="48"/>
      <c r="X1230" s="48"/>
      <c r="Y1230" s="48"/>
      <c r="Z1230" s="48"/>
      <c r="AA1230" s="48"/>
      <c r="AB1230" s="48"/>
      <c r="AC1230" s="48"/>
      <c r="AD1230" s="48"/>
      <c r="AE1230" s="48"/>
      <c r="AF1230" s="48"/>
      <c r="AG1230" s="48"/>
      <c r="AH1230" s="48"/>
      <c r="AI1230" s="48"/>
      <c r="AJ1230" s="48"/>
      <c r="AK1230" s="48"/>
      <c r="AL1230" s="48"/>
      <c r="AM1230" s="48"/>
      <c r="AN1230" s="48"/>
      <c r="AO1230" s="48"/>
      <c r="AP1230" s="48"/>
      <c r="AQ1230" s="48"/>
      <c r="AR1230" s="48"/>
      <c r="AS1230" s="48"/>
      <c r="AT1230" s="48"/>
      <c r="AU1230" s="48"/>
      <c r="AV1230" s="48"/>
      <c r="AW1230" s="48"/>
      <c r="AX1230" s="48"/>
      <c r="AY1230" s="48"/>
      <c r="AZ1230" s="48"/>
      <c r="BA1230" s="48"/>
      <c r="BB1230" s="48"/>
      <c r="BC1230" s="48"/>
      <c r="BD1230" s="48"/>
      <c r="BE1230" s="48"/>
      <c r="BF1230" s="48"/>
      <c r="BG1230" s="48"/>
      <c r="BH1230" s="48"/>
      <c r="BI1230" s="48"/>
      <c r="BJ1230" s="48"/>
      <c r="BK1230" s="48"/>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c r="EF1230" s="48"/>
      <c r="EG1230" s="48"/>
      <c r="EH1230" s="48"/>
      <c r="EI1230" s="48"/>
      <c r="EJ1230" s="48"/>
      <c r="EK1230" s="48"/>
      <c r="EL1230" s="48"/>
      <c r="EM1230" s="48"/>
      <c r="EN1230" s="48"/>
      <c r="EO1230" s="48"/>
      <c r="EP1230" s="48"/>
      <c r="EQ1230" s="48"/>
      <c r="ER1230" s="48"/>
      <c r="ES1230" s="48"/>
      <c r="ET1230" s="48"/>
      <c r="EU1230" s="48"/>
      <c r="EV1230" s="48"/>
      <c r="EW1230" s="48"/>
      <c r="EX1230" s="48"/>
      <c r="EY1230" s="48"/>
      <c r="EZ1230" s="48"/>
      <c r="FA1230" s="48"/>
      <c r="FB1230" s="48"/>
      <c r="FC1230" s="48"/>
      <c r="FD1230" s="48"/>
      <c r="FE1230" s="48"/>
      <c r="FF1230" s="48"/>
      <c r="FG1230" s="48"/>
      <c r="FH1230" s="48"/>
      <c r="FI1230" s="48"/>
      <c r="FJ1230" s="48"/>
      <c r="FK1230" s="48"/>
      <c r="FL1230" s="48"/>
      <c r="FM1230" s="48"/>
      <c r="FN1230" s="48"/>
      <c r="FO1230" s="48"/>
      <c r="FP1230" s="48"/>
      <c r="FQ1230" s="48"/>
      <c r="FR1230" s="48"/>
      <c r="FS1230" s="48"/>
      <c r="FT1230" s="48"/>
      <c r="FU1230" s="48"/>
      <c r="FV1230" s="48"/>
      <c r="FW1230" s="48"/>
      <c r="FX1230" s="48"/>
      <c r="FY1230" s="48"/>
      <c r="FZ1230" s="48"/>
      <c r="GA1230" s="48"/>
      <c r="GB1230" s="48"/>
      <c r="GC1230" s="48"/>
      <c r="GD1230" s="48"/>
      <c r="GE1230" s="48"/>
      <c r="GF1230" s="48"/>
      <c r="GG1230" s="48"/>
      <c r="GH1230" s="48"/>
      <c r="GI1230" s="48"/>
      <c r="GJ1230" s="48"/>
      <c r="GK1230" s="48"/>
      <c r="GL1230" s="48"/>
      <c r="GM1230" s="48"/>
      <c r="GN1230" s="48"/>
      <c r="GO1230" s="48"/>
      <c r="GP1230" s="48"/>
      <c r="GQ1230" s="48"/>
      <c r="GR1230" s="48"/>
      <c r="GS1230" s="48"/>
      <c r="GT1230" s="48"/>
      <c r="GU1230" s="48"/>
      <c r="GV1230" s="48"/>
      <c r="GW1230" s="48"/>
      <c r="GX1230" s="48"/>
      <c r="GY1230" s="48"/>
      <c r="GZ1230" s="48"/>
      <c r="HA1230" s="48"/>
      <c r="HB1230" s="48"/>
      <c r="HC1230" s="48"/>
      <c r="HD1230" s="48"/>
      <c r="HE1230" s="48"/>
      <c r="HF1230" s="48"/>
      <c r="HG1230" s="48"/>
      <c r="HH1230" s="48"/>
      <c r="HI1230" s="48"/>
      <c r="HJ1230" s="48"/>
      <c r="HK1230" s="48"/>
      <c r="HL1230" s="48"/>
      <c r="HM1230" s="48"/>
      <c r="HN1230" s="48"/>
      <c r="HO1230" s="48"/>
      <c r="HP1230" s="48"/>
      <c r="HQ1230" s="48"/>
      <c r="HR1230" s="48"/>
      <c r="HS1230" s="48"/>
      <c r="HT1230" s="48"/>
      <c r="HU1230" s="48"/>
      <c r="HV1230" s="48"/>
      <c r="HW1230" s="48"/>
      <c r="HX1230" s="48"/>
      <c r="HY1230" s="48"/>
      <c r="HZ1230" s="48"/>
      <c r="IA1230" s="48"/>
      <c r="IB1230" s="48"/>
      <c r="IC1230" s="48"/>
      <c r="ID1230" s="48"/>
      <c r="IE1230" s="48"/>
      <c r="IF1230" s="48"/>
      <c r="IG1230" s="48"/>
      <c r="IH1230" s="48"/>
      <c r="II1230" s="48"/>
      <c r="IJ1230" s="48"/>
      <c r="IK1230" s="48"/>
      <c r="IL1230" s="48"/>
      <c r="IM1230" s="48"/>
      <c r="IN1230" s="48"/>
      <c r="IO1230" s="48"/>
      <c r="IP1230" s="48"/>
      <c r="IQ1230" s="48"/>
      <c r="IR1230" s="48"/>
      <c r="IS1230" s="48"/>
      <c r="IT1230" s="48"/>
      <c r="IU1230" s="48"/>
      <c r="IV1230" s="48"/>
    </row>
    <row r="1231" spans="2:256" x14ac:dyDescent="0.25">
      <c r="B1231" s="48"/>
      <c r="C1231" s="48"/>
      <c r="D1231" s="48"/>
      <c r="E1231" s="48"/>
      <c r="F1231" s="48"/>
      <c r="G1231" s="48"/>
      <c r="H1231" s="48"/>
      <c r="I1231" s="48"/>
      <c r="J1231" s="48"/>
      <c r="K1231" s="48"/>
      <c r="O1231" s="48"/>
      <c r="P1231" s="48"/>
      <c r="Q1231" s="48"/>
      <c r="R1231" s="48"/>
      <c r="S1231" s="48"/>
      <c r="T1231" s="48"/>
      <c r="U1231" s="48"/>
      <c r="V1231" s="48"/>
      <c r="W1231" s="48"/>
      <c r="X1231" s="48"/>
      <c r="Y1231" s="48"/>
      <c r="Z1231" s="48"/>
      <c r="AA1231" s="48"/>
      <c r="AB1231" s="48"/>
      <c r="AC1231" s="48"/>
      <c r="AD1231" s="48"/>
      <c r="AE1231" s="48"/>
      <c r="AF1231" s="48"/>
      <c r="AG1231" s="48"/>
      <c r="AH1231" s="48"/>
      <c r="AI1231" s="48"/>
      <c r="AJ1231" s="48"/>
      <c r="AK1231" s="48"/>
      <c r="AL1231" s="48"/>
      <c r="AM1231" s="48"/>
      <c r="AN1231" s="48"/>
      <c r="AO1231" s="48"/>
      <c r="AP1231" s="48"/>
      <c r="AQ1231" s="48"/>
      <c r="AR1231" s="48"/>
      <c r="AS1231" s="48"/>
      <c r="AT1231" s="48"/>
      <c r="AU1231" s="48"/>
      <c r="AV1231" s="48"/>
      <c r="AW1231" s="48"/>
      <c r="AX1231" s="48"/>
      <c r="AY1231" s="48"/>
      <c r="AZ1231" s="48"/>
      <c r="BA1231" s="48"/>
      <c r="BB1231" s="48"/>
      <c r="BC1231" s="48"/>
      <c r="BD1231" s="48"/>
      <c r="BE1231" s="48"/>
      <c r="BF1231" s="48"/>
      <c r="BG1231" s="48"/>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c r="EF1231" s="48"/>
      <c r="EG1231" s="48"/>
      <c r="EH1231" s="48"/>
      <c r="EI1231" s="48"/>
      <c r="EJ1231" s="48"/>
      <c r="EK1231" s="48"/>
      <c r="EL1231" s="48"/>
      <c r="EM1231" s="48"/>
      <c r="EN1231" s="48"/>
      <c r="EO1231" s="48"/>
      <c r="EP1231" s="48"/>
      <c r="EQ1231" s="48"/>
      <c r="ER1231" s="48"/>
      <c r="ES1231" s="48"/>
      <c r="ET1231" s="48"/>
      <c r="EU1231" s="48"/>
      <c r="EV1231" s="48"/>
      <c r="EW1231" s="48"/>
      <c r="EX1231" s="48"/>
      <c r="EY1231" s="48"/>
      <c r="EZ1231" s="48"/>
      <c r="FA1231" s="48"/>
      <c r="FB1231" s="48"/>
      <c r="FC1231" s="48"/>
      <c r="FD1231" s="48"/>
      <c r="FE1231" s="48"/>
      <c r="FF1231" s="48"/>
      <c r="FG1231" s="48"/>
      <c r="FH1231" s="48"/>
      <c r="FI1231" s="48"/>
      <c r="FJ1231" s="48"/>
      <c r="FK1231" s="48"/>
      <c r="FL1231" s="48"/>
      <c r="FM1231" s="48"/>
      <c r="FN1231" s="48"/>
      <c r="FO1231" s="48"/>
      <c r="FP1231" s="48"/>
      <c r="FQ1231" s="48"/>
      <c r="FR1231" s="48"/>
      <c r="FS1231" s="48"/>
      <c r="FT1231" s="48"/>
      <c r="FU1231" s="48"/>
      <c r="FV1231" s="48"/>
      <c r="FW1231" s="48"/>
      <c r="FX1231" s="48"/>
      <c r="FY1231" s="48"/>
      <c r="FZ1231" s="48"/>
      <c r="GA1231" s="48"/>
      <c r="GB1231" s="48"/>
      <c r="GC1231" s="48"/>
      <c r="GD1231" s="48"/>
      <c r="GE1231" s="48"/>
      <c r="GF1231" s="48"/>
      <c r="GG1231" s="48"/>
      <c r="GH1231" s="48"/>
      <c r="GI1231" s="48"/>
      <c r="GJ1231" s="48"/>
      <c r="GK1231" s="48"/>
      <c r="GL1231" s="48"/>
      <c r="GM1231" s="48"/>
      <c r="GN1231" s="48"/>
      <c r="GO1231" s="48"/>
      <c r="GP1231" s="48"/>
      <c r="GQ1231" s="48"/>
      <c r="GR1231" s="48"/>
      <c r="GS1231" s="48"/>
      <c r="GT1231" s="48"/>
      <c r="GU1231" s="48"/>
      <c r="GV1231" s="48"/>
      <c r="GW1231" s="48"/>
      <c r="GX1231" s="48"/>
      <c r="GY1231" s="48"/>
      <c r="GZ1231" s="48"/>
      <c r="HA1231" s="48"/>
      <c r="HB1231" s="48"/>
      <c r="HC1231" s="48"/>
      <c r="HD1231" s="48"/>
      <c r="HE1231" s="48"/>
      <c r="HF1231" s="48"/>
      <c r="HG1231" s="48"/>
      <c r="HH1231" s="48"/>
      <c r="HI1231" s="48"/>
      <c r="HJ1231" s="48"/>
      <c r="HK1231" s="48"/>
      <c r="HL1231" s="48"/>
      <c r="HM1231" s="48"/>
      <c r="HN1231" s="48"/>
      <c r="HO1231" s="48"/>
      <c r="HP1231" s="48"/>
      <c r="HQ1231" s="48"/>
      <c r="HR1231" s="48"/>
      <c r="HS1231" s="48"/>
      <c r="HT1231" s="48"/>
      <c r="HU1231" s="48"/>
      <c r="HV1231" s="48"/>
      <c r="HW1231" s="48"/>
      <c r="HX1231" s="48"/>
      <c r="HY1231" s="48"/>
      <c r="HZ1231" s="48"/>
      <c r="IA1231" s="48"/>
      <c r="IB1231" s="48"/>
      <c r="IC1231" s="48"/>
      <c r="ID1231" s="48"/>
      <c r="IE1231" s="48"/>
      <c r="IF1231" s="48"/>
      <c r="IG1231" s="48"/>
      <c r="IH1231" s="48"/>
      <c r="II1231" s="48"/>
      <c r="IJ1231" s="48"/>
      <c r="IK1231" s="48"/>
      <c r="IL1231" s="48"/>
      <c r="IM1231" s="48"/>
      <c r="IN1231" s="48"/>
      <c r="IO1231" s="48"/>
      <c r="IP1231" s="48"/>
      <c r="IQ1231" s="48"/>
      <c r="IR1231" s="48"/>
      <c r="IS1231" s="48"/>
      <c r="IT1231" s="48"/>
      <c r="IU1231" s="48"/>
      <c r="IV1231" s="48"/>
    </row>
    <row r="1232" spans="2:256" x14ac:dyDescent="0.25">
      <c r="B1232" s="48"/>
      <c r="C1232" s="48"/>
      <c r="D1232" s="48"/>
      <c r="E1232" s="48"/>
      <c r="F1232" s="48"/>
      <c r="G1232" s="48"/>
      <c r="H1232" s="48"/>
      <c r="I1232" s="48"/>
      <c r="J1232" s="48"/>
      <c r="K1232" s="48"/>
      <c r="O1232" s="48"/>
      <c r="P1232" s="48"/>
      <c r="Q1232" s="48"/>
      <c r="R1232" s="48"/>
      <c r="S1232" s="48"/>
      <c r="T1232" s="48"/>
      <c r="U1232" s="48"/>
      <c r="V1232" s="48"/>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c r="EF1232" s="48"/>
      <c r="EG1232" s="48"/>
      <c r="EH1232" s="48"/>
      <c r="EI1232" s="48"/>
      <c r="EJ1232" s="48"/>
      <c r="EK1232" s="48"/>
      <c r="EL1232" s="48"/>
      <c r="EM1232" s="48"/>
      <c r="EN1232" s="48"/>
      <c r="EO1232" s="48"/>
      <c r="EP1232" s="48"/>
      <c r="EQ1232" s="48"/>
      <c r="ER1232" s="48"/>
      <c r="ES1232" s="48"/>
      <c r="ET1232" s="48"/>
      <c r="EU1232" s="48"/>
      <c r="EV1232" s="48"/>
      <c r="EW1232" s="48"/>
      <c r="EX1232" s="48"/>
      <c r="EY1232" s="48"/>
      <c r="EZ1232" s="48"/>
      <c r="FA1232" s="48"/>
      <c r="FB1232" s="48"/>
      <c r="FC1232" s="48"/>
      <c r="FD1232" s="48"/>
      <c r="FE1232" s="48"/>
      <c r="FF1232" s="48"/>
      <c r="FG1232" s="48"/>
      <c r="FH1232" s="48"/>
      <c r="FI1232" s="48"/>
      <c r="FJ1232" s="48"/>
      <c r="FK1232" s="48"/>
      <c r="FL1232" s="48"/>
      <c r="FM1232" s="48"/>
      <c r="FN1232" s="48"/>
      <c r="FO1232" s="48"/>
      <c r="FP1232" s="48"/>
      <c r="FQ1232" s="48"/>
      <c r="FR1232" s="48"/>
      <c r="FS1232" s="48"/>
      <c r="FT1232" s="48"/>
      <c r="FU1232" s="48"/>
      <c r="FV1232" s="48"/>
      <c r="FW1232" s="48"/>
      <c r="FX1232" s="48"/>
      <c r="FY1232" s="48"/>
      <c r="FZ1232" s="48"/>
      <c r="GA1232" s="48"/>
      <c r="GB1232" s="48"/>
      <c r="GC1232" s="48"/>
      <c r="GD1232" s="48"/>
      <c r="GE1232" s="48"/>
      <c r="GF1232" s="48"/>
      <c r="GG1232" s="48"/>
      <c r="GH1232" s="48"/>
      <c r="GI1232" s="48"/>
      <c r="GJ1232" s="48"/>
      <c r="GK1232" s="48"/>
      <c r="GL1232" s="48"/>
      <c r="GM1232" s="48"/>
      <c r="GN1232" s="48"/>
      <c r="GO1232" s="48"/>
      <c r="GP1232" s="48"/>
      <c r="GQ1232" s="48"/>
      <c r="GR1232" s="48"/>
      <c r="GS1232" s="48"/>
      <c r="GT1232" s="48"/>
      <c r="GU1232" s="48"/>
      <c r="GV1232" s="48"/>
      <c r="GW1232" s="48"/>
      <c r="GX1232" s="48"/>
      <c r="GY1232" s="48"/>
      <c r="GZ1232" s="48"/>
      <c r="HA1232" s="48"/>
      <c r="HB1232" s="48"/>
      <c r="HC1232" s="48"/>
      <c r="HD1232" s="48"/>
      <c r="HE1232" s="48"/>
      <c r="HF1232" s="48"/>
      <c r="HG1232" s="48"/>
      <c r="HH1232" s="48"/>
      <c r="HI1232" s="48"/>
      <c r="HJ1232" s="48"/>
      <c r="HK1232" s="48"/>
      <c r="HL1232" s="48"/>
      <c r="HM1232" s="48"/>
      <c r="HN1232" s="48"/>
      <c r="HO1232" s="48"/>
      <c r="HP1232" s="48"/>
      <c r="HQ1232" s="48"/>
      <c r="HR1232" s="48"/>
      <c r="HS1232" s="48"/>
      <c r="HT1232" s="48"/>
      <c r="HU1232" s="48"/>
      <c r="HV1232" s="48"/>
      <c r="HW1232" s="48"/>
      <c r="HX1232" s="48"/>
      <c r="HY1232" s="48"/>
      <c r="HZ1232" s="48"/>
      <c r="IA1232" s="48"/>
      <c r="IB1232" s="48"/>
      <c r="IC1232" s="48"/>
      <c r="ID1232" s="48"/>
      <c r="IE1232" s="48"/>
      <c r="IF1232" s="48"/>
      <c r="IG1232" s="48"/>
      <c r="IH1232" s="48"/>
      <c r="II1232" s="48"/>
      <c r="IJ1232" s="48"/>
      <c r="IK1232" s="48"/>
      <c r="IL1232" s="48"/>
      <c r="IM1232" s="48"/>
      <c r="IN1232" s="48"/>
      <c r="IO1232" s="48"/>
      <c r="IP1232" s="48"/>
      <c r="IQ1232" s="48"/>
      <c r="IR1232" s="48"/>
      <c r="IS1232" s="48"/>
      <c r="IT1232" s="48"/>
      <c r="IU1232" s="48"/>
      <c r="IV1232" s="48"/>
    </row>
    <row r="1233" spans="2:256" x14ac:dyDescent="0.25">
      <c r="B1233" s="48"/>
      <c r="C1233" s="48"/>
      <c r="D1233" s="48"/>
      <c r="E1233" s="48"/>
      <c r="F1233" s="48"/>
      <c r="G1233" s="48"/>
      <c r="H1233" s="48"/>
      <c r="I1233" s="48"/>
      <c r="J1233" s="48"/>
      <c r="K1233" s="48"/>
      <c r="O1233" s="48"/>
      <c r="P1233" s="48"/>
      <c r="Q1233" s="48"/>
      <c r="R1233" s="48"/>
      <c r="S1233" s="48"/>
      <c r="T1233" s="48"/>
      <c r="U1233" s="48"/>
      <c r="V1233" s="48"/>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c r="DS1233" s="48"/>
      <c r="DT1233" s="48"/>
      <c r="DU1233" s="48"/>
      <c r="DV1233" s="48"/>
      <c r="DW1233" s="48"/>
      <c r="DX1233" s="48"/>
      <c r="DY1233" s="48"/>
      <c r="DZ1233" s="48"/>
      <c r="EA1233" s="48"/>
      <c r="EB1233" s="48"/>
      <c r="EC1233" s="48"/>
      <c r="ED1233" s="48"/>
      <c r="EE1233" s="48"/>
      <c r="EF1233" s="48"/>
      <c r="EG1233" s="48"/>
      <c r="EH1233" s="48"/>
      <c r="EI1233" s="48"/>
      <c r="EJ1233" s="48"/>
      <c r="EK1233" s="48"/>
      <c r="EL1233" s="48"/>
      <c r="EM1233" s="48"/>
      <c r="EN1233" s="48"/>
      <c r="EO1233" s="48"/>
      <c r="EP1233" s="48"/>
      <c r="EQ1233" s="48"/>
      <c r="ER1233" s="48"/>
      <c r="ES1233" s="48"/>
      <c r="ET1233" s="48"/>
      <c r="EU1233" s="48"/>
      <c r="EV1233" s="48"/>
      <c r="EW1233" s="48"/>
      <c r="EX1233" s="48"/>
      <c r="EY1233" s="48"/>
      <c r="EZ1233" s="48"/>
      <c r="FA1233" s="48"/>
      <c r="FB1233" s="48"/>
      <c r="FC1233" s="48"/>
      <c r="FD1233" s="48"/>
      <c r="FE1233" s="48"/>
      <c r="FF1233" s="48"/>
      <c r="FG1233" s="48"/>
      <c r="FH1233" s="48"/>
      <c r="FI1233" s="48"/>
      <c r="FJ1233" s="48"/>
      <c r="FK1233" s="48"/>
      <c r="FL1233" s="48"/>
      <c r="FM1233" s="48"/>
      <c r="FN1233" s="48"/>
      <c r="FO1233" s="48"/>
      <c r="FP1233" s="48"/>
      <c r="FQ1233" s="48"/>
      <c r="FR1233" s="48"/>
      <c r="FS1233" s="48"/>
      <c r="FT1233" s="48"/>
      <c r="FU1233" s="48"/>
      <c r="FV1233" s="48"/>
      <c r="FW1233" s="48"/>
      <c r="FX1233" s="48"/>
      <c r="FY1233" s="48"/>
      <c r="FZ1233" s="48"/>
      <c r="GA1233" s="48"/>
      <c r="GB1233" s="48"/>
      <c r="GC1233" s="48"/>
      <c r="GD1233" s="48"/>
      <c r="GE1233" s="48"/>
      <c r="GF1233" s="48"/>
      <c r="GG1233" s="48"/>
      <c r="GH1233" s="48"/>
      <c r="GI1233" s="48"/>
      <c r="GJ1233" s="48"/>
      <c r="GK1233" s="48"/>
      <c r="GL1233" s="48"/>
      <c r="GM1233" s="48"/>
      <c r="GN1233" s="48"/>
      <c r="GO1233" s="48"/>
      <c r="GP1233" s="48"/>
      <c r="GQ1233" s="48"/>
      <c r="GR1233" s="48"/>
      <c r="GS1233" s="48"/>
      <c r="GT1233" s="48"/>
      <c r="GU1233" s="48"/>
      <c r="GV1233" s="48"/>
      <c r="GW1233" s="48"/>
      <c r="GX1233" s="48"/>
      <c r="GY1233" s="48"/>
      <c r="GZ1233" s="48"/>
      <c r="HA1233" s="48"/>
      <c r="HB1233" s="48"/>
      <c r="HC1233" s="48"/>
      <c r="HD1233" s="48"/>
      <c r="HE1233" s="48"/>
      <c r="HF1233" s="48"/>
      <c r="HG1233" s="48"/>
      <c r="HH1233" s="48"/>
      <c r="HI1233" s="48"/>
      <c r="HJ1233" s="48"/>
      <c r="HK1233" s="48"/>
      <c r="HL1233" s="48"/>
      <c r="HM1233" s="48"/>
      <c r="HN1233" s="48"/>
      <c r="HO1233" s="48"/>
      <c r="HP1233" s="48"/>
      <c r="HQ1233" s="48"/>
      <c r="HR1233" s="48"/>
      <c r="HS1233" s="48"/>
      <c r="HT1233" s="48"/>
      <c r="HU1233" s="48"/>
      <c r="HV1233" s="48"/>
      <c r="HW1233" s="48"/>
      <c r="HX1233" s="48"/>
      <c r="HY1233" s="48"/>
      <c r="HZ1233" s="48"/>
      <c r="IA1233" s="48"/>
      <c r="IB1233" s="48"/>
      <c r="IC1233" s="48"/>
      <c r="ID1233" s="48"/>
      <c r="IE1233" s="48"/>
      <c r="IF1233" s="48"/>
      <c r="IG1233" s="48"/>
      <c r="IH1233" s="48"/>
      <c r="II1233" s="48"/>
      <c r="IJ1233" s="48"/>
      <c r="IK1233" s="48"/>
      <c r="IL1233" s="48"/>
      <c r="IM1233" s="48"/>
      <c r="IN1233" s="48"/>
      <c r="IO1233" s="48"/>
      <c r="IP1233" s="48"/>
      <c r="IQ1233" s="48"/>
      <c r="IR1233" s="48"/>
      <c r="IS1233" s="48"/>
      <c r="IT1233" s="48"/>
      <c r="IU1233" s="48"/>
      <c r="IV1233" s="48"/>
    </row>
    <row r="1234" spans="2:256" x14ac:dyDescent="0.25">
      <c r="B1234" s="48"/>
      <c r="C1234" s="48"/>
      <c r="D1234" s="48"/>
      <c r="E1234" s="48"/>
      <c r="F1234" s="48"/>
      <c r="G1234" s="48"/>
      <c r="H1234" s="48"/>
      <c r="I1234" s="48"/>
      <c r="J1234" s="48"/>
      <c r="K1234" s="48"/>
      <c r="O1234" s="48"/>
      <c r="P1234" s="48"/>
      <c r="Q1234" s="48"/>
      <c r="R1234" s="48"/>
      <c r="S1234" s="48"/>
      <c r="T1234" s="48"/>
      <c r="U1234" s="48"/>
      <c r="V1234" s="48"/>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c r="EF1234" s="48"/>
      <c r="EG1234" s="48"/>
      <c r="EH1234" s="48"/>
      <c r="EI1234" s="48"/>
      <c r="EJ1234" s="48"/>
      <c r="EK1234" s="48"/>
      <c r="EL1234" s="48"/>
      <c r="EM1234" s="48"/>
      <c r="EN1234" s="48"/>
      <c r="EO1234" s="48"/>
      <c r="EP1234" s="48"/>
      <c r="EQ1234" s="48"/>
      <c r="ER1234" s="48"/>
      <c r="ES1234" s="48"/>
      <c r="ET1234" s="48"/>
      <c r="EU1234" s="48"/>
      <c r="EV1234" s="48"/>
      <c r="EW1234" s="48"/>
      <c r="EX1234" s="48"/>
      <c r="EY1234" s="48"/>
      <c r="EZ1234" s="48"/>
      <c r="FA1234" s="48"/>
      <c r="FB1234" s="48"/>
      <c r="FC1234" s="48"/>
      <c r="FD1234" s="48"/>
      <c r="FE1234" s="48"/>
      <c r="FF1234" s="48"/>
      <c r="FG1234" s="48"/>
      <c r="FH1234" s="48"/>
      <c r="FI1234" s="48"/>
      <c r="FJ1234" s="48"/>
      <c r="FK1234" s="48"/>
      <c r="FL1234" s="48"/>
      <c r="FM1234" s="48"/>
      <c r="FN1234" s="48"/>
      <c r="FO1234" s="48"/>
      <c r="FP1234" s="48"/>
      <c r="FQ1234" s="48"/>
      <c r="FR1234" s="48"/>
      <c r="FS1234" s="48"/>
      <c r="FT1234" s="48"/>
      <c r="FU1234" s="48"/>
      <c r="FV1234" s="48"/>
      <c r="FW1234" s="48"/>
      <c r="FX1234" s="48"/>
      <c r="FY1234" s="48"/>
      <c r="FZ1234" s="48"/>
      <c r="GA1234" s="48"/>
      <c r="GB1234" s="48"/>
      <c r="GC1234" s="48"/>
      <c r="GD1234" s="48"/>
      <c r="GE1234" s="48"/>
      <c r="GF1234" s="48"/>
      <c r="GG1234" s="48"/>
      <c r="GH1234" s="48"/>
      <c r="GI1234" s="48"/>
      <c r="GJ1234" s="48"/>
      <c r="GK1234" s="48"/>
      <c r="GL1234" s="48"/>
      <c r="GM1234" s="48"/>
      <c r="GN1234" s="48"/>
      <c r="GO1234" s="48"/>
      <c r="GP1234" s="48"/>
      <c r="GQ1234" s="48"/>
      <c r="GR1234" s="48"/>
      <c r="GS1234" s="48"/>
      <c r="GT1234" s="48"/>
      <c r="GU1234" s="48"/>
      <c r="GV1234" s="48"/>
      <c r="GW1234" s="48"/>
      <c r="GX1234" s="48"/>
      <c r="GY1234" s="48"/>
      <c r="GZ1234" s="48"/>
      <c r="HA1234" s="48"/>
      <c r="HB1234" s="48"/>
      <c r="HC1234" s="48"/>
      <c r="HD1234" s="48"/>
      <c r="HE1234" s="48"/>
      <c r="HF1234" s="48"/>
      <c r="HG1234" s="48"/>
      <c r="HH1234" s="48"/>
      <c r="HI1234" s="48"/>
      <c r="HJ1234" s="48"/>
      <c r="HK1234" s="48"/>
      <c r="HL1234" s="48"/>
      <c r="HM1234" s="48"/>
      <c r="HN1234" s="48"/>
      <c r="HO1234" s="48"/>
      <c r="HP1234" s="48"/>
      <c r="HQ1234" s="48"/>
      <c r="HR1234" s="48"/>
      <c r="HS1234" s="48"/>
      <c r="HT1234" s="48"/>
      <c r="HU1234" s="48"/>
      <c r="HV1234" s="48"/>
      <c r="HW1234" s="48"/>
      <c r="HX1234" s="48"/>
      <c r="HY1234" s="48"/>
      <c r="HZ1234" s="48"/>
      <c r="IA1234" s="48"/>
      <c r="IB1234" s="48"/>
      <c r="IC1234" s="48"/>
      <c r="ID1234" s="48"/>
      <c r="IE1234" s="48"/>
      <c r="IF1234" s="48"/>
      <c r="IG1234" s="48"/>
      <c r="IH1234" s="48"/>
      <c r="II1234" s="48"/>
      <c r="IJ1234" s="48"/>
      <c r="IK1234" s="48"/>
      <c r="IL1234" s="48"/>
      <c r="IM1234" s="48"/>
      <c r="IN1234" s="48"/>
      <c r="IO1234" s="48"/>
      <c r="IP1234" s="48"/>
      <c r="IQ1234" s="48"/>
      <c r="IR1234" s="48"/>
      <c r="IS1234" s="48"/>
      <c r="IT1234" s="48"/>
      <c r="IU1234" s="48"/>
      <c r="IV1234" s="48"/>
    </row>
    <row r="1235" spans="2:256" x14ac:dyDescent="0.25">
      <c r="B1235" s="48"/>
      <c r="C1235" s="48"/>
      <c r="D1235" s="48"/>
      <c r="E1235" s="48"/>
      <c r="F1235" s="48"/>
      <c r="G1235" s="48"/>
      <c r="H1235" s="48"/>
      <c r="I1235" s="48"/>
      <c r="J1235" s="48"/>
      <c r="K1235" s="48"/>
      <c r="O1235" s="48"/>
      <c r="P1235" s="48"/>
      <c r="Q1235" s="48"/>
      <c r="R1235" s="48"/>
      <c r="S1235" s="48"/>
      <c r="T1235" s="48"/>
      <c r="U1235" s="48"/>
      <c r="V1235" s="48"/>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c r="EF1235" s="48"/>
      <c r="EG1235" s="48"/>
      <c r="EH1235" s="48"/>
      <c r="EI1235" s="48"/>
      <c r="EJ1235" s="48"/>
      <c r="EK1235" s="48"/>
      <c r="EL1235" s="48"/>
      <c r="EM1235" s="48"/>
      <c r="EN1235" s="48"/>
      <c r="EO1235" s="48"/>
      <c r="EP1235" s="48"/>
      <c r="EQ1235" s="48"/>
      <c r="ER1235" s="48"/>
      <c r="ES1235" s="48"/>
      <c r="ET1235" s="48"/>
      <c r="EU1235" s="48"/>
      <c r="EV1235" s="48"/>
      <c r="EW1235" s="48"/>
      <c r="EX1235" s="48"/>
      <c r="EY1235" s="48"/>
      <c r="EZ1235" s="48"/>
      <c r="FA1235" s="48"/>
      <c r="FB1235" s="48"/>
      <c r="FC1235" s="48"/>
      <c r="FD1235" s="48"/>
      <c r="FE1235" s="48"/>
      <c r="FF1235" s="48"/>
      <c r="FG1235" s="48"/>
      <c r="FH1235" s="48"/>
      <c r="FI1235" s="48"/>
      <c r="FJ1235" s="48"/>
      <c r="FK1235" s="48"/>
      <c r="FL1235" s="48"/>
      <c r="FM1235" s="48"/>
      <c r="FN1235" s="48"/>
      <c r="FO1235" s="48"/>
      <c r="FP1235" s="48"/>
      <c r="FQ1235" s="48"/>
      <c r="FR1235" s="48"/>
      <c r="FS1235" s="48"/>
      <c r="FT1235" s="48"/>
      <c r="FU1235" s="48"/>
      <c r="FV1235" s="48"/>
      <c r="FW1235" s="48"/>
      <c r="FX1235" s="48"/>
      <c r="FY1235" s="48"/>
      <c r="FZ1235" s="48"/>
      <c r="GA1235" s="48"/>
      <c r="GB1235" s="48"/>
      <c r="GC1235" s="48"/>
      <c r="GD1235" s="48"/>
      <c r="GE1235" s="48"/>
      <c r="GF1235" s="48"/>
      <c r="GG1235" s="48"/>
      <c r="GH1235" s="48"/>
      <c r="GI1235" s="48"/>
      <c r="GJ1235" s="48"/>
      <c r="GK1235" s="48"/>
      <c r="GL1235" s="48"/>
      <c r="GM1235" s="48"/>
      <c r="GN1235" s="48"/>
      <c r="GO1235" s="48"/>
      <c r="GP1235" s="48"/>
      <c r="GQ1235" s="48"/>
      <c r="GR1235" s="48"/>
      <c r="GS1235" s="48"/>
      <c r="GT1235" s="48"/>
      <c r="GU1235" s="48"/>
      <c r="GV1235" s="48"/>
      <c r="GW1235" s="48"/>
      <c r="GX1235" s="48"/>
      <c r="GY1235" s="48"/>
      <c r="GZ1235" s="48"/>
      <c r="HA1235" s="48"/>
      <c r="HB1235" s="48"/>
      <c r="HC1235" s="48"/>
      <c r="HD1235" s="48"/>
      <c r="HE1235" s="48"/>
      <c r="HF1235" s="48"/>
      <c r="HG1235" s="48"/>
      <c r="HH1235" s="48"/>
      <c r="HI1235" s="48"/>
      <c r="HJ1235" s="48"/>
      <c r="HK1235" s="48"/>
      <c r="HL1235" s="48"/>
      <c r="HM1235" s="48"/>
      <c r="HN1235" s="48"/>
      <c r="HO1235" s="48"/>
      <c r="HP1235" s="48"/>
      <c r="HQ1235" s="48"/>
      <c r="HR1235" s="48"/>
      <c r="HS1235" s="48"/>
      <c r="HT1235" s="48"/>
      <c r="HU1235" s="48"/>
      <c r="HV1235" s="48"/>
      <c r="HW1235" s="48"/>
      <c r="HX1235" s="48"/>
      <c r="HY1235" s="48"/>
      <c r="HZ1235" s="48"/>
      <c r="IA1235" s="48"/>
      <c r="IB1235" s="48"/>
      <c r="IC1235" s="48"/>
      <c r="ID1235" s="48"/>
      <c r="IE1235" s="48"/>
      <c r="IF1235" s="48"/>
      <c r="IG1235" s="48"/>
      <c r="IH1235" s="48"/>
      <c r="II1235" s="48"/>
      <c r="IJ1235" s="48"/>
      <c r="IK1235" s="48"/>
      <c r="IL1235" s="48"/>
      <c r="IM1235" s="48"/>
      <c r="IN1235" s="48"/>
      <c r="IO1235" s="48"/>
      <c r="IP1235" s="48"/>
      <c r="IQ1235" s="48"/>
      <c r="IR1235" s="48"/>
      <c r="IS1235" s="48"/>
      <c r="IT1235" s="48"/>
      <c r="IU1235" s="48"/>
      <c r="IV1235" s="48"/>
    </row>
    <row r="1236" spans="2:256" x14ac:dyDescent="0.25">
      <c r="B1236" s="48"/>
      <c r="C1236" s="48"/>
      <c r="D1236" s="48"/>
      <c r="E1236" s="48"/>
      <c r="F1236" s="48"/>
      <c r="G1236" s="48"/>
      <c r="H1236" s="48"/>
      <c r="I1236" s="48"/>
      <c r="J1236" s="48"/>
      <c r="K1236" s="48"/>
      <c r="O1236" s="48"/>
      <c r="P1236" s="48"/>
      <c r="Q1236" s="48"/>
      <c r="R1236" s="48"/>
      <c r="S1236" s="48"/>
      <c r="T1236" s="48"/>
      <c r="U1236" s="48"/>
      <c r="V1236" s="48"/>
      <c r="W1236" s="48"/>
      <c r="X1236" s="48"/>
      <c r="Y1236" s="48"/>
      <c r="Z1236" s="48"/>
      <c r="AA1236" s="48"/>
      <c r="AB1236" s="48"/>
      <c r="AC1236" s="48"/>
      <c r="AD1236" s="48"/>
      <c r="AE1236" s="48"/>
      <c r="AF1236" s="48"/>
      <c r="AG1236" s="48"/>
      <c r="AH1236" s="48"/>
      <c r="AI1236" s="48"/>
      <c r="AJ1236" s="48"/>
      <c r="AK1236" s="48"/>
      <c r="AL1236" s="48"/>
      <c r="AM1236" s="48"/>
      <c r="AN1236" s="48"/>
      <c r="AO1236" s="48"/>
      <c r="AP1236" s="48"/>
      <c r="AQ1236" s="48"/>
      <c r="AR1236" s="48"/>
      <c r="AS1236" s="48"/>
      <c r="AT1236" s="48"/>
      <c r="AU1236" s="48"/>
      <c r="AV1236" s="48"/>
      <c r="AW1236" s="48"/>
      <c r="AX1236" s="48"/>
      <c r="AY1236" s="48"/>
      <c r="AZ1236" s="48"/>
      <c r="BA1236" s="48"/>
      <c r="BB1236" s="48"/>
      <c r="BC1236" s="48"/>
      <c r="BD1236" s="48"/>
      <c r="BE1236" s="48"/>
      <c r="BF1236" s="48"/>
      <c r="BG1236" s="48"/>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c r="EF1236" s="48"/>
      <c r="EG1236" s="48"/>
      <c r="EH1236" s="48"/>
      <c r="EI1236" s="48"/>
      <c r="EJ1236" s="48"/>
      <c r="EK1236" s="48"/>
      <c r="EL1236" s="48"/>
      <c r="EM1236" s="48"/>
      <c r="EN1236" s="48"/>
      <c r="EO1236" s="48"/>
      <c r="EP1236" s="48"/>
      <c r="EQ1236" s="48"/>
      <c r="ER1236" s="48"/>
      <c r="ES1236" s="48"/>
      <c r="ET1236" s="48"/>
      <c r="EU1236" s="48"/>
      <c r="EV1236" s="48"/>
      <c r="EW1236" s="48"/>
      <c r="EX1236" s="48"/>
      <c r="EY1236" s="48"/>
      <c r="EZ1236" s="48"/>
      <c r="FA1236" s="48"/>
      <c r="FB1236" s="48"/>
      <c r="FC1236" s="48"/>
      <c r="FD1236" s="48"/>
      <c r="FE1236" s="48"/>
      <c r="FF1236" s="48"/>
      <c r="FG1236" s="48"/>
      <c r="FH1236" s="48"/>
      <c r="FI1236" s="48"/>
      <c r="FJ1236" s="48"/>
      <c r="FK1236" s="48"/>
      <c r="FL1236" s="48"/>
      <c r="FM1236" s="48"/>
      <c r="FN1236" s="48"/>
      <c r="FO1236" s="48"/>
      <c r="FP1236" s="48"/>
      <c r="FQ1236" s="48"/>
      <c r="FR1236" s="48"/>
      <c r="FS1236" s="48"/>
      <c r="FT1236" s="48"/>
      <c r="FU1236" s="48"/>
      <c r="FV1236" s="48"/>
      <c r="FW1236" s="48"/>
      <c r="FX1236" s="48"/>
      <c r="FY1236" s="48"/>
      <c r="FZ1236" s="48"/>
      <c r="GA1236" s="48"/>
      <c r="GB1236" s="48"/>
      <c r="GC1236" s="48"/>
      <c r="GD1236" s="48"/>
      <c r="GE1236" s="48"/>
      <c r="GF1236" s="48"/>
      <c r="GG1236" s="48"/>
      <c r="GH1236" s="48"/>
      <c r="GI1236" s="48"/>
      <c r="GJ1236" s="48"/>
      <c r="GK1236" s="48"/>
      <c r="GL1236" s="48"/>
      <c r="GM1236" s="48"/>
      <c r="GN1236" s="48"/>
      <c r="GO1236" s="48"/>
      <c r="GP1236" s="48"/>
      <c r="GQ1236" s="48"/>
      <c r="GR1236" s="48"/>
      <c r="GS1236" s="48"/>
      <c r="GT1236" s="48"/>
      <c r="GU1236" s="48"/>
      <c r="GV1236" s="48"/>
      <c r="GW1236" s="48"/>
      <c r="GX1236" s="48"/>
      <c r="GY1236" s="48"/>
      <c r="GZ1236" s="48"/>
      <c r="HA1236" s="48"/>
      <c r="HB1236" s="48"/>
      <c r="HC1236" s="48"/>
      <c r="HD1236" s="48"/>
      <c r="HE1236" s="48"/>
      <c r="HF1236" s="48"/>
      <c r="HG1236" s="48"/>
      <c r="HH1236" s="48"/>
      <c r="HI1236" s="48"/>
      <c r="HJ1236" s="48"/>
      <c r="HK1236" s="48"/>
      <c r="HL1236" s="48"/>
      <c r="HM1236" s="48"/>
      <c r="HN1236" s="48"/>
      <c r="HO1236" s="48"/>
      <c r="HP1236" s="48"/>
      <c r="HQ1236" s="48"/>
      <c r="HR1236" s="48"/>
      <c r="HS1236" s="48"/>
      <c r="HT1236" s="48"/>
      <c r="HU1236" s="48"/>
      <c r="HV1236" s="48"/>
      <c r="HW1236" s="48"/>
      <c r="HX1236" s="48"/>
      <c r="HY1236" s="48"/>
      <c r="HZ1236" s="48"/>
      <c r="IA1236" s="48"/>
      <c r="IB1236" s="48"/>
      <c r="IC1236" s="48"/>
      <c r="ID1236" s="48"/>
      <c r="IE1236" s="48"/>
      <c r="IF1236" s="48"/>
      <c r="IG1236" s="48"/>
      <c r="IH1236" s="48"/>
      <c r="II1236" s="48"/>
      <c r="IJ1236" s="48"/>
      <c r="IK1236" s="48"/>
      <c r="IL1236" s="48"/>
      <c r="IM1236" s="48"/>
      <c r="IN1236" s="48"/>
      <c r="IO1236" s="48"/>
      <c r="IP1236" s="48"/>
      <c r="IQ1236" s="48"/>
      <c r="IR1236" s="48"/>
      <c r="IS1236" s="48"/>
      <c r="IT1236" s="48"/>
      <c r="IU1236" s="48"/>
      <c r="IV1236" s="48"/>
    </row>
    <row r="1237" spans="2:256" x14ac:dyDescent="0.25">
      <c r="B1237" s="48"/>
      <c r="C1237" s="48"/>
      <c r="D1237" s="48"/>
      <c r="E1237" s="48"/>
      <c r="F1237" s="48"/>
      <c r="G1237" s="48"/>
      <c r="H1237" s="48"/>
      <c r="I1237" s="48"/>
      <c r="J1237" s="48"/>
      <c r="K1237" s="48"/>
      <c r="O1237" s="48"/>
      <c r="P1237" s="48"/>
      <c r="Q1237" s="48"/>
      <c r="R1237" s="48"/>
      <c r="S1237" s="48"/>
      <c r="T1237" s="48"/>
      <c r="U1237" s="48"/>
      <c r="V1237" s="48"/>
      <c r="W1237" s="48"/>
      <c r="X1237" s="48"/>
      <c r="Y1237" s="48"/>
      <c r="Z1237" s="48"/>
      <c r="AA1237" s="48"/>
      <c r="AB1237" s="48"/>
      <c r="AC1237" s="48"/>
      <c r="AD1237" s="48"/>
      <c r="AE1237" s="48"/>
      <c r="AF1237" s="48"/>
      <c r="AG1237" s="48"/>
      <c r="AH1237" s="48"/>
      <c r="AI1237" s="48"/>
      <c r="AJ1237" s="48"/>
      <c r="AK1237" s="48"/>
      <c r="AL1237" s="48"/>
      <c r="AM1237" s="48"/>
      <c r="AN1237" s="48"/>
      <c r="AO1237" s="48"/>
      <c r="AP1237" s="48"/>
      <c r="AQ1237" s="48"/>
      <c r="AR1237" s="48"/>
      <c r="AS1237" s="48"/>
      <c r="AT1237" s="48"/>
      <c r="AU1237" s="48"/>
      <c r="AV1237" s="48"/>
      <c r="AW1237" s="48"/>
      <c r="AX1237" s="48"/>
      <c r="AY1237" s="48"/>
      <c r="AZ1237" s="48"/>
      <c r="BA1237" s="48"/>
      <c r="BB1237" s="48"/>
      <c r="BC1237" s="48"/>
      <c r="BD1237" s="48"/>
      <c r="BE1237" s="48"/>
      <c r="BF1237" s="48"/>
      <c r="BG1237" s="48"/>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c r="EF1237" s="48"/>
      <c r="EG1237" s="48"/>
      <c r="EH1237" s="48"/>
      <c r="EI1237" s="48"/>
      <c r="EJ1237" s="48"/>
      <c r="EK1237" s="48"/>
      <c r="EL1237" s="48"/>
      <c r="EM1237" s="48"/>
      <c r="EN1237" s="48"/>
      <c r="EO1237" s="48"/>
      <c r="EP1237" s="48"/>
      <c r="EQ1237" s="48"/>
      <c r="ER1237" s="48"/>
      <c r="ES1237" s="48"/>
      <c r="ET1237" s="48"/>
      <c r="EU1237" s="48"/>
      <c r="EV1237" s="48"/>
      <c r="EW1237" s="48"/>
      <c r="EX1237" s="48"/>
      <c r="EY1237" s="48"/>
      <c r="EZ1237" s="48"/>
      <c r="FA1237" s="48"/>
      <c r="FB1237" s="48"/>
      <c r="FC1237" s="48"/>
      <c r="FD1237" s="48"/>
      <c r="FE1237" s="48"/>
      <c r="FF1237" s="48"/>
      <c r="FG1237" s="48"/>
      <c r="FH1237" s="48"/>
      <c r="FI1237" s="48"/>
      <c r="FJ1237" s="48"/>
      <c r="FK1237" s="48"/>
      <c r="FL1237" s="48"/>
      <c r="FM1237" s="48"/>
      <c r="FN1237" s="48"/>
      <c r="FO1237" s="48"/>
      <c r="FP1237" s="48"/>
      <c r="FQ1237" s="48"/>
      <c r="FR1237" s="48"/>
      <c r="FS1237" s="48"/>
      <c r="FT1237" s="48"/>
      <c r="FU1237" s="48"/>
      <c r="FV1237" s="48"/>
      <c r="FW1237" s="48"/>
      <c r="FX1237" s="48"/>
      <c r="FY1237" s="48"/>
      <c r="FZ1237" s="48"/>
      <c r="GA1237" s="48"/>
      <c r="GB1237" s="48"/>
      <c r="GC1237" s="48"/>
      <c r="GD1237" s="48"/>
      <c r="GE1237" s="48"/>
      <c r="GF1237" s="48"/>
      <c r="GG1237" s="48"/>
      <c r="GH1237" s="48"/>
      <c r="GI1237" s="48"/>
      <c r="GJ1237" s="48"/>
      <c r="GK1237" s="48"/>
      <c r="GL1237" s="48"/>
      <c r="GM1237" s="48"/>
      <c r="GN1237" s="48"/>
      <c r="GO1237" s="48"/>
      <c r="GP1237" s="48"/>
      <c r="GQ1237" s="48"/>
      <c r="GR1237" s="48"/>
      <c r="GS1237" s="48"/>
      <c r="GT1237" s="48"/>
      <c r="GU1237" s="48"/>
      <c r="GV1237" s="48"/>
      <c r="GW1237" s="48"/>
      <c r="GX1237" s="48"/>
      <c r="GY1237" s="48"/>
      <c r="GZ1237" s="48"/>
      <c r="HA1237" s="48"/>
      <c r="HB1237" s="48"/>
      <c r="HC1237" s="48"/>
      <c r="HD1237" s="48"/>
      <c r="HE1237" s="48"/>
      <c r="HF1237" s="48"/>
      <c r="HG1237" s="48"/>
      <c r="HH1237" s="48"/>
      <c r="HI1237" s="48"/>
      <c r="HJ1237" s="48"/>
      <c r="HK1237" s="48"/>
      <c r="HL1237" s="48"/>
      <c r="HM1237" s="48"/>
      <c r="HN1237" s="48"/>
      <c r="HO1237" s="48"/>
      <c r="HP1237" s="48"/>
      <c r="HQ1237" s="48"/>
      <c r="HR1237" s="48"/>
      <c r="HS1237" s="48"/>
      <c r="HT1237" s="48"/>
      <c r="HU1237" s="48"/>
      <c r="HV1237" s="48"/>
      <c r="HW1237" s="48"/>
      <c r="HX1237" s="48"/>
      <c r="HY1237" s="48"/>
      <c r="HZ1237" s="48"/>
      <c r="IA1237" s="48"/>
      <c r="IB1237" s="48"/>
      <c r="IC1237" s="48"/>
      <c r="ID1237" s="48"/>
      <c r="IE1237" s="48"/>
      <c r="IF1237" s="48"/>
      <c r="IG1237" s="48"/>
      <c r="IH1237" s="48"/>
      <c r="II1237" s="48"/>
      <c r="IJ1237" s="48"/>
      <c r="IK1237" s="48"/>
      <c r="IL1237" s="48"/>
      <c r="IM1237" s="48"/>
      <c r="IN1237" s="48"/>
      <c r="IO1237" s="48"/>
      <c r="IP1237" s="48"/>
      <c r="IQ1237" s="48"/>
      <c r="IR1237" s="48"/>
      <c r="IS1237" s="48"/>
      <c r="IT1237" s="48"/>
      <c r="IU1237" s="48"/>
      <c r="IV1237" s="48"/>
    </row>
    <row r="1238" spans="2:256" x14ac:dyDescent="0.25">
      <c r="B1238" s="48"/>
      <c r="C1238" s="48"/>
      <c r="D1238" s="48"/>
      <c r="E1238" s="48"/>
      <c r="F1238" s="48"/>
      <c r="G1238" s="48"/>
      <c r="H1238" s="48"/>
      <c r="I1238" s="48"/>
      <c r="J1238" s="48"/>
      <c r="K1238" s="48"/>
      <c r="O1238" s="48"/>
      <c r="P1238" s="48"/>
      <c r="Q1238" s="48"/>
      <c r="R1238" s="48"/>
      <c r="S1238" s="48"/>
      <c r="T1238" s="48"/>
      <c r="U1238" s="48"/>
      <c r="V1238" s="48"/>
      <c r="W1238" s="48"/>
      <c r="X1238" s="48"/>
      <c r="Y1238" s="48"/>
      <c r="Z1238" s="48"/>
      <c r="AA1238" s="48"/>
      <c r="AB1238" s="48"/>
      <c r="AC1238" s="48"/>
      <c r="AD1238" s="48"/>
      <c r="AE1238" s="48"/>
      <c r="AF1238" s="48"/>
      <c r="AG1238" s="48"/>
      <c r="AH1238" s="48"/>
      <c r="AI1238" s="48"/>
      <c r="AJ1238" s="48"/>
      <c r="AK1238" s="48"/>
      <c r="AL1238" s="48"/>
      <c r="AM1238" s="48"/>
      <c r="AN1238" s="48"/>
      <c r="AO1238" s="48"/>
      <c r="AP1238" s="48"/>
      <c r="AQ1238" s="48"/>
      <c r="AR1238" s="48"/>
      <c r="AS1238" s="48"/>
      <c r="AT1238" s="48"/>
      <c r="AU1238" s="48"/>
      <c r="AV1238" s="48"/>
      <c r="AW1238" s="48"/>
      <c r="AX1238" s="48"/>
      <c r="AY1238" s="48"/>
      <c r="AZ1238" s="48"/>
      <c r="BA1238" s="48"/>
      <c r="BB1238" s="48"/>
      <c r="BC1238" s="48"/>
      <c r="BD1238" s="48"/>
      <c r="BE1238" s="48"/>
      <c r="BF1238" s="48"/>
      <c r="BG1238" s="48"/>
      <c r="BH1238" s="48"/>
      <c r="BI1238" s="48"/>
      <c r="BJ1238" s="48"/>
      <c r="BK1238" s="48"/>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c r="EF1238" s="48"/>
      <c r="EG1238" s="48"/>
      <c r="EH1238" s="48"/>
      <c r="EI1238" s="48"/>
      <c r="EJ1238" s="48"/>
      <c r="EK1238" s="48"/>
      <c r="EL1238" s="48"/>
      <c r="EM1238" s="48"/>
      <c r="EN1238" s="48"/>
      <c r="EO1238" s="48"/>
      <c r="EP1238" s="48"/>
      <c r="EQ1238" s="48"/>
      <c r="ER1238" s="48"/>
      <c r="ES1238" s="48"/>
      <c r="ET1238" s="48"/>
      <c r="EU1238" s="48"/>
      <c r="EV1238" s="48"/>
      <c r="EW1238" s="48"/>
      <c r="EX1238" s="48"/>
      <c r="EY1238" s="48"/>
      <c r="EZ1238" s="48"/>
      <c r="FA1238" s="48"/>
      <c r="FB1238" s="48"/>
      <c r="FC1238" s="48"/>
      <c r="FD1238" s="48"/>
      <c r="FE1238" s="48"/>
      <c r="FF1238" s="48"/>
      <c r="FG1238" s="48"/>
      <c r="FH1238" s="48"/>
      <c r="FI1238" s="48"/>
      <c r="FJ1238" s="48"/>
      <c r="FK1238" s="48"/>
      <c r="FL1238" s="48"/>
      <c r="FM1238" s="48"/>
      <c r="FN1238" s="48"/>
      <c r="FO1238" s="48"/>
      <c r="FP1238" s="48"/>
      <c r="FQ1238" s="48"/>
      <c r="FR1238" s="48"/>
      <c r="FS1238" s="48"/>
      <c r="FT1238" s="48"/>
      <c r="FU1238" s="48"/>
      <c r="FV1238" s="48"/>
      <c r="FW1238" s="48"/>
      <c r="FX1238" s="48"/>
      <c r="FY1238" s="48"/>
      <c r="FZ1238" s="48"/>
      <c r="GA1238" s="48"/>
      <c r="GB1238" s="48"/>
      <c r="GC1238" s="48"/>
      <c r="GD1238" s="48"/>
      <c r="GE1238" s="48"/>
      <c r="GF1238" s="48"/>
      <c r="GG1238" s="48"/>
      <c r="GH1238" s="48"/>
      <c r="GI1238" s="48"/>
      <c r="GJ1238" s="48"/>
      <c r="GK1238" s="48"/>
      <c r="GL1238" s="48"/>
      <c r="GM1238" s="48"/>
      <c r="GN1238" s="48"/>
      <c r="GO1238" s="48"/>
      <c r="GP1238" s="48"/>
      <c r="GQ1238" s="48"/>
      <c r="GR1238" s="48"/>
      <c r="GS1238" s="48"/>
      <c r="GT1238" s="48"/>
      <c r="GU1238" s="48"/>
      <c r="GV1238" s="48"/>
      <c r="GW1238" s="48"/>
      <c r="GX1238" s="48"/>
      <c r="GY1238" s="48"/>
      <c r="GZ1238" s="48"/>
      <c r="HA1238" s="48"/>
      <c r="HB1238" s="48"/>
      <c r="HC1238" s="48"/>
      <c r="HD1238" s="48"/>
      <c r="HE1238" s="48"/>
      <c r="HF1238" s="48"/>
      <c r="HG1238" s="48"/>
      <c r="HH1238" s="48"/>
      <c r="HI1238" s="48"/>
      <c r="HJ1238" s="48"/>
      <c r="HK1238" s="48"/>
      <c r="HL1238" s="48"/>
      <c r="HM1238" s="48"/>
      <c r="HN1238" s="48"/>
      <c r="HO1238" s="48"/>
      <c r="HP1238" s="48"/>
      <c r="HQ1238" s="48"/>
      <c r="HR1238" s="48"/>
      <c r="HS1238" s="48"/>
      <c r="HT1238" s="48"/>
      <c r="HU1238" s="48"/>
      <c r="HV1238" s="48"/>
      <c r="HW1238" s="48"/>
      <c r="HX1238" s="48"/>
      <c r="HY1238" s="48"/>
      <c r="HZ1238" s="48"/>
      <c r="IA1238" s="48"/>
      <c r="IB1238" s="48"/>
      <c r="IC1238" s="48"/>
      <c r="ID1238" s="48"/>
      <c r="IE1238" s="48"/>
      <c r="IF1238" s="48"/>
      <c r="IG1238" s="48"/>
      <c r="IH1238" s="48"/>
      <c r="II1238" s="48"/>
      <c r="IJ1238" s="48"/>
      <c r="IK1238" s="48"/>
      <c r="IL1238" s="48"/>
      <c r="IM1238" s="48"/>
      <c r="IN1238" s="48"/>
      <c r="IO1238" s="48"/>
      <c r="IP1238" s="48"/>
      <c r="IQ1238" s="48"/>
      <c r="IR1238" s="48"/>
      <c r="IS1238" s="48"/>
      <c r="IT1238" s="48"/>
      <c r="IU1238" s="48"/>
      <c r="IV1238" s="48"/>
    </row>
    <row r="1239" spans="2:256" x14ac:dyDescent="0.25">
      <c r="B1239" s="48"/>
      <c r="C1239" s="48"/>
      <c r="D1239" s="48"/>
      <c r="E1239" s="48"/>
      <c r="F1239" s="48"/>
      <c r="G1239" s="48"/>
      <c r="H1239" s="48"/>
      <c r="I1239" s="48"/>
      <c r="J1239" s="48"/>
      <c r="K1239" s="48"/>
      <c r="O1239" s="48"/>
      <c r="P1239" s="48"/>
      <c r="Q1239" s="48"/>
      <c r="R1239" s="48"/>
      <c r="S1239" s="48"/>
      <c r="T1239" s="48"/>
      <c r="U1239" s="48"/>
      <c r="V1239" s="48"/>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c r="AR1239" s="48"/>
      <c r="AS1239" s="48"/>
      <c r="AT1239" s="48"/>
      <c r="AU1239" s="48"/>
      <c r="AV1239" s="48"/>
      <c r="AW1239" s="48"/>
      <c r="AX1239" s="48"/>
      <c r="AY1239" s="48"/>
      <c r="AZ1239" s="48"/>
      <c r="BA1239" s="48"/>
      <c r="BB1239" s="48"/>
      <c r="BC1239" s="48"/>
      <c r="BD1239" s="48"/>
      <c r="BE1239" s="48"/>
      <c r="BF1239" s="48"/>
      <c r="BG1239" s="48"/>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c r="EF1239" s="48"/>
      <c r="EG1239" s="48"/>
      <c r="EH1239" s="48"/>
      <c r="EI1239" s="48"/>
      <c r="EJ1239" s="48"/>
      <c r="EK1239" s="48"/>
      <c r="EL1239" s="48"/>
      <c r="EM1239" s="48"/>
      <c r="EN1239" s="48"/>
      <c r="EO1239" s="48"/>
      <c r="EP1239" s="48"/>
      <c r="EQ1239" s="48"/>
      <c r="ER1239" s="48"/>
      <c r="ES1239" s="48"/>
      <c r="ET1239" s="48"/>
      <c r="EU1239" s="48"/>
      <c r="EV1239" s="48"/>
      <c r="EW1239" s="48"/>
      <c r="EX1239" s="48"/>
      <c r="EY1239" s="48"/>
      <c r="EZ1239" s="48"/>
      <c r="FA1239" s="48"/>
      <c r="FB1239" s="48"/>
      <c r="FC1239" s="48"/>
      <c r="FD1239" s="48"/>
      <c r="FE1239" s="48"/>
      <c r="FF1239" s="48"/>
      <c r="FG1239" s="48"/>
      <c r="FH1239" s="48"/>
      <c r="FI1239" s="48"/>
      <c r="FJ1239" s="48"/>
      <c r="FK1239" s="48"/>
      <c r="FL1239" s="48"/>
      <c r="FM1239" s="48"/>
      <c r="FN1239" s="48"/>
      <c r="FO1239" s="48"/>
      <c r="FP1239" s="48"/>
      <c r="FQ1239" s="48"/>
      <c r="FR1239" s="48"/>
      <c r="FS1239" s="48"/>
      <c r="FT1239" s="48"/>
      <c r="FU1239" s="48"/>
      <c r="FV1239" s="48"/>
      <c r="FW1239" s="48"/>
      <c r="FX1239" s="48"/>
      <c r="FY1239" s="48"/>
      <c r="FZ1239" s="48"/>
      <c r="GA1239" s="48"/>
      <c r="GB1239" s="48"/>
      <c r="GC1239" s="48"/>
      <c r="GD1239" s="48"/>
      <c r="GE1239" s="48"/>
      <c r="GF1239" s="48"/>
      <c r="GG1239" s="48"/>
      <c r="GH1239" s="48"/>
      <c r="GI1239" s="48"/>
      <c r="GJ1239" s="48"/>
      <c r="GK1239" s="48"/>
      <c r="GL1239" s="48"/>
      <c r="GM1239" s="48"/>
      <c r="GN1239" s="48"/>
      <c r="GO1239" s="48"/>
      <c r="GP1239" s="48"/>
      <c r="GQ1239" s="48"/>
      <c r="GR1239" s="48"/>
      <c r="GS1239" s="48"/>
      <c r="GT1239" s="48"/>
      <c r="GU1239" s="48"/>
      <c r="GV1239" s="48"/>
      <c r="GW1239" s="48"/>
      <c r="GX1239" s="48"/>
      <c r="GY1239" s="48"/>
      <c r="GZ1239" s="48"/>
      <c r="HA1239" s="48"/>
      <c r="HB1239" s="48"/>
      <c r="HC1239" s="48"/>
      <c r="HD1239" s="48"/>
      <c r="HE1239" s="48"/>
      <c r="HF1239" s="48"/>
      <c r="HG1239" s="48"/>
      <c r="HH1239" s="48"/>
      <c r="HI1239" s="48"/>
      <c r="HJ1239" s="48"/>
      <c r="HK1239" s="48"/>
      <c r="HL1239" s="48"/>
      <c r="HM1239" s="48"/>
      <c r="HN1239" s="48"/>
      <c r="HO1239" s="48"/>
      <c r="HP1239" s="48"/>
      <c r="HQ1239" s="48"/>
      <c r="HR1239" s="48"/>
      <c r="HS1239" s="48"/>
      <c r="HT1239" s="48"/>
      <c r="HU1239" s="48"/>
      <c r="HV1239" s="48"/>
      <c r="HW1239" s="48"/>
      <c r="HX1239" s="48"/>
      <c r="HY1239" s="48"/>
      <c r="HZ1239" s="48"/>
      <c r="IA1239" s="48"/>
      <c r="IB1239" s="48"/>
      <c r="IC1239" s="48"/>
      <c r="ID1239" s="48"/>
      <c r="IE1239" s="48"/>
      <c r="IF1239" s="48"/>
      <c r="IG1239" s="48"/>
      <c r="IH1239" s="48"/>
      <c r="II1239" s="48"/>
      <c r="IJ1239" s="48"/>
      <c r="IK1239" s="48"/>
      <c r="IL1239" s="48"/>
      <c r="IM1239" s="48"/>
      <c r="IN1239" s="48"/>
      <c r="IO1239" s="48"/>
      <c r="IP1239" s="48"/>
      <c r="IQ1239" s="48"/>
      <c r="IR1239" s="48"/>
      <c r="IS1239" s="48"/>
      <c r="IT1239" s="48"/>
      <c r="IU1239" s="48"/>
      <c r="IV1239" s="48"/>
    </row>
    <row r="1240" spans="2:256" x14ac:dyDescent="0.25">
      <c r="B1240" s="48"/>
      <c r="C1240" s="48"/>
      <c r="D1240" s="48"/>
      <c r="E1240" s="48"/>
      <c r="F1240" s="48"/>
      <c r="G1240" s="48"/>
      <c r="H1240" s="48"/>
      <c r="I1240" s="48"/>
      <c r="J1240" s="48"/>
      <c r="K1240" s="48"/>
      <c r="O1240" s="48"/>
      <c r="P1240" s="48"/>
      <c r="Q1240" s="48"/>
      <c r="R1240" s="48"/>
      <c r="S1240" s="48"/>
      <c r="T1240" s="48"/>
      <c r="U1240" s="48"/>
      <c r="V1240" s="48"/>
      <c r="W1240" s="48"/>
      <c r="X1240" s="48"/>
      <c r="Y1240" s="48"/>
      <c r="Z1240" s="48"/>
      <c r="AA1240" s="48"/>
      <c r="AB1240" s="48"/>
      <c r="AC1240" s="48"/>
      <c r="AD1240" s="48"/>
      <c r="AE1240" s="48"/>
      <c r="AF1240" s="48"/>
      <c r="AG1240" s="48"/>
      <c r="AH1240" s="48"/>
      <c r="AI1240" s="48"/>
      <c r="AJ1240" s="48"/>
      <c r="AK1240" s="48"/>
      <c r="AL1240" s="48"/>
      <c r="AM1240" s="48"/>
      <c r="AN1240" s="48"/>
      <c r="AO1240" s="48"/>
      <c r="AP1240" s="48"/>
      <c r="AQ1240" s="48"/>
      <c r="AR1240" s="48"/>
      <c r="AS1240" s="48"/>
      <c r="AT1240" s="48"/>
      <c r="AU1240" s="48"/>
      <c r="AV1240" s="48"/>
      <c r="AW1240" s="48"/>
      <c r="AX1240" s="48"/>
      <c r="AY1240" s="48"/>
      <c r="AZ1240" s="48"/>
      <c r="BA1240" s="48"/>
      <c r="BB1240" s="48"/>
      <c r="BC1240" s="48"/>
      <c r="BD1240" s="48"/>
      <c r="BE1240" s="48"/>
      <c r="BF1240" s="48"/>
      <c r="BG1240" s="48"/>
      <c r="BH1240" s="48"/>
      <c r="BI1240" s="48"/>
      <c r="BJ1240" s="48"/>
      <c r="BK1240" s="48"/>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48"/>
      <c r="DF1240" s="48"/>
      <c r="DG1240" s="48"/>
      <c r="DH1240" s="48"/>
      <c r="DI1240" s="48"/>
      <c r="DJ1240" s="48"/>
      <c r="DK1240" s="48"/>
      <c r="DL1240" s="48"/>
      <c r="DM1240" s="48"/>
      <c r="DN1240" s="48"/>
      <c r="DO1240" s="48"/>
      <c r="DP1240" s="48"/>
      <c r="DQ1240" s="48"/>
      <c r="DR1240" s="48"/>
      <c r="DS1240" s="48"/>
      <c r="DT1240" s="48"/>
      <c r="DU1240" s="48"/>
      <c r="DV1240" s="48"/>
      <c r="DW1240" s="48"/>
      <c r="DX1240" s="48"/>
      <c r="DY1240" s="48"/>
      <c r="DZ1240" s="48"/>
      <c r="EA1240" s="48"/>
      <c r="EB1240" s="48"/>
      <c r="EC1240" s="48"/>
      <c r="ED1240" s="48"/>
      <c r="EE1240" s="48"/>
      <c r="EF1240" s="48"/>
      <c r="EG1240" s="48"/>
      <c r="EH1240" s="48"/>
      <c r="EI1240" s="48"/>
      <c r="EJ1240" s="48"/>
      <c r="EK1240" s="48"/>
      <c r="EL1240" s="48"/>
      <c r="EM1240" s="48"/>
      <c r="EN1240" s="48"/>
      <c r="EO1240" s="48"/>
      <c r="EP1240" s="48"/>
      <c r="EQ1240" s="48"/>
      <c r="ER1240" s="48"/>
      <c r="ES1240" s="48"/>
      <c r="ET1240" s="48"/>
      <c r="EU1240" s="48"/>
      <c r="EV1240" s="48"/>
      <c r="EW1240" s="48"/>
      <c r="EX1240" s="48"/>
      <c r="EY1240" s="48"/>
      <c r="EZ1240" s="48"/>
      <c r="FA1240" s="48"/>
      <c r="FB1240" s="48"/>
      <c r="FC1240" s="48"/>
      <c r="FD1240" s="48"/>
      <c r="FE1240" s="48"/>
      <c r="FF1240" s="48"/>
      <c r="FG1240" s="48"/>
      <c r="FH1240" s="48"/>
      <c r="FI1240" s="48"/>
      <c r="FJ1240" s="48"/>
      <c r="FK1240" s="48"/>
      <c r="FL1240" s="48"/>
      <c r="FM1240" s="48"/>
      <c r="FN1240" s="48"/>
      <c r="FO1240" s="48"/>
      <c r="FP1240" s="48"/>
      <c r="FQ1240" s="48"/>
      <c r="FR1240" s="48"/>
      <c r="FS1240" s="48"/>
      <c r="FT1240" s="48"/>
      <c r="FU1240" s="48"/>
      <c r="FV1240" s="48"/>
      <c r="FW1240" s="48"/>
      <c r="FX1240" s="48"/>
      <c r="FY1240" s="48"/>
      <c r="FZ1240" s="48"/>
      <c r="GA1240" s="48"/>
      <c r="GB1240" s="48"/>
      <c r="GC1240" s="48"/>
      <c r="GD1240" s="48"/>
      <c r="GE1240" s="48"/>
      <c r="GF1240" s="48"/>
      <c r="GG1240" s="48"/>
      <c r="GH1240" s="48"/>
      <c r="GI1240" s="48"/>
      <c r="GJ1240" s="48"/>
      <c r="GK1240" s="48"/>
      <c r="GL1240" s="48"/>
      <c r="GM1240" s="48"/>
      <c r="GN1240" s="48"/>
      <c r="GO1240" s="48"/>
      <c r="GP1240" s="48"/>
      <c r="GQ1240" s="48"/>
      <c r="GR1240" s="48"/>
      <c r="GS1240" s="48"/>
      <c r="GT1240" s="48"/>
      <c r="GU1240" s="48"/>
      <c r="GV1240" s="48"/>
      <c r="GW1240" s="48"/>
      <c r="GX1240" s="48"/>
      <c r="GY1240" s="48"/>
      <c r="GZ1240" s="48"/>
      <c r="HA1240" s="48"/>
      <c r="HB1240" s="48"/>
      <c r="HC1240" s="48"/>
      <c r="HD1240" s="48"/>
      <c r="HE1240" s="48"/>
      <c r="HF1240" s="48"/>
      <c r="HG1240" s="48"/>
      <c r="HH1240" s="48"/>
      <c r="HI1240" s="48"/>
      <c r="HJ1240" s="48"/>
      <c r="HK1240" s="48"/>
      <c r="HL1240" s="48"/>
      <c r="HM1240" s="48"/>
      <c r="HN1240" s="48"/>
      <c r="HO1240" s="48"/>
      <c r="HP1240" s="48"/>
      <c r="HQ1240" s="48"/>
      <c r="HR1240" s="48"/>
      <c r="HS1240" s="48"/>
      <c r="HT1240" s="48"/>
      <c r="HU1240" s="48"/>
      <c r="HV1240" s="48"/>
      <c r="HW1240" s="48"/>
      <c r="HX1240" s="48"/>
      <c r="HY1240" s="48"/>
      <c r="HZ1240" s="48"/>
      <c r="IA1240" s="48"/>
      <c r="IB1240" s="48"/>
      <c r="IC1240" s="48"/>
      <c r="ID1240" s="48"/>
      <c r="IE1240" s="48"/>
      <c r="IF1240" s="48"/>
      <c r="IG1240" s="48"/>
      <c r="IH1240" s="48"/>
      <c r="II1240" s="48"/>
      <c r="IJ1240" s="48"/>
      <c r="IK1240" s="48"/>
      <c r="IL1240" s="48"/>
      <c r="IM1240" s="48"/>
      <c r="IN1240" s="48"/>
      <c r="IO1240" s="48"/>
      <c r="IP1240" s="48"/>
      <c r="IQ1240" s="48"/>
      <c r="IR1240" s="48"/>
      <c r="IS1240" s="48"/>
      <c r="IT1240" s="48"/>
      <c r="IU1240" s="48"/>
      <c r="IV1240" s="48"/>
    </row>
    <row r="1241" spans="2:256" x14ac:dyDescent="0.25">
      <c r="B1241" s="48"/>
      <c r="C1241" s="48"/>
      <c r="D1241" s="48"/>
      <c r="E1241" s="48"/>
      <c r="F1241" s="48"/>
      <c r="G1241" s="48"/>
      <c r="H1241" s="48"/>
      <c r="I1241" s="48"/>
      <c r="J1241" s="48"/>
      <c r="K1241" s="48"/>
      <c r="O1241" s="48"/>
      <c r="P1241" s="48"/>
      <c r="Q1241" s="48"/>
      <c r="R1241" s="48"/>
      <c r="S1241" s="48"/>
      <c r="T1241" s="48"/>
      <c r="U1241" s="48"/>
      <c r="V1241" s="48"/>
      <c r="W1241" s="48"/>
      <c r="X1241" s="48"/>
      <c r="Y1241" s="48"/>
      <c r="Z1241" s="48"/>
      <c r="AA1241" s="48"/>
      <c r="AB1241" s="48"/>
      <c r="AC1241" s="48"/>
      <c r="AD1241" s="48"/>
      <c r="AE1241" s="48"/>
      <c r="AF1241" s="48"/>
      <c r="AG1241" s="48"/>
      <c r="AH1241" s="48"/>
      <c r="AI1241" s="48"/>
      <c r="AJ1241" s="48"/>
      <c r="AK1241" s="48"/>
      <c r="AL1241" s="48"/>
      <c r="AM1241" s="48"/>
      <c r="AN1241" s="48"/>
      <c r="AO1241" s="48"/>
      <c r="AP1241" s="48"/>
      <c r="AQ1241" s="48"/>
      <c r="AR1241" s="48"/>
      <c r="AS1241" s="48"/>
      <c r="AT1241" s="48"/>
      <c r="AU1241" s="48"/>
      <c r="AV1241" s="48"/>
      <c r="AW1241" s="48"/>
      <c r="AX1241" s="48"/>
      <c r="AY1241" s="48"/>
      <c r="AZ1241" s="48"/>
      <c r="BA1241" s="48"/>
      <c r="BB1241" s="48"/>
      <c r="BC1241" s="48"/>
      <c r="BD1241" s="48"/>
      <c r="BE1241" s="48"/>
      <c r="BF1241" s="48"/>
      <c r="BG1241" s="48"/>
      <c r="BH1241" s="48"/>
      <c r="BI1241" s="48"/>
      <c r="BJ1241" s="48"/>
      <c r="BK1241" s="48"/>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c r="DS1241" s="48"/>
      <c r="DT1241" s="48"/>
      <c r="DU1241" s="48"/>
      <c r="DV1241" s="48"/>
      <c r="DW1241" s="48"/>
      <c r="DX1241" s="48"/>
      <c r="DY1241" s="48"/>
      <c r="DZ1241" s="48"/>
      <c r="EA1241" s="48"/>
      <c r="EB1241" s="48"/>
      <c r="EC1241" s="48"/>
      <c r="ED1241" s="48"/>
      <c r="EE1241" s="48"/>
      <c r="EF1241" s="48"/>
      <c r="EG1241" s="48"/>
      <c r="EH1241" s="48"/>
      <c r="EI1241" s="48"/>
      <c r="EJ1241" s="48"/>
      <c r="EK1241" s="48"/>
      <c r="EL1241" s="48"/>
      <c r="EM1241" s="48"/>
      <c r="EN1241" s="48"/>
      <c r="EO1241" s="48"/>
      <c r="EP1241" s="48"/>
      <c r="EQ1241" s="48"/>
      <c r="ER1241" s="48"/>
      <c r="ES1241" s="48"/>
      <c r="ET1241" s="48"/>
      <c r="EU1241" s="48"/>
      <c r="EV1241" s="48"/>
      <c r="EW1241" s="48"/>
      <c r="EX1241" s="48"/>
      <c r="EY1241" s="48"/>
      <c r="EZ1241" s="48"/>
      <c r="FA1241" s="48"/>
      <c r="FB1241" s="48"/>
      <c r="FC1241" s="48"/>
      <c r="FD1241" s="48"/>
      <c r="FE1241" s="48"/>
      <c r="FF1241" s="48"/>
      <c r="FG1241" s="48"/>
      <c r="FH1241" s="48"/>
      <c r="FI1241" s="48"/>
      <c r="FJ1241" s="48"/>
      <c r="FK1241" s="48"/>
      <c r="FL1241" s="48"/>
      <c r="FM1241" s="48"/>
      <c r="FN1241" s="48"/>
      <c r="FO1241" s="48"/>
      <c r="FP1241" s="48"/>
      <c r="FQ1241" s="48"/>
      <c r="FR1241" s="48"/>
      <c r="FS1241" s="48"/>
      <c r="FT1241" s="48"/>
      <c r="FU1241" s="48"/>
      <c r="FV1241" s="48"/>
      <c r="FW1241" s="48"/>
      <c r="FX1241" s="48"/>
      <c r="FY1241" s="48"/>
      <c r="FZ1241" s="48"/>
      <c r="GA1241" s="48"/>
      <c r="GB1241" s="48"/>
      <c r="GC1241" s="48"/>
      <c r="GD1241" s="48"/>
      <c r="GE1241" s="48"/>
      <c r="GF1241" s="48"/>
      <c r="GG1241" s="48"/>
      <c r="GH1241" s="48"/>
      <c r="GI1241" s="48"/>
      <c r="GJ1241" s="48"/>
      <c r="GK1241" s="48"/>
      <c r="GL1241" s="48"/>
      <c r="GM1241" s="48"/>
      <c r="GN1241" s="48"/>
      <c r="GO1241" s="48"/>
      <c r="GP1241" s="48"/>
      <c r="GQ1241" s="48"/>
      <c r="GR1241" s="48"/>
      <c r="GS1241" s="48"/>
      <c r="GT1241" s="48"/>
      <c r="GU1241" s="48"/>
      <c r="GV1241" s="48"/>
      <c r="GW1241" s="48"/>
      <c r="GX1241" s="48"/>
      <c r="GY1241" s="48"/>
      <c r="GZ1241" s="48"/>
      <c r="HA1241" s="48"/>
      <c r="HB1241" s="48"/>
      <c r="HC1241" s="48"/>
      <c r="HD1241" s="48"/>
      <c r="HE1241" s="48"/>
      <c r="HF1241" s="48"/>
      <c r="HG1241" s="48"/>
      <c r="HH1241" s="48"/>
      <c r="HI1241" s="48"/>
      <c r="HJ1241" s="48"/>
      <c r="HK1241" s="48"/>
      <c r="HL1241" s="48"/>
      <c r="HM1241" s="48"/>
      <c r="HN1241" s="48"/>
      <c r="HO1241" s="48"/>
      <c r="HP1241" s="48"/>
      <c r="HQ1241" s="48"/>
      <c r="HR1241" s="48"/>
      <c r="HS1241" s="48"/>
      <c r="HT1241" s="48"/>
      <c r="HU1241" s="48"/>
      <c r="HV1241" s="48"/>
      <c r="HW1241" s="48"/>
      <c r="HX1241" s="48"/>
      <c r="HY1241" s="48"/>
      <c r="HZ1241" s="48"/>
      <c r="IA1241" s="48"/>
      <c r="IB1241" s="48"/>
      <c r="IC1241" s="48"/>
      <c r="ID1241" s="48"/>
      <c r="IE1241" s="48"/>
      <c r="IF1241" s="48"/>
      <c r="IG1241" s="48"/>
      <c r="IH1241" s="48"/>
      <c r="II1241" s="48"/>
      <c r="IJ1241" s="48"/>
      <c r="IK1241" s="48"/>
      <c r="IL1241" s="48"/>
      <c r="IM1241" s="48"/>
      <c r="IN1241" s="48"/>
      <c r="IO1241" s="48"/>
      <c r="IP1241" s="48"/>
      <c r="IQ1241" s="48"/>
      <c r="IR1241" s="48"/>
      <c r="IS1241" s="48"/>
      <c r="IT1241" s="48"/>
      <c r="IU1241" s="48"/>
      <c r="IV1241" s="48"/>
    </row>
    <row r="1242" spans="2:256" x14ac:dyDescent="0.25">
      <c r="B1242" s="48"/>
      <c r="C1242" s="48"/>
      <c r="D1242" s="48"/>
      <c r="E1242" s="48"/>
      <c r="F1242" s="48"/>
      <c r="G1242" s="48"/>
      <c r="H1242" s="48"/>
      <c r="I1242" s="48"/>
      <c r="J1242" s="48"/>
      <c r="K1242" s="48"/>
      <c r="O1242" s="48"/>
      <c r="P1242" s="48"/>
      <c r="Q1242" s="48"/>
      <c r="R1242" s="48"/>
      <c r="S1242" s="48"/>
      <c r="T1242" s="48"/>
      <c r="U1242" s="48"/>
      <c r="V1242" s="48"/>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c r="AR1242" s="48"/>
      <c r="AS1242" s="48"/>
      <c r="AT1242" s="48"/>
      <c r="AU1242" s="48"/>
      <c r="AV1242" s="48"/>
      <c r="AW1242" s="48"/>
      <c r="AX1242" s="48"/>
      <c r="AY1242" s="48"/>
      <c r="AZ1242" s="48"/>
      <c r="BA1242" s="48"/>
      <c r="BB1242" s="48"/>
      <c r="BC1242" s="48"/>
      <c r="BD1242" s="48"/>
      <c r="BE1242" s="48"/>
      <c r="BF1242" s="48"/>
      <c r="BG1242" s="48"/>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c r="EF1242" s="48"/>
      <c r="EG1242" s="48"/>
      <c r="EH1242" s="48"/>
      <c r="EI1242" s="48"/>
      <c r="EJ1242" s="48"/>
      <c r="EK1242" s="48"/>
      <c r="EL1242" s="48"/>
      <c r="EM1242" s="48"/>
      <c r="EN1242" s="48"/>
      <c r="EO1242" s="48"/>
      <c r="EP1242" s="48"/>
      <c r="EQ1242" s="48"/>
      <c r="ER1242" s="48"/>
      <c r="ES1242" s="48"/>
      <c r="ET1242" s="48"/>
      <c r="EU1242" s="48"/>
      <c r="EV1242" s="48"/>
      <c r="EW1242" s="48"/>
      <c r="EX1242" s="48"/>
      <c r="EY1242" s="48"/>
      <c r="EZ1242" s="48"/>
      <c r="FA1242" s="48"/>
      <c r="FB1242" s="48"/>
      <c r="FC1242" s="48"/>
      <c r="FD1242" s="48"/>
      <c r="FE1242" s="48"/>
      <c r="FF1242" s="48"/>
      <c r="FG1242" s="48"/>
      <c r="FH1242" s="48"/>
      <c r="FI1242" s="48"/>
      <c r="FJ1242" s="48"/>
      <c r="FK1242" s="48"/>
      <c r="FL1242" s="48"/>
      <c r="FM1242" s="48"/>
      <c r="FN1242" s="48"/>
      <c r="FO1242" s="48"/>
      <c r="FP1242" s="48"/>
      <c r="FQ1242" s="48"/>
      <c r="FR1242" s="48"/>
      <c r="FS1242" s="48"/>
      <c r="FT1242" s="48"/>
      <c r="FU1242" s="48"/>
      <c r="FV1242" s="48"/>
      <c r="FW1242" s="48"/>
      <c r="FX1242" s="48"/>
      <c r="FY1242" s="48"/>
      <c r="FZ1242" s="48"/>
      <c r="GA1242" s="48"/>
      <c r="GB1242" s="48"/>
      <c r="GC1242" s="48"/>
      <c r="GD1242" s="48"/>
      <c r="GE1242" s="48"/>
      <c r="GF1242" s="48"/>
      <c r="GG1242" s="48"/>
      <c r="GH1242" s="48"/>
      <c r="GI1242" s="48"/>
      <c r="GJ1242" s="48"/>
      <c r="GK1242" s="48"/>
      <c r="GL1242" s="48"/>
      <c r="GM1242" s="48"/>
      <c r="GN1242" s="48"/>
      <c r="GO1242" s="48"/>
      <c r="GP1242" s="48"/>
      <c r="GQ1242" s="48"/>
      <c r="GR1242" s="48"/>
      <c r="GS1242" s="48"/>
      <c r="GT1242" s="48"/>
      <c r="GU1242" s="48"/>
      <c r="GV1242" s="48"/>
      <c r="GW1242" s="48"/>
      <c r="GX1242" s="48"/>
      <c r="GY1242" s="48"/>
      <c r="GZ1242" s="48"/>
      <c r="HA1242" s="48"/>
      <c r="HB1242" s="48"/>
      <c r="HC1242" s="48"/>
      <c r="HD1242" s="48"/>
      <c r="HE1242" s="48"/>
      <c r="HF1242" s="48"/>
      <c r="HG1242" s="48"/>
      <c r="HH1242" s="48"/>
      <c r="HI1242" s="48"/>
      <c r="HJ1242" s="48"/>
      <c r="HK1242" s="48"/>
      <c r="HL1242" s="48"/>
      <c r="HM1242" s="48"/>
      <c r="HN1242" s="48"/>
      <c r="HO1242" s="48"/>
      <c r="HP1242" s="48"/>
      <c r="HQ1242" s="48"/>
      <c r="HR1242" s="48"/>
      <c r="HS1242" s="48"/>
      <c r="HT1242" s="48"/>
      <c r="HU1242" s="48"/>
      <c r="HV1242" s="48"/>
      <c r="HW1242" s="48"/>
      <c r="HX1242" s="48"/>
      <c r="HY1242" s="48"/>
      <c r="HZ1242" s="48"/>
      <c r="IA1242" s="48"/>
      <c r="IB1242" s="48"/>
      <c r="IC1242" s="48"/>
      <c r="ID1242" s="48"/>
      <c r="IE1242" s="48"/>
      <c r="IF1242" s="48"/>
      <c r="IG1242" s="48"/>
      <c r="IH1242" s="48"/>
      <c r="II1242" s="48"/>
      <c r="IJ1242" s="48"/>
      <c r="IK1242" s="48"/>
      <c r="IL1242" s="48"/>
      <c r="IM1242" s="48"/>
      <c r="IN1242" s="48"/>
      <c r="IO1242" s="48"/>
      <c r="IP1242" s="48"/>
      <c r="IQ1242" s="48"/>
      <c r="IR1242" s="48"/>
      <c r="IS1242" s="48"/>
      <c r="IT1242" s="48"/>
      <c r="IU1242" s="48"/>
      <c r="IV1242" s="48"/>
    </row>
    <row r="1243" spans="2:256" x14ac:dyDescent="0.25">
      <c r="B1243" s="48"/>
      <c r="C1243" s="48"/>
      <c r="D1243" s="48"/>
      <c r="E1243" s="48"/>
      <c r="F1243" s="48"/>
      <c r="G1243" s="48"/>
      <c r="H1243" s="48"/>
      <c r="I1243" s="48"/>
      <c r="J1243" s="48"/>
      <c r="K1243" s="48"/>
      <c r="O1243" s="48"/>
      <c r="P1243" s="48"/>
      <c r="Q1243" s="48"/>
      <c r="R1243" s="48"/>
      <c r="S1243" s="48"/>
      <c r="T1243" s="48"/>
      <c r="U1243" s="48"/>
      <c r="V1243" s="48"/>
      <c r="W1243" s="48"/>
      <c r="X1243" s="48"/>
      <c r="Y1243" s="48"/>
      <c r="Z1243" s="48"/>
      <c r="AA1243" s="48"/>
      <c r="AB1243" s="48"/>
      <c r="AC1243" s="48"/>
      <c r="AD1243" s="48"/>
      <c r="AE1243" s="48"/>
      <c r="AF1243" s="48"/>
      <c r="AG1243" s="48"/>
      <c r="AH1243" s="48"/>
      <c r="AI1243" s="48"/>
      <c r="AJ1243" s="48"/>
      <c r="AK1243" s="48"/>
      <c r="AL1243" s="48"/>
      <c r="AM1243" s="48"/>
      <c r="AN1243" s="48"/>
      <c r="AO1243" s="48"/>
      <c r="AP1243" s="48"/>
      <c r="AQ1243" s="48"/>
      <c r="AR1243" s="48"/>
      <c r="AS1243" s="48"/>
      <c r="AT1243" s="48"/>
      <c r="AU1243" s="48"/>
      <c r="AV1243" s="48"/>
      <c r="AW1243" s="48"/>
      <c r="AX1243" s="48"/>
      <c r="AY1243" s="48"/>
      <c r="AZ1243" s="48"/>
      <c r="BA1243" s="48"/>
      <c r="BB1243" s="48"/>
      <c r="BC1243" s="48"/>
      <c r="BD1243" s="48"/>
      <c r="BE1243" s="48"/>
      <c r="BF1243" s="48"/>
      <c r="BG1243" s="48"/>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c r="EF1243" s="48"/>
      <c r="EG1243" s="48"/>
      <c r="EH1243" s="48"/>
      <c r="EI1243" s="48"/>
      <c r="EJ1243" s="48"/>
      <c r="EK1243" s="48"/>
      <c r="EL1243" s="48"/>
      <c r="EM1243" s="48"/>
      <c r="EN1243" s="48"/>
      <c r="EO1243" s="48"/>
      <c r="EP1243" s="48"/>
      <c r="EQ1243" s="48"/>
      <c r="ER1243" s="48"/>
      <c r="ES1243" s="48"/>
      <c r="ET1243" s="48"/>
      <c r="EU1243" s="48"/>
      <c r="EV1243" s="48"/>
      <c r="EW1243" s="48"/>
      <c r="EX1243" s="48"/>
      <c r="EY1243" s="48"/>
      <c r="EZ1243" s="48"/>
      <c r="FA1243" s="48"/>
      <c r="FB1243" s="48"/>
      <c r="FC1243" s="48"/>
      <c r="FD1243" s="48"/>
      <c r="FE1243" s="48"/>
      <c r="FF1243" s="48"/>
      <c r="FG1243" s="48"/>
      <c r="FH1243" s="48"/>
      <c r="FI1243" s="48"/>
      <c r="FJ1243" s="48"/>
      <c r="FK1243" s="48"/>
      <c r="FL1243" s="48"/>
      <c r="FM1243" s="48"/>
      <c r="FN1243" s="48"/>
      <c r="FO1243" s="48"/>
      <c r="FP1243" s="48"/>
      <c r="FQ1243" s="48"/>
      <c r="FR1243" s="48"/>
      <c r="FS1243" s="48"/>
      <c r="FT1243" s="48"/>
      <c r="FU1243" s="48"/>
      <c r="FV1243" s="48"/>
      <c r="FW1243" s="48"/>
      <c r="FX1243" s="48"/>
      <c r="FY1243" s="48"/>
      <c r="FZ1243" s="48"/>
      <c r="GA1243" s="48"/>
      <c r="GB1243" s="48"/>
      <c r="GC1243" s="48"/>
      <c r="GD1243" s="48"/>
      <c r="GE1243" s="48"/>
      <c r="GF1243" s="48"/>
      <c r="GG1243" s="48"/>
      <c r="GH1243" s="48"/>
      <c r="GI1243" s="48"/>
      <c r="GJ1243" s="48"/>
      <c r="GK1243" s="48"/>
      <c r="GL1243" s="48"/>
      <c r="GM1243" s="48"/>
      <c r="GN1243" s="48"/>
      <c r="GO1243" s="48"/>
      <c r="GP1243" s="48"/>
      <c r="GQ1243" s="48"/>
      <c r="GR1243" s="48"/>
      <c r="GS1243" s="48"/>
      <c r="GT1243" s="48"/>
      <c r="GU1243" s="48"/>
      <c r="GV1243" s="48"/>
      <c r="GW1243" s="48"/>
      <c r="GX1243" s="48"/>
      <c r="GY1243" s="48"/>
      <c r="GZ1243" s="48"/>
      <c r="HA1243" s="48"/>
      <c r="HB1243" s="48"/>
      <c r="HC1243" s="48"/>
      <c r="HD1243" s="48"/>
      <c r="HE1243" s="48"/>
      <c r="HF1243" s="48"/>
      <c r="HG1243" s="48"/>
      <c r="HH1243" s="48"/>
      <c r="HI1243" s="48"/>
      <c r="HJ1243" s="48"/>
      <c r="HK1243" s="48"/>
      <c r="HL1243" s="48"/>
      <c r="HM1243" s="48"/>
      <c r="HN1243" s="48"/>
      <c r="HO1243" s="48"/>
      <c r="HP1243" s="48"/>
      <c r="HQ1243" s="48"/>
      <c r="HR1243" s="48"/>
      <c r="HS1243" s="48"/>
      <c r="HT1243" s="48"/>
      <c r="HU1243" s="48"/>
      <c r="HV1243" s="48"/>
      <c r="HW1243" s="48"/>
      <c r="HX1243" s="48"/>
      <c r="HY1243" s="48"/>
      <c r="HZ1243" s="48"/>
      <c r="IA1243" s="48"/>
      <c r="IB1243" s="48"/>
      <c r="IC1243" s="48"/>
      <c r="ID1243" s="48"/>
      <c r="IE1243" s="48"/>
      <c r="IF1243" s="48"/>
      <c r="IG1243" s="48"/>
      <c r="IH1243" s="48"/>
      <c r="II1243" s="48"/>
      <c r="IJ1243" s="48"/>
      <c r="IK1243" s="48"/>
      <c r="IL1243" s="48"/>
      <c r="IM1243" s="48"/>
      <c r="IN1243" s="48"/>
      <c r="IO1243" s="48"/>
      <c r="IP1243" s="48"/>
      <c r="IQ1243" s="48"/>
      <c r="IR1243" s="48"/>
      <c r="IS1243" s="48"/>
      <c r="IT1243" s="48"/>
      <c r="IU1243" s="48"/>
      <c r="IV1243" s="48"/>
    </row>
    <row r="1244" spans="2:256" x14ac:dyDescent="0.25">
      <c r="B1244" s="48"/>
      <c r="C1244" s="48"/>
      <c r="D1244" s="48"/>
      <c r="E1244" s="48"/>
      <c r="F1244" s="48"/>
      <c r="G1244" s="48"/>
      <c r="H1244" s="48"/>
      <c r="I1244" s="48"/>
      <c r="J1244" s="48"/>
      <c r="K1244" s="48"/>
      <c r="O1244" s="48"/>
      <c r="P1244" s="48"/>
      <c r="Q1244" s="48"/>
      <c r="R1244" s="48"/>
      <c r="S1244" s="48"/>
      <c r="T1244" s="48"/>
      <c r="U1244" s="48"/>
      <c r="V1244" s="48"/>
      <c r="W1244" s="48"/>
      <c r="X1244" s="48"/>
      <c r="Y1244" s="48"/>
      <c r="Z1244" s="48"/>
      <c r="AA1244" s="48"/>
      <c r="AB1244" s="48"/>
      <c r="AC1244" s="48"/>
      <c r="AD1244" s="48"/>
      <c r="AE1244" s="48"/>
      <c r="AF1244" s="48"/>
      <c r="AG1244" s="48"/>
      <c r="AH1244" s="48"/>
      <c r="AI1244" s="48"/>
      <c r="AJ1244" s="48"/>
      <c r="AK1244" s="48"/>
      <c r="AL1244" s="48"/>
      <c r="AM1244" s="48"/>
      <c r="AN1244" s="48"/>
      <c r="AO1244" s="48"/>
      <c r="AP1244" s="48"/>
      <c r="AQ1244" s="48"/>
      <c r="AR1244" s="48"/>
      <c r="AS1244" s="48"/>
      <c r="AT1244" s="48"/>
      <c r="AU1244" s="48"/>
      <c r="AV1244" s="48"/>
      <c r="AW1244" s="48"/>
      <c r="AX1244" s="48"/>
      <c r="AY1244" s="48"/>
      <c r="AZ1244" s="48"/>
      <c r="BA1244" s="48"/>
      <c r="BB1244" s="48"/>
      <c r="BC1244" s="48"/>
      <c r="BD1244" s="48"/>
      <c r="BE1244" s="48"/>
      <c r="BF1244" s="48"/>
      <c r="BG1244" s="48"/>
      <c r="BH1244" s="48"/>
      <c r="BI1244" s="48"/>
      <c r="BJ1244" s="48"/>
      <c r="BK1244" s="48"/>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c r="DT1244" s="48"/>
      <c r="DU1244" s="48"/>
      <c r="DV1244" s="48"/>
      <c r="DW1244" s="48"/>
      <c r="DX1244" s="48"/>
      <c r="DY1244" s="48"/>
      <c r="DZ1244" s="48"/>
      <c r="EA1244" s="48"/>
      <c r="EB1244" s="48"/>
      <c r="EC1244" s="48"/>
      <c r="ED1244" s="48"/>
      <c r="EE1244" s="48"/>
      <c r="EF1244" s="48"/>
      <c r="EG1244" s="48"/>
      <c r="EH1244" s="48"/>
      <c r="EI1244" s="48"/>
      <c r="EJ1244" s="48"/>
      <c r="EK1244" s="48"/>
      <c r="EL1244" s="48"/>
      <c r="EM1244" s="48"/>
      <c r="EN1244" s="48"/>
      <c r="EO1244" s="48"/>
      <c r="EP1244" s="48"/>
      <c r="EQ1244" s="48"/>
      <c r="ER1244" s="48"/>
      <c r="ES1244" s="48"/>
      <c r="ET1244" s="48"/>
      <c r="EU1244" s="48"/>
      <c r="EV1244" s="48"/>
      <c r="EW1244" s="48"/>
      <c r="EX1244" s="48"/>
      <c r="EY1244" s="48"/>
      <c r="EZ1244" s="48"/>
      <c r="FA1244" s="48"/>
      <c r="FB1244" s="48"/>
      <c r="FC1244" s="48"/>
      <c r="FD1244" s="48"/>
      <c r="FE1244" s="48"/>
      <c r="FF1244" s="48"/>
      <c r="FG1244" s="48"/>
      <c r="FH1244" s="48"/>
      <c r="FI1244" s="48"/>
      <c r="FJ1244" s="48"/>
      <c r="FK1244" s="48"/>
      <c r="FL1244" s="48"/>
      <c r="FM1244" s="48"/>
      <c r="FN1244" s="48"/>
      <c r="FO1244" s="48"/>
      <c r="FP1244" s="48"/>
      <c r="FQ1244" s="48"/>
      <c r="FR1244" s="48"/>
      <c r="FS1244" s="48"/>
      <c r="FT1244" s="48"/>
      <c r="FU1244" s="48"/>
      <c r="FV1244" s="48"/>
      <c r="FW1244" s="48"/>
      <c r="FX1244" s="48"/>
      <c r="FY1244" s="48"/>
      <c r="FZ1244" s="48"/>
      <c r="GA1244" s="48"/>
      <c r="GB1244" s="48"/>
      <c r="GC1244" s="48"/>
      <c r="GD1244" s="48"/>
      <c r="GE1244" s="48"/>
      <c r="GF1244" s="48"/>
      <c r="GG1244" s="48"/>
      <c r="GH1244" s="48"/>
      <c r="GI1244" s="48"/>
      <c r="GJ1244" s="48"/>
      <c r="GK1244" s="48"/>
      <c r="GL1244" s="48"/>
      <c r="GM1244" s="48"/>
      <c r="GN1244" s="48"/>
      <c r="GO1244" s="48"/>
      <c r="GP1244" s="48"/>
      <c r="GQ1244" s="48"/>
      <c r="GR1244" s="48"/>
      <c r="GS1244" s="48"/>
      <c r="GT1244" s="48"/>
      <c r="GU1244" s="48"/>
      <c r="GV1244" s="48"/>
      <c r="GW1244" s="48"/>
      <c r="GX1244" s="48"/>
      <c r="GY1244" s="48"/>
      <c r="GZ1244" s="48"/>
      <c r="HA1244" s="48"/>
      <c r="HB1244" s="48"/>
      <c r="HC1244" s="48"/>
      <c r="HD1244" s="48"/>
      <c r="HE1244" s="48"/>
      <c r="HF1244" s="48"/>
      <c r="HG1244" s="48"/>
      <c r="HH1244" s="48"/>
      <c r="HI1244" s="48"/>
      <c r="HJ1244" s="48"/>
      <c r="HK1244" s="48"/>
      <c r="HL1244" s="48"/>
      <c r="HM1244" s="48"/>
      <c r="HN1244" s="48"/>
      <c r="HO1244" s="48"/>
      <c r="HP1244" s="48"/>
      <c r="HQ1244" s="48"/>
      <c r="HR1244" s="48"/>
      <c r="HS1244" s="48"/>
      <c r="HT1244" s="48"/>
      <c r="HU1244" s="48"/>
      <c r="HV1244" s="48"/>
      <c r="HW1244" s="48"/>
      <c r="HX1244" s="48"/>
      <c r="HY1244" s="48"/>
      <c r="HZ1244" s="48"/>
      <c r="IA1244" s="48"/>
      <c r="IB1244" s="48"/>
      <c r="IC1244" s="48"/>
      <c r="ID1244" s="48"/>
      <c r="IE1244" s="48"/>
      <c r="IF1244" s="48"/>
      <c r="IG1244" s="48"/>
      <c r="IH1244" s="48"/>
      <c r="II1244" s="48"/>
      <c r="IJ1244" s="48"/>
      <c r="IK1244" s="48"/>
      <c r="IL1244" s="48"/>
      <c r="IM1244" s="48"/>
      <c r="IN1244" s="48"/>
      <c r="IO1244" s="48"/>
      <c r="IP1244" s="48"/>
      <c r="IQ1244" s="48"/>
      <c r="IR1244" s="48"/>
      <c r="IS1244" s="48"/>
      <c r="IT1244" s="48"/>
      <c r="IU1244" s="48"/>
      <c r="IV1244" s="48"/>
    </row>
    <row r="1245" spans="2:256" x14ac:dyDescent="0.25">
      <c r="B1245" s="48"/>
      <c r="C1245" s="48"/>
      <c r="D1245" s="48"/>
      <c r="E1245" s="48"/>
      <c r="F1245" s="48"/>
      <c r="G1245" s="48"/>
      <c r="H1245" s="48"/>
      <c r="I1245" s="48"/>
      <c r="J1245" s="48"/>
      <c r="K1245" s="48"/>
      <c r="O1245" s="48"/>
      <c r="P1245" s="48"/>
      <c r="Q1245" s="48"/>
      <c r="R1245" s="48"/>
      <c r="S1245" s="48"/>
      <c r="T1245" s="48"/>
      <c r="U1245" s="48"/>
      <c r="V1245" s="48"/>
      <c r="W1245" s="48"/>
      <c r="X1245" s="48"/>
      <c r="Y1245" s="48"/>
      <c r="Z1245" s="48"/>
      <c r="AA1245" s="48"/>
      <c r="AB1245" s="48"/>
      <c r="AC1245" s="48"/>
      <c r="AD1245" s="48"/>
      <c r="AE1245" s="48"/>
      <c r="AF1245" s="48"/>
      <c r="AG1245" s="48"/>
      <c r="AH1245" s="48"/>
      <c r="AI1245" s="48"/>
      <c r="AJ1245" s="48"/>
      <c r="AK1245" s="48"/>
      <c r="AL1245" s="48"/>
      <c r="AM1245" s="48"/>
      <c r="AN1245" s="48"/>
      <c r="AO1245" s="48"/>
      <c r="AP1245" s="48"/>
      <c r="AQ1245" s="48"/>
      <c r="AR1245" s="48"/>
      <c r="AS1245" s="48"/>
      <c r="AT1245" s="48"/>
      <c r="AU1245" s="48"/>
      <c r="AV1245" s="48"/>
      <c r="AW1245" s="48"/>
      <c r="AX1245" s="48"/>
      <c r="AY1245" s="48"/>
      <c r="AZ1245" s="48"/>
      <c r="BA1245" s="48"/>
      <c r="BB1245" s="48"/>
      <c r="BC1245" s="48"/>
      <c r="BD1245" s="48"/>
      <c r="BE1245" s="48"/>
      <c r="BF1245" s="48"/>
      <c r="BG1245" s="48"/>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c r="EF1245" s="48"/>
      <c r="EG1245" s="48"/>
      <c r="EH1245" s="48"/>
      <c r="EI1245" s="48"/>
      <c r="EJ1245" s="48"/>
      <c r="EK1245" s="48"/>
      <c r="EL1245" s="48"/>
      <c r="EM1245" s="48"/>
      <c r="EN1245" s="48"/>
      <c r="EO1245" s="48"/>
      <c r="EP1245" s="48"/>
      <c r="EQ1245" s="48"/>
      <c r="ER1245" s="48"/>
      <c r="ES1245" s="48"/>
      <c r="ET1245" s="48"/>
      <c r="EU1245" s="48"/>
      <c r="EV1245" s="48"/>
      <c r="EW1245" s="48"/>
      <c r="EX1245" s="48"/>
      <c r="EY1245" s="48"/>
      <c r="EZ1245" s="48"/>
      <c r="FA1245" s="48"/>
      <c r="FB1245" s="48"/>
      <c r="FC1245" s="48"/>
      <c r="FD1245" s="48"/>
      <c r="FE1245" s="48"/>
      <c r="FF1245" s="48"/>
      <c r="FG1245" s="48"/>
      <c r="FH1245" s="48"/>
      <c r="FI1245" s="48"/>
      <c r="FJ1245" s="48"/>
      <c r="FK1245" s="48"/>
      <c r="FL1245" s="48"/>
      <c r="FM1245" s="48"/>
      <c r="FN1245" s="48"/>
      <c r="FO1245" s="48"/>
      <c r="FP1245" s="48"/>
      <c r="FQ1245" s="48"/>
      <c r="FR1245" s="48"/>
      <c r="FS1245" s="48"/>
      <c r="FT1245" s="48"/>
      <c r="FU1245" s="48"/>
      <c r="FV1245" s="48"/>
      <c r="FW1245" s="48"/>
      <c r="FX1245" s="48"/>
      <c r="FY1245" s="48"/>
      <c r="FZ1245" s="48"/>
      <c r="GA1245" s="48"/>
      <c r="GB1245" s="48"/>
      <c r="GC1245" s="48"/>
      <c r="GD1245" s="48"/>
      <c r="GE1245" s="48"/>
      <c r="GF1245" s="48"/>
      <c r="GG1245" s="48"/>
      <c r="GH1245" s="48"/>
      <c r="GI1245" s="48"/>
      <c r="GJ1245" s="48"/>
      <c r="GK1245" s="48"/>
      <c r="GL1245" s="48"/>
      <c r="GM1245" s="48"/>
      <c r="GN1245" s="48"/>
      <c r="GO1245" s="48"/>
      <c r="GP1245" s="48"/>
      <c r="GQ1245" s="48"/>
      <c r="GR1245" s="48"/>
      <c r="GS1245" s="48"/>
      <c r="GT1245" s="48"/>
      <c r="GU1245" s="48"/>
      <c r="GV1245" s="48"/>
      <c r="GW1245" s="48"/>
      <c r="GX1245" s="48"/>
      <c r="GY1245" s="48"/>
      <c r="GZ1245" s="48"/>
      <c r="HA1245" s="48"/>
      <c r="HB1245" s="48"/>
      <c r="HC1245" s="48"/>
      <c r="HD1245" s="48"/>
      <c r="HE1245" s="48"/>
      <c r="HF1245" s="48"/>
      <c r="HG1245" s="48"/>
      <c r="HH1245" s="48"/>
      <c r="HI1245" s="48"/>
      <c r="HJ1245" s="48"/>
      <c r="HK1245" s="48"/>
      <c r="HL1245" s="48"/>
      <c r="HM1245" s="48"/>
      <c r="HN1245" s="48"/>
      <c r="HO1245" s="48"/>
      <c r="HP1245" s="48"/>
      <c r="HQ1245" s="48"/>
      <c r="HR1245" s="48"/>
      <c r="HS1245" s="48"/>
      <c r="HT1245" s="48"/>
      <c r="HU1245" s="48"/>
      <c r="HV1245" s="48"/>
      <c r="HW1245" s="48"/>
      <c r="HX1245" s="48"/>
      <c r="HY1245" s="48"/>
      <c r="HZ1245" s="48"/>
      <c r="IA1245" s="48"/>
      <c r="IB1245" s="48"/>
      <c r="IC1245" s="48"/>
      <c r="ID1245" s="48"/>
      <c r="IE1245" s="48"/>
      <c r="IF1245" s="48"/>
      <c r="IG1245" s="48"/>
      <c r="IH1245" s="48"/>
      <c r="II1245" s="48"/>
      <c r="IJ1245" s="48"/>
      <c r="IK1245" s="48"/>
      <c r="IL1245" s="48"/>
      <c r="IM1245" s="48"/>
      <c r="IN1245" s="48"/>
      <c r="IO1245" s="48"/>
      <c r="IP1245" s="48"/>
      <c r="IQ1245" s="48"/>
      <c r="IR1245" s="48"/>
      <c r="IS1245" s="48"/>
      <c r="IT1245" s="48"/>
      <c r="IU1245" s="48"/>
      <c r="IV1245" s="48"/>
    </row>
    <row r="1246" spans="2:256" x14ac:dyDescent="0.25">
      <c r="B1246" s="48"/>
      <c r="C1246" s="48"/>
      <c r="D1246" s="48"/>
      <c r="E1246" s="48"/>
      <c r="F1246" s="48"/>
      <c r="G1246" s="48"/>
      <c r="H1246" s="48"/>
      <c r="I1246" s="48"/>
      <c r="J1246" s="48"/>
      <c r="K1246" s="48"/>
      <c r="O1246" s="48"/>
      <c r="P1246" s="48"/>
      <c r="Q1246" s="48"/>
      <c r="R1246" s="48"/>
      <c r="S1246" s="48"/>
      <c r="T1246" s="48"/>
      <c r="U1246" s="48"/>
      <c r="V1246" s="48"/>
      <c r="W1246" s="48"/>
      <c r="X1246" s="48"/>
      <c r="Y1246" s="48"/>
      <c r="Z1246" s="48"/>
      <c r="AA1246" s="48"/>
      <c r="AB1246" s="48"/>
      <c r="AC1246" s="48"/>
      <c r="AD1246" s="48"/>
      <c r="AE1246" s="48"/>
      <c r="AF1246" s="48"/>
      <c r="AG1246" s="48"/>
      <c r="AH1246" s="48"/>
      <c r="AI1246" s="48"/>
      <c r="AJ1246" s="48"/>
      <c r="AK1246" s="48"/>
      <c r="AL1246" s="48"/>
      <c r="AM1246" s="48"/>
      <c r="AN1246" s="48"/>
      <c r="AO1246" s="48"/>
      <c r="AP1246" s="48"/>
      <c r="AQ1246" s="48"/>
      <c r="AR1246" s="48"/>
      <c r="AS1246" s="48"/>
      <c r="AT1246" s="48"/>
      <c r="AU1246" s="48"/>
      <c r="AV1246" s="48"/>
      <c r="AW1246" s="48"/>
      <c r="AX1246" s="48"/>
      <c r="AY1246" s="48"/>
      <c r="AZ1246" s="48"/>
      <c r="BA1246" s="48"/>
      <c r="BB1246" s="48"/>
      <c r="BC1246" s="48"/>
      <c r="BD1246" s="48"/>
      <c r="BE1246" s="48"/>
      <c r="BF1246" s="48"/>
      <c r="BG1246" s="48"/>
      <c r="BH1246" s="48"/>
      <c r="BI1246" s="48"/>
      <c r="BJ1246" s="48"/>
      <c r="BK1246" s="48"/>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c r="EF1246" s="48"/>
      <c r="EG1246" s="48"/>
      <c r="EH1246" s="48"/>
      <c r="EI1246" s="48"/>
      <c r="EJ1246" s="48"/>
      <c r="EK1246" s="48"/>
      <c r="EL1246" s="48"/>
      <c r="EM1246" s="48"/>
      <c r="EN1246" s="48"/>
      <c r="EO1246" s="48"/>
      <c r="EP1246" s="48"/>
      <c r="EQ1246" s="48"/>
      <c r="ER1246" s="48"/>
      <c r="ES1246" s="48"/>
      <c r="ET1246" s="48"/>
      <c r="EU1246" s="48"/>
      <c r="EV1246" s="48"/>
      <c r="EW1246" s="48"/>
      <c r="EX1246" s="48"/>
      <c r="EY1246" s="48"/>
      <c r="EZ1246" s="48"/>
      <c r="FA1246" s="48"/>
      <c r="FB1246" s="48"/>
      <c r="FC1246" s="48"/>
      <c r="FD1246" s="48"/>
      <c r="FE1246" s="48"/>
      <c r="FF1246" s="48"/>
      <c r="FG1246" s="48"/>
      <c r="FH1246" s="48"/>
      <c r="FI1246" s="48"/>
      <c r="FJ1246" s="48"/>
      <c r="FK1246" s="48"/>
      <c r="FL1246" s="48"/>
      <c r="FM1246" s="48"/>
      <c r="FN1246" s="48"/>
      <c r="FO1246" s="48"/>
      <c r="FP1246" s="48"/>
      <c r="FQ1246" s="48"/>
      <c r="FR1246" s="48"/>
      <c r="FS1246" s="48"/>
      <c r="FT1246" s="48"/>
      <c r="FU1246" s="48"/>
      <c r="FV1246" s="48"/>
      <c r="FW1246" s="48"/>
      <c r="FX1246" s="48"/>
      <c r="FY1246" s="48"/>
      <c r="FZ1246" s="48"/>
      <c r="GA1246" s="48"/>
      <c r="GB1246" s="48"/>
      <c r="GC1246" s="48"/>
      <c r="GD1246" s="48"/>
      <c r="GE1246" s="48"/>
      <c r="GF1246" s="48"/>
      <c r="GG1246" s="48"/>
      <c r="GH1246" s="48"/>
      <c r="GI1246" s="48"/>
      <c r="GJ1246" s="48"/>
      <c r="GK1246" s="48"/>
      <c r="GL1246" s="48"/>
      <c r="GM1246" s="48"/>
      <c r="GN1246" s="48"/>
      <c r="GO1246" s="48"/>
      <c r="GP1246" s="48"/>
      <c r="GQ1246" s="48"/>
      <c r="GR1246" s="48"/>
      <c r="GS1246" s="48"/>
      <c r="GT1246" s="48"/>
      <c r="GU1246" s="48"/>
      <c r="GV1246" s="48"/>
      <c r="GW1246" s="48"/>
      <c r="GX1246" s="48"/>
      <c r="GY1246" s="48"/>
      <c r="GZ1246" s="48"/>
      <c r="HA1246" s="48"/>
      <c r="HB1246" s="48"/>
      <c r="HC1246" s="48"/>
      <c r="HD1246" s="48"/>
      <c r="HE1246" s="48"/>
      <c r="HF1246" s="48"/>
      <c r="HG1246" s="48"/>
      <c r="HH1246" s="48"/>
      <c r="HI1246" s="48"/>
      <c r="HJ1246" s="48"/>
      <c r="HK1246" s="48"/>
      <c r="HL1246" s="48"/>
      <c r="HM1246" s="48"/>
      <c r="HN1246" s="48"/>
      <c r="HO1246" s="48"/>
      <c r="HP1246" s="48"/>
      <c r="HQ1246" s="48"/>
      <c r="HR1246" s="48"/>
      <c r="HS1246" s="48"/>
      <c r="HT1246" s="48"/>
      <c r="HU1246" s="48"/>
      <c r="HV1246" s="48"/>
      <c r="HW1246" s="48"/>
      <c r="HX1246" s="48"/>
      <c r="HY1246" s="48"/>
      <c r="HZ1246" s="48"/>
      <c r="IA1246" s="48"/>
      <c r="IB1246" s="48"/>
      <c r="IC1246" s="48"/>
      <c r="ID1246" s="48"/>
      <c r="IE1246" s="48"/>
      <c r="IF1246" s="48"/>
      <c r="IG1246" s="48"/>
      <c r="IH1246" s="48"/>
      <c r="II1246" s="48"/>
      <c r="IJ1246" s="48"/>
      <c r="IK1246" s="48"/>
      <c r="IL1246" s="48"/>
      <c r="IM1246" s="48"/>
      <c r="IN1246" s="48"/>
      <c r="IO1246" s="48"/>
      <c r="IP1246" s="48"/>
      <c r="IQ1246" s="48"/>
      <c r="IR1246" s="48"/>
      <c r="IS1246" s="48"/>
      <c r="IT1246" s="48"/>
      <c r="IU1246" s="48"/>
      <c r="IV1246" s="48"/>
    </row>
    <row r="1247" spans="2:256" x14ac:dyDescent="0.25">
      <c r="B1247" s="48"/>
      <c r="C1247" s="48"/>
      <c r="D1247" s="48"/>
      <c r="E1247" s="48"/>
      <c r="F1247" s="48"/>
      <c r="G1247" s="48"/>
      <c r="H1247" s="48"/>
      <c r="I1247" s="48"/>
      <c r="J1247" s="48"/>
      <c r="K1247" s="48"/>
      <c r="O1247" s="48"/>
      <c r="P1247" s="48"/>
      <c r="Q1247" s="48"/>
      <c r="R1247" s="48"/>
      <c r="S1247" s="48"/>
      <c r="T1247" s="48"/>
      <c r="U1247" s="48"/>
      <c r="V1247" s="48"/>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c r="AR1247" s="48"/>
      <c r="AS1247" s="48"/>
      <c r="AT1247" s="48"/>
      <c r="AU1247" s="48"/>
      <c r="AV1247" s="48"/>
      <c r="AW1247" s="48"/>
      <c r="AX1247" s="48"/>
      <c r="AY1247" s="48"/>
      <c r="AZ1247" s="48"/>
      <c r="BA1247" s="48"/>
      <c r="BB1247" s="48"/>
      <c r="BC1247" s="48"/>
      <c r="BD1247" s="48"/>
      <c r="BE1247" s="48"/>
      <c r="BF1247" s="48"/>
      <c r="BG1247" s="48"/>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c r="EF1247" s="48"/>
      <c r="EG1247" s="48"/>
      <c r="EH1247" s="48"/>
      <c r="EI1247" s="48"/>
      <c r="EJ1247" s="48"/>
      <c r="EK1247" s="48"/>
      <c r="EL1247" s="48"/>
      <c r="EM1247" s="48"/>
      <c r="EN1247" s="48"/>
      <c r="EO1247" s="48"/>
      <c r="EP1247" s="48"/>
      <c r="EQ1247" s="48"/>
      <c r="ER1247" s="48"/>
      <c r="ES1247" s="48"/>
      <c r="ET1247" s="48"/>
      <c r="EU1247" s="48"/>
      <c r="EV1247" s="48"/>
      <c r="EW1247" s="48"/>
      <c r="EX1247" s="48"/>
      <c r="EY1247" s="48"/>
      <c r="EZ1247" s="48"/>
      <c r="FA1247" s="48"/>
      <c r="FB1247" s="48"/>
      <c r="FC1247" s="48"/>
      <c r="FD1247" s="48"/>
      <c r="FE1247" s="48"/>
      <c r="FF1247" s="48"/>
      <c r="FG1247" s="48"/>
      <c r="FH1247" s="48"/>
      <c r="FI1247" s="48"/>
      <c r="FJ1247" s="48"/>
      <c r="FK1247" s="48"/>
      <c r="FL1247" s="48"/>
      <c r="FM1247" s="48"/>
      <c r="FN1247" s="48"/>
      <c r="FO1247" s="48"/>
      <c r="FP1247" s="48"/>
      <c r="FQ1247" s="48"/>
      <c r="FR1247" s="48"/>
      <c r="FS1247" s="48"/>
      <c r="FT1247" s="48"/>
      <c r="FU1247" s="48"/>
      <c r="FV1247" s="48"/>
      <c r="FW1247" s="48"/>
      <c r="FX1247" s="48"/>
      <c r="FY1247" s="48"/>
      <c r="FZ1247" s="48"/>
      <c r="GA1247" s="48"/>
      <c r="GB1247" s="48"/>
      <c r="GC1247" s="48"/>
      <c r="GD1247" s="48"/>
      <c r="GE1247" s="48"/>
      <c r="GF1247" s="48"/>
      <c r="GG1247" s="48"/>
      <c r="GH1247" s="48"/>
      <c r="GI1247" s="48"/>
      <c r="GJ1247" s="48"/>
      <c r="GK1247" s="48"/>
      <c r="GL1247" s="48"/>
      <c r="GM1247" s="48"/>
      <c r="GN1247" s="48"/>
      <c r="GO1247" s="48"/>
      <c r="GP1247" s="48"/>
      <c r="GQ1247" s="48"/>
      <c r="GR1247" s="48"/>
      <c r="GS1247" s="48"/>
      <c r="GT1247" s="48"/>
      <c r="GU1247" s="48"/>
      <c r="GV1247" s="48"/>
      <c r="GW1247" s="48"/>
      <c r="GX1247" s="48"/>
      <c r="GY1247" s="48"/>
      <c r="GZ1247" s="48"/>
      <c r="HA1247" s="48"/>
      <c r="HB1247" s="48"/>
      <c r="HC1247" s="48"/>
      <c r="HD1247" s="48"/>
      <c r="HE1247" s="48"/>
      <c r="HF1247" s="48"/>
      <c r="HG1247" s="48"/>
      <c r="HH1247" s="48"/>
      <c r="HI1247" s="48"/>
      <c r="HJ1247" s="48"/>
      <c r="HK1247" s="48"/>
      <c r="HL1247" s="48"/>
      <c r="HM1247" s="48"/>
      <c r="HN1247" s="48"/>
      <c r="HO1247" s="48"/>
      <c r="HP1247" s="48"/>
      <c r="HQ1247" s="48"/>
      <c r="HR1247" s="48"/>
      <c r="HS1247" s="48"/>
      <c r="HT1247" s="48"/>
      <c r="HU1247" s="48"/>
      <c r="HV1247" s="48"/>
      <c r="HW1247" s="48"/>
      <c r="HX1247" s="48"/>
      <c r="HY1247" s="48"/>
      <c r="HZ1247" s="48"/>
      <c r="IA1247" s="48"/>
      <c r="IB1247" s="48"/>
      <c r="IC1247" s="48"/>
      <c r="ID1247" s="48"/>
      <c r="IE1247" s="48"/>
      <c r="IF1247" s="48"/>
      <c r="IG1247" s="48"/>
      <c r="IH1247" s="48"/>
      <c r="II1247" s="48"/>
      <c r="IJ1247" s="48"/>
      <c r="IK1247" s="48"/>
      <c r="IL1247" s="48"/>
      <c r="IM1247" s="48"/>
      <c r="IN1247" s="48"/>
      <c r="IO1247" s="48"/>
      <c r="IP1247" s="48"/>
      <c r="IQ1247" s="48"/>
      <c r="IR1247" s="48"/>
      <c r="IS1247" s="48"/>
      <c r="IT1247" s="48"/>
      <c r="IU1247" s="48"/>
      <c r="IV1247" s="48"/>
    </row>
    <row r="1248" spans="2:256" x14ac:dyDescent="0.25">
      <c r="B1248" s="48"/>
      <c r="C1248" s="48"/>
      <c r="D1248" s="48"/>
      <c r="E1248" s="48"/>
      <c r="F1248" s="48"/>
      <c r="G1248" s="48"/>
      <c r="H1248" s="48"/>
      <c r="I1248" s="48"/>
      <c r="J1248" s="48"/>
      <c r="K1248" s="48"/>
      <c r="O1248" s="48"/>
      <c r="P1248" s="48"/>
      <c r="Q1248" s="48"/>
      <c r="R1248" s="48"/>
      <c r="S1248" s="48"/>
      <c r="T1248" s="48"/>
      <c r="U1248" s="48"/>
      <c r="V1248" s="48"/>
      <c r="W1248" s="48"/>
      <c r="X1248" s="48"/>
      <c r="Y1248" s="48"/>
      <c r="Z1248" s="48"/>
      <c r="AA1248" s="48"/>
      <c r="AB1248" s="48"/>
      <c r="AC1248" s="48"/>
      <c r="AD1248" s="48"/>
      <c r="AE1248" s="48"/>
      <c r="AF1248" s="48"/>
      <c r="AG1248" s="48"/>
      <c r="AH1248" s="48"/>
      <c r="AI1248" s="48"/>
      <c r="AJ1248" s="48"/>
      <c r="AK1248" s="48"/>
      <c r="AL1248" s="48"/>
      <c r="AM1248" s="48"/>
      <c r="AN1248" s="48"/>
      <c r="AO1248" s="48"/>
      <c r="AP1248" s="48"/>
      <c r="AQ1248" s="48"/>
      <c r="AR1248" s="48"/>
      <c r="AS1248" s="48"/>
      <c r="AT1248" s="48"/>
      <c r="AU1248" s="48"/>
      <c r="AV1248" s="48"/>
      <c r="AW1248" s="48"/>
      <c r="AX1248" s="48"/>
      <c r="AY1248" s="48"/>
      <c r="AZ1248" s="48"/>
      <c r="BA1248" s="48"/>
      <c r="BB1248" s="48"/>
      <c r="BC1248" s="48"/>
      <c r="BD1248" s="48"/>
      <c r="BE1248" s="48"/>
      <c r="BF1248" s="48"/>
      <c r="BG1248" s="48"/>
      <c r="BH1248" s="48"/>
      <c r="BI1248" s="48"/>
      <c r="BJ1248" s="48"/>
      <c r="BK1248" s="48"/>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c r="EF1248" s="48"/>
      <c r="EG1248" s="48"/>
      <c r="EH1248" s="48"/>
      <c r="EI1248" s="48"/>
      <c r="EJ1248" s="48"/>
      <c r="EK1248" s="48"/>
      <c r="EL1248" s="48"/>
      <c r="EM1248" s="48"/>
      <c r="EN1248" s="48"/>
      <c r="EO1248" s="48"/>
      <c r="EP1248" s="48"/>
      <c r="EQ1248" s="48"/>
      <c r="ER1248" s="48"/>
      <c r="ES1248" s="48"/>
      <c r="ET1248" s="48"/>
      <c r="EU1248" s="48"/>
      <c r="EV1248" s="48"/>
      <c r="EW1248" s="48"/>
      <c r="EX1248" s="48"/>
      <c r="EY1248" s="48"/>
      <c r="EZ1248" s="48"/>
      <c r="FA1248" s="48"/>
      <c r="FB1248" s="48"/>
      <c r="FC1248" s="48"/>
      <c r="FD1248" s="48"/>
      <c r="FE1248" s="48"/>
      <c r="FF1248" s="48"/>
      <c r="FG1248" s="48"/>
      <c r="FH1248" s="48"/>
      <c r="FI1248" s="48"/>
      <c r="FJ1248" s="48"/>
      <c r="FK1248" s="48"/>
      <c r="FL1248" s="48"/>
      <c r="FM1248" s="48"/>
      <c r="FN1248" s="48"/>
      <c r="FO1248" s="48"/>
      <c r="FP1248" s="48"/>
      <c r="FQ1248" s="48"/>
      <c r="FR1248" s="48"/>
      <c r="FS1248" s="48"/>
      <c r="FT1248" s="48"/>
      <c r="FU1248" s="48"/>
      <c r="FV1248" s="48"/>
      <c r="FW1248" s="48"/>
      <c r="FX1248" s="48"/>
      <c r="FY1248" s="48"/>
      <c r="FZ1248" s="48"/>
      <c r="GA1248" s="48"/>
      <c r="GB1248" s="48"/>
      <c r="GC1248" s="48"/>
      <c r="GD1248" s="48"/>
      <c r="GE1248" s="48"/>
      <c r="GF1248" s="48"/>
      <c r="GG1248" s="48"/>
      <c r="GH1248" s="48"/>
      <c r="GI1248" s="48"/>
      <c r="GJ1248" s="48"/>
      <c r="GK1248" s="48"/>
      <c r="GL1248" s="48"/>
      <c r="GM1248" s="48"/>
      <c r="GN1248" s="48"/>
      <c r="GO1248" s="48"/>
      <c r="GP1248" s="48"/>
      <c r="GQ1248" s="48"/>
      <c r="GR1248" s="48"/>
      <c r="GS1248" s="48"/>
      <c r="GT1248" s="48"/>
      <c r="GU1248" s="48"/>
      <c r="GV1248" s="48"/>
      <c r="GW1248" s="48"/>
      <c r="GX1248" s="48"/>
      <c r="GY1248" s="48"/>
      <c r="GZ1248" s="48"/>
      <c r="HA1248" s="48"/>
      <c r="HB1248" s="48"/>
      <c r="HC1248" s="48"/>
      <c r="HD1248" s="48"/>
      <c r="HE1248" s="48"/>
      <c r="HF1248" s="48"/>
      <c r="HG1248" s="48"/>
      <c r="HH1248" s="48"/>
      <c r="HI1248" s="48"/>
      <c r="HJ1248" s="48"/>
      <c r="HK1248" s="48"/>
      <c r="HL1248" s="48"/>
      <c r="HM1248" s="48"/>
      <c r="HN1248" s="48"/>
      <c r="HO1248" s="48"/>
      <c r="HP1248" s="48"/>
      <c r="HQ1248" s="48"/>
      <c r="HR1248" s="48"/>
      <c r="HS1248" s="48"/>
      <c r="HT1248" s="48"/>
      <c r="HU1248" s="48"/>
      <c r="HV1248" s="48"/>
      <c r="HW1248" s="48"/>
      <c r="HX1248" s="48"/>
      <c r="HY1248" s="48"/>
      <c r="HZ1248" s="48"/>
      <c r="IA1248" s="48"/>
      <c r="IB1248" s="48"/>
      <c r="IC1248" s="48"/>
      <c r="ID1248" s="48"/>
      <c r="IE1248" s="48"/>
      <c r="IF1248" s="48"/>
      <c r="IG1248" s="48"/>
      <c r="IH1248" s="48"/>
      <c r="II1248" s="48"/>
      <c r="IJ1248" s="48"/>
      <c r="IK1248" s="48"/>
      <c r="IL1248" s="48"/>
      <c r="IM1248" s="48"/>
      <c r="IN1248" s="48"/>
      <c r="IO1248" s="48"/>
      <c r="IP1248" s="48"/>
      <c r="IQ1248" s="48"/>
      <c r="IR1248" s="48"/>
      <c r="IS1248" s="48"/>
      <c r="IT1248" s="48"/>
      <c r="IU1248" s="48"/>
      <c r="IV1248" s="48"/>
    </row>
    <row r="1249" spans="2:256" x14ac:dyDescent="0.25">
      <c r="B1249" s="48"/>
      <c r="C1249" s="48"/>
      <c r="D1249" s="48"/>
      <c r="E1249" s="48"/>
      <c r="F1249" s="48"/>
      <c r="G1249" s="48"/>
      <c r="H1249" s="48"/>
      <c r="I1249" s="48"/>
      <c r="J1249" s="48"/>
      <c r="K1249" s="48"/>
      <c r="O1249" s="48"/>
      <c r="P1249" s="48"/>
      <c r="Q1249" s="48"/>
      <c r="R1249" s="48"/>
      <c r="S1249" s="48"/>
      <c r="T1249" s="48"/>
      <c r="U1249" s="48"/>
      <c r="V1249" s="48"/>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c r="AR1249" s="48"/>
      <c r="AS1249" s="48"/>
      <c r="AT1249" s="48"/>
      <c r="AU1249" s="48"/>
      <c r="AV1249" s="48"/>
      <c r="AW1249" s="48"/>
      <c r="AX1249" s="48"/>
      <c r="AY1249" s="48"/>
      <c r="AZ1249" s="48"/>
      <c r="BA1249" s="48"/>
      <c r="BB1249" s="48"/>
      <c r="BC1249" s="48"/>
      <c r="BD1249" s="48"/>
      <c r="BE1249" s="48"/>
      <c r="BF1249" s="48"/>
      <c r="BG1249" s="48"/>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c r="EF1249" s="48"/>
      <c r="EG1249" s="48"/>
      <c r="EH1249" s="48"/>
      <c r="EI1249" s="48"/>
      <c r="EJ1249" s="48"/>
      <c r="EK1249" s="48"/>
      <c r="EL1249" s="48"/>
      <c r="EM1249" s="48"/>
      <c r="EN1249" s="48"/>
      <c r="EO1249" s="48"/>
      <c r="EP1249" s="48"/>
      <c r="EQ1249" s="48"/>
      <c r="ER1249" s="48"/>
      <c r="ES1249" s="48"/>
      <c r="ET1249" s="48"/>
      <c r="EU1249" s="48"/>
      <c r="EV1249" s="48"/>
      <c r="EW1249" s="48"/>
      <c r="EX1249" s="48"/>
      <c r="EY1249" s="48"/>
      <c r="EZ1249" s="48"/>
      <c r="FA1249" s="48"/>
      <c r="FB1249" s="48"/>
      <c r="FC1249" s="48"/>
      <c r="FD1249" s="48"/>
      <c r="FE1249" s="48"/>
      <c r="FF1249" s="48"/>
      <c r="FG1249" s="48"/>
      <c r="FH1249" s="48"/>
      <c r="FI1249" s="48"/>
      <c r="FJ1249" s="48"/>
      <c r="FK1249" s="48"/>
      <c r="FL1249" s="48"/>
      <c r="FM1249" s="48"/>
      <c r="FN1249" s="48"/>
      <c r="FO1249" s="48"/>
      <c r="FP1249" s="48"/>
      <c r="FQ1249" s="48"/>
      <c r="FR1249" s="48"/>
      <c r="FS1249" s="48"/>
      <c r="FT1249" s="48"/>
      <c r="FU1249" s="48"/>
      <c r="FV1249" s="48"/>
      <c r="FW1249" s="48"/>
      <c r="FX1249" s="48"/>
      <c r="FY1249" s="48"/>
      <c r="FZ1249" s="48"/>
      <c r="GA1249" s="48"/>
      <c r="GB1249" s="48"/>
      <c r="GC1249" s="48"/>
      <c r="GD1249" s="48"/>
      <c r="GE1249" s="48"/>
      <c r="GF1249" s="48"/>
      <c r="GG1249" s="48"/>
      <c r="GH1249" s="48"/>
      <c r="GI1249" s="48"/>
      <c r="GJ1249" s="48"/>
      <c r="GK1249" s="48"/>
      <c r="GL1249" s="48"/>
      <c r="GM1249" s="48"/>
      <c r="GN1249" s="48"/>
      <c r="GO1249" s="48"/>
      <c r="GP1249" s="48"/>
      <c r="GQ1249" s="48"/>
      <c r="GR1249" s="48"/>
      <c r="GS1249" s="48"/>
      <c r="GT1249" s="48"/>
      <c r="GU1249" s="48"/>
      <c r="GV1249" s="48"/>
      <c r="GW1249" s="48"/>
      <c r="GX1249" s="48"/>
      <c r="GY1249" s="48"/>
      <c r="GZ1249" s="48"/>
      <c r="HA1249" s="48"/>
      <c r="HB1249" s="48"/>
      <c r="HC1249" s="48"/>
      <c r="HD1249" s="48"/>
      <c r="HE1249" s="48"/>
      <c r="HF1249" s="48"/>
      <c r="HG1249" s="48"/>
      <c r="HH1249" s="48"/>
      <c r="HI1249" s="48"/>
      <c r="HJ1249" s="48"/>
      <c r="HK1249" s="48"/>
      <c r="HL1249" s="48"/>
      <c r="HM1249" s="48"/>
      <c r="HN1249" s="48"/>
      <c r="HO1249" s="48"/>
      <c r="HP1249" s="48"/>
      <c r="HQ1249" s="48"/>
      <c r="HR1249" s="48"/>
      <c r="HS1249" s="48"/>
      <c r="HT1249" s="48"/>
      <c r="HU1249" s="48"/>
      <c r="HV1249" s="48"/>
      <c r="HW1249" s="48"/>
      <c r="HX1249" s="48"/>
      <c r="HY1249" s="48"/>
      <c r="HZ1249" s="48"/>
      <c r="IA1249" s="48"/>
      <c r="IB1249" s="48"/>
      <c r="IC1249" s="48"/>
      <c r="ID1249" s="48"/>
      <c r="IE1249" s="48"/>
      <c r="IF1249" s="48"/>
      <c r="IG1249" s="48"/>
      <c r="IH1249" s="48"/>
      <c r="II1249" s="48"/>
      <c r="IJ1249" s="48"/>
      <c r="IK1249" s="48"/>
      <c r="IL1249" s="48"/>
      <c r="IM1249" s="48"/>
      <c r="IN1249" s="48"/>
      <c r="IO1249" s="48"/>
      <c r="IP1249" s="48"/>
      <c r="IQ1249" s="48"/>
      <c r="IR1249" s="48"/>
      <c r="IS1249" s="48"/>
      <c r="IT1249" s="48"/>
      <c r="IU1249" s="48"/>
      <c r="IV1249" s="48"/>
    </row>
    <row r="1250" spans="2:256" x14ac:dyDescent="0.25">
      <c r="B1250" s="48"/>
      <c r="C1250" s="48"/>
      <c r="D1250" s="48"/>
      <c r="E1250" s="48"/>
      <c r="F1250" s="48"/>
      <c r="G1250" s="48"/>
      <c r="H1250" s="48"/>
      <c r="I1250" s="48"/>
      <c r="J1250" s="48"/>
      <c r="K1250" s="48"/>
      <c r="O1250" s="48"/>
      <c r="P1250" s="48"/>
      <c r="Q1250" s="48"/>
      <c r="R1250" s="48"/>
      <c r="S1250" s="48"/>
      <c r="T1250" s="48"/>
      <c r="U1250" s="48"/>
      <c r="V1250" s="48"/>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c r="AR1250" s="48"/>
      <c r="AS1250" s="48"/>
      <c r="AT1250" s="48"/>
      <c r="AU1250" s="48"/>
      <c r="AV1250" s="48"/>
      <c r="AW1250" s="48"/>
      <c r="AX1250" s="48"/>
      <c r="AY1250" s="48"/>
      <c r="AZ1250" s="48"/>
      <c r="BA1250" s="48"/>
      <c r="BB1250" s="48"/>
      <c r="BC1250" s="48"/>
      <c r="BD1250" s="48"/>
      <c r="BE1250" s="48"/>
      <c r="BF1250" s="48"/>
      <c r="BG1250" s="48"/>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c r="EF1250" s="48"/>
      <c r="EG1250" s="48"/>
      <c r="EH1250" s="48"/>
      <c r="EI1250" s="48"/>
      <c r="EJ1250" s="48"/>
      <c r="EK1250" s="48"/>
      <c r="EL1250" s="48"/>
      <c r="EM1250" s="48"/>
      <c r="EN1250" s="48"/>
      <c r="EO1250" s="48"/>
      <c r="EP1250" s="48"/>
      <c r="EQ1250" s="48"/>
      <c r="ER1250" s="48"/>
      <c r="ES1250" s="48"/>
      <c r="ET1250" s="48"/>
      <c r="EU1250" s="48"/>
      <c r="EV1250" s="48"/>
      <c r="EW1250" s="48"/>
      <c r="EX1250" s="48"/>
      <c r="EY1250" s="48"/>
      <c r="EZ1250" s="48"/>
      <c r="FA1250" s="48"/>
      <c r="FB1250" s="48"/>
      <c r="FC1250" s="48"/>
      <c r="FD1250" s="48"/>
      <c r="FE1250" s="48"/>
      <c r="FF1250" s="48"/>
      <c r="FG1250" s="48"/>
      <c r="FH1250" s="48"/>
      <c r="FI1250" s="48"/>
      <c r="FJ1250" s="48"/>
      <c r="FK1250" s="48"/>
      <c r="FL1250" s="48"/>
      <c r="FM1250" s="48"/>
      <c r="FN1250" s="48"/>
      <c r="FO1250" s="48"/>
      <c r="FP1250" s="48"/>
      <c r="FQ1250" s="48"/>
      <c r="FR1250" s="48"/>
      <c r="FS1250" s="48"/>
      <c r="FT1250" s="48"/>
      <c r="FU1250" s="48"/>
      <c r="FV1250" s="48"/>
      <c r="FW1250" s="48"/>
      <c r="FX1250" s="48"/>
      <c r="FY1250" s="48"/>
      <c r="FZ1250" s="48"/>
      <c r="GA1250" s="48"/>
      <c r="GB1250" s="48"/>
      <c r="GC1250" s="48"/>
      <c r="GD1250" s="48"/>
      <c r="GE1250" s="48"/>
      <c r="GF1250" s="48"/>
      <c r="GG1250" s="48"/>
      <c r="GH1250" s="48"/>
      <c r="GI1250" s="48"/>
      <c r="GJ1250" s="48"/>
      <c r="GK1250" s="48"/>
      <c r="GL1250" s="48"/>
      <c r="GM1250" s="48"/>
      <c r="GN1250" s="48"/>
      <c r="GO1250" s="48"/>
      <c r="GP1250" s="48"/>
      <c r="GQ1250" s="48"/>
      <c r="GR1250" s="48"/>
      <c r="GS1250" s="48"/>
      <c r="GT1250" s="48"/>
      <c r="GU1250" s="48"/>
      <c r="GV1250" s="48"/>
      <c r="GW1250" s="48"/>
      <c r="GX1250" s="48"/>
      <c r="GY1250" s="48"/>
      <c r="GZ1250" s="48"/>
      <c r="HA1250" s="48"/>
      <c r="HB1250" s="48"/>
      <c r="HC1250" s="48"/>
      <c r="HD1250" s="48"/>
      <c r="HE1250" s="48"/>
      <c r="HF1250" s="48"/>
      <c r="HG1250" s="48"/>
      <c r="HH1250" s="48"/>
      <c r="HI1250" s="48"/>
      <c r="HJ1250" s="48"/>
      <c r="HK1250" s="48"/>
      <c r="HL1250" s="48"/>
      <c r="HM1250" s="48"/>
      <c r="HN1250" s="48"/>
      <c r="HO1250" s="48"/>
      <c r="HP1250" s="48"/>
      <c r="HQ1250" s="48"/>
      <c r="HR1250" s="48"/>
      <c r="HS1250" s="48"/>
      <c r="HT1250" s="48"/>
      <c r="HU1250" s="48"/>
      <c r="HV1250" s="48"/>
      <c r="HW1250" s="48"/>
      <c r="HX1250" s="48"/>
      <c r="HY1250" s="48"/>
      <c r="HZ1250" s="48"/>
      <c r="IA1250" s="48"/>
      <c r="IB1250" s="48"/>
      <c r="IC1250" s="48"/>
      <c r="ID1250" s="48"/>
      <c r="IE1250" s="48"/>
      <c r="IF1250" s="48"/>
      <c r="IG1250" s="48"/>
      <c r="IH1250" s="48"/>
      <c r="II1250" s="48"/>
      <c r="IJ1250" s="48"/>
      <c r="IK1250" s="48"/>
      <c r="IL1250" s="48"/>
      <c r="IM1250" s="48"/>
      <c r="IN1250" s="48"/>
      <c r="IO1250" s="48"/>
      <c r="IP1250" s="48"/>
      <c r="IQ1250" s="48"/>
      <c r="IR1250" s="48"/>
      <c r="IS1250" s="48"/>
      <c r="IT1250" s="48"/>
      <c r="IU1250" s="48"/>
      <c r="IV1250" s="48"/>
    </row>
    <row r="1251" spans="2:256" x14ac:dyDescent="0.25">
      <c r="B1251" s="48"/>
      <c r="C1251" s="48"/>
      <c r="D1251" s="48"/>
      <c r="E1251" s="48"/>
      <c r="F1251" s="48"/>
      <c r="G1251" s="48"/>
      <c r="H1251" s="48"/>
      <c r="I1251" s="48"/>
      <c r="J1251" s="48"/>
      <c r="K1251" s="48"/>
      <c r="O1251" s="48"/>
      <c r="P1251" s="48"/>
      <c r="Q1251" s="48"/>
      <c r="R1251" s="48"/>
      <c r="S1251" s="48"/>
      <c r="T1251" s="48"/>
      <c r="U1251" s="48"/>
      <c r="V1251" s="48"/>
      <c r="W1251" s="48"/>
      <c r="X1251" s="48"/>
      <c r="Y1251" s="48"/>
      <c r="Z1251" s="48"/>
      <c r="AA1251" s="48"/>
      <c r="AB1251" s="48"/>
      <c r="AC1251" s="48"/>
      <c r="AD1251" s="48"/>
      <c r="AE1251" s="48"/>
      <c r="AF1251" s="48"/>
      <c r="AG1251" s="48"/>
      <c r="AH1251" s="48"/>
      <c r="AI1251" s="48"/>
      <c r="AJ1251" s="48"/>
      <c r="AK1251" s="48"/>
      <c r="AL1251" s="48"/>
      <c r="AM1251" s="48"/>
      <c r="AN1251" s="48"/>
      <c r="AO1251" s="48"/>
      <c r="AP1251" s="48"/>
      <c r="AQ1251" s="48"/>
      <c r="AR1251" s="48"/>
      <c r="AS1251" s="48"/>
      <c r="AT1251" s="48"/>
      <c r="AU1251" s="48"/>
      <c r="AV1251" s="48"/>
      <c r="AW1251" s="48"/>
      <c r="AX1251" s="48"/>
      <c r="AY1251" s="48"/>
      <c r="AZ1251" s="48"/>
      <c r="BA1251" s="48"/>
      <c r="BB1251" s="48"/>
      <c r="BC1251" s="48"/>
      <c r="BD1251" s="48"/>
      <c r="BE1251" s="48"/>
      <c r="BF1251" s="48"/>
      <c r="BG1251" s="48"/>
      <c r="BH1251" s="48"/>
      <c r="BI1251" s="48"/>
      <c r="BJ1251" s="48"/>
      <c r="BK1251" s="48"/>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48"/>
      <c r="DF1251" s="48"/>
      <c r="DG1251" s="48"/>
      <c r="DH1251" s="48"/>
      <c r="DI1251" s="48"/>
      <c r="DJ1251" s="48"/>
      <c r="DK1251" s="48"/>
      <c r="DL1251" s="48"/>
      <c r="DM1251" s="48"/>
      <c r="DN1251" s="48"/>
      <c r="DO1251" s="48"/>
      <c r="DP1251" s="48"/>
      <c r="DQ1251" s="48"/>
      <c r="DR1251" s="48"/>
      <c r="DS1251" s="48"/>
      <c r="DT1251" s="48"/>
      <c r="DU1251" s="48"/>
      <c r="DV1251" s="48"/>
      <c r="DW1251" s="48"/>
      <c r="DX1251" s="48"/>
      <c r="DY1251" s="48"/>
      <c r="DZ1251" s="48"/>
      <c r="EA1251" s="48"/>
      <c r="EB1251" s="48"/>
      <c r="EC1251" s="48"/>
      <c r="ED1251" s="48"/>
      <c r="EE1251" s="48"/>
      <c r="EF1251" s="48"/>
      <c r="EG1251" s="48"/>
      <c r="EH1251" s="48"/>
      <c r="EI1251" s="48"/>
      <c r="EJ1251" s="48"/>
      <c r="EK1251" s="48"/>
      <c r="EL1251" s="48"/>
      <c r="EM1251" s="48"/>
      <c r="EN1251" s="48"/>
      <c r="EO1251" s="48"/>
      <c r="EP1251" s="48"/>
      <c r="EQ1251" s="48"/>
      <c r="ER1251" s="48"/>
      <c r="ES1251" s="48"/>
      <c r="ET1251" s="48"/>
      <c r="EU1251" s="48"/>
      <c r="EV1251" s="48"/>
      <c r="EW1251" s="48"/>
      <c r="EX1251" s="48"/>
      <c r="EY1251" s="48"/>
      <c r="EZ1251" s="48"/>
      <c r="FA1251" s="48"/>
      <c r="FB1251" s="48"/>
      <c r="FC1251" s="48"/>
      <c r="FD1251" s="48"/>
      <c r="FE1251" s="48"/>
      <c r="FF1251" s="48"/>
      <c r="FG1251" s="48"/>
      <c r="FH1251" s="48"/>
      <c r="FI1251" s="48"/>
      <c r="FJ1251" s="48"/>
      <c r="FK1251" s="48"/>
      <c r="FL1251" s="48"/>
      <c r="FM1251" s="48"/>
      <c r="FN1251" s="48"/>
      <c r="FO1251" s="48"/>
      <c r="FP1251" s="48"/>
      <c r="FQ1251" s="48"/>
      <c r="FR1251" s="48"/>
      <c r="FS1251" s="48"/>
      <c r="FT1251" s="48"/>
      <c r="FU1251" s="48"/>
      <c r="FV1251" s="48"/>
      <c r="FW1251" s="48"/>
      <c r="FX1251" s="48"/>
      <c r="FY1251" s="48"/>
      <c r="FZ1251" s="48"/>
      <c r="GA1251" s="48"/>
      <c r="GB1251" s="48"/>
      <c r="GC1251" s="48"/>
      <c r="GD1251" s="48"/>
      <c r="GE1251" s="48"/>
      <c r="GF1251" s="48"/>
      <c r="GG1251" s="48"/>
      <c r="GH1251" s="48"/>
      <c r="GI1251" s="48"/>
      <c r="GJ1251" s="48"/>
      <c r="GK1251" s="48"/>
      <c r="GL1251" s="48"/>
      <c r="GM1251" s="48"/>
      <c r="GN1251" s="48"/>
      <c r="GO1251" s="48"/>
      <c r="GP1251" s="48"/>
      <c r="GQ1251" s="48"/>
      <c r="GR1251" s="48"/>
      <c r="GS1251" s="48"/>
      <c r="GT1251" s="48"/>
      <c r="GU1251" s="48"/>
      <c r="GV1251" s="48"/>
      <c r="GW1251" s="48"/>
      <c r="GX1251" s="48"/>
      <c r="GY1251" s="48"/>
      <c r="GZ1251" s="48"/>
      <c r="HA1251" s="48"/>
      <c r="HB1251" s="48"/>
      <c r="HC1251" s="48"/>
      <c r="HD1251" s="48"/>
      <c r="HE1251" s="48"/>
      <c r="HF1251" s="48"/>
      <c r="HG1251" s="48"/>
      <c r="HH1251" s="48"/>
      <c r="HI1251" s="48"/>
      <c r="HJ1251" s="48"/>
      <c r="HK1251" s="48"/>
      <c r="HL1251" s="48"/>
      <c r="HM1251" s="48"/>
      <c r="HN1251" s="48"/>
      <c r="HO1251" s="48"/>
      <c r="HP1251" s="48"/>
      <c r="HQ1251" s="48"/>
      <c r="HR1251" s="48"/>
      <c r="HS1251" s="48"/>
      <c r="HT1251" s="48"/>
      <c r="HU1251" s="48"/>
      <c r="HV1251" s="48"/>
      <c r="HW1251" s="48"/>
      <c r="HX1251" s="48"/>
      <c r="HY1251" s="48"/>
      <c r="HZ1251" s="48"/>
      <c r="IA1251" s="48"/>
      <c r="IB1251" s="48"/>
      <c r="IC1251" s="48"/>
      <c r="ID1251" s="48"/>
      <c r="IE1251" s="48"/>
      <c r="IF1251" s="48"/>
      <c r="IG1251" s="48"/>
      <c r="IH1251" s="48"/>
      <c r="II1251" s="48"/>
      <c r="IJ1251" s="48"/>
      <c r="IK1251" s="48"/>
      <c r="IL1251" s="48"/>
      <c r="IM1251" s="48"/>
      <c r="IN1251" s="48"/>
      <c r="IO1251" s="48"/>
      <c r="IP1251" s="48"/>
      <c r="IQ1251" s="48"/>
      <c r="IR1251" s="48"/>
      <c r="IS1251" s="48"/>
      <c r="IT1251" s="48"/>
      <c r="IU1251" s="48"/>
      <c r="IV1251" s="48"/>
    </row>
    <row r="1252" spans="2:256" x14ac:dyDescent="0.25">
      <c r="B1252" s="48"/>
      <c r="C1252" s="48"/>
      <c r="D1252" s="48"/>
      <c r="E1252" s="48"/>
      <c r="F1252" s="48"/>
      <c r="G1252" s="48"/>
      <c r="H1252" s="48"/>
      <c r="I1252" s="48"/>
      <c r="J1252" s="48"/>
      <c r="K1252" s="48"/>
      <c r="O1252" s="48"/>
      <c r="P1252" s="48"/>
      <c r="Q1252" s="48"/>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c r="AR1252" s="48"/>
      <c r="AS1252" s="48"/>
      <c r="AT1252" s="48"/>
      <c r="AU1252" s="48"/>
      <c r="AV1252" s="48"/>
      <c r="AW1252" s="48"/>
      <c r="AX1252" s="48"/>
      <c r="AY1252" s="48"/>
      <c r="AZ1252" s="48"/>
      <c r="BA1252" s="48"/>
      <c r="BB1252" s="48"/>
      <c r="BC1252" s="48"/>
      <c r="BD1252" s="48"/>
      <c r="BE1252" s="48"/>
      <c r="BF1252" s="48"/>
      <c r="BG1252" s="48"/>
      <c r="BH1252" s="48"/>
      <c r="BI1252" s="48"/>
      <c r="BJ1252" s="48"/>
      <c r="BK1252" s="48"/>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c r="EF1252" s="48"/>
      <c r="EG1252" s="48"/>
      <c r="EH1252" s="48"/>
      <c r="EI1252" s="48"/>
      <c r="EJ1252" s="48"/>
      <c r="EK1252" s="48"/>
      <c r="EL1252" s="48"/>
      <c r="EM1252" s="48"/>
      <c r="EN1252" s="48"/>
      <c r="EO1252" s="48"/>
      <c r="EP1252" s="48"/>
      <c r="EQ1252" s="48"/>
      <c r="ER1252" s="48"/>
      <c r="ES1252" s="48"/>
      <c r="ET1252" s="48"/>
      <c r="EU1252" s="48"/>
      <c r="EV1252" s="48"/>
      <c r="EW1252" s="48"/>
      <c r="EX1252" s="48"/>
      <c r="EY1252" s="48"/>
      <c r="EZ1252" s="48"/>
      <c r="FA1252" s="48"/>
      <c r="FB1252" s="48"/>
      <c r="FC1252" s="48"/>
      <c r="FD1252" s="48"/>
      <c r="FE1252" s="48"/>
      <c r="FF1252" s="48"/>
      <c r="FG1252" s="48"/>
      <c r="FH1252" s="48"/>
      <c r="FI1252" s="48"/>
      <c r="FJ1252" s="48"/>
      <c r="FK1252" s="48"/>
      <c r="FL1252" s="48"/>
      <c r="FM1252" s="48"/>
      <c r="FN1252" s="48"/>
      <c r="FO1252" s="48"/>
      <c r="FP1252" s="48"/>
      <c r="FQ1252" s="48"/>
      <c r="FR1252" s="48"/>
      <c r="FS1252" s="48"/>
      <c r="FT1252" s="48"/>
      <c r="FU1252" s="48"/>
      <c r="FV1252" s="48"/>
      <c r="FW1252" s="48"/>
      <c r="FX1252" s="48"/>
      <c r="FY1252" s="48"/>
      <c r="FZ1252" s="48"/>
      <c r="GA1252" s="48"/>
      <c r="GB1252" s="48"/>
      <c r="GC1252" s="48"/>
      <c r="GD1252" s="48"/>
      <c r="GE1252" s="48"/>
      <c r="GF1252" s="48"/>
      <c r="GG1252" s="48"/>
      <c r="GH1252" s="48"/>
      <c r="GI1252" s="48"/>
      <c r="GJ1252" s="48"/>
      <c r="GK1252" s="48"/>
      <c r="GL1252" s="48"/>
      <c r="GM1252" s="48"/>
      <c r="GN1252" s="48"/>
      <c r="GO1252" s="48"/>
      <c r="GP1252" s="48"/>
      <c r="GQ1252" s="48"/>
      <c r="GR1252" s="48"/>
      <c r="GS1252" s="48"/>
      <c r="GT1252" s="48"/>
      <c r="GU1252" s="48"/>
      <c r="GV1252" s="48"/>
      <c r="GW1252" s="48"/>
      <c r="GX1252" s="48"/>
      <c r="GY1252" s="48"/>
      <c r="GZ1252" s="48"/>
      <c r="HA1252" s="48"/>
      <c r="HB1252" s="48"/>
      <c r="HC1252" s="48"/>
      <c r="HD1252" s="48"/>
      <c r="HE1252" s="48"/>
      <c r="HF1252" s="48"/>
      <c r="HG1252" s="48"/>
      <c r="HH1252" s="48"/>
      <c r="HI1252" s="48"/>
      <c r="HJ1252" s="48"/>
      <c r="HK1252" s="48"/>
      <c r="HL1252" s="48"/>
      <c r="HM1252" s="48"/>
      <c r="HN1252" s="48"/>
      <c r="HO1252" s="48"/>
      <c r="HP1252" s="48"/>
      <c r="HQ1252" s="48"/>
      <c r="HR1252" s="48"/>
      <c r="HS1252" s="48"/>
      <c r="HT1252" s="48"/>
      <c r="HU1252" s="48"/>
      <c r="HV1252" s="48"/>
      <c r="HW1252" s="48"/>
      <c r="HX1252" s="48"/>
      <c r="HY1252" s="48"/>
      <c r="HZ1252" s="48"/>
      <c r="IA1252" s="48"/>
      <c r="IB1252" s="48"/>
      <c r="IC1252" s="48"/>
      <c r="ID1252" s="48"/>
      <c r="IE1252" s="48"/>
      <c r="IF1252" s="48"/>
      <c r="IG1252" s="48"/>
      <c r="IH1252" s="48"/>
      <c r="II1252" s="48"/>
      <c r="IJ1252" s="48"/>
      <c r="IK1252" s="48"/>
      <c r="IL1252" s="48"/>
      <c r="IM1252" s="48"/>
      <c r="IN1252" s="48"/>
      <c r="IO1252" s="48"/>
      <c r="IP1252" s="48"/>
      <c r="IQ1252" s="48"/>
      <c r="IR1252" s="48"/>
      <c r="IS1252" s="48"/>
      <c r="IT1252" s="48"/>
      <c r="IU1252" s="48"/>
      <c r="IV1252" s="48"/>
    </row>
    <row r="1253" spans="2:256" x14ac:dyDescent="0.25">
      <c r="B1253" s="48"/>
      <c r="C1253" s="48"/>
      <c r="D1253" s="48"/>
      <c r="E1253" s="48"/>
      <c r="F1253" s="48"/>
      <c r="G1253" s="48"/>
      <c r="H1253" s="48"/>
      <c r="I1253" s="48"/>
      <c r="J1253" s="48"/>
      <c r="K1253" s="48"/>
      <c r="O1253" s="48"/>
      <c r="P1253" s="48"/>
      <c r="Q1253" s="48"/>
      <c r="R1253" s="48"/>
      <c r="S1253" s="48"/>
      <c r="T1253" s="48"/>
      <c r="U1253" s="48"/>
      <c r="V1253" s="48"/>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c r="EF1253" s="48"/>
      <c r="EG1253" s="48"/>
      <c r="EH1253" s="48"/>
      <c r="EI1253" s="48"/>
      <c r="EJ1253" s="48"/>
      <c r="EK1253" s="48"/>
      <c r="EL1253" s="48"/>
      <c r="EM1253" s="48"/>
      <c r="EN1253" s="48"/>
      <c r="EO1253" s="48"/>
      <c r="EP1253" s="48"/>
      <c r="EQ1253" s="48"/>
      <c r="ER1253" s="48"/>
      <c r="ES1253" s="48"/>
      <c r="ET1253" s="48"/>
      <c r="EU1253" s="48"/>
      <c r="EV1253" s="48"/>
      <c r="EW1253" s="48"/>
      <c r="EX1253" s="48"/>
      <c r="EY1253" s="48"/>
      <c r="EZ1253" s="48"/>
      <c r="FA1253" s="48"/>
      <c r="FB1253" s="48"/>
      <c r="FC1253" s="48"/>
      <c r="FD1253" s="48"/>
      <c r="FE1253" s="48"/>
      <c r="FF1253" s="48"/>
      <c r="FG1253" s="48"/>
      <c r="FH1253" s="48"/>
      <c r="FI1253" s="48"/>
      <c r="FJ1253" s="48"/>
      <c r="FK1253" s="48"/>
      <c r="FL1253" s="48"/>
      <c r="FM1253" s="48"/>
      <c r="FN1253" s="48"/>
      <c r="FO1253" s="48"/>
      <c r="FP1253" s="48"/>
      <c r="FQ1253" s="48"/>
      <c r="FR1253" s="48"/>
      <c r="FS1253" s="48"/>
      <c r="FT1253" s="48"/>
      <c r="FU1253" s="48"/>
      <c r="FV1253" s="48"/>
      <c r="FW1253" s="48"/>
      <c r="FX1253" s="48"/>
      <c r="FY1253" s="48"/>
      <c r="FZ1253" s="48"/>
      <c r="GA1253" s="48"/>
      <c r="GB1253" s="48"/>
      <c r="GC1253" s="48"/>
      <c r="GD1253" s="48"/>
      <c r="GE1253" s="48"/>
      <c r="GF1253" s="48"/>
      <c r="GG1253" s="48"/>
      <c r="GH1253" s="48"/>
      <c r="GI1253" s="48"/>
      <c r="GJ1253" s="48"/>
      <c r="GK1253" s="48"/>
      <c r="GL1253" s="48"/>
      <c r="GM1253" s="48"/>
      <c r="GN1253" s="48"/>
      <c r="GO1253" s="48"/>
      <c r="GP1253" s="48"/>
      <c r="GQ1253" s="48"/>
      <c r="GR1253" s="48"/>
      <c r="GS1253" s="48"/>
      <c r="GT1253" s="48"/>
      <c r="GU1253" s="48"/>
      <c r="GV1253" s="48"/>
      <c r="GW1253" s="48"/>
      <c r="GX1253" s="48"/>
      <c r="GY1253" s="48"/>
      <c r="GZ1253" s="48"/>
      <c r="HA1253" s="48"/>
      <c r="HB1253" s="48"/>
      <c r="HC1253" s="48"/>
      <c r="HD1253" s="48"/>
      <c r="HE1253" s="48"/>
      <c r="HF1253" s="48"/>
      <c r="HG1253" s="48"/>
      <c r="HH1253" s="48"/>
      <c r="HI1253" s="48"/>
      <c r="HJ1253" s="48"/>
      <c r="HK1253" s="48"/>
      <c r="HL1253" s="48"/>
      <c r="HM1253" s="48"/>
      <c r="HN1253" s="48"/>
      <c r="HO1253" s="48"/>
      <c r="HP1253" s="48"/>
      <c r="HQ1253" s="48"/>
      <c r="HR1253" s="48"/>
      <c r="HS1253" s="48"/>
      <c r="HT1253" s="48"/>
      <c r="HU1253" s="48"/>
      <c r="HV1253" s="48"/>
      <c r="HW1253" s="48"/>
      <c r="HX1253" s="48"/>
      <c r="HY1253" s="48"/>
      <c r="HZ1253" s="48"/>
      <c r="IA1253" s="48"/>
      <c r="IB1253" s="48"/>
      <c r="IC1253" s="48"/>
      <c r="ID1253" s="48"/>
      <c r="IE1253" s="48"/>
      <c r="IF1253" s="48"/>
      <c r="IG1253" s="48"/>
      <c r="IH1253" s="48"/>
      <c r="II1253" s="48"/>
      <c r="IJ1253" s="48"/>
      <c r="IK1253" s="48"/>
      <c r="IL1253" s="48"/>
      <c r="IM1253" s="48"/>
      <c r="IN1253" s="48"/>
      <c r="IO1253" s="48"/>
      <c r="IP1253" s="48"/>
      <c r="IQ1253" s="48"/>
      <c r="IR1253" s="48"/>
      <c r="IS1253" s="48"/>
      <c r="IT1253" s="48"/>
      <c r="IU1253" s="48"/>
      <c r="IV1253" s="48"/>
    </row>
    <row r="1254" spans="2:256" x14ac:dyDescent="0.25">
      <c r="B1254" s="48"/>
      <c r="C1254" s="48"/>
      <c r="D1254" s="48"/>
      <c r="E1254" s="48"/>
      <c r="F1254" s="48"/>
      <c r="G1254" s="48"/>
      <c r="H1254" s="48"/>
      <c r="I1254" s="48"/>
      <c r="J1254" s="48"/>
      <c r="K1254" s="48"/>
      <c r="O1254" s="48"/>
      <c r="P1254" s="48"/>
      <c r="Q1254" s="48"/>
      <c r="R1254" s="48"/>
      <c r="S1254" s="48"/>
      <c r="T1254" s="48"/>
      <c r="U1254" s="48"/>
      <c r="V1254" s="48"/>
      <c r="W1254" s="48"/>
      <c r="X1254" s="48"/>
      <c r="Y1254" s="48"/>
      <c r="Z1254" s="48"/>
      <c r="AA1254" s="48"/>
      <c r="AB1254" s="48"/>
      <c r="AC1254" s="48"/>
      <c r="AD1254" s="48"/>
      <c r="AE1254" s="48"/>
      <c r="AF1254" s="48"/>
      <c r="AG1254" s="48"/>
      <c r="AH1254" s="48"/>
      <c r="AI1254" s="48"/>
      <c r="AJ1254" s="48"/>
      <c r="AK1254" s="48"/>
      <c r="AL1254" s="48"/>
      <c r="AM1254" s="48"/>
      <c r="AN1254" s="48"/>
      <c r="AO1254" s="48"/>
      <c r="AP1254" s="48"/>
      <c r="AQ1254" s="48"/>
      <c r="AR1254" s="48"/>
      <c r="AS1254" s="48"/>
      <c r="AT1254" s="48"/>
      <c r="AU1254" s="48"/>
      <c r="AV1254" s="48"/>
      <c r="AW1254" s="48"/>
      <c r="AX1254" s="48"/>
      <c r="AY1254" s="48"/>
      <c r="AZ1254" s="48"/>
      <c r="BA1254" s="48"/>
      <c r="BB1254" s="48"/>
      <c r="BC1254" s="48"/>
      <c r="BD1254" s="48"/>
      <c r="BE1254" s="48"/>
      <c r="BF1254" s="48"/>
      <c r="BG1254" s="48"/>
      <c r="BH1254" s="48"/>
      <c r="BI1254" s="48"/>
      <c r="BJ1254" s="48"/>
      <c r="BK1254" s="48"/>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c r="EF1254" s="48"/>
      <c r="EG1254" s="48"/>
      <c r="EH1254" s="48"/>
      <c r="EI1254" s="48"/>
      <c r="EJ1254" s="48"/>
      <c r="EK1254" s="48"/>
      <c r="EL1254" s="48"/>
      <c r="EM1254" s="48"/>
      <c r="EN1254" s="48"/>
      <c r="EO1254" s="48"/>
      <c r="EP1254" s="48"/>
      <c r="EQ1254" s="48"/>
      <c r="ER1254" s="48"/>
      <c r="ES1254" s="48"/>
      <c r="ET1254" s="48"/>
      <c r="EU1254" s="48"/>
      <c r="EV1254" s="48"/>
      <c r="EW1254" s="48"/>
      <c r="EX1254" s="48"/>
      <c r="EY1254" s="48"/>
      <c r="EZ1254" s="48"/>
      <c r="FA1254" s="48"/>
      <c r="FB1254" s="48"/>
      <c r="FC1254" s="48"/>
      <c r="FD1254" s="48"/>
      <c r="FE1254" s="48"/>
      <c r="FF1254" s="48"/>
      <c r="FG1254" s="48"/>
      <c r="FH1254" s="48"/>
      <c r="FI1254" s="48"/>
      <c r="FJ1254" s="48"/>
      <c r="FK1254" s="48"/>
      <c r="FL1254" s="48"/>
      <c r="FM1254" s="48"/>
      <c r="FN1254" s="48"/>
      <c r="FO1254" s="48"/>
      <c r="FP1254" s="48"/>
      <c r="FQ1254" s="48"/>
      <c r="FR1254" s="48"/>
      <c r="FS1254" s="48"/>
      <c r="FT1254" s="48"/>
      <c r="FU1254" s="48"/>
      <c r="FV1254" s="48"/>
      <c r="FW1254" s="48"/>
      <c r="FX1254" s="48"/>
      <c r="FY1254" s="48"/>
      <c r="FZ1254" s="48"/>
      <c r="GA1254" s="48"/>
      <c r="GB1254" s="48"/>
      <c r="GC1254" s="48"/>
      <c r="GD1254" s="48"/>
      <c r="GE1254" s="48"/>
      <c r="GF1254" s="48"/>
      <c r="GG1254" s="48"/>
      <c r="GH1254" s="48"/>
      <c r="GI1254" s="48"/>
      <c r="GJ1254" s="48"/>
      <c r="GK1254" s="48"/>
      <c r="GL1254" s="48"/>
      <c r="GM1254" s="48"/>
      <c r="GN1254" s="48"/>
      <c r="GO1254" s="48"/>
      <c r="GP1254" s="48"/>
      <c r="GQ1254" s="48"/>
      <c r="GR1254" s="48"/>
      <c r="GS1254" s="48"/>
      <c r="GT1254" s="48"/>
      <c r="GU1254" s="48"/>
      <c r="GV1254" s="48"/>
      <c r="GW1254" s="48"/>
      <c r="GX1254" s="48"/>
      <c r="GY1254" s="48"/>
      <c r="GZ1254" s="48"/>
      <c r="HA1254" s="48"/>
      <c r="HB1254" s="48"/>
      <c r="HC1254" s="48"/>
      <c r="HD1254" s="48"/>
      <c r="HE1254" s="48"/>
      <c r="HF1254" s="48"/>
      <c r="HG1254" s="48"/>
      <c r="HH1254" s="48"/>
      <c r="HI1254" s="48"/>
      <c r="HJ1254" s="48"/>
      <c r="HK1254" s="48"/>
      <c r="HL1254" s="48"/>
      <c r="HM1254" s="48"/>
      <c r="HN1254" s="48"/>
      <c r="HO1254" s="48"/>
      <c r="HP1254" s="48"/>
      <c r="HQ1254" s="48"/>
      <c r="HR1254" s="48"/>
      <c r="HS1254" s="48"/>
      <c r="HT1254" s="48"/>
      <c r="HU1254" s="48"/>
      <c r="HV1254" s="48"/>
      <c r="HW1254" s="48"/>
      <c r="HX1254" s="48"/>
      <c r="HY1254" s="48"/>
      <c r="HZ1254" s="48"/>
      <c r="IA1254" s="48"/>
      <c r="IB1254" s="48"/>
      <c r="IC1254" s="48"/>
      <c r="ID1254" s="48"/>
      <c r="IE1254" s="48"/>
      <c r="IF1254" s="48"/>
      <c r="IG1254" s="48"/>
      <c r="IH1254" s="48"/>
      <c r="II1254" s="48"/>
      <c r="IJ1254" s="48"/>
      <c r="IK1254" s="48"/>
      <c r="IL1254" s="48"/>
      <c r="IM1254" s="48"/>
      <c r="IN1254" s="48"/>
      <c r="IO1254" s="48"/>
      <c r="IP1254" s="48"/>
      <c r="IQ1254" s="48"/>
      <c r="IR1254" s="48"/>
      <c r="IS1254" s="48"/>
      <c r="IT1254" s="48"/>
      <c r="IU1254" s="48"/>
      <c r="IV1254" s="48"/>
    </row>
    <row r="1255" spans="2:256" x14ac:dyDescent="0.25">
      <c r="B1255" s="48"/>
      <c r="C1255" s="48"/>
      <c r="D1255" s="48"/>
      <c r="E1255" s="48"/>
      <c r="F1255" s="48"/>
      <c r="G1255" s="48"/>
      <c r="H1255" s="48"/>
      <c r="I1255" s="48"/>
      <c r="J1255" s="48"/>
      <c r="K1255" s="48"/>
      <c r="O1255" s="48"/>
      <c r="P1255" s="48"/>
      <c r="Q1255" s="48"/>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c r="AR1255" s="48"/>
      <c r="AS1255" s="48"/>
      <c r="AT1255" s="48"/>
      <c r="AU1255" s="48"/>
      <c r="AV1255" s="48"/>
      <c r="AW1255" s="48"/>
      <c r="AX1255" s="48"/>
      <c r="AY1255" s="48"/>
      <c r="AZ1255" s="48"/>
      <c r="BA1255" s="48"/>
      <c r="BB1255" s="48"/>
      <c r="BC1255" s="48"/>
      <c r="BD1255" s="48"/>
      <c r="BE1255" s="48"/>
      <c r="BF1255" s="48"/>
      <c r="BG1255" s="48"/>
      <c r="BH1255" s="48"/>
      <c r="BI1255" s="48"/>
      <c r="BJ1255" s="48"/>
      <c r="BK1255" s="48"/>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c r="DT1255" s="48"/>
      <c r="DU1255" s="48"/>
      <c r="DV1255" s="48"/>
      <c r="DW1255" s="48"/>
      <c r="DX1255" s="48"/>
      <c r="DY1255" s="48"/>
      <c r="DZ1255" s="48"/>
      <c r="EA1255" s="48"/>
      <c r="EB1255" s="48"/>
      <c r="EC1255" s="48"/>
      <c r="ED1255" s="48"/>
      <c r="EE1255" s="48"/>
      <c r="EF1255" s="48"/>
      <c r="EG1255" s="48"/>
      <c r="EH1255" s="48"/>
      <c r="EI1255" s="48"/>
      <c r="EJ1255" s="48"/>
      <c r="EK1255" s="48"/>
      <c r="EL1255" s="48"/>
      <c r="EM1255" s="48"/>
      <c r="EN1255" s="48"/>
      <c r="EO1255" s="48"/>
      <c r="EP1255" s="48"/>
      <c r="EQ1255" s="48"/>
      <c r="ER1255" s="48"/>
      <c r="ES1255" s="48"/>
      <c r="ET1255" s="48"/>
      <c r="EU1255" s="48"/>
      <c r="EV1255" s="48"/>
      <c r="EW1255" s="48"/>
      <c r="EX1255" s="48"/>
      <c r="EY1255" s="48"/>
      <c r="EZ1255" s="48"/>
      <c r="FA1255" s="48"/>
      <c r="FB1255" s="48"/>
      <c r="FC1255" s="48"/>
      <c r="FD1255" s="48"/>
      <c r="FE1255" s="48"/>
      <c r="FF1255" s="48"/>
      <c r="FG1255" s="48"/>
      <c r="FH1255" s="48"/>
      <c r="FI1255" s="48"/>
      <c r="FJ1255" s="48"/>
      <c r="FK1255" s="48"/>
      <c r="FL1255" s="48"/>
      <c r="FM1255" s="48"/>
      <c r="FN1255" s="48"/>
      <c r="FO1255" s="48"/>
      <c r="FP1255" s="48"/>
      <c r="FQ1255" s="48"/>
      <c r="FR1255" s="48"/>
      <c r="FS1255" s="48"/>
      <c r="FT1255" s="48"/>
      <c r="FU1255" s="48"/>
      <c r="FV1255" s="48"/>
      <c r="FW1255" s="48"/>
      <c r="FX1255" s="48"/>
      <c r="FY1255" s="48"/>
      <c r="FZ1255" s="48"/>
      <c r="GA1255" s="48"/>
      <c r="GB1255" s="48"/>
      <c r="GC1255" s="48"/>
      <c r="GD1255" s="48"/>
      <c r="GE1255" s="48"/>
      <c r="GF1255" s="48"/>
      <c r="GG1255" s="48"/>
      <c r="GH1255" s="48"/>
      <c r="GI1255" s="48"/>
      <c r="GJ1255" s="48"/>
      <c r="GK1255" s="48"/>
      <c r="GL1255" s="48"/>
      <c r="GM1255" s="48"/>
      <c r="GN1255" s="48"/>
      <c r="GO1255" s="48"/>
      <c r="GP1255" s="48"/>
      <c r="GQ1255" s="48"/>
      <c r="GR1255" s="48"/>
      <c r="GS1255" s="48"/>
      <c r="GT1255" s="48"/>
      <c r="GU1255" s="48"/>
      <c r="GV1255" s="48"/>
      <c r="GW1255" s="48"/>
      <c r="GX1255" s="48"/>
      <c r="GY1255" s="48"/>
      <c r="GZ1255" s="48"/>
      <c r="HA1255" s="48"/>
      <c r="HB1255" s="48"/>
      <c r="HC1255" s="48"/>
      <c r="HD1255" s="48"/>
      <c r="HE1255" s="48"/>
      <c r="HF1255" s="48"/>
      <c r="HG1255" s="48"/>
      <c r="HH1255" s="48"/>
      <c r="HI1255" s="48"/>
      <c r="HJ1255" s="48"/>
      <c r="HK1255" s="48"/>
      <c r="HL1255" s="48"/>
      <c r="HM1255" s="48"/>
      <c r="HN1255" s="48"/>
      <c r="HO1255" s="48"/>
      <c r="HP1255" s="48"/>
      <c r="HQ1255" s="48"/>
      <c r="HR1255" s="48"/>
      <c r="HS1255" s="48"/>
      <c r="HT1255" s="48"/>
      <c r="HU1255" s="48"/>
      <c r="HV1255" s="48"/>
      <c r="HW1255" s="48"/>
      <c r="HX1255" s="48"/>
      <c r="HY1255" s="48"/>
      <c r="HZ1255" s="48"/>
      <c r="IA1255" s="48"/>
      <c r="IB1255" s="48"/>
      <c r="IC1255" s="48"/>
      <c r="ID1255" s="48"/>
      <c r="IE1255" s="48"/>
      <c r="IF1255" s="48"/>
      <c r="IG1255" s="48"/>
      <c r="IH1255" s="48"/>
      <c r="II1255" s="48"/>
      <c r="IJ1255" s="48"/>
      <c r="IK1255" s="48"/>
      <c r="IL1255" s="48"/>
      <c r="IM1255" s="48"/>
      <c r="IN1255" s="48"/>
      <c r="IO1255" s="48"/>
      <c r="IP1255" s="48"/>
      <c r="IQ1255" s="48"/>
      <c r="IR1255" s="48"/>
      <c r="IS1255" s="48"/>
      <c r="IT1255" s="48"/>
      <c r="IU1255" s="48"/>
      <c r="IV1255" s="48"/>
    </row>
    <row r="1256" spans="2:256" x14ac:dyDescent="0.25">
      <c r="B1256" s="48"/>
      <c r="C1256" s="48"/>
      <c r="D1256" s="48"/>
      <c r="E1256" s="48"/>
      <c r="F1256" s="48"/>
      <c r="G1256" s="48"/>
      <c r="H1256" s="48"/>
      <c r="I1256" s="48"/>
      <c r="J1256" s="48"/>
      <c r="K1256" s="48"/>
      <c r="O1256" s="48"/>
      <c r="P1256" s="48"/>
      <c r="Q1256" s="48"/>
      <c r="R1256" s="48"/>
      <c r="S1256" s="48"/>
      <c r="T1256" s="48"/>
      <c r="U1256" s="48"/>
      <c r="V1256" s="48"/>
      <c r="W1256" s="48"/>
      <c r="X1256" s="48"/>
      <c r="Y1256" s="48"/>
      <c r="Z1256" s="48"/>
      <c r="AA1256" s="48"/>
      <c r="AB1256" s="48"/>
      <c r="AC1256" s="48"/>
      <c r="AD1256" s="48"/>
      <c r="AE1256" s="48"/>
      <c r="AF1256" s="48"/>
      <c r="AG1256" s="48"/>
      <c r="AH1256" s="48"/>
      <c r="AI1256" s="48"/>
      <c r="AJ1256" s="48"/>
      <c r="AK1256" s="48"/>
      <c r="AL1256" s="48"/>
      <c r="AM1256" s="48"/>
      <c r="AN1256" s="48"/>
      <c r="AO1256" s="48"/>
      <c r="AP1256" s="48"/>
      <c r="AQ1256" s="48"/>
      <c r="AR1256" s="48"/>
      <c r="AS1256" s="48"/>
      <c r="AT1256" s="48"/>
      <c r="AU1256" s="48"/>
      <c r="AV1256" s="48"/>
      <c r="AW1256" s="48"/>
      <c r="AX1256" s="48"/>
      <c r="AY1256" s="48"/>
      <c r="AZ1256" s="48"/>
      <c r="BA1256" s="48"/>
      <c r="BB1256" s="48"/>
      <c r="BC1256" s="48"/>
      <c r="BD1256" s="48"/>
      <c r="BE1256" s="48"/>
      <c r="BF1256" s="48"/>
      <c r="BG1256" s="48"/>
      <c r="BH1256" s="48"/>
      <c r="BI1256" s="48"/>
      <c r="BJ1256" s="48"/>
      <c r="BK1256" s="48"/>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c r="DT1256" s="48"/>
      <c r="DU1256" s="48"/>
      <c r="DV1256" s="48"/>
      <c r="DW1256" s="48"/>
      <c r="DX1256" s="48"/>
      <c r="DY1256" s="48"/>
      <c r="DZ1256" s="48"/>
      <c r="EA1256" s="48"/>
      <c r="EB1256" s="48"/>
      <c r="EC1256" s="48"/>
      <c r="ED1256" s="48"/>
      <c r="EE1256" s="48"/>
      <c r="EF1256" s="48"/>
      <c r="EG1256" s="48"/>
      <c r="EH1256" s="48"/>
      <c r="EI1256" s="48"/>
      <c r="EJ1256" s="48"/>
      <c r="EK1256" s="48"/>
      <c r="EL1256" s="48"/>
      <c r="EM1256" s="48"/>
      <c r="EN1256" s="48"/>
      <c r="EO1256" s="48"/>
      <c r="EP1256" s="48"/>
      <c r="EQ1256" s="48"/>
      <c r="ER1256" s="48"/>
      <c r="ES1256" s="48"/>
      <c r="ET1256" s="48"/>
      <c r="EU1256" s="48"/>
      <c r="EV1256" s="48"/>
      <c r="EW1256" s="48"/>
      <c r="EX1256" s="48"/>
      <c r="EY1256" s="48"/>
      <c r="EZ1256" s="48"/>
      <c r="FA1256" s="48"/>
      <c r="FB1256" s="48"/>
      <c r="FC1256" s="48"/>
      <c r="FD1256" s="48"/>
      <c r="FE1256" s="48"/>
      <c r="FF1256" s="48"/>
      <c r="FG1256" s="48"/>
      <c r="FH1256" s="48"/>
      <c r="FI1256" s="48"/>
      <c r="FJ1256" s="48"/>
      <c r="FK1256" s="48"/>
      <c r="FL1256" s="48"/>
      <c r="FM1256" s="48"/>
      <c r="FN1256" s="48"/>
      <c r="FO1256" s="48"/>
      <c r="FP1256" s="48"/>
      <c r="FQ1256" s="48"/>
      <c r="FR1256" s="48"/>
      <c r="FS1256" s="48"/>
      <c r="FT1256" s="48"/>
      <c r="FU1256" s="48"/>
      <c r="FV1256" s="48"/>
      <c r="FW1256" s="48"/>
      <c r="FX1256" s="48"/>
      <c r="FY1256" s="48"/>
      <c r="FZ1256" s="48"/>
      <c r="GA1256" s="48"/>
      <c r="GB1256" s="48"/>
      <c r="GC1256" s="48"/>
      <c r="GD1256" s="48"/>
      <c r="GE1256" s="48"/>
      <c r="GF1256" s="48"/>
      <c r="GG1256" s="48"/>
      <c r="GH1256" s="48"/>
      <c r="GI1256" s="48"/>
      <c r="GJ1256" s="48"/>
      <c r="GK1256" s="48"/>
      <c r="GL1256" s="48"/>
      <c r="GM1256" s="48"/>
      <c r="GN1256" s="48"/>
      <c r="GO1256" s="48"/>
      <c r="GP1256" s="48"/>
      <c r="GQ1256" s="48"/>
      <c r="GR1256" s="48"/>
      <c r="GS1256" s="48"/>
      <c r="GT1256" s="48"/>
      <c r="GU1256" s="48"/>
      <c r="GV1256" s="48"/>
      <c r="GW1256" s="48"/>
      <c r="GX1256" s="48"/>
      <c r="GY1256" s="48"/>
      <c r="GZ1256" s="48"/>
      <c r="HA1256" s="48"/>
      <c r="HB1256" s="48"/>
      <c r="HC1256" s="48"/>
      <c r="HD1256" s="48"/>
      <c r="HE1256" s="48"/>
      <c r="HF1256" s="48"/>
      <c r="HG1256" s="48"/>
      <c r="HH1256" s="48"/>
      <c r="HI1256" s="48"/>
      <c r="HJ1256" s="48"/>
      <c r="HK1256" s="48"/>
      <c r="HL1256" s="48"/>
      <c r="HM1256" s="48"/>
      <c r="HN1256" s="48"/>
      <c r="HO1256" s="48"/>
      <c r="HP1256" s="48"/>
      <c r="HQ1256" s="48"/>
      <c r="HR1256" s="48"/>
      <c r="HS1256" s="48"/>
      <c r="HT1256" s="48"/>
      <c r="HU1256" s="48"/>
      <c r="HV1256" s="48"/>
      <c r="HW1256" s="48"/>
      <c r="HX1256" s="48"/>
      <c r="HY1256" s="48"/>
      <c r="HZ1256" s="48"/>
      <c r="IA1256" s="48"/>
      <c r="IB1256" s="48"/>
      <c r="IC1256" s="48"/>
      <c r="ID1256" s="48"/>
      <c r="IE1256" s="48"/>
      <c r="IF1256" s="48"/>
      <c r="IG1256" s="48"/>
      <c r="IH1256" s="48"/>
      <c r="II1256" s="48"/>
      <c r="IJ1256" s="48"/>
      <c r="IK1256" s="48"/>
      <c r="IL1256" s="48"/>
      <c r="IM1256" s="48"/>
      <c r="IN1256" s="48"/>
      <c r="IO1256" s="48"/>
      <c r="IP1256" s="48"/>
      <c r="IQ1256" s="48"/>
      <c r="IR1256" s="48"/>
      <c r="IS1256" s="48"/>
      <c r="IT1256" s="48"/>
      <c r="IU1256" s="48"/>
      <c r="IV1256" s="48"/>
    </row>
    <row r="1257" spans="2:256" x14ac:dyDescent="0.25">
      <c r="B1257" s="48"/>
      <c r="C1257" s="48"/>
      <c r="D1257" s="48"/>
      <c r="E1257" s="48"/>
      <c r="F1257" s="48"/>
      <c r="G1257" s="48"/>
      <c r="H1257" s="48"/>
      <c r="I1257" s="48"/>
      <c r="J1257" s="48"/>
      <c r="K1257" s="48"/>
      <c r="O1257" s="48"/>
      <c r="P1257" s="48"/>
      <c r="Q1257" s="48"/>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c r="AR1257" s="48"/>
      <c r="AS1257" s="48"/>
      <c r="AT1257" s="48"/>
      <c r="AU1257" s="48"/>
      <c r="AV1257" s="48"/>
      <c r="AW1257" s="48"/>
      <c r="AX1257" s="48"/>
      <c r="AY1257" s="48"/>
      <c r="AZ1257" s="48"/>
      <c r="BA1257" s="48"/>
      <c r="BB1257" s="48"/>
      <c r="BC1257" s="48"/>
      <c r="BD1257" s="48"/>
      <c r="BE1257" s="48"/>
      <c r="BF1257" s="48"/>
      <c r="BG1257" s="48"/>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c r="EF1257" s="48"/>
      <c r="EG1257" s="48"/>
      <c r="EH1257" s="48"/>
      <c r="EI1257" s="48"/>
      <c r="EJ1257" s="48"/>
      <c r="EK1257" s="48"/>
      <c r="EL1257" s="48"/>
      <c r="EM1257" s="48"/>
      <c r="EN1257" s="48"/>
      <c r="EO1257" s="48"/>
      <c r="EP1257" s="48"/>
      <c r="EQ1257" s="48"/>
      <c r="ER1257" s="48"/>
      <c r="ES1257" s="48"/>
      <c r="ET1257" s="48"/>
      <c r="EU1257" s="48"/>
      <c r="EV1257" s="48"/>
      <c r="EW1257" s="48"/>
      <c r="EX1257" s="48"/>
      <c r="EY1257" s="48"/>
      <c r="EZ1257" s="48"/>
      <c r="FA1257" s="48"/>
      <c r="FB1257" s="48"/>
      <c r="FC1257" s="48"/>
      <c r="FD1257" s="48"/>
      <c r="FE1257" s="48"/>
      <c r="FF1257" s="48"/>
      <c r="FG1257" s="48"/>
      <c r="FH1257" s="48"/>
      <c r="FI1257" s="48"/>
      <c r="FJ1257" s="48"/>
      <c r="FK1257" s="48"/>
      <c r="FL1257" s="48"/>
      <c r="FM1257" s="48"/>
      <c r="FN1257" s="48"/>
      <c r="FO1257" s="48"/>
      <c r="FP1257" s="48"/>
      <c r="FQ1257" s="48"/>
      <c r="FR1257" s="48"/>
      <c r="FS1257" s="48"/>
      <c r="FT1257" s="48"/>
      <c r="FU1257" s="48"/>
      <c r="FV1257" s="48"/>
      <c r="FW1257" s="48"/>
      <c r="FX1257" s="48"/>
      <c r="FY1257" s="48"/>
      <c r="FZ1257" s="48"/>
      <c r="GA1257" s="48"/>
      <c r="GB1257" s="48"/>
      <c r="GC1257" s="48"/>
      <c r="GD1257" s="48"/>
      <c r="GE1257" s="48"/>
      <c r="GF1257" s="48"/>
      <c r="GG1257" s="48"/>
      <c r="GH1257" s="48"/>
      <c r="GI1257" s="48"/>
      <c r="GJ1257" s="48"/>
      <c r="GK1257" s="48"/>
      <c r="GL1257" s="48"/>
      <c r="GM1257" s="48"/>
      <c r="GN1257" s="48"/>
      <c r="GO1257" s="48"/>
      <c r="GP1257" s="48"/>
      <c r="GQ1257" s="48"/>
      <c r="GR1257" s="48"/>
      <c r="GS1257" s="48"/>
      <c r="GT1257" s="48"/>
      <c r="GU1257" s="48"/>
      <c r="GV1257" s="48"/>
      <c r="GW1257" s="48"/>
      <c r="GX1257" s="48"/>
      <c r="GY1257" s="48"/>
      <c r="GZ1257" s="48"/>
      <c r="HA1257" s="48"/>
      <c r="HB1257" s="48"/>
      <c r="HC1257" s="48"/>
      <c r="HD1257" s="48"/>
      <c r="HE1257" s="48"/>
      <c r="HF1257" s="48"/>
      <c r="HG1257" s="48"/>
      <c r="HH1257" s="48"/>
      <c r="HI1257" s="48"/>
      <c r="HJ1257" s="48"/>
      <c r="HK1257" s="48"/>
      <c r="HL1257" s="48"/>
      <c r="HM1257" s="48"/>
      <c r="HN1257" s="48"/>
      <c r="HO1257" s="48"/>
      <c r="HP1257" s="48"/>
      <c r="HQ1257" s="48"/>
      <c r="HR1257" s="48"/>
      <c r="HS1257" s="48"/>
      <c r="HT1257" s="48"/>
      <c r="HU1257" s="48"/>
      <c r="HV1257" s="48"/>
      <c r="HW1257" s="48"/>
      <c r="HX1257" s="48"/>
      <c r="HY1257" s="48"/>
      <c r="HZ1257" s="48"/>
      <c r="IA1257" s="48"/>
      <c r="IB1257" s="48"/>
      <c r="IC1257" s="48"/>
      <c r="ID1257" s="48"/>
      <c r="IE1257" s="48"/>
      <c r="IF1257" s="48"/>
      <c r="IG1257" s="48"/>
      <c r="IH1257" s="48"/>
      <c r="II1257" s="48"/>
      <c r="IJ1257" s="48"/>
      <c r="IK1257" s="48"/>
      <c r="IL1257" s="48"/>
      <c r="IM1257" s="48"/>
      <c r="IN1257" s="48"/>
      <c r="IO1257" s="48"/>
      <c r="IP1257" s="48"/>
      <c r="IQ1257" s="48"/>
      <c r="IR1257" s="48"/>
      <c r="IS1257" s="48"/>
      <c r="IT1257" s="48"/>
      <c r="IU1257" s="48"/>
      <c r="IV1257" s="48"/>
    </row>
    <row r="1258" spans="2:256" x14ac:dyDescent="0.25">
      <c r="B1258" s="48"/>
      <c r="C1258" s="48"/>
      <c r="D1258" s="48"/>
      <c r="E1258" s="48"/>
      <c r="F1258" s="48"/>
      <c r="G1258" s="48"/>
      <c r="H1258" s="48"/>
      <c r="I1258" s="48"/>
      <c r="J1258" s="48"/>
      <c r="K1258" s="48"/>
      <c r="O1258" s="48"/>
      <c r="P1258" s="48"/>
      <c r="Q1258" s="48"/>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c r="EF1258" s="48"/>
      <c r="EG1258" s="48"/>
      <c r="EH1258" s="48"/>
      <c r="EI1258" s="48"/>
      <c r="EJ1258" s="48"/>
      <c r="EK1258" s="48"/>
      <c r="EL1258" s="48"/>
      <c r="EM1258" s="48"/>
      <c r="EN1258" s="48"/>
      <c r="EO1258" s="48"/>
      <c r="EP1258" s="48"/>
      <c r="EQ1258" s="48"/>
      <c r="ER1258" s="48"/>
      <c r="ES1258" s="48"/>
      <c r="ET1258" s="48"/>
      <c r="EU1258" s="48"/>
      <c r="EV1258" s="48"/>
      <c r="EW1258" s="48"/>
      <c r="EX1258" s="48"/>
      <c r="EY1258" s="48"/>
      <c r="EZ1258" s="48"/>
      <c r="FA1258" s="48"/>
      <c r="FB1258" s="48"/>
      <c r="FC1258" s="48"/>
      <c r="FD1258" s="48"/>
      <c r="FE1258" s="48"/>
      <c r="FF1258" s="48"/>
      <c r="FG1258" s="48"/>
      <c r="FH1258" s="48"/>
      <c r="FI1258" s="48"/>
      <c r="FJ1258" s="48"/>
      <c r="FK1258" s="48"/>
      <c r="FL1258" s="48"/>
      <c r="FM1258" s="48"/>
      <c r="FN1258" s="48"/>
      <c r="FO1258" s="48"/>
      <c r="FP1258" s="48"/>
      <c r="FQ1258" s="48"/>
      <c r="FR1258" s="48"/>
      <c r="FS1258" s="48"/>
      <c r="FT1258" s="48"/>
      <c r="FU1258" s="48"/>
      <c r="FV1258" s="48"/>
      <c r="FW1258" s="48"/>
      <c r="FX1258" s="48"/>
      <c r="FY1258" s="48"/>
      <c r="FZ1258" s="48"/>
      <c r="GA1258" s="48"/>
      <c r="GB1258" s="48"/>
      <c r="GC1258" s="48"/>
      <c r="GD1258" s="48"/>
      <c r="GE1258" s="48"/>
      <c r="GF1258" s="48"/>
      <c r="GG1258" s="48"/>
      <c r="GH1258" s="48"/>
      <c r="GI1258" s="48"/>
      <c r="GJ1258" s="48"/>
      <c r="GK1258" s="48"/>
      <c r="GL1258" s="48"/>
      <c r="GM1258" s="48"/>
      <c r="GN1258" s="48"/>
      <c r="GO1258" s="48"/>
      <c r="GP1258" s="48"/>
      <c r="GQ1258" s="48"/>
      <c r="GR1258" s="48"/>
      <c r="GS1258" s="48"/>
      <c r="GT1258" s="48"/>
      <c r="GU1258" s="48"/>
      <c r="GV1258" s="48"/>
      <c r="GW1258" s="48"/>
      <c r="GX1258" s="48"/>
      <c r="GY1258" s="48"/>
      <c r="GZ1258" s="48"/>
      <c r="HA1258" s="48"/>
      <c r="HB1258" s="48"/>
      <c r="HC1258" s="48"/>
      <c r="HD1258" s="48"/>
      <c r="HE1258" s="48"/>
      <c r="HF1258" s="48"/>
      <c r="HG1258" s="48"/>
      <c r="HH1258" s="48"/>
      <c r="HI1258" s="48"/>
      <c r="HJ1258" s="48"/>
      <c r="HK1258" s="48"/>
      <c r="HL1258" s="48"/>
      <c r="HM1258" s="48"/>
      <c r="HN1258" s="48"/>
      <c r="HO1258" s="48"/>
      <c r="HP1258" s="48"/>
      <c r="HQ1258" s="48"/>
      <c r="HR1258" s="48"/>
      <c r="HS1258" s="48"/>
      <c r="HT1258" s="48"/>
      <c r="HU1258" s="48"/>
      <c r="HV1258" s="48"/>
      <c r="HW1258" s="48"/>
      <c r="HX1258" s="48"/>
      <c r="HY1258" s="48"/>
      <c r="HZ1258" s="48"/>
      <c r="IA1258" s="48"/>
      <c r="IB1258" s="48"/>
      <c r="IC1258" s="48"/>
      <c r="ID1258" s="48"/>
      <c r="IE1258" s="48"/>
      <c r="IF1258" s="48"/>
      <c r="IG1258" s="48"/>
      <c r="IH1258" s="48"/>
      <c r="II1258" s="48"/>
      <c r="IJ1258" s="48"/>
      <c r="IK1258" s="48"/>
      <c r="IL1258" s="48"/>
      <c r="IM1258" s="48"/>
      <c r="IN1258" s="48"/>
      <c r="IO1258" s="48"/>
      <c r="IP1258" s="48"/>
      <c r="IQ1258" s="48"/>
      <c r="IR1258" s="48"/>
      <c r="IS1258" s="48"/>
      <c r="IT1258" s="48"/>
      <c r="IU1258" s="48"/>
      <c r="IV1258" s="48"/>
    </row>
    <row r="1259" spans="2:256" x14ac:dyDescent="0.25">
      <c r="B1259" s="48"/>
      <c r="C1259" s="48"/>
      <c r="D1259" s="48"/>
      <c r="E1259" s="48"/>
      <c r="F1259" s="48"/>
      <c r="G1259" s="48"/>
      <c r="H1259" s="48"/>
      <c r="I1259" s="48"/>
      <c r="J1259" s="48"/>
      <c r="K1259" s="48"/>
      <c r="O1259" s="48"/>
      <c r="P1259" s="48"/>
      <c r="Q1259" s="48"/>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c r="EF1259" s="48"/>
      <c r="EG1259" s="48"/>
      <c r="EH1259" s="48"/>
      <c r="EI1259" s="48"/>
      <c r="EJ1259" s="48"/>
      <c r="EK1259" s="48"/>
      <c r="EL1259" s="48"/>
      <c r="EM1259" s="48"/>
      <c r="EN1259" s="48"/>
      <c r="EO1259" s="48"/>
      <c r="EP1259" s="48"/>
      <c r="EQ1259" s="48"/>
      <c r="ER1259" s="48"/>
      <c r="ES1259" s="48"/>
      <c r="ET1259" s="48"/>
      <c r="EU1259" s="48"/>
      <c r="EV1259" s="48"/>
      <c r="EW1259" s="48"/>
      <c r="EX1259" s="48"/>
      <c r="EY1259" s="48"/>
      <c r="EZ1259" s="48"/>
      <c r="FA1259" s="48"/>
      <c r="FB1259" s="48"/>
      <c r="FC1259" s="48"/>
      <c r="FD1259" s="48"/>
      <c r="FE1259" s="48"/>
      <c r="FF1259" s="48"/>
      <c r="FG1259" s="48"/>
      <c r="FH1259" s="48"/>
      <c r="FI1259" s="48"/>
      <c r="FJ1259" s="48"/>
      <c r="FK1259" s="48"/>
      <c r="FL1259" s="48"/>
      <c r="FM1259" s="48"/>
      <c r="FN1259" s="48"/>
      <c r="FO1259" s="48"/>
      <c r="FP1259" s="48"/>
      <c r="FQ1259" s="48"/>
      <c r="FR1259" s="48"/>
      <c r="FS1259" s="48"/>
      <c r="FT1259" s="48"/>
      <c r="FU1259" s="48"/>
      <c r="FV1259" s="48"/>
      <c r="FW1259" s="48"/>
      <c r="FX1259" s="48"/>
      <c r="FY1259" s="48"/>
      <c r="FZ1259" s="48"/>
      <c r="GA1259" s="48"/>
      <c r="GB1259" s="48"/>
      <c r="GC1259" s="48"/>
      <c r="GD1259" s="48"/>
      <c r="GE1259" s="48"/>
      <c r="GF1259" s="48"/>
      <c r="GG1259" s="48"/>
      <c r="GH1259" s="48"/>
      <c r="GI1259" s="48"/>
      <c r="GJ1259" s="48"/>
      <c r="GK1259" s="48"/>
      <c r="GL1259" s="48"/>
      <c r="GM1259" s="48"/>
      <c r="GN1259" s="48"/>
      <c r="GO1259" s="48"/>
      <c r="GP1259" s="48"/>
      <c r="GQ1259" s="48"/>
      <c r="GR1259" s="48"/>
      <c r="GS1259" s="48"/>
      <c r="GT1259" s="48"/>
      <c r="GU1259" s="48"/>
      <c r="GV1259" s="48"/>
      <c r="GW1259" s="48"/>
      <c r="GX1259" s="48"/>
      <c r="GY1259" s="48"/>
      <c r="GZ1259" s="48"/>
      <c r="HA1259" s="48"/>
      <c r="HB1259" s="48"/>
      <c r="HC1259" s="48"/>
      <c r="HD1259" s="48"/>
      <c r="HE1259" s="48"/>
      <c r="HF1259" s="48"/>
      <c r="HG1259" s="48"/>
      <c r="HH1259" s="48"/>
      <c r="HI1259" s="48"/>
      <c r="HJ1259" s="48"/>
      <c r="HK1259" s="48"/>
      <c r="HL1259" s="48"/>
      <c r="HM1259" s="48"/>
      <c r="HN1259" s="48"/>
      <c r="HO1259" s="48"/>
      <c r="HP1259" s="48"/>
      <c r="HQ1259" s="48"/>
      <c r="HR1259" s="48"/>
      <c r="HS1259" s="48"/>
      <c r="HT1259" s="48"/>
      <c r="HU1259" s="48"/>
      <c r="HV1259" s="48"/>
      <c r="HW1259" s="48"/>
      <c r="HX1259" s="48"/>
      <c r="HY1259" s="48"/>
      <c r="HZ1259" s="48"/>
      <c r="IA1259" s="48"/>
      <c r="IB1259" s="48"/>
      <c r="IC1259" s="48"/>
      <c r="ID1259" s="48"/>
      <c r="IE1259" s="48"/>
      <c r="IF1259" s="48"/>
      <c r="IG1259" s="48"/>
      <c r="IH1259" s="48"/>
      <c r="II1259" s="48"/>
      <c r="IJ1259" s="48"/>
      <c r="IK1259" s="48"/>
      <c r="IL1259" s="48"/>
      <c r="IM1259" s="48"/>
      <c r="IN1259" s="48"/>
      <c r="IO1259" s="48"/>
      <c r="IP1259" s="48"/>
      <c r="IQ1259" s="48"/>
      <c r="IR1259" s="48"/>
      <c r="IS1259" s="48"/>
      <c r="IT1259" s="48"/>
      <c r="IU1259" s="48"/>
      <c r="IV1259" s="48"/>
    </row>
  </sheetData>
  <dataConsolidate/>
  <mergeCells count="9">
    <mergeCell ref="B11:H11"/>
    <mergeCell ref="B12:H12"/>
    <mergeCell ref="B42:M42"/>
    <mergeCell ref="B9:L9"/>
    <mergeCell ref="B2:I2"/>
    <mergeCell ref="B3:I3"/>
    <mergeCell ref="B4:I4"/>
    <mergeCell ref="B5:I5"/>
    <mergeCell ref="B6:I6"/>
  </mergeCells>
  <phoneticPr fontId="8"/>
  <hyperlinks>
    <hyperlink ref="B17" location="WW" display="Winter Wheat (WW)" xr:uid="{00000000-0004-0000-0200-000000000000}"/>
    <hyperlink ref="B20" location="SB" display="Spring Barley (SB)" xr:uid="{00000000-0004-0000-0200-000001000000}"/>
    <hyperlink ref="B18" location="SW" display="Soft White Spring Wheat (SWSW)" xr:uid="{00000000-0004-0000-0200-000002000000}"/>
    <hyperlink ref="B19" location="RSW" display="Hard Red Spring Wheat (HRSW)" xr:uid="{00000000-0004-0000-0200-000003000000}"/>
    <hyperlink ref="B24" location="GBudget" display="Garbanzos (G)" xr:uid="{00000000-0004-0000-0200-000004000000}"/>
    <hyperlink ref="B23" location="'Spring Canola'!A1" display="Spring Canola (SC)" xr:uid="{00000000-0004-0000-0200-000005000000}"/>
    <hyperlink ref="B21" location="Peas!A1" display="Peas (P)" xr:uid="{00000000-0004-0000-0200-000006000000}"/>
    <hyperlink ref="B22" location="Lentils!A1" display="Lentils (L)" xr:uid="{00000000-0004-0000-0200-000007000000}"/>
  </hyperlinks>
  <printOptions horizontalCentered="1"/>
  <pageMargins left="0.75" right="0.75" top="1" bottom="1" header="0" footer="0.5"/>
  <pageSetup scale="90" orientation="landscape" r:id="rId1"/>
  <headerFooter alignWithMargins="0">
    <oddFooter>&amp;L&amp;A&amp;C&amp;F&amp;R&amp;D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
  <sheetViews>
    <sheetView workbookViewId="0">
      <selection activeCell="E38" sqref="E38"/>
    </sheetView>
  </sheetViews>
  <sheetFormatPr defaultRowHeight="13.2" x14ac:dyDescent="0.25"/>
  <cols>
    <col min="1" max="1" width="31.44140625" customWidth="1"/>
    <col min="2" max="2" width="6.6640625" customWidth="1"/>
    <col min="4" max="4" width="12.44140625" customWidth="1"/>
  </cols>
  <sheetData>
    <row r="1" spans="1:4" x14ac:dyDescent="0.25">
      <c r="A1" s="485"/>
      <c r="B1" s="486"/>
      <c r="C1" s="487"/>
      <c r="D1" s="488" t="s">
        <v>407</v>
      </c>
    </row>
    <row r="2" spans="1:4" x14ac:dyDescent="0.25">
      <c r="A2" s="411"/>
      <c r="B2" s="489"/>
      <c r="C2" s="490" t="s">
        <v>204</v>
      </c>
      <c r="D2" s="491" t="s">
        <v>70</v>
      </c>
    </row>
    <row r="3" spans="1:4" x14ac:dyDescent="0.25">
      <c r="A3" s="474" t="s">
        <v>210</v>
      </c>
      <c r="B3" s="475" t="s">
        <v>176</v>
      </c>
      <c r="C3" s="476" t="s">
        <v>211</v>
      </c>
      <c r="D3" s="476" t="s">
        <v>212</v>
      </c>
    </row>
    <row r="4" spans="1:4" x14ac:dyDescent="0.25">
      <c r="A4" s="472" t="s">
        <v>215</v>
      </c>
      <c r="B4" s="469" t="s">
        <v>167</v>
      </c>
      <c r="C4" s="468">
        <v>90</v>
      </c>
      <c r="D4" s="470">
        <v>3.9</v>
      </c>
    </row>
    <row r="5" spans="1:4" x14ac:dyDescent="0.25">
      <c r="A5" s="473" t="s">
        <v>216</v>
      </c>
      <c r="B5" s="469" t="s">
        <v>218</v>
      </c>
      <c r="C5" s="471">
        <v>1.8</v>
      </c>
      <c r="D5" s="470">
        <v>96.5</v>
      </c>
    </row>
    <row r="6" spans="1:4" x14ac:dyDescent="0.25">
      <c r="A6" s="473" t="s">
        <v>220</v>
      </c>
      <c r="B6" s="469" t="s">
        <v>167</v>
      </c>
      <c r="C6" s="468">
        <v>65</v>
      </c>
      <c r="D6" s="470">
        <v>3.9</v>
      </c>
    </row>
    <row r="7" spans="1:4" x14ac:dyDescent="0.25">
      <c r="A7" s="473" t="s">
        <v>124</v>
      </c>
      <c r="B7" s="469" t="s">
        <v>167</v>
      </c>
      <c r="C7" s="468">
        <v>60</v>
      </c>
      <c r="D7" s="470">
        <v>4.7</v>
      </c>
    </row>
    <row r="8" spans="1:4" x14ac:dyDescent="0.25">
      <c r="A8" s="473" t="s">
        <v>380</v>
      </c>
      <c r="B8" s="469" t="s">
        <v>72</v>
      </c>
      <c r="C8" s="468">
        <v>2000</v>
      </c>
      <c r="D8" s="470">
        <v>0.25</v>
      </c>
    </row>
    <row r="9" spans="1:4" x14ac:dyDescent="0.25">
      <c r="A9" s="477" t="s">
        <v>199</v>
      </c>
      <c r="B9" s="478" t="s">
        <v>72</v>
      </c>
      <c r="C9" s="479">
        <v>1400</v>
      </c>
      <c r="D9" s="480">
        <v>0.3</v>
      </c>
    </row>
    <row r="10" spans="1:4" x14ac:dyDescent="0.25">
      <c r="A10" s="481" t="s">
        <v>393</v>
      </c>
      <c r="B10" s="482" t="s">
        <v>72</v>
      </c>
      <c r="C10" s="483">
        <v>1800</v>
      </c>
      <c r="D10" s="484">
        <v>0.16</v>
      </c>
    </row>
  </sheetData>
  <hyperlinks>
    <hyperlink ref="A4" location="WW" display="Winter Wheat (WW)" xr:uid="{00000000-0004-0000-0300-000000000000}"/>
    <hyperlink ref="A5" location="SB" display="Spring Barley (SB)" xr:uid="{00000000-0004-0000-0300-000001000000}"/>
    <hyperlink ref="A6" location="SW" display="Soft White Spring Wheat (SWSW)" xr:uid="{00000000-0004-0000-0300-000002000000}"/>
    <hyperlink ref="A7" location="RSW" display="Hard Red Spring Wheat (HRSW)" xr:uid="{00000000-0004-0000-0300-000003000000}"/>
    <hyperlink ref="A9" location="GBudget" display="Garbanzos (G)" xr:uid="{00000000-0004-0000-0300-000004000000}"/>
    <hyperlink ref="A8" location="'Austrian Winter Peas'!A1" display="Austrian Winter Peas (AWP)" xr:uid="{00000000-0004-0000-0300-000005000000}"/>
    <hyperlink ref="A10" location="'Spring Canola'!A1" display="Spring Canola (SC)" xr:uid="{00000000-0004-0000-0300-000006000000}"/>
  </hyperlink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2"/>
  <sheetViews>
    <sheetView workbookViewId="0">
      <selection activeCell="A11" sqref="A11:D11"/>
    </sheetView>
  </sheetViews>
  <sheetFormatPr defaultColWidth="8.88671875" defaultRowHeight="13.2" x14ac:dyDescent="0.25"/>
  <cols>
    <col min="1" max="1" width="32.6640625" style="336" customWidth="1"/>
    <col min="2" max="2" width="8.88671875" style="336"/>
    <col min="3" max="3" width="9" style="336" bestFit="1" customWidth="1"/>
    <col min="4" max="4" width="9.33203125" style="336" bestFit="1" customWidth="1"/>
    <col min="5" max="16384" width="8.88671875" style="336"/>
  </cols>
  <sheetData>
    <row r="1" spans="1:4" x14ac:dyDescent="0.25">
      <c r="A1" s="485"/>
      <c r="B1" s="486"/>
      <c r="C1" s="487"/>
      <c r="D1" s="488" t="s">
        <v>392</v>
      </c>
    </row>
    <row r="2" spans="1:4" x14ac:dyDescent="0.25">
      <c r="A2" s="411"/>
      <c r="B2" s="489"/>
      <c r="C2" s="490" t="s">
        <v>204</v>
      </c>
      <c r="D2" s="491" t="s">
        <v>70</v>
      </c>
    </row>
    <row r="3" spans="1:4" x14ac:dyDescent="0.25">
      <c r="A3" s="474" t="s">
        <v>411</v>
      </c>
      <c r="B3" s="475" t="s">
        <v>176</v>
      </c>
      <c r="C3" s="476" t="s">
        <v>211</v>
      </c>
      <c r="D3" s="476" t="s">
        <v>212</v>
      </c>
    </row>
    <row r="4" spans="1:4" x14ac:dyDescent="0.25">
      <c r="A4" s="492" t="s">
        <v>410</v>
      </c>
      <c r="B4" s="478" t="s">
        <v>167</v>
      </c>
      <c r="C4" s="479">
        <v>90</v>
      </c>
      <c r="D4" s="480">
        <v>5.0599999999999996</v>
      </c>
    </row>
    <row r="5" spans="1:4" x14ac:dyDescent="0.25">
      <c r="A5" s="492" t="s">
        <v>216</v>
      </c>
      <c r="B5" s="478" t="s">
        <v>218</v>
      </c>
      <c r="C5" s="494">
        <v>1.8</v>
      </c>
      <c r="D5" s="480">
        <v>127</v>
      </c>
    </row>
    <row r="6" spans="1:4" x14ac:dyDescent="0.25">
      <c r="A6" s="492" t="s">
        <v>220</v>
      </c>
      <c r="B6" s="478" t="s">
        <v>167</v>
      </c>
      <c r="C6" s="479">
        <v>65</v>
      </c>
      <c r="D6" s="480">
        <v>5.0599999999999996</v>
      </c>
    </row>
    <row r="7" spans="1:4" x14ac:dyDescent="0.25">
      <c r="A7" s="492" t="s">
        <v>124</v>
      </c>
      <c r="B7" s="478" t="s">
        <v>167</v>
      </c>
      <c r="C7" s="479">
        <v>60</v>
      </c>
      <c r="D7" s="480">
        <v>7.67</v>
      </c>
    </row>
    <row r="8" spans="1:4" x14ac:dyDescent="0.25">
      <c r="A8" s="492" t="s">
        <v>380</v>
      </c>
      <c r="B8" s="478" t="s">
        <v>72</v>
      </c>
      <c r="C8" s="479">
        <v>2000</v>
      </c>
      <c r="D8" s="480">
        <v>0.25</v>
      </c>
    </row>
    <row r="9" spans="1:4" x14ac:dyDescent="0.25">
      <c r="A9" s="492" t="s">
        <v>199</v>
      </c>
      <c r="B9" s="478" t="s">
        <v>72</v>
      </c>
      <c r="C9" s="479">
        <v>1400</v>
      </c>
      <c r="D9" s="480">
        <v>0.36</v>
      </c>
    </row>
    <row r="10" spans="1:4" x14ac:dyDescent="0.25">
      <c r="A10" s="493" t="s">
        <v>393</v>
      </c>
      <c r="B10" s="482" t="s">
        <v>72</v>
      </c>
      <c r="C10" s="483">
        <v>1800</v>
      </c>
      <c r="D10" s="484">
        <v>0.17</v>
      </c>
    </row>
    <row r="11" spans="1:4" ht="30.6" customHeight="1" x14ac:dyDescent="0.25">
      <c r="A11" s="530" t="s">
        <v>409</v>
      </c>
      <c r="B11" s="530"/>
      <c r="C11" s="530"/>
      <c r="D11" s="530"/>
    </row>
    <row r="12" spans="1:4" ht="27.6" customHeight="1" x14ac:dyDescent="0.25">
      <c r="A12" s="530" t="s">
        <v>408</v>
      </c>
      <c r="B12" s="530"/>
      <c r="C12" s="530"/>
      <c r="D12" s="530"/>
    </row>
  </sheetData>
  <mergeCells count="2">
    <mergeCell ref="A11:D11"/>
    <mergeCell ref="A12:D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B1:L76"/>
  <sheetViews>
    <sheetView topLeftCell="A4" zoomScaleNormal="100" workbookViewId="0">
      <selection activeCell="S48" sqref="S48"/>
    </sheetView>
  </sheetViews>
  <sheetFormatPr defaultColWidth="8.6640625" defaultRowHeight="13.2" x14ac:dyDescent="0.25"/>
  <cols>
    <col min="1" max="2" width="3.109375" style="48" customWidth="1"/>
    <col min="3" max="3" width="18" style="131" customWidth="1"/>
    <col min="4" max="5" width="8.6640625" style="130" customWidth="1"/>
    <col min="6" max="6" width="8.6640625" style="131" customWidth="1"/>
    <col min="7" max="7" width="12.44140625" style="131" customWidth="1"/>
    <col min="8" max="12" width="8.6640625" style="131" customWidth="1"/>
    <col min="13" max="16384" width="8.6640625" style="48"/>
  </cols>
  <sheetData>
    <row r="1" spans="2:12" ht="15" customHeight="1" x14ac:dyDescent="0.25">
      <c r="C1" s="48"/>
      <c r="D1" s="174"/>
      <c r="E1" s="174"/>
      <c r="F1" s="48"/>
      <c r="G1" s="48"/>
      <c r="H1" s="48"/>
      <c r="I1" s="48"/>
      <c r="J1" s="48"/>
      <c r="K1" s="48"/>
      <c r="L1" s="48"/>
    </row>
    <row r="2" spans="2:12" ht="18.75" customHeight="1" x14ac:dyDescent="0.3">
      <c r="B2" s="131"/>
      <c r="C2" s="531" t="s">
        <v>200</v>
      </c>
      <c r="D2" s="519"/>
      <c r="E2" s="519"/>
      <c r="F2" s="519"/>
      <c r="G2" s="519"/>
    </row>
    <row r="3" spans="2:12" x14ac:dyDescent="0.25">
      <c r="B3" s="131"/>
      <c r="C3" s="129"/>
    </row>
    <row r="4" spans="2:12" x14ac:dyDescent="0.25">
      <c r="B4" s="131"/>
      <c r="C4" s="129"/>
      <c r="D4" s="132" t="s">
        <v>202</v>
      </c>
    </row>
    <row r="5" spans="2:12" x14ac:dyDescent="0.25">
      <c r="B5" s="131"/>
      <c r="C5" s="129"/>
      <c r="D5" s="132" t="s">
        <v>207</v>
      </c>
    </row>
    <row r="6" spans="2:12" ht="15.6" x14ac:dyDescent="0.3">
      <c r="B6" s="131"/>
      <c r="C6" s="133" t="s">
        <v>210</v>
      </c>
      <c r="D6" s="132" t="s">
        <v>213</v>
      </c>
      <c r="J6" s="503" t="s">
        <v>407</v>
      </c>
    </row>
    <row r="7" spans="2:12" ht="15.6" x14ac:dyDescent="0.3">
      <c r="B7" s="131"/>
      <c r="C7" s="134" t="s">
        <v>125</v>
      </c>
      <c r="D7" s="506">
        <f>Summary!H17</f>
        <v>34.590472609485005</v>
      </c>
      <c r="J7" s="112" t="s">
        <v>133</v>
      </c>
      <c r="K7" s="47"/>
    </row>
    <row r="8" spans="2:12" x14ac:dyDescent="0.25">
      <c r="B8" s="131"/>
      <c r="C8" s="136" t="s">
        <v>127</v>
      </c>
      <c r="D8" s="506">
        <f>Summary!H18</f>
        <v>29.150083269146194</v>
      </c>
      <c r="J8" s="134" t="s">
        <v>125</v>
      </c>
      <c r="K8" s="137">
        <f>Summary!E17</f>
        <v>4.79</v>
      </c>
    </row>
    <row r="9" spans="2:12" x14ac:dyDescent="0.25">
      <c r="B9" s="131"/>
      <c r="C9" s="136" t="s">
        <v>128</v>
      </c>
      <c r="D9" s="506">
        <f>Summary!H19</f>
        <v>12.158083269146289</v>
      </c>
      <c r="J9" s="136" t="s">
        <v>127</v>
      </c>
      <c r="K9" s="137">
        <f>Summary!E18</f>
        <v>5.97</v>
      </c>
    </row>
    <row r="10" spans="2:12" x14ac:dyDescent="0.25">
      <c r="B10" s="131"/>
      <c r="C10" s="136" t="s">
        <v>126</v>
      </c>
      <c r="D10" s="506">
        <f>Summary!H20</f>
        <v>-10.536393488666477</v>
      </c>
      <c r="J10" s="136" t="s">
        <v>128</v>
      </c>
      <c r="K10" s="137">
        <f>Summary!E19</f>
        <v>6.4349999999999996</v>
      </c>
    </row>
    <row r="11" spans="2:12" x14ac:dyDescent="0.25">
      <c r="B11" s="131"/>
      <c r="C11" s="136" t="s">
        <v>422</v>
      </c>
      <c r="D11" s="506">
        <f>Summary!H21</f>
        <v>-55.397455537522035</v>
      </c>
      <c r="I11" s="138"/>
      <c r="J11" s="136" t="s">
        <v>126</v>
      </c>
      <c r="K11" s="137">
        <f>Summary!E20</f>
        <v>140.97</v>
      </c>
    </row>
    <row r="12" spans="2:12" x14ac:dyDescent="0.25">
      <c r="B12" s="131"/>
      <c r="C12" s="136" t="s">
        <v>423</v>
      </c>
      <c r="D12" s="506">
        <f>Summary!H22</f>
        <v>-38.623224873459492</v>
      </c>
      <c r="I12" s="138"/>
      <c r="J12" s="136" t="s">
        <v>422</v>
      </c>
      <c r="K12" s="137">
        <f>Summary!E21</f>
        <v>0.1176</v>
      </c>
    </row>
    <row r="13" spans="2:12" x14ac:dyDescent="0.25">
      <c r="B13" s="131"/>
      <c r="C13" s="136" t="s">
        <v>405</v>
      </c>
      <c r="D13" s="506">
        <f>Summary!H23</f>
        <v>-26.943906465256418</v>
      </c>
      <c r="I13" s="139"/>
      <c r="J13" s="136" t="s">
        <v>423</v>
      </c>
      <c r="K13" s="137">
        <f>Summary!E22</f>
        <v>0.17579999999999998</v>
      </c>
    </row>
    <row r="14" spans="2:12" x14ac:dyDescent="0.25">
      <c r="B14" s="131"/>
      <c r="C14" s="136" t="s">
        <v>386</v>
      </c>
      <c r="D14" s="506">
        <f>Summary!H24</f>
        <v>-90.378755012103937</v>
      </c>
      <c r="I14" s="138"/>
      <c r="J14" s="136" t="s">
        <v>405</v>
      </c>
      <c r="K14" s="137">
        <f>Summary!E23</f>
        <v>0.15279999999999999</v>
      </c>
    </row>
    <row r="15" spans="2:12" x14ac:dyDescent="0.25">
      <c r="B15" s="131"/>
      <c r="C15" s="136" t="s">
        <v>439</v>
      </c>
      <c r="D15" s="506" t="e">
        <f>Summary!#REF!</f>
        <v>#REF!</v>
      </c>
      <c r="I15" s="138"/>
      <c r="J15" s="136" t="s">
        <v>386</v>
      </c>
      <c r="K15" s="137">
        <f>Summary!E24</f>
        <v>0.16239999999999999</v>
      </c>
    </row>
    <row r="16" spans="2:12" x14ac:dyDescent="0.25">
      <c r="B16" s="131"/>
      <c r="C16" s="140"/>
      <c r="D16" s="135"/>
      <c r="I16" s="138"/>
      <c r="J16" s="136"/>
      <c r="K16" s="137"/>
    </row>
    <row r="17" spans="2:9" x14ac:dyDescent="0.25">
      <c r="B17" s="131"/>
      <c r="C17" s="140"/>
      <c r="D17" s="135"/>
      <c r="I17" s="138"/>
    </row>
    <row r="18" spans="2:9" x14ac:dyDescent="0.25">
      <c r="B18" s="131"/>
      <c r="C18" s="140"/>
      <c r="D18" s="135"/>
      <c r="I18" s="138"/>
    </row>
    <row r="19" spans="2:9" x14ac:dyDescent="0.25">
      <c r="B19" s="131"/>
      <c r="C19" s="140"/>
      <c r="D19" s="135"/>
      <c r="I19" s="138"/>
    </row>
    <row r="20" spans="2:9" x14ac:dyDescent="0.25">
      <c r="B20" s="131"/>
      <c r="C20" s="140"/>
      <c r="D20" s="135"/>
      <c r="I20" s="138"/>
    </row>
    <row r="21" spans="2:9" x14ac:dyDescent="0.25">
      <c r="B21" s="131"/>
      <c r="C21" s="140"/>
      <c r="D21" s="135"/>
    </row>
    <row r="22" spans="2:9" x14ac:dyDescent="0.25">
      <c r="B22" s="131"/>
      <c r="C22" s="140"/>
      <c r="D22" s="135"/>
    </row>
    <row r="23" spans="2:9" x14ac:dyDescent="0.25">
      <c r="B23" s="131"/>
      <c r="C23" s="140"/>
      <c r="D23" s="135"/>
    </row>
    <row r="24" spans="2:9" x14ac:dyDescent="0.25">
      <c r="B24" s="131"/>
      <c r="C24" s="140"/>
      <c r="D24" s="135"/>
    </row>
    <row r="25" spans="2:9" x14ac:dyDescent="0.25">
      <c r="B25" s="131"/>
      <c r="C25" s="140"/>
      <c r="D25" s="135"/>
    </row>
    <row r="26" spans="2:9" x14ac:dyDescent="0.25">
      <c r="B26" s="131"/>
      <c r="C26" s="140"/>
      <c r="D26" s="141" t="s">
        <v>202</v>
      </c>
    </row>
    <row r="27" spans="2:9" x14ac:dyDescent="0.25">
      <c r="B27" s="131"/>
      <c r="C27" s="140"/>
      <c r="D27" s="141" t="s">
        <v>207</v>
      </c>
    </row>
    <row r="28" spans="2:9" x14ac:dyDescent="0.25">
      <c r="B28" s="131"/>
      <c r="C28" s="133" t="s">
        <v>131</v>
      </c>
      <c r="D28" s="141" t="s">
        <v>213</v>
      </c>
    </row>
    <row r="29" spans="2:9" x14ac:dyDescent="0.25">
      <c r="B29" s="131"/>
      <c r="C29" s="131" t="s">
        <v>494</v>
      </c>
      <c r="D29" s="151">
        <f>Summary!H29</f>
        <v>12.26554980445826</v>
      </c>
    </row>
    <row r="30" spans="2:9" x14ac:dyDescent="0.25">
      <c r="B30" s="131"/>
      <c r="C30" s="131" t="s">
        <v>495</v>
      </c>
      <c r="D30" s="151">
        <f>Summary!H30</f>
        <v>6.6015498044582914</v>
      </c>
    </row>
    <row r="31" spans="2:9" x14ac:dyDescent="0.25">
      <c r="B31" s="131"/>
      <c r="C31" s="131" t="s">
        <v>496</v>
      </c>
      <c r="D31" s="151">
        <f>Summary!H31</f>
        <v>-0.96327578147929671</v>
      </c>
    </row>
    <row r="32" spans="2:9" x14ac:dyDescent="0.25">
      <c r="B32" s="131"/>
      <c r="C32" s="131" t="s">
        <v>497</v>
      </c>
      <c r="D32" s="151">
        <f>Summary!H32</f>
        <v>2.7810334470363878</v>
      </c>
    </row>
    <row r="33" spans="2:12" x14ac:dyDescent="0.25">
      <c r="B33" s="131"/>
      <c r="C33" s="131" t="s">
        <v>498</v>
      </c>
      <c r="D33" s="151">
        <f>Summary!H33</f>
        <v>-2.8829665529635804</v>
      </c>
    </row>
    <row r="34" spans="2:12" x14ac:dyDescent="0.25">
      <c r="B34" s="131"/>
      <c r="C34" s="131" t="s">
        <v>499</v>
      </c>
      <c r="D34" s="151">
        <f>Summary!H34</f>
        <v>-10.447792138901169</v>
      </c>
    </row>
    <row r="35" spans="2:12" x14ac:dyDescent="0.25">
      <c r="B35" s="131"/>
      <c r="C35" s="131" t="s">
        <v>500</v>
      </c>
      <c r="D35" s="151">
        <f>Summary!H35</f>
        <v>8.3724436683905683</v>
      </c>
    </row>
    <row r="36" spans="2:12" x14ac:dyDescent="0.25">
      <c r="B36" s="131"/>
      <c r="C36" s="131" t="s">
        <v>501</v>
      </c>
      <c r="D36" s="151">
        <f>Summary!H36</f>
        <v>2.7084436683906006</v>
      </c>
    </row>
    <row r="37" spans="2:12" x14ac:dyDescent="0.25">
      <c r="B37" s="131"/>
      <c r="C37" s="131" t="s">
        <v>502</v>
      </c>
      <c r="D37" s="151">
        <f>Summary!H37</f>
        <v>-4.8563819175469876</v>
      </c>
    </row>
    <row r="38" spans="2:12" x14ac:dyDescent="0.25">
      <c r="B38" s="131"/>
      <c r="C38" s="131" t="s">
        <v>503</v>
      </c>
      <c r="D38" s="151">
        <f>Summary!H38</f>
        <v>-8.8793997111575802</v>
      </c>
    </row>
    <row r="39" spans="2:12" x14ac:dyDescent="0.25">
      <c r="B39" s="131"/>
      <c r="C39" s="131" t="s">
        <v>504</v>
      </c>
      <c r="D39" s="151">
        <f>Summary!H39</f>
        <v>-14.543399711157548</v>
      </c>
    </row>
    <row r="40" spans="2:12" x14ac:dyDescent="0.25">
      <c r="B40" s="131"/>
      <c r="C40" s="131" t="s">
        <v>505</v>
      </c>
      <c r="D40" s="151">
        <f>Summary!H40</f>
        <v>-22.108225297095135</v>
      </c>
    </row>
    <row r="41" spans="2:12" x14ac:dyDescent="0.25">
      <c r="B41" s="131"/>
    </row>
    <row r="42" spans="2:12" x14ac:dyDescent="0.25">
      <c r="B42" s="131"/>
    </row>
    <row r="43" spans="2:12" x14ac:dyDescent="0.25">
      <c r="B43" s="131"/>
    </row>
    <row r="44" spans="2:12" x14ac:dyDescent="0.25">
      <c r="C44" s="48"/>
      <c r="D44" s="174"/>
      <c r="E44" s="174"/>
      <c r="F44" s="48"/>
      <c r="G44" s="48"/>
      <c r="H44" s="48"/>
      <c r="I44" s="48"/>
      <c r="J44" s="48"/>
      <c r="K44" s="48"/>
      <c r="L44" s="48"/>
    </row>
    <row r="45" spans="2:12" x14ac:dyDescent="0.25">
      <c r="C45" s="48"/>
      <c r="D45" s="174"/>
      <c r="E45" s="174"/>
      <c r="F45" s="48"/>
      <c r="G45" s="48"/>
      <c r="H45" s="48"/>
      <c r="I45" s="48"/>
      <c r="J45" s="48"/>
      <c r="K45" s="48"/>
      <c r="L45" s="48"/>
    </row>
    <row r="46" spans="2:12" x14ac:dyDescent="0.25">
      <c r="C46" s="48"/>
      <c r="D46" s="174"/>
      <c r="E46" s="174"/>
      <c r="F46" s="48"/>
      <c r="G46" s="48"/>
      <c r="H46" s="48"/>
      <c r="I46" s="48"/>
      <c r="J46" s="48"/>
      <c r="K46" s="48"/>
      <c r="L46" s="48"/>
    </row>
    <row r="47" spans="2:12" x14ac:dyDescent="0.25">
      <c r="C47" s="48"/>
      <c r="D47" s="174"/>
      <c r="E47" s="174"/>
      <c r="F47" s="48"/>
      <c r="G47" s="48"/>
      <c r="H47" s="48"/>
      <c r="I47" s="48"/>
      <c r="J47" s="48"/>
      <c r="K47" s="48"/>
      <c r="L47" s="48"/>
    </row>
    <row r="48" spans="2:12" x14ac:dyDescent="0.25">
      <c r="C48" s="48"/>
      <c r="D48" s="174"/>
      <c r="E48" s="174"/>
      <c r="F48" s="48"/>
      <c r="G48" s="48"/>
      <c r="H48" s="48"/>
      <c r="I48" s="48"/>
      <c r="J48" s="48"/>
      <c r="K48" s="48"/>
      <c r="L48" s="48"/>
    </row>
    <row r="49" spans="4:5" s="48" customFormat="1" x14ac:dyDescent="0.25">
      <c r="D49" s="174"/>
      <c r="E49" s="174"/>
    </row>
    <row r="50" spans="4:5" s="48" customFormat="1" x14ac:dyDescent="0.25">
      <c r="D50" s="174"/>
      <c r="E50" s="174"/>
    </row>
    <row r="51" spans="4:5" s="48" customFormat="1" x14ac:dyDescent="0.25">
      <c r="D51" s="174"/>
      <c r="E51" s="174"/>
    </row>
    <row r="52" spans="4:5" s="48" customFormat="1" x14ac:dyDescent="0.25">
      <c r="D52" s="174"/>
      <c r="E52" s="174"/>
    </row>
    <row r="53" spans="4:5" s="48" customFormat="1" x14ac:dyDescent="0.25">
      <c r="D53" s="174"/>
      <c r="E53" s="174"/>
    </row>
    <row r="54" spans="4:5" s="48" customFormat="1" x14ac:dyDescent="0.25">
      <c r="D54" s="174"/>
      <c r="E54" s="174"/>
    </row>
    <row r="55" spans="4:5" s="48" customFormat="1" x14ac:dyDescent="0.25">
      <c r="D55" s="174"/>
      <c r="E55" s="174"/>
    </row>
    <row r="56" spans="4:5" s="48" customFormat="1" x14ac:dyDescent="0.25">
      <c r="D56" s="174"/>
      <c r="E56" s="174"/>
    </row>
    <row r="57" spans="4:5" s="48" customFormat="1" x14ac:dyDescent="0.25">
      <c r="D57" s="174"/>
      <c r="E57" s="174"/>
    </row>
    <row r="58" spans="4:5" s="48" customFormat="1" x14ac:dyDescent="0.25">
      <c r="D58" s="174"/>
      <c r="E58" s="174"/>
    </row>
    <row r="59" spans="4:5" s="48" customFormat="1" x14ac:dyDescent="0.25">
      <c r="D59" s="174"/>
      <c r="E59" s="174"/>
    </row>
    <row r="60" spans="4:5" s="48" customFormat="1" x14ac:dyDescent="0.25">
      <c r="D60" s="174"/>
      <c r="E60" s="174"/>
    </row>
    <row r="61" spans="4:5" s="48" customFormat="1" x14ac:dyDescent="0.25">
      <c r="D61" s="174"/>
      <c r="E61" s="174"/>
    </row>
    <row r="62" spans="4:5" s="48" customFormat="1" x14ac:dyDescent="0.25">
      <c r="D62" s="174"/>
      <c r="E62" s="174"/>
    </row>
    <row r="63" spans="4:5" s="48" customFormat="1" x14ac:dyDescent="0.25">
      <c r="D63" s="174"/>
      <c r="E63" s="174"/>
    </row>
    <row r="64" spans="4:5" s="48" customFormat="1" x14ac:dyDescent="0.25">
      <c r="D64" s="174"/>
      <c r="E64" s="174"/>
    </row>
    <row r="65" spans="4:5" s="48" customFormat="1" x14ac:dyDescent="0.25">
      <c r="D65" s="174"/>
      <c r="E65" s="174"/>
    </row>
    <row r="66" spans="4:5" s="48" customFormat="1" x14ac:dyDescent="0.25">
      <c r="D66" s="174"/>
      <c r="E66" s="174"/>
    </row>
    <row r="67" spans="4:5" s="48" customFormat="1" x14ac:dyDescent="0.25">
      <c r="D67" s="174"/>
      <c r="E67" s="174"/>
    </row>
    <row r="68" spans="4:5" s="48" customFormat="1" x14ac:dyDescent="0.25">
      <c r="D68" s="174"/>
      <c r="E68" s="174"/>
    </row>
    <row r="69" spans="4:5" s="48" customFormat="1" x14ac:dyDescent="0.25">
      <c r="D69" s="174"/>
      <c r="E69" s="174"/>
    </row>
    <row r="70" spans="4:5" s="48" customFormat="1" x14ac:dyDescent="0.25">
      <c r="D70" s="174"/>
      <c r="E70" s="174"/>
    </row>
    <row r="71" spans="4:5" s="48" customFormat="1" x14ac:dyDescent="0.25">
      <c r="D71" s="174"/>
      <c r="E71" s="174"/>
    </row>
    <row r="72" spans="4:5" s="48" customFormat="1" x14ac:dyDescent="0.25">
      <c r="D72" s="174"/>
      <c r="E72" s="174"/>
    </row>
    <row r="73" spans="4:5" s="48" customFormat="1" x14ac:dyDescent="0.25">
      <c r="D73" s="174"/>
      <c r="E73" s="174"/>
    </row>
    <row r="74" spans="4:5" s="48" customFormat="1" x14ac:dyDescent="0.25">
      <c r="D74" s="174"/>
      <c r="E74" s="174"/>
    </row>
    <row r="75" spans="4:5" s="48" customFormat="1" x14ac:dyDescent="0.25">
      <c r="D75" s="174"/>
      <c r="E75" s="174"/>
    </row>
    <row r="76" spans="4:5" s="48" customFormat="1" x14ac:dyDescent="0.25">
      <c r="D76" s="174"/>
      <c r="E76" s="174"/>
    </row>
  </sheetData>
  <mergeCells count="1">
    <mergeCell ref="C2:G2"/>
  </mergeCells>
  <phoneticPr fontId="8"/>
  <printOptions horizontalCentered="1"/>
  <pageMargins left="0.25" right="0.25" top="0.75" bottom="0.75" header="0.3" footer="0.3"/>
  <pageSetup scale="95" orientation="landscape" r:id="rId1"/>
  <headerFooter alignWithMargins="0">
    <oddFooter>&amp;L&amp;A&amp;C&amp;F&amp;R&amp;D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50"/>
  </sheetPr>
  <dimension ref="B2:I217"/>
  <sheetViews>
    <sheetView topLeftCell="A43" zoomScale="160" zoomScaleNormal="160" workbookViewId="0">
      <selection activeCell="E56" sqref="E56"/>
    </sheetView>
  </sheetViews>
  <sheetFormatPr defaultColWidth="11.44140625" defaultRowHeight="13.2" x14ac:dyDescent="0.25"/>
  <cols>
    <col min="1" max="1" width="3.109375" style="27" customWidth="1"/>
    <col min="2" max="2" width="31.44140625" style="27" customWidth="1"/>
    <col min="3" max="3" width="10.6640625" style="113" customWidth="1"/>
    <col min="4" max="4" width="10.6640625" style="175" customWidth="1"/>
    <col min="5" max="5" width="14.88671875" style="27" customWidth="1"/>
    <col min="6" max="16384" width="11.44140625" style="27"/>
  </cols>
  <sheetData>
    <row r="2" spans="2:9" ht="18" customHeight="1" x14ac:dyDescent="0.25">
      <c r="B2" s="523" t="s">
        <v>274</v>
      </c>
      <c r="C2" s="524"/>
      <c r="D2" s="524"/>
      <c r="E2" s="524"/>
      <c r="F2" s="524"/>
      <c r="G2" s="524"/>
      <c r="H2" s="524"/>
      <c r="I2" s="524"/>
    </row>
    <row r="3" spans="2:9" x14ac:dyDescent="0.25">
      <c r="B3" s="525" t="s">
        <v>334</v>
      </c>
      <c r="C3" s="525"/>
      <c r="D3" s="525"/>
      <c r="E3" s="525"/>
      <c r="F3" s="525"/>
      <c r="G3" s="525"/>
      <c r="H3" s="525"/>
      <c r="I3" s="525"/>
    </row>
    <row r="4" spans="2:9" x14ac:dyDescent="0.25">
      <c r="B4" s="526" t="s">
        <v>335</v>
      </c>
      <c r="C4" s="520"/>
      <c r="D4" s="520"/>
      <c r="E4" s="520"/>
      <c r="F4" s="520"/>
      <c r="G4" s="520"/>
      <c r="H4" s="520"/>
      <c r="I4" s="520"/>
    </row>
    <row r="5" spans="2:9" x14ac:dyDescent="0.25">
      <c r="B5" s="527" t="s">
        <v>336</v>
      </c>
      <c r="C5" s="527"/>
      <c r="D5" s="527"/>
      <c r="E5" s="527"/>
      <c r="F5" s="527"/>
      <c r="G5" s="527"/>
      <c r="H5" s="527"/>
      <c r="I5" s="527"/>
    </row>
    <row r="6" spans="2:9" x14ac:dyDescent="0.25">
      <c r="B6" s="528" t="s">
        <v>337</v>
      </c>
      <c r="C6" s="529"/>
      <c r="D6" s="529"/>
      <c r="E6" s="529"/>
      <c r="F6" s="529"/>
      <c r="G6" s="529"/>
      <c r="H6" s="529"/>
      <c r="I6" s="529"/>
    </row>
    <row r="7" spans="2:9" ht="18" customHeight="1" x14ac:dyDescent="0.25"/>
    <row r="8" spans="2:9" ht="26.25" customHeight="1" x14ac:dyDescent="0.3">
      <c r="B8" s="535" t="s">
        <v>248</v>
      </c>
      <c r="C8" s="535"/>
      <c r="D8" s="535"/>
      <c r="E8" s="536"/>
    </row>
    <row r="9" spans="2:9" s="195" customFormat="1" ht="28.5" customHeight="1" x14ac:dyDescent="0.25">
      <c r="B9" s="532" t="s">
        <v>270</v>
      </c>
      <c r="C9" s="533"/>
      <c r="D9" s="533"/>
      <c r="E9" s="534"/>
    </row>
    <row r="10" spans="2:9" ht="3.75" customHeight="1" x14ac:dyDescent="0.25">
      <c r="B10" s="236"/>
      <c r="C10" s="237"/>
      <c r="D10" s="238"/>
      <c r="E10" s="239"/>
    </row>
    <row r="11" spans="2:9" ht="15" customHeight="1" x14ac:dyDescent="0.25">
      <c r="B11" s="240"/>
      <c r="C11" s="241"/>
      <c r="D11" s="242">
        <v>2020</v>
      </c>
      <c r="E11" s="243"/>
    </row>
    <row r="12" spans="2:9" ht="15" customHeight="1" x14ac:dyDescent="0.25">
      <c r="B12" s="281"/>
      <c r="C12" s="282" t="s">
        <v>176</v>
      </c>
      <c r="D12" s="283" t="s">
        <v>10</v>
      </c>
      <c r="E12" s="284"/>
    </row>
    <row r="13" spans="2:9" ht="15" customHeight="1" x14ac:dyDescent="0.25">
      <c r="B13" s="240" t="s">
        <v>249</v>
      </c>
      <c r="C13" s="241"/>
      <c r="D13" s="244"/>
      <c r="E13" s="245"/>
    </row>
    <row r="14" spans="2:9" ht="15" customHeight="1" x14ac:dyDescent="0.25">
      <c r="B14" s="246" t="s">
        <v>250</v>
      </c>
      <c r="C14" s="247" t="s">
        <v>137</v>
      </c>
      <c r="D14" s="343">
        <v>2.5499999999999998</v>
      </c>
      <c r="E14" s="248"/>
    </row>
    <row r="15" spans="2:9" ht="15" customHeight="1" x14ac:dyDescent="0.25">
      <c r="B15" s="246" t="s">
        <v>251</v>
      </c>
      <c r="C15" s="247" t="s">
        <v>137</v>
      </c>
      <c r="D15" s="343">
        <v>2.4300000000000002</v>
      </c>
      <c r="E15" s="248"/>
    </row>
    <row r="16" spans="2:9" ht="15" customHeight="1" x14ac:dyDescent="0.25">
      <c r="B16" s="246"/>
      <c r="C16" s="247"/>
      <c r="D16" s="244"/>
      <c r="E16" s="245"/>
    </row>
    <row r="17" spans="2:5" ht="15" customHeight="1" x14ac:dyDescent="0.25">
      <c r="B17" s="240" t="s">
        <v>179</v>
      </c>
      <c r="C17" s="247"/>
      <c r="D17" s="244"/>
      <c r="E17" s="245"/>
    </row>
    <row r="18" spans="2:5" ht="15" customHeight="1" x14ac:dyDescent="0.25">
      <c r="B18" s="252" t="s">
        <v>454</v>
      </c>
      <c r="C18" s="247" t="s">
        <v>72</v>
      </c>
      <c r="D18" s="343">
        <f>25/100</f>
        <v>0.25</v>
      </c>
      <c r="E18" s="245"/>
    </row>
    <row r="19" spans="2:5" ht="15" customHeight="1" x14ac:dyDescent="0.25">
      <c r="B19" s="252" t="s">
        <v>453</v>
      </c>
      <c r="C19" s="250" t="s">
        <v>72</v>
      </c>
      <c r="D19" s="343">
        <f>27/100</f>
        <v>0.27</v>
      </c>
      <c r="E19" s="245"/>
    </row>
    <row r="20" spans="2:5" ht="15" customHeight="1" x14ac:dyDescent="0.25">
      <c r="B20" s="252" t="s">
        <v>219</v>
      </c>
      <c r="C20" s="247" t="s">
        <v>72</v>
      </c>
      <c r="D20" s="343">
        <f>475/2000</f>
        <v>0.23749999999999999</v>
      </c>
      <c r="E20" s="245"/>
    </row>
    <row r="21" spans="2:5" ht="15" customHeight="1" x14ac:dyDescent="0.25">
      <c r="B21" s="246" t="s">
        <v>332</v>
      </c>
      <c r="C21" s="247" t="s">
        <v>72</v>
      </c>
      <c r="D21" s="343">
        <f>30/100</f>
        <v>0.3</v>
      </c>
      <c r="E21" s="245"/>
    </row>
    <row r="22" spans="2:5" ht="15" customHeight="1" x14ac:dyDescent="0.25">
      <c r="B22" s="246" t="s">
        <v>194</v>
      </c>
      <c r="C22" s="247" t="s">
        <v>72</v>
      </c>
      <c r="D22" s="343">
        <f>34/100</f>
        <v>0.34</v>
      </c>
      <c r="E22" s="245"/>
    </row>
    <row r="23" spans="2:5" ht="15" customHeight="1" x14ac:dyDescent="0.25">
      <c r="B23" s="246" t="s">
        <v>82</v>
      </c>
      <c r="C23" s="247" t="s">
        <v>72</v>
      </c>
      <c r="D23" s="343">
        <f>39/100</f>
        <v>0.39</v>
      </c>
      <c r="E23" s="245"/>
    </row>
    <row r="24" spans="2:5" ht="15" customHeight="1" x14ac:dyDescent="0.25">
      <c r="B24" s="246" t="s">
        <v>129</v>
      </c>
      <c r="C24" s="247" t="s">
        <v>72</v>
      </c>
      <c r="D24" s="343">
        <f>53/100</f>
        <v>0.53</v>
      </c>
      <c r="E24" s="245"/>
    </row>
    <row r="25" spans="2:5" ht="15" customHeight="1" x14ac:dyDescent="0.25">
      <c r="B25" s="252" t="s">
        <v>395</v>
      </c>
      <c r="C25" s="250" t="s">
        <v>72</v>
      </c>
      <c r="D25" s="343">
        <f>560/50</f>
        <v>11.2</v>
      </c>
      <c r="E25" s="245"/>
    </row>
    <row r="26" spans="2:5" ht="15" customHeight="1" x14ac:dyDescent="0.25">
      <c r="B26" s="252" t="s">
        <v>455</v>
      </c>
      <c r="C26" s="250" t="s">
        <v>72</v>
      </c>
      <c r="D26" s="343">
        <f>345/35</f>
        <v>9.8571428571428577</v>
      </c>
      <c r="E26" s="245"/>
    </row>
    <row r="27" spans="2:5" ht="15" customHeight="1" x14ac:dyDescent="0.25">
      <c r="B27" s="252" t="s">
        <v>456</v>
      </c>
      <c r="C27" s="250" t="s">
        <v>72</v>
      </c>
      <c r="D27" s="343">
        <f>575/50</f>
        <v>11.5</v>
      </c>
      <c r="E27" s="245"/>
    </row>
    <row r="28" spans="2:5" ht="15" customHeight="1" x14ac:dyDescent="0.25">
      <c r="B28" s="252" t="s">
        <v>458</v>
      </c>
      <c r="C28" s="250" t="s">
        <v>72</v>
      </c>
      <c r="D28" s="343">
        <f>435/50</f>
        <v>8.6999999999999993</v>
      </c>
      <c r="E28" s="245"/>
    </row>
    <row r="29" spans="2:5" ht="15" customHeight="1" x14ac:dyDescent="0.25">
      <c r="B29" s="252" t="s">
        <v>457</v>
      </c>
      <c r="C29" s="250" t="s">
        <v>72</v>
      </c>
      <c r="D29" s="343">
        <f>585/50</f>
        <v>11.7</v>
      </c>
      <c r="E29" s="245"/>
    </row>
    <row r="30" spans="2:5" ht="15" customHeight="1" x14ac:dyDescent="0.25">
      <c r="B30" s="246"/>
      <c r="C30" s="247"/>
      <c r="D30" s="244"/>
      <c r="E30" s="245"/>
    </row>
    <row r="31" spans="2:5" ht="15" customHeight="1" x14ac:dyDescent="0.25">
      <c r="B31" s="240" t="s">
        <v>180</v>
      </c>
      <c r="C31" s="247"/>
      <c r="D31" s="244"/>
      <c r="E31" s="245"/>
    </row>
    <row r="32" spans="2:5" ht="15" customHeight="1" x14ac:dyDescent="0.25">
      <c r="B32" s="252" t="s">
        <v>463</v>
      </c>
      <c r="C32" s="247" t="s">
        <v>72</v>
      </c>
      <c r="D32" s="343">
        <v>0.36</v>
      </c>
      <c r="E32" s="249"/>
    </row>
    <row r="33" spans="2:5" ht="15" customHeight="1" x14ac:dyDescent="0.25">
      <c r="B33" s="252" t="s">
        <v>464</v>
      </c>
      <c r="C33" s="247" t="s">
        <v>72</v>
      </c>
      <c r="D33" s="343">
        <v>0.6</v>
      </c>
      <c r="E33" s="249"/>
    </row>
    <row r="34" spans="2:5" ht="15" customHeight="1" x14ac:dyDescent="0.25">
      <c r="B34" s="252" t="s">
        <v>462</v>
      </c>
      <c r="C34" s="247" t="s">
        <v>72</v>
      </c>
      <c r="D34" s="343">
        <v>0.4</v>
      </c>
      <c r="E34" s="249"/>
    </row>
    <row r="35" spans="2:5" ht="15" customHeight="1" x14ac:dyDescent="0.25">
      <c r="B35" s="252" t="s">
        <v>461</v>
      </c>
      <c r="C35" s="247" t="s">
        <v>72</v>
      </c>
      <c r="D35" s="343">
        <v>0.56000000000000005</v>
      </c>
      <c r="E35" s="249"/>
    </row>
    <row r="36" spans="2:5" ht="15" customHeight="1" x14ac:dyDescent="0.25">
      <c r="B36" s="246"/>
      <c r="C36" s="247"/>
      <c r="D36" s="244"/>
      <c r="E36" s="245"/>
    </row>
    <row r="37" spans="2:5" ht="15" customHeight="1" x14ac:dyDescent="0.25">
      <c r="B37" s="240" t="s">
        <v>222</v>
      </c>
      <c r="C37" s="247"/>
      <c r="D37" s="244"/>
      <c r="E37" s="245"/>
    </row>
    <row r="38" spans="2:5" ht="15" customHeight="1" x14ac:dyDescent="0.25">
      <c r="B38" s="246" t="s">
        <v>91</v>
      </c>
      <c r="C38" s="250" t="s">
        <v>74</v>
      </c>
      <c r="D38" s="343">
        <f>1.45/128</f>
        <v>1.1328125E-2</v>
      </c>
      <c r="E38" s="245"/>
    </row>
    <row r="39" spans="2:5" ht="15" customHeight="1" x14ac:dyDescent="0.25">
      <c r="B39" s="246" t="s">
        <v>92</v>
      </c>
      <c r="C39" s="247" t="s">
        <v>72</v>
      </c>
      <c r="D39" s="343">
        <v>0.44</v>
      </c>
      <c r="E39" s="245"/>
    </row>
    <row r="40" spans="2:5" ht="15" hidden="1" customHeight="1" x14ac:dyDescent="0.25">
      <c r="B40" s="246" t="s">
        <v>280</v>
      </c>
      <c r="C40" s="247" t="s">
        <v>169</v>
      </c>
      <c r="D40" s="343">
        <v>1.44</v>
      </c>
      <c r="E40" s="245"/>
    </row>
    <row r="41" spans="2:5" ht="15" customHeight="1" x14ac:dyDescent="0.25">
      <c r="B41" s="246" t="s">
        <v>76</v>
      </c>
      <c r="C41" s="247" t="s">
        <v>74</v>
      </c>
      <c r="D41" s="343">
        <f>41/128</f>
        <v>0.3203125</v>
      </c>
      <c r="E41" s="245"/>
    </row>
    <row r="42" spans="2:5" ht="15" customHeight="1" x14ac:dyDescent="0.25">
      <c r="B42" s="246" t="s">
        <v>170</v>
      </c>
      <c r="C42" s="247" t="s">
        <v>74</v>
      </c>
      <c r="D42" s="343">
        <f>28.45/128</f>
        <v>0.22226562499999999</v>
      </c>
      <c r="E42" s="245"/>
    </row>
    <row r="43" spans="2:5" ht="15" customHeight="1" x14ac:dyDescent="0.25">
      <c r="B43" s="246" t="s">
        <v>75</v>
      </c>
      <c r="C43" s="247" t="s">
        <v>74</v>
      </c>
      <c r="D43" s="343">
        <v>0.24</v>
      </c>
      <c r="E43" s="245"/>
    </row>
    <row r="44" spans="2:5" ht="15" customHeight="1" x14ac:dyDescent="0.25">
      <c r="B44" s="252" t="s">
        <v>460</v>
      </c>
      <c r="C44" s="247" t="s">
        <v>74</v>
      </c>
      <c r="D44" s="343">
        <f>54/128</f>
        <v>0.421875</v>
      </c>
      <c r="E44" s="245"/>
    </row>
    <row r="45" spans="2:5" ht="15" customHeight="1" x14ac:dyDescent="0.25">
      <c r="B45" s="246"/>
      <c r="C45" s="247"/>
      <c r="D45" s="244"/>
      <c r="E45" s="245"/>
    </row>
    <row r="46" spans="2:5" ht="15" customHeight="1" x14ac:dyDescent="0.25">
      <c r="B46" s="240" t="s">
        <v>77</v>
      </c>
      <c r="C46" s="247"/>
      <c r="D46" s="244"/>
      <c r="E46" s="245"/>
    </row>
    <row r="47" spans="2:5" ht="15" hidden="1" customHeight="1" x14ac:dyDescent="0.25">
      <c r="B47" s="246" t="s">
        <v>110</v>
      </c>
      <c r="C47" s="247" t="s">
        <v>73</v>
      </c>
      <c r="D47" s="343">
        <v>10</v>
      </c>
      <c r="E47" s="245"/>
    </row>
    <row r="48" spans="2:5" ht="15" hidden="1" customHeight="1" x14ac:dyDescent="0.25">
      <c r="B48" s="246" t="s">
        <v>111</v>
      </c>
      <c r="C48" s="247" t="s">
        <v>73</v>
      </c>
      <c r="D48" s="343">
        <v>2.5</v>
      </c>
      <c r="E48" s="245"/>
    </row>
    <row r="49" spans="2:5" ht="15" customHeight="1" x14ac:dyDescent="0.25">
      <c r="B49" s="246" t="s">
        <v>78</v>
      </c>
      <c r="C49" s="247" t="s">
        <v>73</v>
      </c>
      <c r="D49" s="343">
        <v>2</v>
      </c>
      <c r="E49" s="245"/>
    </row>
    <row r="50" spans="2:5" ht="15" customHeight="1" x14ac:dyDescent="0.25">
      <c r="B50" s="246" t="s">
        <v>152</v>
      </c>
      <c r="C50" s="247" t="s">
        <v>73</v>
      </c>
      <c r="D50" s="343">
        <v>8.9499999999999993</v>
      </c>
      <c r="E50" s="245"/>
    </row>
    <row r="51" spans="2:5" ht="15" customHeight="1" x14ac:dyDescent="0.25">
      <c r="B51" s="252" t="s">
        <v>474</v>
      </c>
      <c r="C51" s="250" t="s">
        <v>73</v>
      </c>
      <c r="D51" s="343">
        <v>8</v>
      </c>
      <c r="E51" s="245"/>
    </row>
    <row r="52" spans="2:5" ht="15" customHeight="1" x14ac:dyDescent="0.25">
      <c r="B52" s="246" t="s">
        <v>112</v>
      </c>
      <c r="C52" s="247" t="s">
        <v>73</v>
      </c>
      <c r="D52" s="343">
        <v>2</v>
      </c>
      <c r="E52" s="245"/>
    </row>
    <row r="53" spans="2:5" ht="15" customHeight="1" x14ac:dyDescent="0.25">
      <c r="B53" s="255"/>
      <c r="C53" s="285"/>
      <c r="D53" s="344"/>
      <c r="E53" s="257"/>
    </row>
    <row r="54" spans="2:5" ht="15" customHeight="1" x14ac:dyDescent="0.25">
      <c r="B54" s="240" t="s">
        <v>181</v>
      </c>
      <c r="C54" s="247"/>
      <c r="D54" s="244"/>
      <c r="E54" s="245"/>
    </row>
    <row r="55" spans="2:5" ht="15" customHeight="1" x14ac:dyDescent="0.25">
      <c r="B55" s="252" t="s">
        <v>385</v>
      </c>
      <c r="C55" s="247" t="s">
        <v>74</v>
      </c>
      <c r="D55" s="343">
        <f>13.45/128</f>
        <v>0.10507812499999999</v>
      </c>
      <c r="E55" s="245"/>
    </row>
    <row r="56" spans="2:5" ht="15" customHeight="1" x14ac:dyDescent="0.25">
      <c r="B56" s="246" t="s">
        <v>104</v>
      </c>
      <c r="C56" s="247" t="s">
        <v>74</v>
      </c>
      <c r="D56" s="343">
        <v>1.17</v>
      </c>
      <c r="E56" s="245"/>
    </row>
    <row r="57" spans="2:5" ht="15" customHeight="1" x14ac:dyDescent="0.25">
      <c r="B57" s="252" t="s">
        <v>465</v>
      </c>
      <c r="C57" s="247" t="s">
        <v>74</v>
      </c>
      <c r="D57" s="343">
        <v>7.8</v>
      </c>
      <c r="E57" s="245"/>
    </row>
    <row r="58" spans="2:5" ht="15" hidden="1" customHeight="1" x14ac:dyDescent="0.25">
      <c r="B58" s="246" t="s">
        <v>113</v>
      </c>
      <c r="C58" s="247" t="s">
        <v>74</v>
      </c>
      <c r="D58" s="343">
        <v>1.5</v>
      </c>
      <c r="E58" s="245"/>
    </row>
    <row r="59" spans="2:5" ht="15" customHeight="1" x14ac:dyDescent="0.25">
      <c r="B59" s="246" t="s">
        <v>114</v>
      </c>
      <c r="C59" s="247" t="s">
        <v>74</v>
      </c>
      <c r="D59" s="343">
        <f>103.4/128</f>
        <v>0.80781250000000004</v>
      </c>
      <c r="E59" s="245"/>
    </row>
    <row r="60" spans="2:5" ht="15" customHeight="1" x14ac:dyDescent="0.25">
      <c r="B60" s="252" t="s">
        <v>466</v>
      </c>
      <c r="C60" s="247" t="s">
        <v>74</v>
      </c>
      <c r="D60" s="343">
        <f>121/128</f>
        <v>0.9453125</v>
      </c>
      <c r="E60" s="245"/>
    </row>
    <row r="61" spans="2:5" ht="15" hidden="1" customHeight="1" x14ac:dyDescent="0.25">
      <c r="B61" s="246" t="s">
        <v>115</v>
      </c>
      <c r="C61" s="247" t="s">
        <v>169</v>
      </c>
      <c r="D61" s="343">
        <v>6.88</v>
      </c>
      <c r="E61" s="245"/>
    </row>
    <row r="62" spans="2:5" ht="15" customHeight="1" x14ac:dyDescent="0.25">
      <c r="B62" s="246" t="s">
        <v>85</v>
      </c>
      <c r="C62" s="247" t="s">
        <v>74</v>
      </c>
      <c r="D62" s="343">
        <f>58.05/128</f>
        <v>0.45351562499999998</v>
      </c>
      <c r="E62" s="245"/>
    </row>
    <row r="63" spans="2:5" ht="15" customHeight="1" x14ac:dyDescent="0.25">
      <c r="B63" s="252" t="s">
        <v>452</v>
      </c>
      <c r="C63" s="250" t="s">
        <v>74</v>
      </c>
      <c r="D63" s="343">
        <f>300.8/128</f>
        <v>2.35</v>
      </c>
      <c r="E63" s="245"/>
    </row>
    <row r="64" spans="2:5" ht="15" customHeight="1" x14ac:dyDescent="0.25">
      <c r="B64" s="252" t="s">
        <v>479</v>
      </c>
      <c r="C64" s="250" t="s">
        <v>74</v>
      </c>
      <c r="D64" s="343">
        <f>85/128</f>
        <v>0.6640625</v>
      </c>
      <c r="E64" s="245"/>
    </row>
    <row r="65" spans="2:6" ht="15" customHeight="1" x14ac:dyDescent="0.25">
      <c r="B65" s="246" t="s">
        <v>83</v>
      </c>
      <c r="C65" s="250" t="s">
        <v>169</v>
      </c>
      <c r="D65" s="343">
        <v>6.25</v>
      </c>
      <c r="E65" s="245"/>
    </row>
    <row r="66" spans="2:6" ht="15" hidden="1" customHeight="1" x14ac:dyDescent="0.25">
      <c r="B66" s="246" t="s">
        <v>225</v>
      </c>
      <c r="C66" s="247" t="s">
        <v>74</v>
      </c>
      <c r="D66" s="343">
        <v>1.47</v>
      </c>
      <c r="E66" s="245"/>
    </row>
    <row r="67" spans="2:6" ht="15" hidden="1" customHeight="1" x14ac:dyDescent="0.25">
      <c r="B67" s="246" t="s">
        <v>90</v>
      </c>
      <c r="C67" s="247" t="s">
        <v>226</v>
      </c>
      <c r="D67" s="343">
        <v>16.66</v>
      </c>
      <c r="E67" s="245"/>
    </row>
    <row r="68" spans="2:6" ht="15" hidden="1" customHeight="1" x14ac:dyDescent="0.25">
      <c r="B68" s="246" t="s">
        <v>227</v>
      </c>
      <c r="C68" s="247" t="s">
        <v>74</v>
      </c>
      <c r="D68" s="343">
        <v>17.34</v>
      </c>
      <c r="E68" s="245"/>
    </row>
    <row r="69" spans="2:6" ht="15" customHeight="1" x14ac:dyDescent="0.25">
      <c r="B69" s="246" t="s">
        <v>459</v>
      </c>
      <c r="C69" s="247" t="s">
        <v>74</v>
      </c>
      <c r="D69" s="343">
        <f>16.72/128</f>
        <v>0.13062499999999999</v>
      </c>
      <c r="E69" s="245"/>
    </row>
    <row r="70" spans="2:6" ht="15" customHeight="1" x14ac:dyDescent="0.25">
      <c r="B70" s="246" t="s">
        <v>413</v>
      </c>
      <c r="C70" s="247" t="s">
        <v>74</v>
      </c>
      <c r="D70" s="343">
        <f>99/128</f>
        <v>0.7734375</v>
      </c>
      <c r="E70" s="245"/>
    </row>
    <row r="71" spans="2:6" ht="15" hidden="1" customHeight="1" x14ac:dyDescent="0.25">
      <c r="B71" s="246" t="s">
        <v>87</v>
      </c>
      <c r="C71" s="247" t="s">
        <v>72</v>
      </c>
      <c r="D71" s="343">
        <v>14.85</v>
      </c>
      <c r="E71" s="245"/>
    </row>
    <row r="72" spans="2:6" ht="15" hidden="1" customHeight="1" x14ac:dyDescent="0.25">
      <c r="B72" s="246" t="s">
        <v>221</v>
      </c>
      <c r="C72" s="247" t="s">
        <v>74</v>
      </c>
      <c r="D72" s="343">
        <v>20.77</v>
      </c>
      <c r="E72" s="245"/>
    </row>
    <row r="73" spans="2:6" ht="15" customHeight="1" x14ac:dyDescent="0.25">
      <c r="B73" s="252" t="s">
        <v>484</v>
      </c>
      <c r="C73" s="250" t="s">
        <v>72</v>
      </c>
      <c r="D73" s="343">
        <f>28.88/1.25</f>
        <v>23.103999999999999</v>
      </c>
      <c r="E73" s="245"/>
    </row>
    <row r="74" spans="2:6" ht="15" customHeight="1" x14ac:dyDescent="0.25">
      <c r="B74" s="252" t="s">
        <v>447</v>
      </c>
      <c r="C74" s="247" t="s">
        <v>74</v>
      </c>
      <c r="D74" s="343">
        <v>4.12</v>
      </c>
      <c r="E74" s="245"/>
    </row>
    <row r="75" spans="2:6" ht="15" hidden="1" customHeight="1" x14ac:dyDescent="0.25">
      <c r="B75" s="246" t="s">
        <v>279</v>
      </c>
      <c r="C75" s="247" t="s">
        <v>169</v>
      </c>
      <c r="D75" s="343">
        <v>16.77</v>
      </c>
      <c r="E75" s="245"/>
    </row>
    <row r="76" spans="2:6" ht="15" hidden="1" customHeight="1" x14ac:dyDescent="0.25">
      <c r="B76" s="246" t="s">
        <v>414</v>
      </c>
      <c r="C76" s="247" t="s">
        <v>74</v>
      </c>
      <c r="D76" s="343">
        <v>7.75</v>
      </c>
      <c r="E76" s="245"/>
    </row>
    <row r="77" spans="2:6" ht="15" customHeight="1" x14ac:dyDescent="0.25">
      <c r="B77" s="246" t="s">
        <v>415</v>
      </c>
      <c r="C77" s="247" t="s">
        <v>74</v>
      </c>
      <c r="D77" s="343">
        <f>381/128</f>
        <v>2.9765625</v>
      </c>
      <c r="E77" s="245"/>
      <c r="F77" s="48" t="s">
        <v>475</v>
      </c>
    </row>
    <row r="78" spans="2:6" ht="15" customHeight="1" x14ac:dyDescent="0.25">
      <c r="B78" s="252" t="s">
        <v>448</v>
      </c>
      <c r="C78" s="247" t="s">
        <v>74</v>
      </c>
      <c r="D78" s="343">
        <f>50.64/128</f>
        <v>0.395625</v>
      </c>
      <c r="E78" s="245"/>
    </row>
    <row r="79" spans="2:6" ht="15" customHeight="1" x14ac:dyDescent="0.25">
      <c r="B79" s="246" t="s">
        <v>86</v>
      </c>
      <c r="C79" s="247" t="s">
        <v>74</v>
      </c>
      <c r="D79" s="343">
        <f>374.83/128</f>
        <v>2.9283593749999999</v>
      </c>
      <c r="E79" s="245"/>
    </row>
    <row r="80" spans="2:6" ht="15" customHeight="1" x14ac:dyDescent="0.25">
      <c r="B80" s="252" t="s">
        <v>451</v>
      </c>
      <c r="C80" s="247" t="s">
        <v>74</v>
      </c>
      <c r="D80" s="343">
        <f>115.03/128</f>
        <v>0.89867187500000001</v>
      </c>
      <c r="E80" s="245"/>
    </row>
    <row r="81" spans="2:5" ht="15" hidden="1" customHeight="1" x14ac:dyDescent="0.25">
      <c r="B81" s="252" t="s">
        <v>450</v>
      </c>
      <c r="C81" s="247" t="s">
        <v>74</v>
      </c>
      <c r="D81" s="343">
        <f>176.72/128</f>
        <v>1.380625</v>
      </c>
      <c r="E81" s="245"/>
    </row>
    <row r="82" spans="2:5" ht="15" customHeight="1" x14ac:dyDescent="0.25">
      <c r="B82" s="246" t="s">
        <v>103</v>
      </c>
      <c r="C82" s="247" t="s">
        <v>74</v>
      </c>
      <c r="D82" s="343">
        <f>29/128</f>
        <v>0.2265625</v>
      </c>
      <c r="E82" s="245"/>
    </row>
    <row r="83" spans="2:5" ht="15" customHeight="1" x14ac:dyDescent="0.25">
      <c r="B83" s="252" t="s">
        <v>481</v>
      </c>
      <c r="C83" s="250" t="s">
        <v>74</v>
      </c>
      <c r="D83" s="343">
        <f>24.5/16</f>
        <v>1.53125</v>
      </c>
      <c r="E83" s="245"/>
    </row>
    <row r="84" spans="2:5" ht="15" customHeight="1" x14ac:dyDescent="0.25">
      <c r="B84" s="252" t="s">
        <v>480</v>
      </c>
      <c r="C84" s="250" t="s">
        <v>74</v>
      </c>
      <c r="D84" s="343">
        <f>702.5/128</f>
        <v>5.48828125</v>
      </c>
      <c r="E84" s="245"/>
    </row>
    <row r="85" spans="2:5" ht="15" customHeight="1" x14ac:dyDescent="0.25">
      <c r="B85" s="252" t="s">
        <v>449</v>
      </c>
      <c r="C85" s="247" t="s">
        <v>74</v>
      </c>
      <c r="D85" s="343">
        <f>76.45/128</f>
        <v>0.59726562500000002</v>
      </c>
      <c r="E85" s="245"/>
    </row>
    <row r="86" spans="2:5" ht="15" customHeight="1" x14ac:dyDescent="0.25">
      <c r="B86" s="246" t="s">
        <v>416</v>
      </c>
      <c r="C86" s="247" t="s">
        <v>74</v>
      </c>
      <c r="D86" s="343">
        <v>0.77</v>
      </c>
      <c r="E86" s="245"/>
    </row>
    <row r="87" spans="2:5" ht="15" customHeight="1" x14ac:dyDescent="0.25">
      <c r="B87" s="252" t="s">
        <v>491</v>
      </c>
      <c r="C87" s="250" t="s">
        <v>74</v>
      </c>
      <c r="D87" s="343">
        <v>5.75</v>
      </c>
      <c r="E87" s="245"/>
    </row>
    <row r="88" spans="2:5" ht="15" customHeight="1" x14ac:dyDescent="0.25">
      <c r="B88" s="252" t="s">
        <v>476</v>
      </c>
      <c r="C88" s="250" t="s">
        <v>477</v>
      </c>
      <c r="D88" s="343">
        <v>3</v>
      </c>
      <c r="E88" s="245"/>
    </row>
    <row r="89" spans="2:5" ht="15" customHeight="1" x14ac:dyDescent="0.25">
      <c r="B89" s="246"/>
      <c r="C89" s="247"/>
      <c r="D89" s="247"/>
      <c r="E89" s="245"/>
    </row>
    <row r="90" spans="2:5" ht="15" customHeight="1" x14ac:dyDescent="0.25">
      <c r="B90" s="240" t="s">
        <v>341</v>
      </c>
      <c r="C90" s="254"/>
      <c r="D90" s="378"/>
      <c r="E90" s="245"/>
    </row>
    <row r="91" spans="2:5" ht="15" customHeight="1" x14ac:dyDescent="0.25">
      <c r="B91" s="252" t="s">
        <v>346</v>
      </c>
      <c r="C91" s="250" t="s">
        <v>73</v>
      </c>
      <c r="D91" s="516">
        <v>20</v>
      </c>
      <c r="E91" s="245"/>
    </row>
    <row r="92" spans="2:5" ht="15" customHeight="1" x14ac:dyDescent="0.25">
      <c r="B92" s="252" t="s">
        <v>342</v>
      </c>
      <c r="C92" s="250" t="s">
        <v>73</v>
      </c>
      <c r="D92" s="516">
        <v>16</v>
      </c>
      <c r="E92" s="245"/>
    </row>
    <row r="93" spans="2:5" ht="15" customHeight="1" x14ac:dyDescent="0.25">
      <c r="B93" s="252" t="s">
        <v>345</v>
      </c>
      <c r="C93" s="250" t="s">
        <v>73</v>
      </c>
      <c r="D93" s="516">
        <v>17</v>
      </c>
      <c r="E93" s="245"/>
    </row>
    <row r="94" spans="2:5" ht="15" customHeight="1" x14ac:dyDescent="0.25">
      <c r="B94" s="252" t="s">
        <v>343</v>
      </c>
      <c r="C94" s="250" t="s">
        <v>73</v>
      </c>
      <c r="D94" s="516">
        <v>22</v>
      </c>
      <c r="E94" s="245"/>
    </row>
    <row r="95" spans="2:5" ht="15" customHeight="1" x14ac:dyDescent="0.25">
      <c r="B95" s="252" t="s">
        <v>344</v>
      </c>
      <c r="C95" s="250" t="s">
        <v>73</v>
      </c>
      <c r="D95" s="516">
        <v>22</v>
      </c>
      <c r="E95" s="245"/>
    </row>
    <row r="96" spans="2:5" ht="15" customHeight="1" x14ac:dyDescent="0.25">
      <c r="B96" s="252" t="s">
        <v>185</v>
      </c>
      <c r="C96" s="250" t="s">
        <v>73</v>
      </c>
      <c r="D96" s="516">
        <v>22</v>
      </c>
      <c r="E96" s="245"/>
    </row>
    <row r="97" spans="2:5" ht="15" customHeight="1" x14ac:dyDescent="0.25">
      <c r="B97" s="252" t="s">
        <v>394</v>
      </c>
      <c r="C97" s="250" t="s">
        <v>73</v>
      </c>
      <c r="D97" s="516">
        <v>18</v>
      </c>
      <c r="E97" s="245"/>
    </row>
    <row r="98" spans="2:5" ht="15" customHeight="1" x14ac:dyDescent="0.25">
      <c r="B98" s="246"/>
      <c r="C98" s="247"/>
      <c r="D98" s="244"/>
      <c r="E98" s="245"/>
    </row>
    <row r="99" spans="2:5" ht="15" customHeight="1" x14ac:dyDescent="0.25">
      <c r="B99" s="240" t="s">
        <v>252</v>
      </c>
      <c r="C99" s="247"/>
      <c r="D99" s="244"/>
      <c r="E99" s="245"/>
    </row>
    <row r="100" spans="2:5" ht="15" customHeight="1" x14ac:dyDescent="0.25">
      <c r="B100" s="246" t="s">
        <v>258</v>
      </c>
      <c r="C100" s="247" t="s">
        <v>73</v>
      </c>
      <c r="D100" s="343">
        <v>20</v>
      </c>
      <c r="E100" s="245"/>
    </row>
    <row r="101" spans="2:5" ht="15" customHeight="1" x14ac:dyDescent="0.25">
      <c r="B101" s="246"/>
      <c r="C101" s="247"/>
      <c r="D101" s="244"/>
      <c r="E101" s="245"/>
    </row>
    <row r="102" spans="2:5" s="48" customFormat="1" ht="15" customHeight="1" x14ac:dyDescent="0.25">
      <c r="B102" s="240" t="s">
        <v>261</v>
      </c>
      <c r="C102" s="250"/>
      <c r="D102" s="244"/>
      <c r="E102" s="251"/>
    </row>
    <row r="103" spans="2:5" s="48" customFormat="1" ht="15" customHeight="1" x14ac:dyDescent="0.25">
      <c r="B103" s="252" t="s">
        <v>262</v>
      </c>
      <c r="C103" s="250" t="s">
        <v>73</v>
      </c>
      <c r="D103" s="343">
        <v>0</v>
      </c>
      <c r="E103" s="251"/>
    </row>
    <row r="104" spans="2:5" s="48" customFormat="1" ht="15" customHeight="1" x14ac:dyDescent="0.25">
      <c r="B104" s="252"/>
      <c r="C104" s="250"/>
      <c r="D104" s="244"/>
      <c r="E104" s="251"/>
    </row>
    <row r="105" spans="2:5" s="48" customFormat="1" ht="15" customHeight="1" x14ac:dyDescent="0.25">
      <c r="B105" s="240" t="s">
        <v>256</v>
      </c>
      <c r="C105" s="250"/>
      <c r="D105" s="244"/>
      <c r="E105" s="251"/>
    </row>
    <row r="106" spans="2:5" s="48" customFormat="1" ht="15" customHeight="1" x14ac:dyDescent="0.25">
      <c r="B106" s="252" t="s">
        <v>257</v>
      </c>
      <c r="C106" s="250" t="s">
        <v>73</v>
      </c>
      <c r="D106" s="343">
        <v>5.5</v>
      </c>
      <c r="E106" s="251"/>
    </row>
    <row r="107" spans="2:5" s="48" customFormat="1" ht="15" customHeight="1" x14ac:dyDescent="0.25">
      <c r="B107" s="252"/>
      <c r="C107" s="250"/>
      <c r="D107" s="244"/>
      <c r="E107" s="251"/>
    </row>
    <row r="108" spans="2:5" s="48" customFormat="1" ht="15" customHeight="1" x14ac:dyDescent="0.25">
      <c r="B108" s="240" t="s">
        <v>364</v>
      </c>
      <c r="C108" s="254" t="s">
        <v>8</v>
      </c>
      <c r="D108" s="345">
        <v>0.05</v>
      </c>
      <c r="E108" s="251"/>
    </row>
    <row r="109" spans="2:5" s="48" customFormat="1" ht="15" customHeight="1" x14ac:dyDescent="0.25">
      <c r="B109" s="252"/>
      <c r="C109" s="250"/>
      <c r="D109" s="244"/>
      <c r="E109" s="251"/>
    </row>
    <row r="110" spans="2:5" ht="15" customHeight="1" x14ac:dyDescent="0.25">
      <c r="B110" s="253" t="s">
        <v>6</v>
      </c>
      <c r="C110" s="254"/>
      <c r="D110" s="244"/>
      <c r="E110" s="245"/>
    </row>
    <row r="111" spans="2:5" ht="15" customHeight="1" x14ac:dyDescent="0.25">
      <c r="B111" s="246" t="s">
        <v>7</v>
      </c>
      <c r="C111" s="254" t="s">
        <v>8</v>
      </c>
      <c r="D111" s="345">
        <v>0.05</v>
      </c>
      <c r="E111" s="245"/>
    </row>
    <row r="112" spans="2:5" ht="15" customHeight="1" x14ac:dyDescent="0.25">
      <c r="B112" s="255" t="s">
        <v>9</v>
      </c>
      <c r="C112" s="256" t="s">
        <v>8</v>
      </c>
      <c r="D112" s="346">
        <v>5.7500000000000002E-2</v>
      </c>
      <c r="E112" s="257"/>
    </row>
    <row r="113" spans="2:5" ht="15" customHeight="1" x14ac:dyDescent="0.25">
      <c r="B113" s="27" t="s">
        <v>259</v>
      </c>
    </row>
    <row r="114" spans="2:5" ht="15" customHeight="1" x14ac:dyDescent="0.25">
      <c r="B114" s="335" t="s">
        <v>442</v>
      </c>
      <c r="E114" s="336"/>
    </row>
    <row r="115" spans="2:5" ht="15" customHeight="1" x14ac:dyDescent="0.25">
      <c r="B115" s="335" t="s">
        <v>443</v>
      </c>
      <c r="E115" s="336"/>
    </row>
    <row r="116" spans="2:5" ht="15" customHeight="1" x14ac:dyDescent="0.25">
      <c r="B116" s="27" t="s">
        <v>444</v>
      </c>
    </row>
    <row r="117" spans="2:5" ht="15" customHeight="1" x14ac:dyDescent="0.25"/>
    <row r="118" spans="2:5" ht="15" customHeight="1" x14ac:dyDescent="0.25"/>
    <row r="119" spans="2:5" ht="15" customHeight="1" x14ac:dyDescent="0.25"/>
    <row r="120" spans="2:5" ht="15" customHeight="1" x14ac:dyDescent="0.25"/>
    <row r="121" spans="2:5" ht="15" customHeight="1" x14ac:dyDescent="0.25"/>
    <row r="122" spans="2:5" ht="15" customHeight="1" x14ac:dyDescent="0.25"/>
    <row r="123" spans="2:5" ht="15" customHeight="1" x14ac:dyDescent="0.25"/>
    <row r="124" spans="2:5" ht="15" customHeight="1" x14ac:dyDescent="0.25"/>
    <row r="125" spans="2:5" ht="15" customHeight="1" x14ac:dyDescent="0.25"/>
    <row r="126" spans="2:5" ht="15" customHeight="1" x14ac:dyDescent="0.25"/>
    <row r="127" spans="2:5" ht="15" customHeight="1" x14ac:dyDescent="0.25"/>
    <row r="128" spans="2:5"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sheetData>
  <mergeCells count="7">
    <mergeCell ref="B9:E9"/>
    <mergeCell ref="B8:E8"/>
    <mergeCell ref="B2:I2"/>
    <mergeCell ref="B3:I3"/>
    <mergeCell ref="B4:I4"/>
    <mergeCell ref="B5:I5"/>
    <mergeCell ref="B6:I6"/>
  </mergeCells>
  <phoneticPr fontId="5" type="noConversion"/>
  <printOptions horizontalCentered="1"/>
  <pageMargins left="0.75" right="0.75" top="1" bottom="1" header="0" footer="0.5"/>
  <pageSetup scale="81" fitToHeight="2" orientation="portrait" r:id="rId1"/>
  <headerFooter alignWithMargins="0">
    <oddFooter>&amp;L&amp;A&amp;C&amp;F&amp;R&amp;D</oddFooter>
  </headerFooter>
  <rowBreaks count="1" manualBreakCount="1">
    <brk id="69"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G161"/>
  <sheetViews>
    <sheetView topLeftCell="A93" zoomScaleNormal="100" workbookViewId="0">
      <selection activeCell="J114" sqref="B8:K114"/>
    </sheetView>
  </sheetViews>
  <sheetFormatPr defaultColWidth="8.6640625" defaultRowHeight="13.2" x14ac:dyDescent="0.25"/>
  <cols>
    <col min="1" max="1" width="3.109375" style="48" customWidth="1"/>
    <col min="2" max="2" width="28" style="44" customWidth="1"/>
    <col min="3" max="3" width="4.33203125" style="44" customWidth="1"/>
    <col min="4" max="4" width="11.33203125" style="43" customWidth="1"/>
    <col min="5" max="5" width="2.33203125" style="44" customWidth="1"/>
    <col min="6" max="6" width="10.6640625" style="45" customWidth="1"/>
    <col min="7" max="7" width="2.33203125" style="44" customWidth="1"/>
    <col min="8" max="8" width="10.6640625" style="43" customWidth="1"/>
    <col min="9" max="9" width="2.33203125" style="44" customWidth="1"/>
    <col min="10" max="10" width="16.5546875" style="109" customWidth="1"/>
    <col min="11" max="11" width="3.33203125" style="44" hidden="1" customWidth="1"/>
    <col min="12" max="33" width="8.6640625" style="48" customWidth="1"/>
    <col min="34" max="16384" width="8.6640625" style="44"/>
  </cols>
  <sheetData>
    <row r="1" spans="1:33" s="48" customFormat="1" x14ac:dyDescent="0.25">
      <c r="D1" s="49"/>
      <c r="F1" s="50"/>
      <c r="H1" s="49"/>
    </row>
    <row r="2" spans="1:33" s="48" customFormat="1" ht="18" customHeight="1" x14ac:dyDescent="0.25">
      <c r="B2" s="523" t="s">
        <v>274</v>
      </c>
      <c r="C2" s="524"/>
      <c r="D2" s="524"/>
      <c r="E2" s="524"/>
      <c r="F2" s="524"/>
      <c r="G2" s="524"/>
      <c r="H2" s="524"/>
      <c r="I2" s="524"/>
      <c r="J2" s="49"/>
      <c r="K2" s="335"/>
    </row>
    <row r="3" spans="1:33" s="48" customFormat="1" x14ac:dyDescent="0.25">
      <c r="B3" s="525" t="s">
        <v>334</v>
      </c>
      <c r="C3" s="525"/>
      <c r="D3" s="525"/>
      <c r="E3" s="525"/>
      <c r="F3" s="525"/>
      <c r="G3" s="525"/>
      <c r="H3" s="525"/>
      <c r="I3" s="525"/>
      <c r="J3" s="49"/>
      <c r="K3" s="335"/>
    </row>
    <row r="4" spans="1:33" s="48" customFormat="1" x14ac:dyDescent="0.25">
      <c r="B4" s="526" t="s">
        <v>335</v>
      </c>
      <c r="C4" s="520"/>
      <c r="D4" s="520"/>
      <c r="E4" s="520"/>
      <c r="F4" s="520"/>
      <c r="G4" s="520"/>
      <c r="H4" s="520"/>
      <c r="I4" s="520"/>
      <c r="J4" s="49"/>
      <c r="K4" s="335"/>
    </row>
    <row r="5" spans="1:33" s="48" customFormat="1" x14ac:dyDescent="0.25">
      <c r="B5" s="527" t="s">
        <v>336</v>
      </c>
      <c r="C5" s="527"/>
      <c r="D5" s="527"/>
      <c r="E5" s="527"/>
      <c r="F5" s="527"/>
      <c r="G5" s="527"/>
      <c r="H5" s="527"/>
      <c r="I5" s="527"/>
      <c r="J5" s="49"/>
      <c r="K5" s="335"/>
    </row>
    <row r="6" spans="1:33" s="48" customFormat="1" x14ac:dyDescent="0.25">
      <c r="B6" s="528" t="s">
        <v>337</v>
      </c>
      <c r="C6" s="529"/>
      <c r="D6" s="529"/>
      <c r="E6" s="529"/>
      <c r="F6" s="529"/>
      <c r="G6" s="529"/>
      <c r="H6" s="529"/>
      <c r="I6" s="529"/>
      <c r="J6" s="49"/>
      <c r="K6" s="335"/>
    </row>
    <row r="7" spans="1:33" s="48" customFormat="1" ht="18" customHeight="1" x14ac:dyDescent="0.25">
      <c r="D7" s="49"/>
      <c r="F7" s="50"/>
      <c r="H7" s="49"/>
    </row>
    <row r="8" spans="1:33" s="52" customFormat="1" ht="31.5" customHeight="1" x14ac:dyDescent="0.3">
      <c r="A8" s="51"/>
      <c r="B8" s="539" t="s">
        <v>317</v>
      </c>
      <c r="C8" s="540"/>
      <c r="D8" s="540"/>
      <c r="E8" s="540"/>
      <c r="F8" s="540"/>
      <c r="G8" s="540"/>
      <c r="H8" s="540"/>
      <c r="I8" s="540"/>
      <c r="J8" s="540"/>
      <c r="K8" s="540"/>
      <c r="L8" s="51"/>
      <c r="M8" s="51"/>
      <c r="N8" s="51"/>
      <c r="O8" s="51"/>
      <c r="P8" s="51"/>
      <c r="Q8" s="51"/>
      <c r="R8" s="51"/>
      <c r="S8" s="51"/>
      <c r="T8" s="51"/>
      <c r="U8" s="51"/>
      <c r="V8" s="51"/>
      <c r="W8" s="51"/>
      <c r="X8" s="51"/>
      <c r="Y8" s="51"/>
      <c r="Z8" s="51"/>
      <c r="AA8" s="51"/>
      <c r="AB8" s="51"/>
      <c r="AC8" s="51"/>
      <c r="AD8" s="51"/>
      <c r="AE8" s="51"/>
      <c r="AF8" s="51"/>
      <c r="AG8" s="51"/>
    </row>
    <row r="9" spans="1:33" s="54" customFormat="1" ht="3.75" customHeight="1" x14ac:dyDescent="0.25">
      <c r="A9" s="53"/>
      <c r="B9" s="119"/>
      <c r="C9" s="119"/>
      <c r="D9" s="165"/>
      <c r="E9" s="119"/>
      <c r="F9" s="166"/>
      <c r="G9" s="119"/>
      <c r="H9" s="165"/>
      <c r="I9" s="119"/>
      <c r="J9" s="119"/>
      <c r="K9" s="119"/>
      <c r="L9" s="53"/>
      <c r="M9" s="53"/>
      <c r="N9" s="53"/>
      <c r="O9" s="53"/>
      <c r="P9" s="53"/>
      <c r="Q9" s="53"/>
      <c r="R9" s="53"/>
      <c r="S9" s="53"/>
      <c r="T9" s="53"/>
      <c r="U9" s="53"/>
      <c r="V9" s="53"/>
      <c r="W9" s="53"/>
      <c r="X9" s="53"/>
      <c r="Y9" s="53"/>
      <c r="Z9" s="53"/>
      <c r="AA9" s="53"/>
      <c r="AB9" s="53"/>
      <c r="AC9" s="53"/>
      <c r="AD9" s="53"/>
      <c r="AE9" s="53"/>
      <c r="AF9" s="53"/>
      <c r="AG9" s="53"/>
    </row>
    <row r="10" spans="1:33" s="59" customFormat="1" ht="13.8" x14ac:dyDescent="0.25">
      <c r="A10" s="53"/>
      <c r="B10" s="55"/>
      <c r="C10" s="55"/>
      <c r="D10" s="56" t="s">
        <v>171</v>
      </c>
      <c r="E10" s="56"/>
      <c r="F10" s="57"/>
      <c r="G10" s="56"/>
      <c r="H10" s="56" t="s">
        <v>172</v>
      </c>
      <c r="I10" s="56"/>
      <c r="J10" s="58" t="s">
        <v>173</v>
      </c>
      <c r="L10" s="53"/>
      <c r="M10" s="53"/>
      <c r="N10" s="53"/>
      <c r="O10" s="53"/>
      <c r="P10" s="53"/>
      <c r="Q10" s="53"/>
      <c r="R10" s="53"/>
      <c r="S10" s="53"/>
      <c r="T10" s="53"/>
      <c r="U10" s="53"/>
      <c r="V10" s="53"/>
      <c r="W10" s="53"/>
      <c r="X10" s="53"/>
      <c r="Y10" s="53"/>
      <c r="Z10" s="53"/>
      <c r="AA10" s="53"/>
      <c r="AB10" s="53"/>
      <c r="AC10" s="53"/>
      <c r="AD10" s="53"/>
      <c r="AE10" s="53"/>
      <c r="AF10" s="53"/>
      <c r="AG10" s="53"/>
    </row>
    <row r="11" spans="1:33" s="59" customFormat="1" ht="13.8" x14ac:dyDescent="0.25">
      <c r="A11" s="53"/>
      <c r="B11" s="60" t="s">
        <v>174</v>
      </c>
      <c r="C11" s="55"/>
      <c r="D11" s="56" t="s">
        <v>175</v>
      </c>
      <c r="E11" s="56"/>
      <c r="F11" s="57" t="s">
        <v>176</v>
      </c>
      <c r="G11" s="56"/>
      <c r="H11" s="56" t="s">
        <v>282</v>
      </c>
      <c r="I11" s="56"/>
      <c r="J11" s="58" t="s">
        <v>177</v>
      </c>
      <c r="L11" s="53"/>
      <c r="M11" s="53"/>
      <c r="N11" s="53"/>
      <c r="O11" s="53"/>
      <c r="P11" s="53"/>
      <c r="Q11" s="53"/>
      <c r="R11" s="53"/>
      <c r="S11" s="53"/>
      <c r="T11" s="53"/>
      <c r="U11" s="53"/>
      <c r="V11" s="53"/>
      <c r="W11" s="53"/>
      <c r="X11" s="53"/>
      <c r="Y11" s="53"/>
      <c r="Z11" s="53"/>
      <c r="AA11" s="53"/>
      <c r="AB11" s="53"/>
      <c r="AC11" s="53"/>
      <c r="AD11" s="53"/>
      <c r="AE11" s="53"/>
      <c r="AF11" s="53"/>
      <c r="AG11" s="53"/>
    </row>
    <row r="12" spans="1:33" ht="5.25" customHeight="1" x14ac:dyDescent="0.25">
      <c r="B12" s="61"/>
      <c r="C12" s="62"/>
      <c r="D12" s="61"/>
      <c r="E12" s="62"/>
      <c r="F12" s="63"/>
      <c r="G12" s="62"/>
      <c r="H12" s="61"/>
      <c r="I12" s="62"/>
      <c r="J12" s="64"/>
      <c r="K12" s="65"/>
    </row>
    <row r="13" spans="1:33" x14ac:dyDescent="0.25">
      <c r="B13" s="5" t="s">
        <v>178</v>
      </c>
      <c r="C13" s="66"/>
      <c r="D13" s="67"/>
      <c r="E13" s="66"/>
      <c r="F13" s="68"/>
      <c r="G13" s="66"/>
      <c r="H13" s="67"/>
      <c r="I13" s="66"/>
      <c r="J13" s="69"/>
    </row>
    <row r="14" spans="1:33" x14ac:dyDescent="0.25">
      <c r="B14" s="70" t="s">
        <v>166</v>
      </c>
      <c r="C14" s="71"/>
      <c r="D14" s="355">
        <f>Summary!D17</f>
        <v>90</v>
      </c>
      <c r="E14" s="71"/>
      <c r="F14" s="72" t="s">
        <v>167</v>
      </c>
      <c r="G14" s="71"/>
      <c r="H14" s="356">
        <f>Summary!E17</f>
        <v>4.79</v>
      </c>
      <c r="I14" s="71"/>
      <c r="J14" s="73">
        <f>D14*H14</f>
        <v>431.1</v>
      </c>
      <c r="K14" s="74"/>
      <c r="M14" s="538"/>
      <c r="N14" s="538"/>
      <c r="O14" s="538"/>
      <c r="P14" s="538"/>
      <c r="Q14" s="538"/>
    </row>
    <row r="15" spans="1:33" x14ac:dyDescent="0.25">
      <c r="B15" s="71"/>
      <c r="C15" s="71"/>
      <c r="D15" s="76"/>
      <c r="E15" s="71"/>
      <c r="F15" s="77"/>
      <c r="G15" s="71"/>
      <c r="H15" s="78"/>
      <c r="I15" s="71"/>
      <c r="J15" s="73"/>
      <c r="K15" s="74"/>
      <c r="M15" s="537"/>
      <c r="N15" s="537"/>
      <c r="O15" s="537"/>
      <c r="P15" s="537"/>
      <c r="Q15" s="537"/>
      <c r="R15" s="537"/>
    </row>
    <row r="16" spans="1:33" x14ac:dyDescent="0.25">
      <c r="B16" s="5" t="s">
        <v>160</v>
      </c>
      <c r="C16" s="66"/>
      <c r="D16" s="67"/>
      <c r="E16" s="66"/>
      <c r="F16" s="68"/>
      <c r="G16" s="66"/>
      <c r="H16" s="79"/>
      <c r="I16" s="66"/>
      <c r="J16" s="80"/>
    </row>
    <row r="17" spans="2:13" ht="5.0999999999999996" customHeight="1" x14ac:dyDescent="0.25">
      <c r="B17" s="66"/>
      <c r="C17" s="66"/>
      <c r="D17" s="67"/>
      <c r="E17" s="66"/>
      <c r="F17" s="68"/>
      <c r="G17" s="66"/>
      <c r="H17" s="79"/>
      <c r="I17" s="66"/>
      <c r="J17" s="80"/>
    </row>
    <row r="18" spans="2:13" ht="13.5" customHeight="1" x14ac:dyDescent="0.3">
      <c r="B18" s="66" t="s">
        <v>179</v>
      </c>
      <c r="C18" s="66"/>
      <c r="D18" s="81"/>
      <c r="E18" s="66"/>
      <c r="F18" s="68"/>
      <c r="G18" s="66"/>
      <c r="H18" s="79"/>
      <c r="I18" s="66"/>
      <c r="J18" s="409">
        <f>SUM(J19:J19)</f>
        <v>22.5</v>
      </c>
    </row>
    <row r="19" spans="2:13" x14ac:dyDescent="0.25">
      <c r="B19" s="39" t="s">
        <v>168</v>
      </c>
      <c r="C19" s="66"/>
      <c r="D19" s="350">
        <v>90</v>
      </c>
      <c r="E19" s="66"/>
      <c r="F19" s="84" t="s">
        <v>72</v>
      </c>
      <c r="G19" s="66"/>
      <c r="H19" s="357">
        <f>Wheat</f>
        <v>0.25</v>
      </c>
      <c r="I19" s="66"/>
      <c r="J19" s="80">
        <f>D19*H19</f>
        <v>22.5</v>
      </c>
    </row>
    <row r="20" spans="2:13" ht="7.5" customHeight="1" x14ac:dyDescent="0.25">
      <c r="B20" s="66"/>
      <c r="C20" s="66"/>
      <c r="D20" s="66"/>
      <c r="E20" s="66"/>
      <c r="F20" s="66"/>
      <c r="G20" s="66"/>
      <c r="H20" s="66"/>
      <c r="I20" s="66"/>
      <c r="J20" s="80"/>
    </row>
    <row r="21" spans="2:13" x14ac:dyDescent="0.25">
      <c r="B21" s="66" t="s">
        <v>180</v>
      </c>
      <c r="C21" s="66"/>
      <c r="D21" s="66"/>
      <c r="E21" s="66"/>
      <c r="F21" s="68"/>
      <c r="G21" s="66"/>
      <c r="H21" s="41"/>
      <c r="I21" s="66"/>
      <c r="J21" s="409">
        <f>SUM(J22:J26)</f>
        <v>67.679999999999993</v>
      </c>
      <c r="M21" s="86"/>
    </row>
    <row r="22" spans="2:13" x14ac:dyDescent="0.25">
      <c r="B22" s="39" t="s">
        <v>79</v>
      </c>
      <c r="C22" s="66"/>
      <c r="D22" s="350">
        <v>93</v>
      </c>
      <c r="E22" s="66"/>
      <c r="F22" s="84" t="s">
        <v>72</v>
      </c>
      <c r="G22" s="66"/>
      <c r="H22" s="357">
        <f>Nitrogen</f>
        <v>0.36</v>
      </c>
      <c r="I22" s="66"/>
      <c r="J22" s="87">
        <f>D22*H22</f>
        <v>33.479999999999997</v>
      </c>
    </row>
    <row r="23" spans="2:13" x14ac:dyDescent="0.25">
      <c r="B23" s="39" t="s">
        <v>80</v>
      </c>
      <c r="C23" s="66"/>
      <c r="D23" s="350">
        <v>23</v>
      </c>
      <c r="E23" s="66"/>
      <c r="F23" s="84" t="s">
        <v>72</v>
      </c>
      <c r="G23" s="66"/>
      <c r="H23" s="357">
        <f>Phosphorous</f>
        <v>0.6</v>
      </c>
      <c r="I23" s="66"/>
      <c r="J23" s="87">
        <f>D23*H23</f>
        <v>13.799999999999999</v>
      </c>
    </row>
    <row r="24" spans="2:13" x14ac:dyDescent="0.25">
      <c r="B24" s="39" t="s">
        <v>412</v>
      </c>
      <c r="C24" s="66"/>
      <c r="D24" s="350">
        <v>30</v>
      </c>
      <c r="E24" s="66"/>
      <c r="F24" s="84" t="s">
        <v>72</v>
      </c>
      <c r="G24" s="66"/>
      <c r="H24" s="357">
        <f>Potassium</f>
        <v>0.56000000000000005</v>
      </c>
      <c r="I24" s="66"/>
      <c r="J24" s="87">
        <f>D24*H24</f>
        <v>16.8</v>
      </c>
    </row>
    <row r="25" spans="2:13" x14ac:dyDescent="0.25">
      <c r="B25" s="39" t="s">
        <v>198</v>
      </c>
      <c r="C25" s="66"/>
      <c r="D25" s="350">
        <v>9</v>
      </c>
      <c r="E25" s="66"/>
      <c r="F25" s="84" t="s">
        <v>72</v>
      </c>
      <c r="G25" s="66"/>
      <c r="H25" s="357">
        <f>Sulfur</f>
        <v>0.4</v>
      </c>
      <c r="I25" s="66"/>
      <c r="J25" s="80">
        <f>D25*H25</f>
        <v>3.6</v>
      </c>
    </row>
    <row r="26" spans="2:13" x14ac:dyDescent="0.25">
      <c r="B26" s="39"/>
      <c r="C26" s="66"/>
      <c r="D26" s="350"/>
      <c r="E26" s="66"/>
      <c r="F26" s="84"/>
      <c r="G26" s="66"/>
      <c r="H26" s="357"/>
      <c r="I26" s="66"/>
      <c r="J26" s="80">
        <f>D26*H26</f>
        <v>0</v>
      </c>
    </row>
    <row r="27" spans="2:13" ht="5.0999999999999996" customHeight="1" x14ac:dyDescent="0.25">
      <c r="B27" s="66"/>
      <c r="C27" s="66"/>
      <c r="D27" s="66"/>
      <c r="E27" s="66"/>
      <c r="F27" s="66"/>
      <c r="G27" s="66"/>
      <c r="H27" s="66"/>
      <c r="I27" s="66"/>
      <c r="J27" s="87"/>
    </row>
    <row r="28" spans="2:13" x14ac:dyDescent="0.25">
      <c r="B28" s="66" t="s">
        <v>181</v>
      </c>
      <c r="C28" s="66"/>
      <c r="D28" s="66"/>
      <c r="E28" s="66"/>
      <c r="F28" s="68"/>
      <c r="G28" s="66"/>
      <c r="H28" s="41"/>
      <c r="I28" s="66"/>
      <c r="J28" s="410">
        <f>SUM(J29:J36)</f>
        <v>37.491078125000001</v>
      </c>
    </row>
    <row r="29" spans="2:13" x14ac:dyDescent="0.25">
      <c r="B29" s="39" t="s">
        <v>102</v>
      </c>
      <c r="C29" s="66"/>
      <c r="D29" s="350">
        <v>36</v>
      </c>
      <c r="E29" s="66"/>
      <c r="F29" s="84" t="s">
        <v>74</v>
      </c>
      <c r="G29" s="66"/>
      <c r="H29" s="357">
        <f>Roundup</f>
        <v>0.13062499999999999</v>
      </c>
      <c r="I29" s="66"/>
      <c r="J29" s="87">
        <f t="shared" ref="J29:J36" si="0">D29*H29</f>
        <v>4.7024999999999997</v>
      </c>
    </row>
    <row r="30" spans="2:13" x14ac:dyDescent="0.25">
      <c r="B30" s="39" t="s">
        <v>84</v>
      </c>
      <c r="C30" s="66"/>
      <c r="D30" s="350">
        <v>3.4</v>
      </c>
      <c r="E30" s="66"/>
      <c r="F30" s="84" t="s">
        <v>72</v>
      </c>
      <c r="G30" s="66"/>
      <c r="H30" s="357">
        <f>AmSulf</f>
        <v>0.44</v>
      </c>
      <c r="I30" s="66"/>
      <c r="J30" s="87">
        <f t="shared" si="0"/>
        <v>1.496</v>
      </c>
      <c r="L30" s="408"/>
    </row>
    <row r="31" spans="2:13" x14ac:dyDescent="0.25">
      <c r="B31" s="39" t="s">
        <v>170</v>
      </c>
      <c r="C31" s="66"/>
      <c r="D31" s="350">
        <v>3</v>
      </c>
      <c r="E31" s="66"/>
      <c r="F31" s="84" t="s">
        <v>74</v>
      </c>
      <c r="G31" s="66"/>
      <c r="H31" s="357">
        <f>M</f>
        <v>0.22226562499999999</v>
      </c>
      <c r="I31" s="66"/>
      <c r="J31" s="87">
        <f t="shared" si="0"/>
        <v>0.66679687499999996</v>
      </c>
    </row>
    <row r="32" spans="2:13" x14ac:dyDescent="0.25">
      <c r="B32" s="39" t="s">
        <v>469</v>
      </c>
      <c r="C32" s="66"/>
      <c r="D32" s="350">
        <v>0.75</v>
      </c>
      <c r="E32" s="66"/>
      <c r="F32" s="84" t="s">
        <v>74</v>
      </c>
      <c r="G32" s="66"/>
      <c r="H32" s="357">
        <f>Affinity</f>
        <v>7.8</v>
      </c>
      <c r="I32" s="66"/>
      <c r="J32" s="87">
        <f t="shared" si="0"/>
        <v>5.85</v>
      </c>
    </row>
    <row r="33" spans="2:10" x14ac:dyDescent="0.25">
      <c r="B33" s="39" t="s">
        <v>413</v>
      </c>
      <c r="C33" s="66"/>
      <c r="D33" s="350">
        <v>13.7</v>
      </c>
      <c r="E33" s="66"/>
      <c r="F33" s="84" t="s">
        <v>74</v>
      </c>
      <c r="G33" s="66"/>
      <c r="H33" s="357">
        <f>Huskie</f>
        <v>0.7734375</v>
      </c>
      <c r="I33" s="66"/>
      <c r="J33" s="87">
        <f t="shared" si="0"/>
        <v>10.59609375</v>
      </c>
    </row>
    <row r="34" spans="2:10" x14ac:dyDescent="0.25">
      <c r="B34" s="39" t="s">
        <v>466</v>
      </c>
      <c r="C34" s="66"/>
      <c r="D34" s="350">
        <v>15</v>
      </c>
      <c r="E34" s="66"/>
      <c r="F34" s="84" t="s">
        <v>74</v>
      </c>
      <c r="G34" s="66"/>
      <c r="H34" s="357">
        <f>Axial</f>
        <v>0.9453125</v>
      </c>
      <c r="I34" s="66"/>
      <c r="J34" s="87">
        <f t="shared" si="0"/>
        <v>14.1796875</v>
      </c>
    </row>
    <row r="35" spans="2:10" x14ac:dyDescent="0.25">
      <c r="B35" s="39"/>
      <c r="C35" s="66"/>
      <c r="D35" s="350"/>
      <c r="E35" s="66"/>
      <c r="F35" s="84"/>
      <c r="G35" s="66"/>
      <c r="H35" s="357"/>
      <c r="I35" s="66"/>
      <c r="J35" s="87">
        <f t="shared" si="0"/>
        <v>0</v>
      </c>
    </row>
    <row r="36" spans="2:10" x14ac:dyDescent="0.25">
      <c r="B36" s="39"/>
      <c r="C36" s="66"/>
      <c r="D36" s="350"/>
      <c r="E36" s="66"/>
      <c r="F36" s="84"/>
      <c r="G36" s="66"/>
      <c r="H36" s="357"/>
      <c r="I36" s="66"/>
      <c r="J36" s="87">
        <f t="shared" si="0"/>
        <v>0</v>
      </c>
    </row>
    <row r="37" spans="2:10" ht="5.0999999999999996" customHeight="1" x14ac:dyDescent="0.25">
      <c r="B37" s="66"/>
      <c r="C37" s="66"/>
      <c r="D37" s="66"/>
      <c r="E37" s="66"/>
      <c r="F37" s="66"/>
      <c r="G37" s="66"/>
      <c r="H37" s="66"/>
      <c r="I37" s="66"/>
      <c r="J37" s="87"/>
    </row>
    <row r="38" spans="2:10" x14ac:dyDescent="0.25">
      <c r="B38" s="66" t="s">
        <v>150</v>
      </c>
      <c r="C38" s="66"/>
      <c r="D38" s="91"/>
      <c r="E38" s="66"/>
      <c r="F38" s="68"/>
      <c r="G38" s="66"/>
      <c r="H38" s="371"/>
      <c r="I38" s="66"/>
      <c r="J38" s="410">
        <f>SUM(J39:J40)</f>
        <v>3.08</v>
      </c>
    </row>
    <row r="39" spans="2:10" x14ac:dyDescent="0.25">
      <c r="B39" s="39" t="s">
        <v>416</v>
      </c>
      <c r="C39" s="66"/>
      <c r="D39" s="365">
        <v>4</v>
      </c>
      <c r="E39" s="66"/>
      <c r="F39" s="84" t="s">
        <v>74</v>
      </c>
      <c r="G39" s="66"/>
      <c r="H39" s="357">
        <f>Tilt</f>
        <v>0.77</v>
      </c>
      <c r="I39" s="66"/>
      <c r="J39" s="87">
        <f>D39*H39</f>
        <v>3.08</v>
      </c>
    </row>
    <row r="40" spans="2:10" x14ac:dyDescent="0.25">
      <c r="B40" s="39"/>
      <c r="C40" s="66"/>
      <c r="D40" s="365"/>
      <c r="E40" s="66"/>
      <c r="F40" s="84"/>
      <c r="G40" s="66"/>
      <c r="H40" s="357"/>
      <c r="I40" s="66"/>
      <c r="J40" s="87"/>
    </row>
    <row r="41" spans="2:10" ht="5.25" customHeight="1" x14ac:dyDescent="0.25">
      <c r="B41" s="66"/>
      <c r="C41" s="66"/>
      <c r="D41" s="89"/>
      <c r="E41" s="66"/>
      <c r="F41" s="68"/>
      <c r="G41" s="66"/>
      <c r="H41" s="358"/>
      <c r="I41" s="66"/>
      <c r="J41" s="87"/>
    </row>
    <row r="42" spans="2:10" x14ac:dyDescent="0.25">
      <c r="B42" s="66" t="s">
        <v>281</v>
      </c>
      <c r="C42" s="66"/>
      <c r="D42" s="90"/>
      <c r="E42" s="66"/>
      <c r="F42" s="68"/>
      <c r="G42" s="66"/>
      <c r="H42" s="40"/>
      <c r="I42" s="66"/>
      <c r="J42" s="410">
        <f>SUM(J43:J47)</f>
        <v>38.489774647887316</v>
      </c>
    </row>
    <row r="43" spans="2:10" x14ac:dyDescent="0.25">
      <c r="B43" s="39" t="s">
        <v>147</v>
      </c>
      <c r="C43" s="66"/>
      <c r="D43" s="362">
        <f>'Machinery Costs'!$M$52</f>
        <v>4.08148025407346</v>
      </c>
      <c r="E43" s="66"/>
      <c r="F43" s="84" t="s">
        <v>137</v>
      </c>
      <c r="G43" s="66"/>
      <c r="H43" s="357">
        <f>Diesel</f>
        <v>2.5499999999999998</v>
      </c>
      <c r="I43" s="66"/>
      <c r="J43" s="87">
        <f>D43*H43</f>
        <v>10.407774647887322</v>
      </c>
    </row>
    <row r="44" spans="2:10" ht="12.75" customHeight="1" x14ac:dyDescent="0.25">
      <c r="B44" s="109" t="s">
        <v>136</v>
      </c>
      <c r="C44" s="66"/>
      <c r="D44" s="286">
        <v>1</v>
      </c>
      <c r="E44" s="66"/>
      <c r="F44" s="287" t="s">
        <v>73</v>
      </c>
      <c r="G44" s="66"/>
      <c r="H44" s="359">
        <f>'Machinery Costs'!$I$52</f>
        <v>1.5950000000000002</v>
      </c>
      <c r="I44" s="66"/>
      <c r="J44" s="87">
        <f>D44*H44</f>
        <v>1.5950000000000002</v>
      </c>
    </row>
    <row r="45" spans="2:10" x14ac:dyDescent="0.25">
      <c r="B45" s="109" t="s">
        <v>81</v>
      </c>
      <c r="C45" s="66"/>
      <c r="D45" s="288">
        <v>1</v>
      </c>
      <c r="E45" s="66"/>
      <c r="F45" s="84" t="s">
        <v>73</v>
      </c>
      <c r="G45" s="66"/>
      <c r="H45" s="360">
        <f>'Machinery Costs'!$G$52</f>
        <v>10.366999999999999</v>
      </c>
      <c r="I45" s="66"/>
      <c r="J45" s="87">
        <f>D45*H45</f>
        <v>10.366999999999999</v>
      </c>
    </row>
    <row r="46" spans="2:10" x14ac:dyDescent="0.25">
      <c r="B46" s="109" t="s">
        <v>191</v>
      </c>
      <c r="C46" s="66"/>
      <c r="D46" s="362">
        <f>'Machinery Costs'!$L$52</f>
        <v>0.80599999999999994</v>
      </c>
      <c r="E46" s="66"/>
      <c r="F46" s="84" t="s">
        <v>354</v>
      </c>
      <c r="G46" s="66"/>
      <c r="H46" s="361">
        <f>Labor</f>
        <v>20</v>
      </c>
      <c r="I46" s="66"/>
      <c r="J46" s="87">
        <f>D46*H46</f>
        <v>16.119999999999997</v>
      </c>
    </row>
    <row r="47" spans="2:10" x14ac:dyDescent="0.25">
      <c r="B47" s="109"/>
      <c r="C47" s="66"/>
      <c r="D47" s="83"/>
      <c r="E47" s="66"/>
      <c r="F47" s="84"/>
      <c r="G47" s="66"/>
      <c r="H47" s="352"/>
      <c r="I47" s="66"/>
      <c r="J47" s="87">
        <f>D47*H47</f>
        <v>0</v>
      </c>
    </row>
    <row r="48" spans="2:10" ht="5.25" customHeight="1" x14ac:dyDescent="0.25">
      <c r="B48" s="66"/>
      <c r="C48" s="66"/>
      <c r="D48" s="67"/>
      <c r="E48" s="66"/>
      <c r="F48" s="68"/>
      <c r="G48" s="66"/>
      <c r="H48" s="79"/>
      <c r="I48" s="66"/>
      <c r="J48" s="87"/>
    </row>
    <row r="49" spans="1:33" x14ac:dyDescent="0.25">
      <c r="B49" s="66" t="s">
        <v>182</v>
      </c>
      <c r="C49" s="66"/>
      <c r="D49" s="90"/>
      <c r="E49" s="66"/>
      <c r="F49" s="68"/>
      <c r="G49" s="66"/>
      <c r="H49" s="79"/>
      <c r="I49" s="66"/>
      <c r="J49" s="410">
        <f>SUM(J50:J51)</f>
        <v>8</v>
      </c>
    </row>
    <row r="50" spans="1:33" x14ac:dyDescent="0.25">
      <c r="B50" s="39" t="s">
        <v>473</v>
      </c>
      <c r="C50" s="66"/>
      <c r="D50" s="365">
        <v>1</v>
      </c>
      <c r="E50" s="66"/>
      <c r="F50" s="84" t="s">
        <v>73</v>
      </c>
      <c r="G50" s="66"/>
      <c r="H50" s="357">
        <f>customspray</f>
        <v>8</v>
      </c>
      <c r="I50" s="66"/>
      <c r="J50" s="87">
        <f>D50*H50</f>
        <v>8</v>
      </c>
    </row>
    <row r="51" spans="1:33" x14ac:dyDescent="0.25">
      <c r="B51" s="39"/>
      <c r="C51" s="66"/>
      <c r="D51" s="353"/>
      <c r="E51" s="66"/>
      <c r="F51" s="84"/>
      <c r="G51" s="66"/>
      <c r="H51" s="354"/>
      <c r="I51" s="66"/>
      <c r="J51" s="87">
        <f>D51*H51</f>
        <v>0</v>
      </c>
    </row>
    <row r="52" spans="1:33" ht="5.25" customHeight="1" x14ac:dyDescent="0.25">
      <c r="B52" s="66"/>
      <c r="C52" s="66"/>
      <c r="D52" s="67"/>
      <c r="E52" s="66"/>
      <c r="F52" s="68"/>
      <c r="G52" s="66"/>
      <c r="H52" s="79"/>
      <c r="I52" s="66"/>
      <c r="J52" s="87"/>
    </row>
    <row r="53" spans="1:33" x14ac:dyDescent="0.25">
      <c r="B53" s="66" t="s">
        <v>183</v>
      </c>
      <c r="C53" s="66"/>
      <c r="D53" s="67"/>
      <c r="E53" s="66"/>
      <c r="F53" s="68"/>
      <c r="G53" s="66"/>
      <c r="H53" s="79"/>
      <c r="I53" s="66"/>
      <c r="J53" s="410">
        <f>SUM(J54:J56)</f>
        <v>20</v>
      </c>
    </row>
    <row r="54" spans="1:33" x14ac:dyDescent="0.25">
      <c r="B54" s="39" t="s">
        <v>244</v>
      </c>
      <c r="C54" s="66"/>
      <c r="D54" s="83">
        <v>1</v>
      </c>
      <c r="E54" s="66"/>
      <c r="F54" s="84" t="s">
        <v>73</v>
      </c>
      <c r="G54" s="66"/>
      <c r="H54" s="380">
        <f>SWWW</f>
        <v>20</v>
      </c>
      <c r="I54" s="66"/>
      <c r="J54" s="87">
        <f>D54*H54</f>
        <v>20</v>
      </c>
    </row>
    <row r="55" spans="1:33" ht="15" customHeight="1" x14ac:dyDescent="0.25">
      <c r="B55" s="39" t="s">
        <v>24</v>
      </c>
      <c r="C55" s="66"/>
      <c r="D55" s="301"/>
      <c r="E55" s="66"/>
      <c r="F55" s="84"/>
      <c r="G55" s="66"/>
      <c r="H55" s="302"/>
      <c r="I55" s="66"/>
      <c r="J55" s="87">
        <f>D55*H55</f>
        <v>0</v>
      </c>
    </row>
    <row r="56" spans="1:33" ht="12.75" customHeight="1" x14ac:dyDescent="0.25">
      <c r="B56" s="109" t="s">
        <v>492</v>
      </c>
      <c r="C56" s="66"/>
      <c r="D56" s="286"/>
      <c r="E56" s="66"/>
      <c r="F56" s="287" t="s">
        <v>167</v>
      </c>
      <c r="G56" s="66"/>
      <c r="H56" s="304"/>
      <c r="I56" s="66"/>
      <c r="J56" s="87">
        <f>D56*H56</f>
        <v>0</v>
      </c>
    </row>
    <row r="57" spans="1:33" ht="5.0999999999999996" customHeight="1" x14ac:dyDescent="0.25">
      <c r="B57" s="66"/>
      <c r="C57" s="66"/>
      <c r="D57" s="89"/>
      <c r="E57" s="66"/>
      <c r="F57" s="289"/>
      <c r="G57" s="66"/>
      <c r="H57" s="127"/>
      <c r="I57" s="66"/>
      <c r="J57" s="87"/>
    </row>
    <row r="58" spans="1:33" ht="15.6" x14ac:dyDescent="0.25">
      <c r="B58" s="66" t="s">
        <v>347</v>
      </c>
      <c r="C58" s="66"/>
      <c r="D58" s="67"/>
      <c r="E58" s="66"/>
      <c r="F58" s="68"/>
      <c r="G58" s="66"/>
      <c r="H58" s="67"/>
      <c r="I58" s="66"/>
      <c r="J58" s="80">
        <f>+(J18+J21+J28+J42+J49+J53)*operloan*0.75</f>
        <v>7.2810319789832754</v>
      </c>
    </row>
    <row r="59" spans="1:33" ht="5.25" customHeight="1" x14ac:dyDescent="0.25">
      <c r="B59" s="66"/>
      <c r="C59" s="66"/>
      <c r="D59" s="67"/>
      <c r="E59" s="66"/>
      <c r="F59" s="68"/>
      <c r="G59" s="66"/>
      <c r="H59" s="67"/>
      <c r="I59" s="66"/>
      <c r="J59" s="87"/>
    </row>
    <row r="60" spans="1:33" x14ac:dyDescent="0.25">
      <c r="B60" s="40" t="s">
        <v>161</v>
      </c>
      <c r="C60" s="40"/>
      <c r="D60" s="91"/>
      <c r="E60" s="40"/>
      <c r="F60" s="41"/>
      <c r="G60" s="40"/>
      <c r="H60" s="91"/>
      <c r="I60" s="40"/>
      <c r="J60" s="42">
        <f>SUM(J18:J58)-(J18+J21+J28+J42+J49+J53)</f>
        <v>207.60188475187061</v>
      </c>
    </row>
    <row r="61" spans="1:33" x14ac:dyDescent="0.25">
      <c r="B61" s="66" t="s">
        <v>162</v>
      </c>
      <c r="C61" s="66"/>
      <c r="D61" s="67"/>
      <c r="E61" s="66"/>
      <c r="F61" s="68"/>
      <c r="G61" s="66"/>
      <c r="H61" s="67"/>
      <c r="I61" s="66"/>
      <c r="J61" s="87">
        <f>J60/D14</f>
        <v>2.3066876083541179</v>
      </c>
    </row>
    <row r="62" spans="1:33" ht="5.25" customHeight="1" x14ac:dyDescent="0.25">
      <c r="B62" s="66"/>
      <c r="C62" s="66"/>
      <c r="D62" s="67"/>
      <c r="E62" s="66"/>
      <c r="F62" s="68"/>
      <c r="G62" s="66"/>
      <c r="H62" s="67"/>
      <c r="I62" s="66"/>
      <c r="J62" s="87"/>
    </row>
    <row r="63" spans="1:33" s="33" customFormat="1" x14ac:dyDescent="0.25">
      <c r="A63" s="32"/>
      <c r="B63" s="36" t="s">
        <v>95</v>
      </c>
      <c r="C63" s="36"/>
      <c r="D63" s="92"/>
      <c r="E63" s="36"/>
      <c r="F63" s="37"/>
      <c r="G63" s="36"/>
      <c r="H63" s="92"/>
      <c r="I63" s="36"/>
      <c r="J63" s="38">
        <f>J14-J60</f>
        <v>223.49811524812941</v>
      </c>
      <c r="L63" s="32"/>
      <c r="M63" s="32"/>
      <c r="N63" s="32"/>
      <c r="O63" s="32"/>
      <c r="P63" s="32"/>
      <c r="Q63" s="32"/>
      <c r="R63" s="32"/>
      <c r="S63" s="32"/>
      <c r="T63" s="32"/>
      <c r="U63" s="32"/>
      <c r="V63" s="32"/>
      <c r="W63" s="32"/>
      <c r="X63" s="32"/>
      <c r="Y63" s="32"/>
      <c r="Z63" s="32"/>
      <c r="AA63" s="32"/>
      <c r="AB63" s="32"/>
      <c r="AC63" s="32"/>
      <c r="AD63" s="32"/>
      <c r="AE63" s="32"/>
      <c r="AF63" s="32"/>
      <c r="AG63" s="32"/>
    </row>
    <row r="64" spans="1:33" ht="24.75" customHeight="1" x14ac:dyDescent="0.25">
      <c r="B64" s="5" t="s">
        <v>98</v>
      </c>
      <c r="C64" s="66"/>
      <c r="D64" s="67"/>
      <c r="E64" s="66"/>
      <c r="F64" s="68"/>
      <c r="G64" s="66"/>
      <c r="H64" s="67"/>
      <c r="I64" s="66"/>
      <c r="J64" s="87"/>
    </row>
    <row r="65" spans="1:33" x14ac:dyDescent="0.25">
      <c r="B65" s="541" t="s">
        <v>245</v>
      </c>
      <c r="C65" s="541"/>
      <c r="D65" s="541"/>
      <c r="E65" s="66"/>
      <c r="F65" s="68"/>
      <c r="G65" s="66"/>
      <c r="H65" s="373">
        <f>'Machinery Costs'!$C$52</f>
        <v>18.951999999999998</v>
      </c>
      <c r="I65" s="66"/>
      <c r="J65" s="87">
        <f>'Machinery Costs'!$C$52</f>
        <v>18.951999999999998</v>
      </c>
    </row>
    <row r="66" spans="1:33" x14ac:dyDescent="0.25">
      <c r="B66" s="541" t="s">
        <v>246</v>
      </c>
      <c r="C66" s="541"/>
      <c r="D66" s="541"/>
      <c r="E66" s="66"/>
      <c r="F66" s="68"/>
      <c r="G66" s="66"/>
      <c r="H66" s="373">
        <f>'Machinery Costs'!$D$52</f>
        <v>13.717000000000001</v>
      </c>
      <c r="I66" s="66"/>
      <c r="J66" s="87">
        <f>'Machinery Costs'!$D$52</f>
        <v>13.717000000000001</v>
      </c>
    </row>
    <row r="67" spans="1:33" x14ac:dyDescent="0.25">
      <c r="B67" s="541" t="s">
        <v>27</v>
      </c>
      <c r="C67" s="541"/>
      <c r="D67" s="541"/>
      <c r="E67" s="66"/>
      <c r="F67" s="68"/>
      <c r="G67" s="66"/>
      <c r="H67" s="373">
        <f>'Machinery Costs'!$E$52</f>
        <v>7.048</v>
      </c>
      <c r="I67" s="66"/>
      <c r="J67" s="87">
        <f>'Machinery Costs'!$E$52</f>
        <v>7.048</v>
      </c>
      <c r="L67" s="86">
        <f>SUM(J65:J67)</f>
        <v>39.716999999999999</v>
      </c>
    </row>
    <row r="68" spans="1:33" x14ac:dyDescent="0.25">
      <c r="B68" s="39" t="s">
        <v>108</v>
      </c>
      <c r="C68" s="66"/>
      <c r="D68" s="83">
        <v>1</v>
      </c>
      <c r="E68" s="66"/>
      <c r="F68" s="84" t="s">
        <v>73</v>
      </c>
      <c r="G68" s="66"/>
      <c r="H68" s="85">
        <f>+(D14*H14)*D70-(J21+H54)*D70-J76</f>
        <v>107.82860000000001</v>
      </c>
      <c r="I68" s="66"/>
      <c r="J68" s="80">
        <f>H68</f>
        <v>107.82860000000001</v>
      </c>
    </row>
    <row r="69" spans="1:33" ht="12.75" customHeight="1" x14ac:dyDescent="0.25">
      <c r="B69" s="66" t="s">
        <v>99</v>
      </c>
      <c r="C69" s="66"/>
      <c r="D69" s="67"/>
      <c r="E69" s="66"/>
      <c r="F69" s="68"/>
      <c r="G69" s="66"/>
      <c r="H69" s="127"/>
      <c r="I69" s="66"/>
      <c r="J69" s="87"/>
    </row>
    <row r="70" spans="1:33" ht="12.75" customHeight="1" x14ac:dyDescent="0.25">
      <c r="B70" s="66" t="s">
        <v>100</v>
      </c>
      <c r="C70" s="66"/>
      <c r="D70" s="363">
        <f>+ownershare</f>
        <v>0.33</v>
      </c>
      <c r="E70" s="66"/>
      <c r="F70" s="68"/>
      <c r="G70" s="66"/>
      <c r="H70" s="79"/>
      <c r="I70" s="66"/>
      <c r="J70" s="87"/>
    </row>
    <row r="71" spans="1:33" ht="12.75" customHeight="1" x14ac:dyDescent="0.25">
      <c r="B71" s="66" t="s">
        <v>101</v>
      </c>
      <c r="C71" s="66"/>
      <c r="D71" s="363">
        <f>opershare</f>
        <v>0.67</v>
      </c>
      <c r="E71" s="66"/>
      <c r="F71" s="68"/>
      <c r="G71" s="66"/>
      <c r="H71" s="79"/>
      <c r="I71" s="66"/>
      <c r="J71" s="87"/>
    </row>
    <row r="72" spans="1:33" x14ac:dyDescent="0.25">
      <c r="B72" s="93"/>
      <c r="C72" s="93"/>
      <c r="D72" s="94"/>
      <c r="E72" s="93"/>
      <c r="F72" s="94"/>
      <c r="G72" s="66"/>
      <c r="H72" s="67"/>
      <c r="I72" s="66"/>
      <c r="J72" s="87"/>
    </row>
    <row r="73" spans="1:33" ht="15.6" x14ac:dyDescent="0.25">
      <c r="A73" s="335"/>
      <c r="B73" s="385" t="s">
        <v>350</v>
      </c>
      <c r="C73" s="93"/>
      <c r="D73" s="94"/>
      <c r="E73" s="93"/>
      <c r="F73" s="94"/>
      <c r="G73" s="66"/>
      <c r="H73" s="67"/>
      <c r="I73" s="66"/>
      <c r="J73" s="87">
        <f>(($J$18+$J$21+$J$28+$J$42+$J$49+$J$53+J38)*OH)</f>
        <v>9.8620426386443683</v>
      </c>
      <c r="L73" s="335"/>
      <c r="M73" s="335"/>
      <c r="N73" s="335"/>
      <c r="O73" s="335"/>
      <c r="P73" s="335"/>
      <c r="Q73" s="335"/>
      <c r="R73" s="335"/>
      <c r="S73" s="335"/>
      <c r="T73" s="335"/>
      <c r="U73" s="335"/>
      <c r="V73" s="335"/>
      <c r="W73" s="335"/>
      <c r="X73" s="335"/>
      <c r="Y73" s="335"/>
      <c r="Z73" s="335"/>
      <c r="AA73" s="335"/>
      <c r="AB73" s="335"/>
      <c r="AC73" s="335"/>
      <c r="AD73" s="335"/>
      <c r="AE73" s="335"/>
      <c r="AF73" s="335"/>
      <c r="AG73" s="335"/>
    </row>
    <row r="74" spans="1:33" customFormat="1" ht="12.75" customHeight="1" x14ac:dyDescent="0.25">
      <c r="A74" s="27"/>
      <c r="B74" s="290" t="s">
        <v>263</v>
      </c>
      <c r="C74" s="93"/>
      <c r="D74" s="93"/>
      <c r="E74" s="93"/>
      <c r="F74" s="93"/>
      <c r="G74" s="6"/>
      <c r="H74" s="31"/>
      <c r="I74" s="6"/>
      <c r="J74" s="87">
        <f>cashrent</f>
        <v>0</v>
      </c>
      <c r="K74" s="27"/>
      <c r="L74" s="27"/>
      <c r="M74" s="27"/>
      <c r="N74" s="27"/>
      <c r="O74" s="27"/>
      <c r="P74" s="27"/>
      <c r="Q74" s="27"/>
      <c r="R74" s="27"/>
      <c r="S74" s="27"/>
      <c r="T74" s="27"/>
      <c r="U74" s="27"/>
      <c r="V74" s="27"/>
      <c r="W74" s="27"/>
      <c r="X74" s="27"/>
      <c r="Y74" s="27"/>
      <c r="Z74" s="27"/>
      <c r="AA74" s="27"/>
      <c r="AB74" s="27"/>
      <c r="AC74" s="27"/>
      <c r="AD74" s="27"/>
      <c r="AE74" s="27"/>
      <c r="AF74" s="27"/>
    </row>
    <row r="75" spans="1:33" customFormat="1" ht="12.75" customHeight="1" x14ac:dyDescent="0.25">
      <c r="A75" s="27"/>
      <c r="B75" s="291" t="s">
        <v>361</v>
      </c>
      <c r="C75" s="93"/>
      <c r="D75" s="93"/>
      <c r="E75" s="93"/>
      <c r="F75" s="93"/>
      <c r="G75" s="6"/>
      <c r="H75" s="31"/>
      <c r="I75" s="6"/>
      <c r="J75" s="87">
        <v>26</v>
      </c>
      <c r="K75" s="27"/>
      <c r="L75" s="27"/>
      <c r="M75" s="27"/>
      <c r="N75" s="27"/>
      <c r="O75" s="27"/>
      <c r="P75" s="27"/>
      <c r="Q75" s="27"/>
      <c r="R75" s="27"/>
      <c r="S75" s="27"/>
      <c r="T75" s="27"/>
      <c r="U75" s="27"/>
      <c r="V75" s="27"/>
      <c r="W75" s="27"/>
      <c r="X75" s="27"/>
      <c r="Y75" s="27"/>
      <c r="Z75" s="27"/>
      <c r="AA75" s="27"/>
      <c r="AB75" s="27"/>
      <c r="AC75" s="27"/>
      <c r="AD75" s="27"/>
      <c r="AE75" s="27"/>
      <c r="AF75" s="27"/>
    </row>
    <row r="76" spans="1:33" x14ac:dyDescent="0.25">
      <c r="B76" s="291" t="s">
        <v>135</v>
      </c>
      <c r="C76" s="121"/>
      <c r="D76" s="89"/>
      <c r="E76" s="66"/>
      <c r="F76" s="68"/>
      <c r="G76" s="66"/>
      <c r="H76" s="67"/>
      <c r="I76" s="66"/>
      <c r="J76" s="87">
        <f>landtax</f>
        <v>5.5</v>
      </c>
    </row>
    <row r="77" spans="1:33" ht="5.25" customHeight="1" x14ac:dyDescent="0.25">
      <c r="B77" s="66"/>
      <c r="C77" s="66"/>
      <c r="D77" s="67"/>
      <c r="E77" s="66"/>
      <c r="F77" s="68"/>
      <c r="G77" s="66"/>
      <c r="H77" s="67"/>
      <c r="I77" s="66"/>
      <c r="J77" s="87"/>
    </row>
    <row r="78" spans="1:33" x14ac:dyDescent="0.25">
      <c r="B78" s="40" t="s">
        <v>96</v>
      </c>
      <c r="C78" s="40"/>
      <c r="D78" s="91"/>
      <c r="E78" s="40"/>
      <c r="F78" s="41"/>
      <c r="G78" s="40"/>
      <c r="H78" s="91"/>
      <c r="I78" s="40"/>
      <c r="J78" s="42">
        <f>SUM(J64:J76)</f>
        <v>188.90764263864438</v>
      </c>
    </row>
    <row r="79" spans="1:33" x14ac:dyDescent="0.25">
      <c r="B79" s="66" t="s">
        <v>97</v>
      </c>
      <c r="C79" s="66"/>
      <c r="D79" s="67"/>
      <c r="E79" s="66"/>
      <c r="F79" s="68"/>
      <c r="G79" s="66"/>
      <c r="H79" s="67"/>
      <c r="I79" s="66"/>
      <c r="J79" s="87">
        <f>J78/D14</f>
        <v>2.0989738070960486</v>
      </c>
    </row>
    <row r="80" spans="1:33" x14ac:dyDescent="0.25">
      <c r="B80" s="66"/>
      <c r="C80" s="66"/>
      <c r="D80" s="67"/>
      <c r="E80" s="66"/>
      <c r="F80" s="68"/>
      <c r="G80" s="66"/>
      <c r="H80" s="67"/>
      <c r="I80" s="66"/>
      <c r="J80" s="87"/>
    </row>
    <row r="81" spans="1:33" x14ac:dyDescent="0.25">
      <c r="B81" s="40" t="s">
        <v>109</v>
      </c>
      <c r="C81" s="40"/>
      <c r="D81" s="91"/>
      <c r="E81" s="40"/>
      <c r="F81" s="41"/>
      <c r="G81" s="40"/>
      <c r="H81" s="91"/>
      <c r="I81" s="40"/>
      <c r="J81" s="42">
        <f>J60+J78</f>
        <v>396.50952739051502</v>
      </c>
    </row>
    <row r="82" spans="1:33" x14ac:dyDescent="0.25">
      <c r="B82" s="66" t="s">
        <v>155</v>
      </c>
      <c r="C82" s="66"/>
      <c r="D82" s="67"/>
      <c r="E82" s="66"/>
      <c r="F82" s="68"/>
      <c r="G82" s="66"/>
      <c r="H82" s="67"/>
      <c r="I82" s="66"/>
      <c r="J82" s="87">
        <f>J81/D14</f>
        <v>4.405661415450167</v>
      </c>
    </row>
    <row r="83" spans="1:33" x14ac:dyDescent="0.25">
      <c r="B83" s="66"/>
      <c r="C83" s="66"/>
      <c r="D83" s="67"/>
      <c r="E83" s="66"/>
      <c r="F83" s="68"/>
      <c r="G83" s="66"/>
      <c r="H83" s="67"/>
      <c r="I83" s="66"/>
      <c r="J83" s="87"/>
    </row>
    <row r="84" spans="1:33" s="33" customFormat="1" x14ac:dyDescent="0.25">
      <c r="A84" s="32"/>
      <c r="B84" s="40" t="s">
        <v>63</v>
      </c>
      <c r="C84" s="40"/>
      <c r="D84" s="91"/>
      <c r="E84" s="40"/>
      <c r="F84" s="41"/>
      <c r="G84" s="40"/>
      <c r="H84" s="91"/>
      <c r="I84" s="40"/>
      <c r="J84" s="42">
        <f>J14-J81</f>
        <v>34.590472609485005</v>
      </c>
      <c r="L84" s="32"/>
      <c r="M84" s="32"/>
      <c r="N84" s="32"/>
      <c r="O84" s="32"/>
      <c r="P84" s="32"/>
      <c r="Q84" s="32"/>
      <c r="R84" s="32"/>
      <c r="S84" s="32"/>
      <c r="T84" s="32"/>
      <c r="U84" s="32"/>
      <c r="V84" s="32"/>
      <c r="W84" s="32"/>
      <c r="X84" s="32"/>
      <c r="Y84" s="32"/>
      <c r="Z84" s="32"/>
      <c r="AA84" s="32"/>
      <c r="AB84" s="32"/>
      <c r="AC84" s="32"/>
      <c r="AD84" s="32"/>
      <c r="AE84" s="32"/>
      <c r="AF84" s="32"/>
      <c r="AG84" s="32"/>
    </row>
    <row r="85" spans="1:33" x14ac:dyDescent="0.25">
      <c r="B85" s="62"/>
      <c r="C85" s="62"/>
      <c r="D85" s="61"/>
      <c r="E85" s="62"/>
      <c r="F85" s="63"/>
      <c r="G85" s="62"/>
      <c r="H85" s="61"/>
      <c r="I85" s="62"/>
      <c r="J85" s="95"/>
    </row>
    <row r="86" spans="1:33" x14ac:dyDescent="0.25">
      <c r="B86" s="96" t="s">
        <v>64</v>
      </c>
      <c r="C86" s="96"/>
      <c r="D86" s="97"/>
      <c r="E86" s="96"/>
      <c r="F86" s="98"/>
      <c r="G86" s="96"/>
      <c r="H86" s="97"/>
      <c r="I86" s="96"/>
      <c r="J86" s="96"/>
      <c r="K86" s="74"/>
    </row>
    <row r="87" spans="1:33" ht="15.6" x14ac:dyDescent="0.25">
      <c r="B87" s="303" t="s">
        <v>348</v>
      </c>
      <c r="C87" s="96"/>
      <c r="D87" s="97"/>
      <c r="E87" s="96"/>
      <c r="F87" s="98"/>
      <c r="G87" s="96"/>
      <c r="H87" s="97"/>
      <c r="I87" s="96"/>
      <c r="J87" s="96"/>
      <c r="K87" s="74"/>
    </row>
    <row r="88" spans="1:33" ht="15.6" x14ac:dyDescent="0.25">
      <c r="A88" s="335"/>
      <c r="B88" s="303" t="s">
        <v>349</v>
      </c>
      <c r="C88" s="96"/>
      <c r="D88" s="97"/>
      <c r="E88" s="96"/>
      <c r="F88" s="98"/>
      <c r="G88" s="96"/>
      <c r="H88" s="97"/>
      <c r="I88" s="96"/>
      <c r="J88" s="96"/>
      <c r="K88" s="74"/>
      <c r="L88" s="335"/>
      <c r="M88" s="335"/>
      <c r="N88" s="335"/>
      <c r="O88" s="335"/>
      <c r="P88" s="335"/>
      <c r="Q88" s="335"/>
      <c r="R88" s="335"/>
      <c r="S88" s="335"/>
      <c r="T88" s="335"/>
      <c r="U88" s="335"/>
      <c r="V88" s="335"/>
      <c r="W88" s="335"/>
      <c r="X88" s="335"/>
      <c r="Y88" s="335"/>
      <c r="Z88" s="335"/>
      <c r="AA88" s="335"/>
      <c r="AB88" s="335"/>
      <c r="AC88" s="335"/>
      <c r="AD88" s="335"/>
      <c r="AE88" s="335"/>
      <c r="AF88" s="335"/>
      <c r="AG88" s="335"/>
    </row>
    <row r="89" spans="1:33" x14ac:dyDescent="0.25">
      <c r="B89" s="543" t="s">
        <v>260</v>
      </c>
      <c r="C89" s="543"/>
      <c r="D89" s="543"/>
      <c r="E89" s="543"/>
      <c r="F89" s="543"/>
      <c r="G89" s="543"/>
      <c r="H89" s="543"/>
      <c r="I89" s="543"/>
      <c r="J89" s="543"/>
    </row>
    <row r="90" spans="1:33" ht="12.75" customHeight="1" x14ac:dyDescent="0.25">
      <c r="B90" s="543" t="s">
        <v>362</v>
      </c>
      <c r="C90" s="544"/>
      <c r="D90" s="544"/>
      <c r="E90" s="544"/>
      <c r="F90" s="544"/>
      <c r="G90" s="544"/>
      <c r="H90" s="544"/>
      <c r="I90" s="544"/>
      <c r="J90" s="544"/>
    </row>
    <row r="91" spans="1:33" x14ac:dyDescent="0.25">
      <c r="B91" s="542" t="s">
        <v>271</v>
      </c>
      <c r="C91" s="542"/>
      <c r="D91" s="542"/>
      <c r="E91" s="542"/>
      <c r="F91" s="542"/>
      <c r="G91" s="542"/>
      <c r="H91" s="542"/>
      <c r="I91" s="542"/>
      <c r="J91" s="542"/>
    </row>
    <row r="92" spans="1:33" x14ac:dyDescent="0.25">
      <c r="B92" s="66"/>
      <c r="C92" s="66"/>
      <c r="D92" s="67"/>
      <c r="E92" s="66"/>
      <c r="F92" s="68"/>
      <c r="G92" s="66"/>
      <c r="H92" s="67"/>
      <c r="I92" s="66"/>
      <c r="J92" s="66"/>
    </row>
    <row r="93" spans="1:33" x14ac:dyDescent="0.25">
      <c r="B93" s="15" t="s">
        <v>65</v>
      </c>
      <c r="C93" s="66"/>
      <c r="D93" s="99" t="s">
        <v>66</v>
      </c>
      <c r="E93" s="66"/>
      <c r="F93" s="68" t="s">
        <v>67</v>
      </c>
      <c r="G93" s="66"/>
      <c r="H93" s="99" t="s">
        <v>68</v>
      </c>
      <c r="I93" s="66"/>
      <c r="J93" s="66"/>
    </row>
    <row r="94" spans="1:33" x14ac:dyDescent="0.25">
      <c r="B94" s="66"/>
      <c r="C94" s="66"/>
      <c r="D94" s="100">
        <v>0.1</v>
      </c>
      <c r="E94" s="66"/>
      <c r="F94" s="68"/>
      <c r="G94" s="66"/>
      <c r="H94" s="100">
        <v>0.1</v>
      </c>
      <c r="I94" s="66"/>
      <c r="J94" s="66"/>
    </row>
    <row r="95" spans="1:33" x14ac:dyDescent="0.25">
      <c r="B95" s="66"/>
      <c r="C95" s="66"/>
      <c r="D95" s="101"/>
      <c r="E95" s="62"/>
      <c r="F95" s="61" t="s">
        <v>69</v>
      </c>
      <c r="G95" s="62"/>
      <c r="H95" s="101"/>
      <c r="I95" s="66"/>
      <c r="J95" s="66"/>
    </row>
    <row r="96" spans="1:33" x14ac:dyDescent="0.25">
      <c r="B96" s="19" t="s">
        <v>70</v>
      </c>
      <c r="C96" s="66"/>
      <c r="D96" s="292">
        <f>F96*(1-D94)</f>
        <v>81</v>
      </c>
      <c r="E96" s="102"/>
      <c r="F96" s="103">
        <f>D14</f>
        <v>90</v>
      </c>
      <c r="G96" s="102"/>
      <c r="H96" s="292">
        <f>F96*(1+H94)</f>
        <v>99.000000000000014</v>
      </c>
      <c r="I96" s="66"/>
      <c r="J96" s="66"/>
    </row>
    <row r="97" spans="2:10" ht="4.5" customHeight="1" x14ac:dyDescent="0.25">
      <c r="B97" s="66"/>
      <c r="C97" s="66"/>
      <c r="D97" s="67"/>
      <c r="E97" s="66"/>
      <c r="F97" s="68"/>
      <c r="G97" s="66"/>
      <c r="H97" s="67"/>
      <c r="I97" s="66"/>
      <c r="J97" s="66"/>
    </row>
    <row r="98" spans="2:10" x14ac:dyDescent="0.25">
      <c r="B98" s="66" t="s">
        <v>242</v>
      </c>
      <c r="C98" s="66"/>
      <c r="D98" s="105">
        <f>$J$60/D96</f>
        <v>2.5629862315045755</v>
      </c>
      <c r="E98" s="66"/>
      <c r="F98" s="105">
        <f>$J$60/F96</f>
        <v>2.3066876083541179</v>
      </c>
      <c r="G98" s="66"/>
      <c r="H98" s="105">
        <f>$J$60/H96</f>
        <v>2.0969887348673795</v>
      </c>
      <c r="I98" s="66"/>
      <c r="J98" s="66"/>
    </row>
    <row r="99" spans="2:10" ht="4.5" customHeight="1" x14ac:dyDescent="0.25">
      <c r="B99" s="66"/>
      <c r="C99" s="66"/>
      <c r="D99" s="67"/>
      <c r="E99" s="66"/>
      <c r="F99" s="68"/>
      <c r="G99" s="66"/>
      <c r="H99" s="67"/>
      <c r="I99" s="66"/>
      <c r="J99" s="66"/>
    </row>
    <row r="100" spans="2:10" x14ac:dyDescent="0.25">
      <c r="B100" s="66" t="s">
        <v>243</v>
      </c>
      <c r="C100" s="66"/>
      <c r="D100" s="105">
        <f>$J$78/D96</f>
        <v>2.3321931189956095</v>
      </c>
      <c r="E100" s="66"/>
      <c r="F100" s="105">
        <f>$J$78/F96</f>
        <v>2.0989738070960486</v>
      </c>
      <c r="G100" s="66"/>
      <c r="H100" s="105">
        <f>$J$78/H96</f>
        <v>1.9081580064509531</v>
      </c>
      <c r="I100" s="66"/>
      <c r="J100" s="66"/>
    </row>
    <row r="101" spans="2:10" ht="3.75" customHeight="1" x14ac:dyDescent="0.25">
      <c r="B101" s="66"/>
      <c r="C101" s="66"/>
      <c r="D101" s="67"/>
      <c r="E101" s="66"/>
      <c r="F101" s="68"/>
      <c r="G101" s="66"/>
      <c r="H101" s="67"/>
      <c r="I101" s="66"/>
      <c r="J101" s="66"/>
    </row>
    <row r="102" spans="2:10" x14ac:dyDescent="0.25">
      <c r="B102" s="66" t="s">
        <v>71</v>
      </c>
      <c r="C102" s="66"/>
      <c r="D102" s="105">
        <f>$J$81/D96</f>
        <v>4.895179350500185</v>
      </c>
      <c r="E102" s="66"/>
      <c r="F102" s="105">
        <f>$J$81/F96</f>
        <v>4.405661415450167</v>
      </c>
      <c r="G102" s="66"/>
      <c r="H102" s="105">
        <f>$J$81/H96</f>
        <v>4.0051467413183328</v>
      </c>
      <c r="I102" s="66"/>
      <c r="J102" s="66"/>
    </row>
    <row r="103" spans="2:10" ht="5.25" customHeight="1" x14ac:dyDescent="0.25">
      <c r="B103" s="71"/>
      <c r="C103" s="71"/>
      <c r="D103" s="76"/>
      <c r="E103" s="71"/>
      <c r="F103" s="77"/>
      <c r="G103" s="71"/>
      <c r="H103" s="76"/>
      <c r="I103" s="71"/>
      <c r="J103" s="71"/>
    </row>
    <row r="104" spans="2:10" x14ac:dyDescent="0.25">
      <c r="B104" s="66"/>
      <c r="C104" s="66"/>
      <c r="D104" s="67"/>
      <c r="E104" s="66"/>
      <c r="F104" s="68"/>
      <c r="G104" s="66"/>
      <c r="H104" s="67"/>
      <c r="I104" s="66"/>
      <c r="J104" s="66"/>
    </row>
    <row r="105" spans="2:10" x14ac:dyDescent="0.25">
      <c r="B105" s="66"/>
      <c r="C105" s="66"/>
      <c r="D105" s="61"/>
      <c r="E105" s="62"/>
      <c r="F105" s="63" t="s">
        <v>70</v>
      </c>
      <c r="G105" s="62"/>
      <c r="H105" s="61"/>
      <c r="I105" s="66"/>
      <c r="J105" s="66"/>
    </row>
    <row r="106" spans="2:10" x14ac:dyDescent="0.25">
      <c r="B106" s="19" t="s">
        <v>69</v>
      </c>
      <c r="C106" s="66"/>
      <c r="D106" s="106">
        <f>F106*(1-D94)</f>
        <v>4.3109999999999999</v>
      </c>
      <c r="E106" s="102"/>
      <c r="F106" s="107">
        <f>H14</f>
        <v>4.79</v>
      </c>
      <c r="G106" s="102"/>
      <c r="H106" s="106">
        <f>F106*(1+H94)</f>
        <v>5.2690000000000001</v>
      </c>
      <c r="I106" s="66"/>
      <c r="J106" s="66"/>
    </row>
    <row r="107" spans="2:10" ht="4.5" customHeight="1" x14ac:dyDescent="0.25">
      <c r="B107" s="66"/>
      <c r="C107" s="66"/>
      <c r="D107" s="67"/>
      <c r="E107" s="66"/>
      <c r="F107" s="68"/>
      <c r="G107" s="66"/>
      <c r="H107" s="67"/>
      <c r="I107" s="66"/>
      <c r="J107" s="66"/>
    </row>
    <row r="108" spans="2:10" x14ac:dyDescent="0.25">
      <c r="B108" s="66" t="s">
        <v>242</v>
      </c>
      <c r="C108" s="66"/>
      <c r="D108" s="108">
        <f>$J$60/D106</f>
        <v>48.15631750217365</v>
      </c>
      <c r="E108" s="66"/>
      <c r="F108" s="108">
        <f>$J$60/F106</f>
        <v>43.340685751956286</v>
      </c>
      <c r="G108" s="66"/>
      <c r="H108" s="108">
        <f>$J$60/H106</f>
        <v>39.40062341086935</v>
      </c>
      <c r="I108" s="66"/>
      <c r="J108" s="66"/>
    </row>
    <row r="109" spans="2:10" ht="3" customHeight="1" x14ac:dyDescent="0.25">
      <c r="B109" s="66"/>
      <c r="C109" s="66"/>
      <c r="D109" s="67"/>
      <c r="E109" s="66"/>
      <c r="F109" s="68"/>
      <c r="G109" s="66"/>
      <c r="H109" s="67"/>
      <c r="I109" s="66"/>
      <c r="J109" s="66"/>
    </row>
    <row r="110" spans="2:10" x14ac:dyDescent="0.25">
      <c r="B110" s="66" t="s">
        <v>243</v>
      </c>
      <c r="C110" s="66"/>
      <c r="D110" s="108">
        <f>$J$78/D106</f>
        <v>43.819912465470743</v>
      </c>
      <c r="E110" s="66"/>
      <c r="F110" s="108">
        <f>$J$78/F106</f>
        <v>39.43792121892367</v>
      </c>
      <c r="G110" s="66"/>
      <c r="H110" s="108">
        <f>$J$78/H106</f>
        <v>35.85265565356697</v>
      </c>
      <c r="I110" s="66"/>
      <c r="J110" s="66"/>
    </row>
    <row r="111" spans="2:10" ht="3.75" customHeight="1" x14ac:dyDescent="0.25">
      <c r="B111" s="66"/>
      <c r="C111" s="66"/>
      <c r="D111" s="67"/>
      <c r="E111" s="66"/>
      <c r="F111" s="68"/>
      <c r="G111" s="66"/>
      <c r="H111" s="67"/>
      <c r="I111" s="66"/>
      <c r="J111" s="66"/>
    </row>
    <row r="112" spans="2:10" x14ac:dyDescent="0.25">
      <c r="B112" s="66" t="s">
        <v>71</v>
      </c>
      <c r="C112" s="66"/>
      <c r="D112" s="108">
        <f>$J$81/D106</f>
        <v>91.9762299676444</v>
      </c>
      <c r="E112" s="66"/>
      <c r="F112" s="108">
        <f>$J$81/F106</f>
        <v>82.778606970879963</v>
      </c>
      <c r="G112" s="66"/>
      <c r="H112" s="108">
        <f>$J$81/H106</f>
        <v>75.253279064436327</v>
      </c>
      <c r="I112" s="66"/>
      <c r="J112" s="66"/>
    </row>
    <row r="113" spans="2:10" ht="5.25" customHeight="1" x14ac:dyDescent="0.25">
      <c r="B113" s="66"/>
      <c r="C113" s="66"/>
      <c r="D113" s="67"/>
      <c r="E113" s="66"/>
      <c r="F113" s="68"/>
      <c r="G113" s="66"/>
      <c r="H113" s="67"/>
      <c r="I113" s="66"/>
      <c r="J113" s="66"/>
    </row>
    <row r="114" spans="2:10" x14ac:dyDescent="0.25">
      <c r="B114" s="62"/>
      <c r="C114" s="62"/>
      <c r="D114" s="61"/>
      <c r="E114" s="62"/>
      <c r="F114" s="63"/>
      <c r="G114" s="62"/>
      <c r="H114" s="61"/>
      <c r="I114" s="62"/>
      <c r="J114" s="62"/>
    </row>
    <row r="115" spans="2:10" s="48" customFormat="1" x14ac:dyDescent="0.25">
      <c r="D115" s="49"/>
      <c r="F115" s="50"/>
      <c r="H115" s="49"/>
    </row>
    <row r="116" spans="2:10" s="48" customFormat="1" x14ac:dyDescent="0.25">
      <c r="D116" s="49"/>
      <c r="F116" s="50"/>
      <c r="H116" s="49"/>
    </row>
    <row r="117" spans="2:10" s="48" customFormat="1" x14ac:dyDescent="0.25">
      <c r="D117" s="49"/>
      <c r="F117" s="50"/>
      <c r="H117" s="49"/>
    </row>
    <row r="118" spans="2:10" s="48" customFormat="1" x14ac:dyDescent="0.25">
      <c r="D118" s="49"/>
      <c r="F118" s="50"/>
      <c r="H118" s="49"/>
    </row>
    <row r="119" spans="2:10" s="48" customFormat="1" x14ac:dyDescent="0.25">
      <c r="D119" s="49"/>
      <c r="F119" s="50"/>
      <c r="H119" s="49"/>
    </row>
    <row r="120" spans="2:10" s="48" customFormat="1" x14ac:dyDescent="0.25">
      <c r="D120" s="49"/>
      <c r="F120" s="50"/>
      <c r="H120" s="49"/>
    </row>
    <row r="121" spans="2:10" s="48" customFormat="1" x14ac:dyDescent="0.25">
      <c r="D121" s="49"/>
      <c r="F121" s="50"/>
      <c r="H121" s="49"/>
    </row>
    <row r="122" spans="2:10" s="48" customFormat="1" x14ac:dyDescent="0.25">
      <c r="D122" s="49"/>
      <c r="F122" s="50"/>
      <c r="H122" s="49"/>
    </row>
    <row r="123" spans="2:10" s="48" customFormat="1" x14ac:dyDescent="0.25">
      <c r="D123" s="49"/>
      <c r="F123" s="50"/>
      <c r="H123" s="49"/>
    </row>
    <row r="124" spans="2:10" s="48" customFormat="1" x14ac:dyDescent="0.25">
      <c r="D124" s="49"/>
      <c r="F124" s="50"/>
      <c r="H124" s="49"/>
    </row>
    <row r="125" spans="2:10" s="48" customFormat="1" x14ac:dyDescent="0.25">
      <c r="D125" s="49"/>
      <c r="F125" s="50"/>
      <c r="H125" s="49"/>
    </row>
    <row r="126" spans="2:10" s="48" customFormat="1" x14ac:dyDescent="0.25">
      <c r="D126" s="49"/>
      <c r="F126" s="50"/>
      <c r="H126" s="49"/>
    </row>
    <row r="127" spans="2:10" s="48" customFormat="1" x14ac:dyDescent="0.25">
      <c r="D127" s="49"/>
      <c r="F127" s="50"/>
      <c r="H127" s="49"/>
    </row>
    <row r="128" spans="2:10" s="48" customFormat="1" x14ac:dyDescent="0.25">
      <c r="D128" s="49"/>
      <c r="F128" s="50"/>
      <c r="H128" s="49"/>
    </row>
    <row r="129" spans="4:8" s="48" customFormat="1" x14ac:dyDescent="0.25">
      <c r="D129" s="49"/>
      <c r="F129" s="50"/>
      <c r="H129" s="49"/>
    </row>
    <row r="130" spans="4:8" s="48" customFormat="1" x14ac:dyDescent="0.25">
      <c r="D130" s="49"/>
      <c r="F130" s="50"/>
      <c r="H130" s="49"/>
    </row>
    <row r="131" spans="4:8" s="48" customFormat="1" x14ac:dyDescent="0.25">
      <c r="D131" s="49"/>
      <c r="F131" s="50"/>
      <c r="H131" s="49"/>
    </row>
    <row r="132" spans="4:8" s="48" customFormat="1" x14ac:dyDescent="0.25">
      <c r="D132" s="49"/>
      <c r="F132" s="50"/>
      <c r="H132" s="49"/>
    </row>
    <row r="133" spans="4:8" s="48" customFormat="1" x14ac:dyDescent="0.25">
      <c r="D133" s="49"/>
      <c r="F133" s="50"/>
      <c r="H133" s="49"/>
    </row>
    <row r="134" spans="4:8" s="48" customFormat="1" x14ac:dyDescent="0.25">
      <c r="D134" s="49"/>
      <c r="F134" s="50"/>
      <c r="H134" s="49"/>
    </row>
    <row r="135" spans="4:8" s="48" customFormat="1" x14ac:dyDescent="0.25">
      <c r="D135" s="49"/>
      <c r="F135" s="50"/>
      <c r="H135" s="49"/>
    </row>
    <row r="136" spans="4:8" s="48" customFormat="1" x14ac:dyDescent="0.25">
      <c r="D136" s="49"/>
      <c r="F136" s="50"/>
      <c r="H136" s="49"/>
    </row>
    <row r="137" spans="4:8" s="48" customFormat="1" x14ac:dyDescent="0.25">
      <c r="D137" s="49"/>
      <c r="F137" s="50"/>
      <c r="H137" s="49"/>
    </row>
    <row r="138" spans="4:8" s="48" customFormat="1" x14ac:dyDescent="0.25">
      <c r="D138" s="49"/>
      <c r="F138" s="50"/>
      <c r="H138" s="49"/>
    </row>
    <row r="139" spans="4:8" s="48" customFormat="1" x14ac:dyDescent="0.25">
      <c r="D139" s="49"/>
      <c r="F139" s="50"/>
      <c r="H139" s="49"/>
    </row>
    <row r="140" spans="4:8" s="48" customFormat="1" x14ac:dyDescent="0.25">
      <c r="D140" s="49"/>
      <c r="F140" s="50"/>
      <c r="H140" s="49"/>
    </row>
    <row r="141" spans="4:8" s="48" customFormat="1" x14ac:dyDescent="0.25">
      <c r="D141" s="49"/>
      <c r="F141" s="50"/>
      <c r="H141" s="49"/>
    </row>
    <row r="142" spans="4:8" s="48" customFormat="1" x14ac:dyDescent="0.25">
      <c r="D142" s="49"/>
      <c r="F142" s="50"/>
      <c r="H142" s="49"/>
    </row>
    <row r="143" spans="4:8" s="48" customFormat="1" x14ac:dyDescent="0.25">
      <c r="D143" s="49"/>
      <c r="F143" s="50"/>
      <c r="H143" s="49"/>
    </row>
    <row r="144" spans="4:8" s="48" customFormat="1" x14ac:dyDescent="0.25">
      <c r="D144" s="49"/>
      <c r="F144" s="50"/>
      <c r="H144" s="49"/>
    </row>
    <row r="145" spans="4:8" s="48" customFormat="1" x14ac:dyDescent="0.25">
      <c r="D145" s="49"/>
      <c r="F145" s="50"/>
      <c r="H145" s="49"/>
    </row>
    <row r="146" spans="4:8" s="48" customFormat="1" x14ac:dyDescent="0.25">
      <c r="D146" s="49"/>
      <c r="F146" s="50"/>
      <c r="H146" s="49"/>
    </row>
    <row r="147" spans="4:8" s="48" customFormat="1" x14ac:dyDescent="0.25">
      <c r="D147" s="49"/>
      <c r="F147" s="50"/>
      <c r="H147" s="49"/>
    </row>
    <row r="148" spans="4:8" s="48" customFormat="1" x14ac:dyDescent="0.25">
      <c r="D148" s="49"/>
      <c r="F148" s="50"/>
      <c r="H148" s="49"/>
    </row>
    <row r="149" spans="4:8" s="48" customFormat="1" x14ac:dyDescent="0.25">
      <c r="D149" s="49"/>
      <c r="F149" s="50"/>
      <c r="H149" s="49"/>
    </row>
    <row r="150" spans="4:8" s="48" customFormat="1" x14ac:dyDescent="0.25">
      <c r="D150" s="49"/>
      <c r="F150" s="50"/>
      <c r="H150" s="49"/>
    </row>
    <row r="151" spans="4:8" s="48" customFormat="1" x14ac:dyDescent="0.25">
      <c r="D151" s="49"/>
      <c r="F151" s="50"/>
      <c r="H151" s="49"/>
    </row>
    <row r="152" spans="4:8" s="48" customFormat="1" x14ac:dyDescent="0.25">
      <c r="D152" s="49"/>
      <c r="F152" s="50"/>
      <c r="H152" s="49"/>
    </row>
    <row r="153" spans="4:8" s="48" customFormat="1" x14ac:dyDescent="0.25">
      <c r="D153" s="49"/>
      <c r="F153" s="50"/>
      <c r="H153" s="49"/>
    </row>
    <row r="154" spans="4:8" s="48" customFormat="1" x14ac:dyDescent="0.25">
      <c r="D154" s="49"/>
      <c r="F154" s="50"/>
      <c r="H154" s="49"/>
    </row>
    <row r="155" spans="4:8" s="48" customFormat="1" x14ac:dyDescent="0.25">
      <c r="D155" s="49"/>
      <c r="F155" s="50"/>
      <c r="H155" s="49"/>
    </row>
    <row r="156" spans="4:8" s="48" customFormat="1" x14ac:dyDescent="0.25">
      <c r="D156" s="49"/>
      <c r="F156" s="50"/>
      <c r="H156" s="49"/>
    </row>
    <row r="157" spans="4:8" s="48" customFormat="1" x14ac:dyDescent="0.25">
      <c r="D157" s="49"/>
      <c r="F157" s="50"/>
      <c r="H157" s="49"/>
    </row>
    <row r="158" spans="4:8" s="48" customFormat="1" x14ac:dyDescent="0.25">
      <c r="D158" s="49"/>
      <c r="F158" s="50"/>
      <c r="H158" s="49"/>
    </row>
    <row r="159" spans="4:8" s="48" customFormat="1" x14ac:dyDescent="0.25">
      <c r="D159" s="49"/>
      <c r="F159" s="50"/>
      <c r="H159" s="49"/>
    </row>
    <row r="160" spans="4:8" s="48" customFormat="1" x14ac:dyDescent="0.25">
      <c r="D160" s="49"/>
      <c r="F160" s="50"/>
      <c r="H160" s="49"/>
    </row>
    <row r="161" spans="4:8" s="48" customFormat="1" x14ac:dyDescent="0.25">
      <c r="D161" s="49"/>
      <c r="F161" s="50"/>
      <c r="H161" s="49"/>
    </row>
  </sheetData>
  <customSheetViews>
    <customSheetView guid="{5519EDA0-AC19-11DC-BDFC-0017F2D6B148}" showPageBreaks="1" printArea="1" hiddenColumns="1">
      <selection activeCell="H26" sqref="H26"/>
      <pageMargins left="0.7" right="0.7" top="0.75" bottom="0.75" header="0.3" footer="0.3"/>
      <pageSetup orientation="portrait" verticalDpi="0"/>
      <headerFooter alignWithMargins="0"/>
    </customSheetView>
    <customSheetView guid="{DF41C481-38FD-4F9F-AEF1-AE5420249928}" hiddenColumns="1" showRuler="0">
      <selection activeCell="H67" sqref="H67"/>
      <pageMargins left="0.7" right="0.7" top="0.75" bottom="0.75" header="0.3" footer="0.3"/>
      <pageSetup orientation="portrait" verticalDpi="0"/>
      <headerFooter alignWithMargins="0"/>
    </customSheetView>
    <customSheetView guid="{E00EC0C4-E70A-4D33-A9FE-7CF308F53A5C}" showPageBreaks="1" printArea="1" hiddenColumns="1" showRuler="0">
      <selection activeCell="B19" sqref="B19"/>
      <pageMargins left="0.7" right="0.7" top="0.75" bottom="0.75" header="0.3" footer="0.3"/>
      <pageSetup orientation="portrait" verticalDpi="0"/>
      <headerFooter alignWithMargins="0"/>
    </customSheetView>
  </customSheetViews>
  <mergeCells count="14">
    <mergeCell ref="B65:D65"/>
    <mergeCell ref="B66:D66"/>
    <mergeCell ref="B67:D67"/>
    <mergeCell ref="B91:J91"/>
    <mergeCell ref="B89:J89"/>
    <mergeCell ref="B90:J90"/>
    <mergeCell ref="M15:R15"/>
    <mergeCell ref="M14:Q14"/>
    <mergeCell ref="B2:I2"/>
    <mergeCell ref="B3:I3"/>
    <mergeCell ref="B4:I4"/>
    <mergeCell ref="B5:I5"/>
    <mergeCell ref="B6:I6"/>
    <mergeCell ref="B8:K8"/>
  </mergeCells>
  <phoneticPr fontId="5" type="noConversion"/>
  <hyperlinks>
    <hyperlink ref="B91:J91" location="WWMC" display="Winter Wheat Machinery Costs table." xr:uid="{00000000-0004-0000-0700-000000000000}"/>
  </hyperlinks>
  <printOptions horizontalCentered="1"/>
  <pageMargins left="0.75" right="0.75" top="1" bottom="1" header="0" footer="0.5"/>
  <pageSetup fitToHeight="0" orientation="portrait" r:id="rId1"/>
  <headerFooter alignWithMargins="0">
    <oddFooter>&amp;L&amp;A&amp;C                               &amp;F&amp;R&amp;D</oddFooter>
  </headerFooter>
  <rowBreaks count="1" manualBreakCount="1">
    <brk id="63" min="1" max="10" man="1"/>
  </rowBreaks>
  <ignoredErrors>
    <ignoredError sqref="J36 J26 J47 J51 J55"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Z31"/>
  <sheetViews>
    <sheetView workbookViewId="0">
      <selection activeCell="E17" sqref="B2:E17"/>
    </sheetView>
  </sheetViews>
  <sheetFormatPr defaultColWidth="8.6640625" defaultRowHeight="13.2" x14ac:dyDescent="0.25"/>
  <cols>
    <col min="1" max="1" width="3.109375" style="44" customWidth="1"/>
    <col min="2" max="2" width="12.6640625" style="44" customWidth="1"/>
    <col min="3" max="3" width="23.33203125" style="44" customWidth="1"/>
    <col min="4" max="4" width="31.33203125" style="44" customWidth="1"/>
    <col min="5" max="5" width="42.6640625" style="44" customWidth="1"/>
    <col min="6" max="26" width="8.6640625" style="48" customWidth="1"/>
    <col min="27" max="16384" width="8.6640625" style="44"/>
  </cols>
  <sheetData>
    <row r="1" spans="1:5" ht="15" customHeight="1" x14ac:dyDescent="0.25">
      <c r="A1" s="48"/>
      <c r="B1" s="48"/>
      <c r="C1" s="48"/>
      <c r="D1" s="48"/>
      <c r="E1" s="48"/>
    </row>
    <row r="2" spans="1:5" ht="20.25" customHeight="1" x14ac:dyDescent="0.3">
      <c r="A2" s="48"/>
      <c r="B2" s="545" t="s">
        <v>316</v>
      </c>
      <c r="C2" s="546"/>
      <c r="D2" s="546"/>
      <c r="E2" s="546"/>
    </row>
    <row r="3" spans="1:5" ht="33.75" customHeight="1" x14ac:dyDescent="0.25">
      <c r="A3" s="48"/>
      <c r="B3" s="169" t="s">
        <v>138</v>
      </c>
      <c r="C3" s="169" t="s">
        <v>140</v>
      </c>
      <c r="D3" s="169" t="s">
        <v>142</v>
      </c>
      <c r="E3" s="169" t="s">
        <v>143</v>
      </c>
    </row>
    <row r="4" spans="1:5" x14ac:dyDescent="0.25">
      <c r="A4" s="48"/>
      <c r="B4" s="508"/>
      <c r="C4" s="508"/>
      <c r="D4" s="508"/>
      <c r="E4" s="508" t="s">
        <v>353</v>
      </c>
    </row>
    <row r="5" spans="1:5" x14ac:dyDescent="0.25">
      <c r="A5" s="48"/>
      <c r="B5" s="509" t="s">
        <v>157</v>
      </c>
      <c r="C5" s="509" t="s">
        <v>158</v>
      </c>
      <c r="D5" s="509" t="s">
        <v>310</v>
      </c>
      <c r="E5" s="509" t="s">
        <v>359</v>
      </c>
    </row>
    <row r="6" spans="1:5" x14ac:dyDescent="0.25">
      <c r="A6" s="48"/>
      <c r="B6" s="510"/>
      <c r="C6" s="510"/>
      <c r="D6" s="510" t="s">
        <v>381</v>
      </c>
      <c r="E6" s="510"/>
    </row>
    <row r="7" spans="1:5" x14ac:dyDescent="0.25">
      <c r="A7" s="48"/>
      <c r="B7" s="510" t="s">
        <v>157</v>
      </c>
      <c r="C7" s="510" t="s">
        <v>106</v>
      </c>
      <c r="D7" s="510" t="s">
        <v>311</v>
      </c>
      <c r="E7" s="510" t="s">
        <v>312</v>
      </c>
    </row>
    <row r="8" spans="1:5" x14ac:dyDescent="0.25">
      <c r="A8" s="48"/>
      <c r="B8" s="508"/>
      <c r="C8" s="508"/>
      <c r="D8" s="508"/>
      <c r="E8" s="508"/>
    </row>
    <row r="9" spans="1:5" x14ac:dyDescent="0.25">
      <c r="A9" s="48"/>
      <c r="B9" s="509" t="s">
        <v>164</v>
      </c>
      <c r="C9" s="509" t="s">
        <v>165</v>
      </c>
      <c r="D9" s="509"/>
      <c r="E9" s="509"/>
    </row>
    <row r="10" spans="1:5" x14ac:dyDescent="0.25">
      <c r="A10" s="48"/>
      <c r="B10" s="510"/>
      <c r="C10" s="510"/>
      <c r="D10" s="510"/>
      <c r="E10" s="510" t="s">
        <v>468</v>
      </c>
    </row>
    <row r="11" spans="1:5" x14ac:dyDescent="0.25">
      <c r="A11" s="48"/>
      <c r="B11" s="509" t="s">
        <v>164</v>
      </c>
      <c r="C11" s="509" t="s">
        <v>158</v>
      </c>
      <c r="D11" s="509" t="s">
        <v>310</v>
      </c>
      <c r="E11" s="509" t="s">
        <v>467</v>
      </c>
    </row>
    <row r="12" spans="1:5" x14ac:dyDescent="0.25">
      <c r="A12" s="48"/>
      <c r="B12" s="508"/>
      <c r="C12" s="508"/>
      <c r="D12" s="508"/>
      <c r="E12" s="511"/>
    </row>
    <row r="13" spans="1:5" x14ac:dyDescent="0.25">
      <c r="A13" s="48"/>
      <c r="B13" s="509" t="s">
        <v>153</v>
      </c>
      <c r="C13" s="509" t="s">
        <v>470</v>
      </c>
      <c r="D13" s="509" t="s">
        <v>471</v>
      </c>
      <c r="E13" s="509" t="s">
        <v>472</v>
      </c>
    </row>
    <row r="14" spans="1:5" x14ac:dyDescent="0.25">
      <c r="A14" s="48"/>
      <c r="B14" s="508"/>
      <c r="C14" s="508"/>
      <c r="D14" s="508"/>
      <c r="E14" s="508"/>
    </row>
    <row r="15" spans="1:5" x14ac:dyDescent="0.25">
      <c r="A15" s="48"/>
      <c r="B15" s="509" t="s">
        <v>139</v>
      </c>
      <c r="C15" s="509" t="s">
        <v>144</v>
      </c>
      <c r="D15" s="512" t="s">
        <v>297</v>
      </c>
      <c r="E15" s="509"/>
    </row>
    <row r="16" spans="1:5" x14ac:dyDescent="0.25">
      <c r="A16" s="48"/>
      <c r="B16" s="510"/>
      <c r="C16" s="510"/>
      <c r="D16" s="510"/>
      <c r="E16" s="510" t="s">
        <v>353</v>
      </c>
    </row>
    <row r="17" spans="1:5" x14ac:dyDescent="0.25">
      <c r="A17" s="48"/>
      <c r="B17" s="509" t="s">
        <v>157</v>
      </c>
      <c r="C17" s="509" t="s">
        <v>158</v>
      </c>
      <c r="D17" s="509" t="s">
        <v>310</v>
      </c>
      <c r="E17" s="509" t="s">
        <v>359</v>
      </c>
    </row>
    <row r="18" spans="1:5" x14ac:dyDescent="0.25">
      <c r="A18" s="48"/>
      <c r="B18" s="48"/>
      <c r="C18" s="48"/>
      <c r="D18" s="48"/>
      <c r="E18" s="48"/>
    </row>
    <row r="19" spans="1:5" x14ac:dyDescent="0.25">
      <c r="A19" s="48"/>
      <c r="B19" s="48"/>
      <c r="C19" s="48"/>
      <c r="D19" s="48"/>
      <c r="E19" s="48"/>
    </row>
    <row r="20" spans="1:5" x14ac:dyDescent="0.25">
      <c r="A20" s="48"/>
      <c r="B20" s="48"/>
      <c r="C20" s="48"/>
      <c r="D20" s="48"/>
      <c r="E20" s="48"/>
    </row>
    <row r="21" spans="1:5" x14ac:dyDescent="0.25">
      <c r="A21" s="48"/>
      <c r="B21" s="48"/>
      <c r="C21" s="48"/>
      <c r="D21" s="48"/>
      <c r="E21" s="48"/>
    </row>
    <row r="22" spans="1:5" x14ac:dyDescent="0.25">
      <c r="A22" s="48"/>
      <c r="B22" s="48"/>
      <c r="C22" s="48"/>
      <c r="D22" s="48"/>
      <c r="E22" s="48"/>
    </row>
    <row r="23" spans="1:5" x14ac:dyDescent="0.25">
      <c r="A23" s="48"/>
      <c r="B23" s="48"/>
      <c r="C23" s="48"/>
      <c r="D23" s="48"/>
      <c r="E23" s="48"/>
    </row>
    <row r="24" spans="1:5" x14ac:dyDescent="0.25">
      <c r="A24" s="48"/>
      <c r="B24" s="48"/>
      <c r="C24" s="48"/>
      <c r="D24" s="48"/>
      <c r="E24" s="48"/>
    </row>
    <row r="25" spans="1:5" x14ac:dyDescent="0.25">
      <c r="A25" s="48"/>
      <c r="B25" s="48"/>
      <c r="C25" s="48"/>
      <c r="D25" s="48"/>
      <c r="E25" s="48"/>
    </row>
    <row r="26" spans="1:5" x14ac:dyDescent="0.25">
      <c r="A26" s="48"/>
      <c r="B26" s="48"/>
      <c r="C26" s="48"/>
      <c r="D26" s="48"/>
      <c r="E26" s="48"/>
    </row>
    <row r="27" spans="1:5" x14ac:dyDescent="0.25">
      <c r="A27" s="48"/>
      <c r="B27" s="48"/>
      <c r="C27" s="48"/>
      <c r="D27" s="48"/>
      <c r="E27" s="48"/>
    </row>
    <row r="28" spans="1:5" x14ac:dyDescent="0.25">
      <c r="A28" s="48"/>
      <c r="B28" s="48"/>
      <c r="C28" s="48"/>
      <c r="D28" s="48"/>
      <c r="E28" s="48"/>
    </row>
    <row r="29" spans="1:5" x14ac:dyDescent="0.25">
      <c r="A29" s="48"/>
      <c r="B29" s="48"/>
      <c r="C29" s="48"/>
      <c r="D29" s="48"/>
      <c r="E29" s="48"/>
    </row>
    <row r="30" spans="1:5" x14ac:dyDescent="0.25">
      <c r="B30" s="48"/>
      <c r="C30" s="48"/>
      <c r="D30" s="48"/>
      <c r="E30" s="48"/>
    </row>
    <row r="31" spans="1:5" x14ac:dyDescent="0.25">
      <c r="B31" s="48"/>
      <c r="C31" s="48"/>
      <c r="D31" s="48"/>
      <c r="E31" s="48"/>
    </row>
  </sheetData>
  <customSheetViews>
    <customSheetView guid="{5519EDA0-AC19-11DC-BDFC-0017F2D6B148}">
      <selection activeCell="E27" sqref="E27"/>
      <pageMargins left="0.7" right="0.7" top="0.75" bottom="0.75" header="0.3" footer="0.3"/>
      <pageSetup orientation="portrait" verticalDpi="0"/>
      <headerFooter alignWithMargins="0"/>
    </customSheetView>
    <customSheetView guid="{DF41C481-38FD-4F9F-AEF1-AE5420249928}" showRuler="0" topLeftCell="A21">
      <selection activeCell="A33" sqref="A33:IV129"/>
      <pageMargins left="0.7" right="0.7" top="0.75" bottom="0.75" header="0.3" footer="0.3"/>
      <pageSetup orientation="portrait" verticalDpi="0"/>
      <headerFooter alignWithMargins="0"/>
    </customSheetView>
    <customSheetView guid="{E00EC0C4-E70A-4D33-A9FE-7CF308F53A5C}" showRuler="0">
      <selection activeCell="E15" sqref="E15"/>
      <pageMargins left="0.7" right="0.7" top="0.75" bottom="0.75" header="0.3" footer="0.3"/>
      <pageSetup orientation="portrait" verticalDpi="0"/>
      <headerFooter alignWithMargins="0"/>
    </customSheetView>
  </customSheetViews>
  <mergeCells count="1">
    <mergeCell ref="B2:E2"/>
  </mergeCells>
  <phoneticPr fontId="5" type="noConversion"/>
  <printOptions horizontalCentered="1"/>
  <pageMargins left="0.75" right="0.75" top="1" bottom="1" header="0" footer="0.5"/>
  <pageSetup scale="76" orientation="portrait" r:id="rId1"/>
  <headerFooter alignWithMargins="0">
    <oddFooter>&amp;L&amp;A&amp;C&amp;F&amp;R&amp;D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134</vt:i4>
      </vt:variant>
    </vt:vector>
  </HeadingPairs>
  <TitlesOfParts>
    <vt:vector size="162" baseType="lpstr">
      <vt:lpstr>Title Page</vt:lpstr>
      <vt:lpstr>Instructions</vt:lpstr>
      <vt:lpstr>Summary</vt:lpstr>
      <vt:lpstr>Sheet1</vt:lpstr>
      <vt:lpstr>Sheet2</vt:lpstr>
      <vt:lpstr>Graphical</vt:lpstr>
      <vt:lpstr>Input Prices</vt:lpstr>
      <vt:lpstr>Soft White Winter Wheat</vt:lpstr>
      <vt:lpstr>SWWW-Calendar</vt:lpstr>
      <vt:lpstr>Soft White Spring Wheat</vt:lpstr>
      <vt:lpstr>SWSW-Calendar</vt:lpstr>
      <vt:lpstr>Dark Northern Spring Wheat</vt:lpstr>
      <vt:lpstr>DNSW-Calendar</vt:lpstr>
      <vt:lpstr>Spring Barley</vt:lpstr>
      <vt:lpstr>SB-Calendar</vt:lpstr>
      <vt:lpstr>Spring Peas</vt:lpstr>
      <vt:lpstr>SP-Calendar</vt:lpstr>
      <vt:lpstr>Peas</vt:lpstr>
      <vt:lpstr>P-Calendar</vt:lpstr>
      <vt:lpstr>Lentils</vt:lpstr>
      <vt:lpstr>L-Calendar</vt:lpstr>
      <vt:lpstr>Spring Canola</vt:lpstr>
      <vt:lpstr>SC-Calendar </vt:lpstr>
      <vt:lpstr>SL-Calendar</vt:lpstr>
      <vt:lpstr>Garbanzos</vt:lpstr>
      <vt:lpstr>G-Calendar</vt:lpstr>
      <vt:lpstr>Machinery Costs</vt:lpstr>
      <vt:lpstr>Machinery Complement</vt:lpstr>
      <vt:lpstr>_100ftSprayer</vt:lpstr>
      <vt:lpstr>AchieveSC</vt:lpstr>
      <vt:lpstr>Aerial</vt:lpstr>
      <vt:lpstr>Affinity</vt:lpstr>
      <vt:lpstr>Ally</vt:lpstr>
      <vt:lpstr>AmmSulfLiq</vt:lpstr>
      <vt:lpstr>AmSulf</vt:lpstr>
      <vt:lpstr>AssureII</vt:lpstr>
      <vt:lpstr>Axial</vt:lpstr>
      <vt:lpstr>Back</vt:lpstr>
      <vt:lpstr>bankout</vt:lpstr>
      <vt:lpstr>Barley</vt:lpstr>
      <vt:lpstr>Bronate</vt:lpstr>
      <vt:lpstr>BroxM</vt:lpstr>
      <vt:lpstr>CanolaSd</vt:lpstr>
      <vt:lpstr>Capture</vt:lpstr>
      <vt:lpstr>cashrent</vt:lpstr>
      <vt:lpstr>Clethodim</vt:lpstr>
      <vt:lpstr>COC</vt:lpstr>
      <vt:lpstr>Combine</vt:lpstr>
      <vt:lpstr>customspray</vt:lpstr>
      <vt:lpstr>DarkNorthern</vt:lpstr>
      <vt:lpstr>Diesel</vt:lpstr>
      <vt:lpstr>Dimethoate</vt:lpstr>
      <vt:lpstr>Discover</vt:lpstr>
      <vt:lpstr>DNS</vt:lpstr>
      <vt:lpstr>Fargo</vt:lpstr>
      <vt:lpstr>FertApplicator</vt:lpstr>
      <vt:lpstr>FertTanks</vt:lpstr>
      <vt:lpstr>Finesse</vt:lpstr>
      <vt:lpstr>Gar</vt:lpstr>
      <vt:lpstr>Garbanzo</vt:lpstr>
      <vt:lpstr>Gas</vt:lpstr>
      <vt:lpstr>GBudget</vt:lpstr>
      <vt:lpstr>Glyphosphate</vt:lpstr>
      <vt:lpstr>GMC</vt:lpstr>
      <vt:lpstr>harrow</vt:lpstr>
      <vt:lpstr>HRSWMC</vt:lpstr>
      <vt:lpstr>Huskie</vt:lpstr>
      <vt:lpstr>Imidan</vt:lpstr>
      <vt:lpstr>InPlace</vt:lpstr>
      <vt:lpstr>Labor</vt:lpstr>
      <vt:lpstr>landtax</vt:lpstr>
      <vt:lpstr>Lentil</vt:lpstr>
      <vt:lpstr>LOROX</vt:lpstr>
      <vt:lpstr>M</vt:lpstr>
      <vt:lpstr>Maverick</vt:lpstr>
      <vt:lpstr>Nitrogen</vt:lpstr>
      <vt:lpstr>NTDrill</vt:lpstr>
      <vt:lpstr>OH</vt:lpstr>
      <vt:lpstr>operloan</vt:lpstr>
      <vt:lpstr>opershare</vt:lpstr>
      <vt:lpstr>Osprey</vt:lpstr>
      <vt:lpstr>ownershare</vt:lpstr>
      <vt:lpstr>Pea</vt:lpstr>
      <vt:lpstr>Phosphorous</vt:lpstr>
      <vt:lpstr>poast</vt:lpstr>
      <vt:lpstr>Potassium</vt:lpstr>
      <vt:lpstr>Powerflex</vt:lpstr>
      <vt:lpstr>Priaxor</vt:lpstr>
      <vt:lpstr>'Dark Northern Spring Wheat'!Print_Area</vt:lpstr>
      <vt:lpstr>'DNSW-Calendar'!Print_Area</vt:lpstr>
      <vt:lpstr>Garbanzos!Print_Area</vt:lpstr>
      <vt:lpstr>'G-Calendar'!Print_Area</vt:lpstr>
      <vt:lpstr>Graphical!Print_Area</vt:lpstr>
      <vt:lpstr>'Input Prices'!Print_Area</vt:lpstr>
      <vt:lpstr>Instructions!Print_Area</vt:lpstr>
      <vt:lpstr>'L-Calendar'!Print_Area</vt:lpstr>
      <vt:lpstr>Lentils!Print_Area</vt:lpstr>
      <vt:lpstr>'Machinery Complement'!Print_Area</vt:lpstr>
      <vt:lpstr>'Machinery Costs'!Print_Area</vt:lpstr>
      <vt:lpstr>'P-Calendar'!Print_Area</vt:lpstr>
      <vt:lpstr>Peas!Print_Area</vt:lpstr>
      <vt:lpstr>'SB-Calendar'!Print_Area</vt:lpstr>
      <vt:lpstr>'SC-Calendar '!Print_Area</vt:lpstr>
      <vt:lpstr>'SL-Calendar'!Print_Area</vt:lpstr>
      <vt:lpstr>'Soft White Spring Wheat'!Print_Area</vt:lpstr>
      <vt:lpstr>'Soft White Winter Wheat'!Print_Area</vt:lpstr>
      <vt:lpstr>'SP-Calendar'!Print_Area</vt:lpstr>
      <vt:lpstr>'Spring Barley'!Print_Area</vt:lpstr>
      <vt:lpstr>'Spring Canola'!Print_Area</vt:lpstr>
      <vt:lpstr>'Spring Peas'!Print_Area</vt:lpstr>
      <vt:lpstr>Summary!Print_Area</vt:lpstr>
      <vt:lpstr>'SWSW-Calendar'!Print_Area</vt:lpstr>
      <vt:lpstr>'SWWW-Calendar'!Print_Area</vt:lpstr>
      <vt:lpstr>'Title Page'!Print_Area</vt:lpstr>
      <vt:lpstr>'Dark Northern Spring Wheat'!Print_Titles</vt:lpstr>
      <vt:lpstr>Garbanzos!Print_Titles</vt:lpstr>
      <vt:lpstr>'Input Prices'!Print_Titles</vt:lpstr>
      <vt:lpstr>'Soft White Spring Wheat'!Print_Titles</vt:lpstr>
      <vt:lpstr>'Soft White Winter Wheat'!Print_Titles</vt:lpstr>
      <vt:lpstr>'Spring Barley'!Print_Titles</vt:lpstr>
      <vt:lpstr>'Spring Peas'!Print_Titles</vt:lpstr>
      <vt:lpstr>Prowl</vt:lpstr>
      <vt:lpstr>Pursuit</vt:lpstr>
      <vt:lpstr>Quadris</vt:lpstr>
      <vt:lpstr>Quilt</vt:lpstr>
      <vt:lpstr>RedWheat</vt:lpstr>
      <vt:lpstr>rotations</vt:lpstr>
      <vt:lpstr>Round</vt:lpstr>
      <vt:lpstr>Roundup</vt:lpstr>
      <vt:lpstr>RPest</vt:lpstr>
      <vt:lpstr>RSW</vt:lpstr>
      <vt:lpstr>RSWMC</vt:lpstr>
      <vt:lpstr>SB</vt:lpstr>
      <vt:lpstr>SBMC</vt:lpstr>
      <vt:lpstr>Sharpen</vt:lpstr>
      <vt:lpstr>Shooter</vt:lpstr>
      <vt:lpstr>SPeas</vt:lpstr>
      <vt:lpstr>SPMC</vt:lpstr>
      <vt:lpstr>Sprayer</vt:lpstr>
      <vt:lpstr>SpringLentils</vt:lpstr>
      <vt:lpstr>SpringPeas</vt:lpstr>
      <vt:lpstr>Starane</vt:lpstr>
      <vt:lpstr>Sulfur</vt:lpstr>
      <vt:lpstr>Surfactant</vt:lpstr>
      <vt:lpstr>SW</vt:lpstr>
      <vt:lpstr>SWMC</vt:lpstr>
      <vt:lpstr>Swsw</vt:lpstr>
      <vt:lpstr>SWWW</vt:lpstr>
      <vt:lpstr>Syltac</vt:lpstr>
      <vt:lpstr>Tilt</vt:lpstr>
      <vt:lpstr>two4d</vt:lpstr>
      <vt:lpstr>Valor</vt:lpstr>
      <vt:lpstr>Warrior</vt:lpstr>
      <vt:lpstr>Wheat</vt:lpstr>
      <vt:lpstr>WW</vt:lpstr>
      <vt:lpstr>WW_HRSW_G</vt:lpstr>
      <vt:lpstr>WW_HRSW_P</vt:lpstr>
      <vt:lpstr>WW_SB_G</vt:lpstr>
      <vt:lpstr>WW_SB_P</vt:lpstr>
      <vt:lpstr>WW_SWSW_G</vt:lpstr>
      <vt:lpstr>WW_SWSW_P</vt:lpstr>
      <vt:lpstr>WWMC</vt:lpstr>
    </vt:vector>
  </TitlesOfParts>
  <Company>WSU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Anonymous Reviewer</cp:lastModifiedBy>
  <cp:lastPrinted>2021-01-25T19:19:03Z</cp:lastPrinted>
  <dcterms:created xsi:type="dcterms:W3CDTF">2006-03-07T19:12:45Z</dcterms:created>
  <dcterms:modified xsi:type="dcterms:W3CDTF">2021-01-27T03:35:22Z</dcterms:modified>
</cp:coreProperties>
</file>