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ata\COP\CCOP\2015 CCOP\"/>
    </mc:Choice>
  </mc:AlternateContent>
  <bookViews>
    <workbookView xWindow="0" yWindow="1605" windowWidth="11865" windowHeight="6090"/>
  </bookViews>
  <sheets>
    <sheet name="Instructions" sheetId="40" r:id="rId1"/>
    <sheet name="Authors" sheetId="65" r:id="rId2"/>
    <sheet name="Mach_Input" sheetId="41" r:id="rId3"/>
    <sheet name="Mach_Output" sheetId="42" r:id="rId4"/>
    <sheet name="Blank" sheetId="47" r:id="rId5"/>
    <sheet name="SCI-DB-15" sheetId="66" r:id="rId6"/>
    <sheet name="SCI-CS-15" sheetId="67" r:id="rId7"/>
    <sheet name="SCI-FC-15" sheetId="68" r:id="rId8"/>
    <sheet name="SCI-Po2-15" sheetId="82" r:id="rId9"/>
    <sheet name="SCI-Po3-15" sheetId="83" r:id="rId10"/>
    <sheet name="SCI-Su-15" sheetId="81" r:id="rId11"/>
    <sheet name="SCI-FB-15" sheetId="73" r:id="rId12"/>
    <sheet name="SCI-MB-15" sheetId="74" r:id="rId13"/>
    <sheet name="SCI-HRS-15" sheetId="75" r:id="rId14"/>
    <sheet name="SCI-SWS-15" sheetId="76" r:id="rId15"/>
    <sheet name="SCI-SWW-15" sheetId="77" r:id="rId16"/>
    <sheet name="SCI-AH-15" sheetId="78" r:id="rId17"/>
    <sheet name="SCI-AE1-15" sheetId="84" r:id="rId18"/>
    <sheet name="SCI-AE2-15" sheetId="80" r:id="rId19"/>
    <sheet name="Sheet3" sheetId="3" r:id="rId20"/>
  </sheets>
  <definedNames>
    <definedName name="_xlnm.Print_Area" localSheetId="4">Blank!$A$1:$J$121</definedName>
    <definedName name="_xlnm.Print_Area" localSheetId="17">'SCI-AE1-15'!$A$1:$L$112</definedName>
    <definedName name="_xlnm.Print_Area" localSheetId="18">'SCI-AE2-15'!$A$1:$L$111</definedName>
    <definedName name="_xlnm.Print_Area" localSheetId="16">'SCI-AH-15'!$A$1:$L$117</definedName>
    <definedName name="_xlnm.Print_Area" localSheetId="6">'SCI-CS-15'!$A$1:$L$117</definedName>
    <definedName name="_xlnm.Print_Area" localSheetId="5">'SCI-DB-15'!$A$1:$L$117</definedName>
    <definedName name="_xlnm.Print_Area" localSheetId="11">'SCI-FB-15'!$A$1:$L$116</definedName>
    <definedName name="_xlnm.Print_Area" localSheetId="7">'SCI-FC-15'!$A$1:$L$117</definedName>
    <definedName name="_xlnm.Print_Area" localSheetId="13">'SCI-HRS-15'!$A$1:$L$117</definedName>
    <definedName name="_xlnm.Print_Area" localSheetId="12">'SCI-MB-15'!$A$1:$L$116</definedName>
    <definedName name="_xlnm.Print_Area" localSheetId="8">'SCI-Po2-15'!$A$1:$L$155</definedName>
    <definedName name="_xlnm.Print_Area" localSheetId="9">'SCI-Po3-15'!$A$1:$L$156</definedName>
    <definedName name="_xlnm.Print_Area" localSheetId="10">'SCI-Su-15'!$A$1:$L$118</definedName>
    <definedName name="_xlnm.Print_Area" localSheetId="14">'SCI-SWS-15'!$A$1:$L$117</definedName>
    <definedName name="_xlnm.Print_Area" localSheetId="15">'SCI-SWW-15'!$A$1:$L$116</definedName>
    <definedName name="_xlnm.Print_Titles" localSheetId="4">Blank!$1:$5</definedName>
    <definedName name="_xlnm.Print_Titles" localSheetId="17">'SCI-AE1-15'!$1:$5</definedName>
    <definedName name="_xlnm.Print_Titles" localSheetId="18">'SCI-AE2-15'!$1:$5</definedName>
    <definedName name="_xlnm.Print_Titles" localSheetId="16">'SCI-AH-15'!$1:$5</definedName>
    <definedName name="_xlnm.Print_Titles" localSheetId="6">'SCI-CS-15'!$1:$5</definedName>
    <definedName name="_xlnm.Print_Titles" localSheetId="5">'SCI-DB-15'!$1:$5</definedName>
    <definedName name="_xlnm.Print_Titles" localSheetId="11">'SCI-FB-15'!$1:$5</definedName>
    <definedName name="_xlnm.Print_Titles" localSheetId="7">'SCI-FC-15'!$1:$5</definedName>
    <definedName name="_xlnm.Print_Titles" localSheetId="13">'SCI-HRS-15'!$1:$5</definedName>
    <definedName name="_xlnm.Print_Titles" localSheetId="12">'SCI-MB-15'!$1:$5</definedName>
    <definedName name="_xlnm.Print_Titles" localSheetId="8">'SCI-Po2-15'!$1:$5</definedName>
    <definedName name="_xlnm.Print_Titles" localSheetId="9">'SCI-Po3-15'!$1:$5</definedName>
    <definedName name="_xlnm.Print_Titles" localSheetId="10">'SCI-Su-15'!$1:$5</definedName>
    <definedName name="_xlnm.Print_Titles" localSheetId="14">'SCI-SWS-15'!$1:$5</definedName>
    <definedName name="_xlnm.Print_Titles" localSheetId="15">'SCI-SWW-15'!$1:$5</definedName>
  </definedNames>
  <calcPr calcId="152511"/>
</workbook>
</file>

<file path=xl/calcChain.xml><?xml version="1.0" encoding="utf-8"?>
<calcChain xmlns="http://schemas.openxmlformats.org/spreadsheetml/2006/main">
  <c r="I61" i="84" l="1"/>
  <c r="E103" i="84" l="1"/>
  <c r="G10" i="84"/>
  <c r="E93" i="84"/>
  <c r="C10" i="84"/>
  <c r="I10" i="84"/>
  <c r="I8" i="84" l="1"/>
  <c r="C103" i="84"/>
  <c r="C93" i="84"/>
  <c r="I75" i="84"/>
  <c r="I76" i="84" s="1"/>
  <c r="I56" i="84"/>
  <c r="I55" i="84"/>
  <c r="I54" i="84" s="1"/>
  <c r="I52" i="84"/>
  <c r="I51" i="84"/>
  <c r="I50" i="84"/>
  <c r="I47" i="84"/>
  <c r="I46" i="84"/>
  <c r="I45" i="84"/>
  <c r="I44" i="84"/>
  <c r="I41" i="84"/>
  <c r="I40" i="84"/>
  <c r="I39" i="84"/>
  <c r="I36" i="84"/>
  <c r="I35" i="84"/>
  <c r="I34" i="84"/>
  <c r="I33" i="84"/>
  <c r="I32" i="84"/>
  <c r="I29" i="84"/>
  <c r="I28" i="84"/>
  <c r="I27" i="84"/>
  <c r="I24" i="84"/>
  <c r="I23" i="84"/>
  <c r="I22" i="84"/>
  <c r="I21" i="84"/>
  <c r="I20" i="84"/>
  <c r="I19" i="84"/>
  <c r="I16" i="84"/>
  <c r="I15" i="84"/>
  <c r="I14" i="84" s="1"/>
  <c r="I7" i="84"/>
  <c r="C97" i="84" l="1"/>
  <c r="I31" i="84"/>
  <c r="G93" i="84"/>
  <c r="G97" i="84" s="1"/>
  <c r="I43" i="84"/>
  <c r="I49" i="84"/>
  <c r="C107" i="84"/>
  <c r="I26" i="84"/>
  <c r="I38" i="84"/>
  <c r="I18" i="84"/>
  <c r="I60" i="84" s="1"/>
  <c r="G103" i="84"/>
  <c r="G107" i="84" s="1"/>
  <c r="E97" i="84"/>
  <c r="E107" i="84"/>
  <c r="I53" i="81"/>
  <c r="I32" i="82"/>
  <c r="I31" i="82"/>
  <c r="I28" i="82"/>
  <c r="C105" i="84" l="1"/>
  <c r="G95" i="84"/>
  <c r="I63" i="84"/>
  <c r="E105" i="84"/>
  <c r="G105" i="84"/>
  <c r="I78" i="84"/>
  <c r="E95" i="84"/>
  <c r="C95" i="84"/>
  <c r="I46" i="78"/>
  <c r="I52" i="76"/>
  <c r="I52" i="75"/>
  <c r="I33" i="73"/>
  <c r="C109" i="84" l="1"/>
  <c r="I79" i="84"/>
  <c r="E99" i="84"/>
  <c r="G99" i="84"/>
  <c r="I81" i="84"/>
  <c r="E109" i="84"/>
  <c r="C99" i="84"/>
  <c r="G109" i="84"/>
  <c r="I44" i="83"/>
  <c r="I26" i="83"/>
  <c r="G142" i="83"/>
  <c r="G141" i="83"/>
  <c r="E135" i="83"/>
  <c r="G137" i="83" s="1"/>
  <c r="E121" i="83"/>
  <c r="G121" i="83" s="1"/>
  <c r="C121" i="83"/>
  <c r="E111" i="83"/>
  <c r="C111" i="83" s="1"/>
  <c r="I95" i="83"/>
  <c r="C125" i="83" s="1"/>
  <c r="I76" i="83"/>
  <c r="I75" i="83"/>
  <c r="I74" i="83"/>
  <c r="I73" i="83" s="1"/>
  <c r="I71" i="83"/>
  <c r="I70" i="83"/>
  <c r="I67" i="83"/>
  <c r="I66" i="83"/>
  <c r="I65" i="83"/>
  <c r="I64" i="83"/>
  <c r="I63" i="83"/>
  <c r="I60" i="83"/>
  <c r="I59" i="83"/>
  <c r="I58" i="83"/>
  <c r="I57" i="83"/>
  <c r="I56" i="83"/>
  <c r="I53" i="83"/>
  <c r="I52" i="83"/>
  <c r="I51" i="83"/>
  <c r="I48" i="83"/>
  <c r="I47" i="83"/>
  <c r="I46" i="83"/>
  <c r="I45" i="83"/>
  <c r="I43" i="83"/>
  <c r="I40" i="83"/>
  <c r="I39" i="83"/>
  <c r="I38" i="83"/>
  <c r="I37" i="83"/>
  <c r="I36" i="83"/>
  <c r="I35" i="83"/>
  <c r="I34" i="83"/>
  <c r="I33" i="83"/>
  <c r="I32" i="83"/>
  <c r="I31" i="83"/>
  <c r="I30" i="83"/>
  <c r="I29" i="83"/>
  <c r="I28" i="83"/>
  <c r="I27" i="83"/>
  <c r="I25" i="83"/>
  <c r="I22" i="83"/>
  <c r="I21" i="83"/>
  <c r="I20" i="83"/>
  <c r="I19" i="83"/>
  <c r="I18" i="83"/>
  <c r="I17" i="83"/>
  <c r="I16" i="83"/>
  <c r="I13" i="83"/>
  <c r="I12" i="83"/>
  <c r="I7" i="83"/>
  <c r="I38" i="82"/>
  <c r="G141" i="82"/>
  <c r="G140" i="82"/>
  <c r="E134" i="82"/>
  <c r="G136" i="82" s="1"/>
  <c r="E120" i="82"/>
  <c r="G120" i="82" s="1"/>
  <c r="E110" i="82"/>
  <c r="G110" i="82" s="1"/>
  <c r="I94" i="82"/>
  <c r="I75" i="82"/>
  <c r="I74" i="82"/>
  <c r="I72" i="82" s="1"/>
  <c r="I73" i="82"/>
  <c r="I70" i="82"/>
  <c r="I69" i="82"/>
  <c r="I66" i="82"/>
  <c r="I65" i="82"/>
  <c r="I64" i="82"/>
  <c r="I63" i="82"/>
  <c r="I62" i="82"/>
  <c r="I59" i="82"/>
  <c r="I58" i="82"/>
  <c r="I57" i="82"/>
  <c r="I56" i="82"/>
  <c r="I55" i="82"/>
  <c r="I52" i="82"/>
  <c r="I51" i="82"/>
  <c r="I50" i="82"/>
  <c r="I47" i="82"/>
  <c r="I46" i="82"/>
  <c r="I45" i="82"/>
  <c r="I44" i="82"/>
  <c r="I43" i="82"/>
  <c r="I40" i="82"/>
  <c r="I39" i="82"/>
  <c r="I37" i="82"/>
  <c r="I36" i="82"/>
  <c r="I35" i="82"/>
  <c r="I34" i="82"/>
  <c r="I33" i="82"/>
  <c r="I30" i="82"/>
  <c r="I29" i="82"/>
  <c r="I27" i="82"/>
  <c r="I26" i="82"/>
  <c r="I25" i="82"/>
  <c r="I22" i="82"/>
  <c r="I21" i="82"/>
  <c r="I20" i="82"/>
  <c r="I19" i="82"/>
  <c r="I18" i="82"/>
  <c r="I17" i="82"/>
  <c r="I16" i="82"/>
  <c r="I13" i="82"/>
  <c r="I12" i="82"/>
  <c r="I7" i="82"/>
  <c r="I52" i="68"/>
  <c r="I52" i="67"/>
  <c r="I56" i="66"/>
  <c r="I62" i="83" l="1"/>
  <c r="I69" i="83"/>
  <c r="I50" i="83"/>
  <c r="I42" i="83"/>
  <c r="I11" i="82"/>
  <c r="C120" i="82"/>
  <c r="C124" i="82" s="1"/>
  <c r="I24" i="83"/>
  <c r="I11" i="83"/>
  <c r="I42" i="82"/>
  <c r="I54" i="82"/>
  <c r="I61" i="82"/>
  <c r="I55" i="83"/>
  <c r="I15" i="83"/>
  <c r="E125" i="83"/>
  <c r="I96" i="83"/>
  <c r="G125" i="83"/>
  <c r="C115" i="83"/>
  <c r="E115" i="83"/>
  <c r="G111" i="83"/>
  <c r="G115" i="83" s="1"/>
  <c r="I68" i="82"/>
  <c r="I49" i="82"/>
  <c r="I24" i="82"/>
  <c r="I15" i="82"/>
  <c r="C110" i="82"/>
  <c r="E124" i="82"/>
  <c r="I95" i="82"/>
  <c r="G124" i="82"/>
  <c r="C114" i="82"/>
  <c r="E114" i="82"/>
  <c r="G114" i="82"/>
  <c r="I33" i="78"/>
  <c r="I45" i="77"/>
  <c r="I45" i="76"/>
  <c r="I45" i="75"/>
  <c r="I45" i="74"/>
  <c r="I45" i="73"/>
  <c r="I45" i="81"/>
  <c r="I52" i="81"/>
  <c r="I7" i="80"/>
  <c r="I12" i="80"/>
  <c r="I13" i="80"/>
  <c r="I16" i="80"/>
  <c r="I17" i="80"/>
  <c r="I18" i="80"/>
  <c r="I19" i="80"/>
  <c r="I20" i="80"/>
  <c r="I21" i="80"/>
  <c r="I24" i="80"/>
  <c r="I25" i="80"/>
  <c r="I26" i="80"/>
  <c r="I27" i="80"/>
  <c r="I28" i="80"/>
  <c r="I31" i="80"/>
  <c r="I32" i="80"/>
  <c r="I33" i="80"/>
  <c r="I34" i="80"/>
  <c r="I35" i="80"/>
  <c r="I38" i="80"/>
  <c r="I37" i="80" s="1"/>
  <c r="I39" i="80"/>
  <c r="I40" i="80"/>
  <c r="I43" i="80"/>
  <c r="I44" i="80"/>
  <c r="I45" i="80"/>
  <c r="I46" i="80"/>
  <c r="I49" i="80"/>
  <c r="I50" i="80"/>
  <c r="I51" i="80"/>
  <c r="I54" i="80"/>
  <c r="I53" i="80" s="1"/>
  <c r="I55" i="80"/>
  <c r="I74" i="80"/>
  <c r="E96" i="80" s="1"/>
  <c r="E92" i="80"/>
  <c r="G92" i="80" s="1"/>
  <c r="E102" i="80"/>
  <c r="G102" i="80"/>
  <c r="I7" i="78"/>
  <c r="I12" i="78"/>
  <c r="I13" i="78"/>
  <c r="I16" i="78"/>
  <c r="I17" i="78"/>
  <c r="I18" i="78"/>
  <c r="I19" i="78"/>
  <c r="I20" i="78"/>
  <c r="I21" i="78"/>
  <c r="I24" i="78"/>
  <c r="I25" i="78"/>
  <c r="I26" i="78"/>
  <c r="I27" i="78"/>
  <c r="I28" i="78"/>
  <c r="I31" i="78"/>
  <c r="I32" i="78"/>
  <c r="I34" i="78"/>
  <c r="I35" i="78"/>
  <c r="I36" i="78"/>
  <c r="I39" i="78"/>
  <c r="I40" i="78"/>
  <c r="I41" i="78"/>
  <c r="I44" i="78"/>
  <c r="I45" i="78"/>
  <c r="I47" i="78"/>
  <c r="I48" i="78"/>
  <c r="I51" i="78"/>
  <c r="I52" i="78"/>
  <c r="I53" i="78"/>
  <c r="I56" i="78"/>
  <c r="I57" i="78"/>
  <c r="I60" i="78"/>
  <c r="I61" i="78"/>
  <c r="I80" i="78"/>
  <c r="I81" i="78" s="1"/>
  <c r="E98" i="78"/>
  <c r="E108" i="78"/>
  <c r="C108" i="78" s="1"/>
  <c r="I7" i="77"/>
  <c r="I12" i="77"/>
  <c r="I11" i="77" s="1"/>
  <c r="I13" i="77"/>
  <c r="I16" i="77"/>
  <c r="I17" i="77"/>
  <c r="I18" i="77"/>
  <c r="I19" i="77"/>
  <c r="I20" i="77"/>
  <c r="I21" i="77"/>
  <c r="I24" i="77"/>
  <c r="I25" i="77"/>
  <c r="I26" i="77"/>
  <c r="I27" i="77"/>
  <c r="I28" i="77"/>
  <c r="I31" i="77"/>
  <c r="I32" i="77"/>
  <c r="I33" i="77"/>
  <c r="I34" i="77"/>
  <c r="I35" i="77"/>
  <c r="I38" i="77"/>
  <c r="I39" i="77"/>
  <c r="I40" i="77"/>
  <c r="I43" i="77"/>
  <c r="I44" i="77"/>
  <c r="I46" i="77"/>
  <c r="I47" i="77"/>
  <c r="I50" i="77"/>
  <c r="I51" i="77"/>
  <c r="I52" i="77"/>
  <c r="I55" i="77"/>
  <c r="I56" i="77"/>
  <c r="I59" i="77"/>
  <c r="I60" i="77"/>
  <c r="I79" i="77"/>
  <c r="E97" i="77"/>
  <c r="G97" i="77" s="1"/>
  <c r="E107" i="77"/>
  <c r="C107" i="77" s="1"/>
  <c r="I7" i="76"/>
  <c r="I12" i="76"/>
  <c r="I13" i="76"/>
  <c r="I16" i="76"/>
  <c r="I17" i="76"/>
  <c r="I18" i="76"/>
  <c r="I19" i="76"/>
  <c r="I20" i="76"/>
  <c r="I21" i="76"/>
  <c r="I24" i="76"/>
  <c r="I25" i="76"/>
  <c r="I26" i="76"/>
  <c r="I27" i="76"/>
  <c r="I28" i="76"/>
  <c r="I31" i="76"/>
  <c r="I32" i="76"/>
  <c r="I33" i="76"/>
  <c r="I34" i="76"/>
  <c r="I35" i="76"/>
  <c r="I38" i="76"/>
  <c r="I39" i="76"/>
  <c r="I40" i="76"/>
  <c r="I43" i="76"/>
  <c r="I44" i="76"/>
  <c r="I46" i="76"/>
  <c r="I47" i="76"/>
  <c r="I50" i="76"/>
  <c r="I51" i="76"/>
  <c r="I53" i="76"/>
  <c r="I49" i="76" s="1"/>
  <c r="I56" i="76"/>
  <c r="I57" i="76"/>
  <c r="I60" i="76"/>
  <c r="I61" i="76"/>
  <c r="I80" i="76"/>
  <c r="E98" i="76"/>
  <c r="C98" i="76" s="1"/>
  <c r="E108" i="76"/>
  <c r="C108" i="76" s="1"/>
  <c r="I7" i="75"/>
  <c r="I12" i="75"/>
  <c r="I13" i="75"/>
  <c r="I16" i="75"/>
  <c r="I17" i="75"/>
  <c r="I18" i="75"/>
  <c r="I19" i="75"/>
  <c r="I20" i="75"/>
  <c r="I21" i="75"/>
  <c r="I24" i="75"/>
  <c r="I25" i="75"/>
  <c r="I26" i="75"/>
  <c r="I27" i="75"/>
  <c r="I28" i="75"/>
  <c r="I31" i="75"/>
  <c r="I32" i="75"/>
  <c r="I33" i="75"/>
  <c r="I34" i="75"/>
  <c r="I35" i="75"/>
  <c r="I38" i="75"/>
  <c r="I39" i="75"/>
  <c r="I40" i="75"/>
  <c r="I43" i="75"/>
  <c r="I44" i="75"/>
  <c r="I46" i="75"/>
  <c r="I47" i="75"/>
  <c r="I50" i="75"/>
  <c r="I51" i="75"/>
  <c r="I53" i="75"/>
  <c r="I56" i="75"/>
  <c r="I57" i="75"/>
  <c r="I55" i="75" s="1"/>
  <c r="I60" i="75"/>
  <c r="I61" i="75"/>
  <c r="I80" i="75"/>
  <c r="E98" i="75"/>
  <c r="G98" i="75" s="1"/>
  <c r="E108" i="75"/>
  <c r="G108" i="75" s="1"/>
  <c r="I7" i="74"/>
  <c r="I12" i="74"/>
  <c r="I13" i="74"/>
  <c r="I16" i="74"/>
  <c r="I17" i="74"/>
  <c r="I18" i="74"/>
  <c r="I19" i="74"/>
  <c r="I20" i="74"/>
  <c r="I21" i="74"/>
  <c r="I24" i="74"/>
  <c r="I25" i="74"/>
  <c r="I26" i="74"/>
  <c r="I27" i="74"/>
  <c r="I28" i="74"/>
  <c r="I31" i="74"/>
  <c r="I32" i="74"/>
  <c r="I33" i="74"/>
  <c r="I34" i="74"/>
  <c r="I35" i="74"/>
  <c r="I38" i="74"/>
  <c r="I39" i="74"/>
  <c r="I40" i="74"/>
  <c r="I43" i="74"/>
  <c r="I44" i="74"/>
  <c r="I46" i="74"/>
  <c r="I47" i="74"/>
  <c r="I50" i="74"/>
  <c r="I51" i="74"/>
  <c r="I52" i="74"/>
  <c r="I55" i="74"/>
  <c r="I56" i="74"/>
  <c r="I59" i="74"/>
  <c r="I58" i="74" s="1"/>
  <c r="I60" i="74"/>
  <c r="I79" i="74"/>
  <c r="I80" i="74" s="1"/>
  <c r="E97" i="74"/>
  <c r="C97" i="74" s="1"/>
  <c r="E107" i="74"/>
  <c r="C107" i="74" s="1"/>
  <c r="I7" i="73"/>
  <c r="I12" i="73"/>
  <c r="I13" i="73"/>
  <c r="I16" i="73"/>
  <c r="I17" i="73"/>
  <c r="I18" i="73"/>
  <c r="I19" i="73"/>
  <c r="I20" i="73"/>
  <c r="I21" i="73"/>
  <c r="I24" i="73"/>
  <c r="I25" i="73"/>
  <c r="I26" i="73"/>
  <c r="I27" i="73"/>
  <c r="I28" i="73"/>
  <c r="I31" i="73"/>
  <c r="I32" i="73"/>
  <c r="I34" i="73"/>
  <c r="I35" i="73"/>
  <c r="I38" i="73"/>
  <c r="I39" i="73"/>
  <c r="I40" i="73"/>
  <c r="I43" i="73"/>
  <c r="I44" i="73"/>
  <c r="I46" i="73"/>
  <c r="I47" i="73"/>
  <c r="I50" i="73"/>
  <c r="I51" i="73"/>
  <c r="I52" i="73"/>
  <c r="I55" i="73"/>
  <c r="I56" i="73"/>
  <c r="I59" i="73"/>
  <c r="I60" i="73"/>
  <c r="I79" i="73"/>
  <c r="E97" i="73"/>
  <c r="E107" i="73"/>
  <c r="C107" i="73" s="1"/>
  <c r="I7" i="81"/>
  <c r="I12" i="81"/>
  <c r="I13" i="81"/>
  <c r="I16" i="81"/>
  <c r="I17" i="81"/>
  <c r="I18" i="81"/>
  <c r="I19" i="81"/>
  <c r="I20" i="81"/>
  <c r="I21" i="81"/>
  <c r="I22" i="81"/>
  <c r="I25" i="81"/>
  <c r="I26" i="81"/>
  <c r="I27" i="81"/>
  <c r="I28" i="81"/>
  <c r="I29" i="81"/>
  <c r="I32" i="81"/>
  <c r="I33" i="81"/>
  <c r="I34" i="81"/>
  <c r="I35" i="81"/>
  <c r="I38" i="81"/>
  <c r="I39" i="81"/>
  <c r="I40" i="81"/>
  <c r="I43" i="81"/>
  <c r="I44" i="81"/>
  <c r="I46" i="81"/>
  <c r="I47" i="81"/>
  <c r="I50" i="81"/>
  <c r="I51" i="81"/>
  <c r="I54" i="81"/>
  <c r="I57" i="81"/>
  <c r="I58" i="81"/>
  <c r="I61" i="81"/>
  <c r="I62" i="81"/>
  <c r="I81" i="81"/>
  <c r="E99" i="81"/>
  <c r="E109" i="81"/>
  <c r="I7" i="68"/>
  <c r="I12" i="68"/>
  <c r="I13" i="68"/>
  <c r="I16" i="68"/>
  <c r="I17" i="68"/>
  <c r="I18" i="68"/>
  <c r="I19" i="68"/>
  <c r="I20" i="68"/>
  <c r="I21" i="68"/>
  <c r="I24" i="68"/>
  <c r="I25" i="68"/>
  <c r="I26" i="68"/>
  <c r="I27" i="68"/>
  <c r="I28" i="68"/>
  <c r="I31" i="68"/>
  <c r="I32" i="68"/>
  <c r="I33" i="68"/>
  <c r="I34" i="68"/>
  <c r="I35" i="68"/>
  <c r="I38" i="68"/>
  <c r="I39" i="68"/>
  <c r="I40" i="68"/>
  <c r="I43" i="68"/>
  <c r="I44" i="68"/>
  <c r="I45" i="68"/>
  <c r="I46" i="68"/>
  <c r="I47" i="68"/>
  <c r="I50" i="68"/>
  <c r="I51" i="68"/>
  <c r="I53" i="68"/>
  <c r="I56" i="68"/>
  <c r="I57" i="68"/>
  <c r="I60" i="68"/>
  <c r="I61" i="68"/>
  <c r="I80" i="68"/>
  <c r="I81" i="68" s="1"/>
  <c r="E98" i="68"/>
  <c r="C98" i="68" s="1"/>
  <c r="E108" i="68"/>
  <c r="I7" i="67"/>
  <c r="I12" i="67"/>
  <c r="I13" i="67"/>
  <c r="I16" i="67"/>
  <c r="I17" i="67"/>
  <c r="I18" i="67"/>
  <c r="I19" i="67"/>
  <c r="I20" i="67"/>
  <c r="I21" i="67"/>
  <c r="I24" i="67"/>
  <c r="I25" i="67"/>
  <c r="I26" i="67"/>
  <c r="I27" i="67"/>
  <c r="I28" i="67"/>
  <c r="I31" i="67"/>
  <c r="I32" i="67"/>
  <c r="I33" i="67"/>
  <c r="I34" i="67"/>
  <c r="I35" i="67"/>
  <c r="I38" i="67"/>
  <c r="I39" i="67"/>
  <c r="I40" i="67"/>
  <c r="I43" i="67"/>
  <c r="I44" i="67"/>
  <c r="I45" i="67"/>
  <c r="I46" i="67"/>
  <c r="I47" i="67"/>
  <c r="I50" i="67"/>
  <c r="I51" i="67"/>
  <c r="I53" i="67"/>
  <c r="I56" i="67"/>
  <c r="I55" i="67" s="1"/>
  <c r="I57" i="67"/>
  <c r="I60" i="67"/>
  <c r="I61" i="67"/>
  <c r="I80" i="67"/>
  <c r="E98" i="67"/>
  <c r="E108" i="67"/>
  <c r="G108" i="67" s="1"/>
  <c r="I7" i="66"/>
  <c r="I12" i="66"/>
  <c r="I13" i="66"/>
  <c r="I16" i="66"/>
  <c r="I17" i="66"/>
  <c r="I18" i="66"/>
  <c r="I19" i="66"/>
  <c r="I20" i="66"/>
  <c r="I21" i="66"/>
  <c r="I24" i="66"/>
  <c r="I25" i="66"/>
  <c r="I26" i="66"/>
  <c r="I27" i="66"/>
  <c r="I28" i="66"/>
  <c r="I31" i="66"/>
  <c r="I32" i="66"/>
  <c r="I33" i="66"/>
  <c r="I34" i="66"/>
  <c r="I35" i="66"/>
  <c r="I38" i="66"/>
  <c r="I39" i="66"/>
  <c r="I40" i="66"/>
  <c r="I43" i="66"/>
  <c r="I44" i="66"/>
  <c r="I45" i="66"/>
  <c r="I46" i="66"/>
  <c r="I47" i="66"/>
  <c r="I50" i="66"/>
  <c r="I51" i="66"/>
  <c r="I52" i="66"/>
  <c r="I55" i="66"/>
  <c r="I57" i="66"/>
  <c r="I54" i="66" s="1"/>
  <c r="I60" i="66"/>
  <c r="I61" i="66"/>
  <c r="I80" i="66"/>
  <c r="E98" i="66"/>
  <c r="G98" i="66" s="1"/>
  <c r="E108" i="66"/>
  <c r="I7" i="47"/>
  <c r="I12" i="47"/>
  <c r="I13" i="47"/>
  <c r="I11" i="47" s="1"/>
  <c r="I16" i="47"/>
  <c r="I17" i="47"/>
  <c r="I18" i="47"/>
  <c r="I19" i="47"/>
  <c r="I20" i="47"/>
  <c r="I21" i="47"/>
  <c r="I24" i="47"/>
  <c r="I25" i="47"/>
  <c r="I26" i="47"/>
  <c r="I27" i="47"/>
  <c r="I28" i="47"/>
  <c r="I31" i="47"/>
  <c r="I32" i="47"/>
  <c r="I33" i="47"/>
  <c r="I34" i="47"/>
  <c r="I35" i="47"/>
  <c r="I38" i="47"/>
  <c r="I39" i="47"/>
  <c r="I40" i="47"/>
  <c r="I43" i="47"/>
  <c r="I44" i="47"/>
  <c r="I45" i="47"/>
  <c r="I46" i="47"/>
  <c r="I49" i="47"/>
  <c r="I50" i="47"/>
  <c r="I51" i="47"/>
  <c r="I54" i="47"/>
  <c r="I55" i="47"/>
  <c r="I53" i="47" s="1"/>
  <c r="I58" i="47"/>
  <c r="I59" i="47"/>
  <c r="I57" i="47" s="1"/>
  <c r="I78" i="47"/>
  <c r="I79" i="47"/>
  <c r="E96" i="47"/>
  <c r="C96" i="47" s="1"/>
  <c r="E106" i="47"/>
  <c r="G106" i="47" s="1"/>
  <c r="G110" i="47"/>
  <c r="A7" i="42"/>
  <c r="B7" i="42"/>
  <c r="D7" i="42"/>
  <c r="E7" i="42" s="1"/>
  <c r="C7" i="42"/>
  <c r="F7" i="42"/>
  <c r="G7" i="42" s="1"/>
  <c r="A8" i="42"/>
  <c r="B8" i="42"/>
  <c r="D8" i="42"/>
  <c r="F8" i="42"/>
  <c r="G8" i="42" s="1"/>
  <c r="A9" i="42"/>
  <c r="B9" i="42"/>
  <c r="D9" i="42"/>
  <c r="E9" i="42" s="1"/>
  <c r="C9" i="42" s="1"/>
  <c r="F9" i="42"/>
  <c r="G9" i="42" s="1"/>
  <c r="H9" i="42"/>
  <c r="A10" i="42"/>
  <c r="B10" i="42"/>
  <c r="D10" i="42"/>
  <c r="F10" i="42"/>
  <c r="H10" i="42" s="1"/>
  <c r="A11" i="42"/>
  <c r="B11" i="42"/>
  <c r="D11" i="42"/>
  <c r="E11" i="42" s="1"/>
  <c r="C11" i="42" s="1"/>
  <c r="F11" i="42"/>
  <c r="G11" i="42" s="1"/>
  <c r="H11" i="42"/>
  <c r="A12" i="42"/>
  <c r="B12" i="42"/>
  <c r="D12" i="42"/>
  <c r="E12" i="42" s="1"/>
  <c r="C12" i="42" s="1"/>
  <c r="F12" i="42"/>
  <c r="G12" i="42" s="1"/>
  <c r="A13" i="42"/>
  <c r="B13" i="42"/>
  <c r="D13" i="42"/>
  <c r="E13" i="42" s="1"/>
  <c r="C13" i="42" s="1"/>
  <c r="F13" i="42"/>
  <c r="G13" i="42" s="1"/>
  <c r="H13" i="42"/>
  <c r="A14" i="42"/>
  <c r="B14" i="42"/>
  <c r="D14" i="42"/>
  <c r="E14" i="42" s="1"/>
  <c r="C14" i="42" s="1"/>
  <c r="F14" i="42"/>
  <c r="H14" i="42" s="1"/>
  <c r="A15" i="42"/>
  <c r="B15" i="42"/>
  <c r="D15" i="42"/>
  <c r="E15" i="42" s="1"/>
  <c r="C15" i="42" s="1"/>
  <c r="F15" i="42"/>
  <c r="G15" i="42"/>
  <c r="H15" i="42"/>
  <c r="A16" i="42"/>
  <c r="B16" i="42"/>
  <c r="D16" i="42"/>
  <c r="I16" i="42" s="1"/>
  <c r="E16" i="42"/>
  <c r="C16" i="42" s="1"/>
  <c r="F16" i="42"/>
  <c r="G16" i="42" s="1"/>
  <c r="A17" i="42"/>
  <c r="B17" i="42"/>
  <c r="D17" i="42"/>
  <c r="I17" i="42" s="1"/>
  <c r="F17" i="42"/>
  <c r="A18" i="42"/>
  <c r="B18" i="42"/>
  <c r="D18" i="42"/>
  <c r="E18" i="42" s="1"/>
  <c r="C18" i="42"/>
  <c r="F18" i="42"/>
  <c r="G18" i="42" s="1"/>
  <c r="H18" i="42"/>
  <c r="A19" i="42"/>
  <c r="B19" i="42"/>
  <c r="D19" i="42"/>
  <c r="E19" i="42" s="1"/>
  <c r="C19" i="42" s="1"/>
  <c r="F19" i="42"/>
  <c r="H19" i="42" s="1"/>
  <c r="A20" i="42"/>
  <c r="B20" i="42"/>
  <c r="D20" i="42"/>
  <c r="E20" i="42" s="1"/>
  <c r="C20" i="42" s="1"/>
  <c r="F20" i="42"/>
  <c r="H20" i="42" s="1"/>
  <c r="I20" i="42"/>
  <c r="A21" i="42"/>
  <c r="B21" i="42"/>
  <c r="D21" i="42"/>
  <c r="F21" i="42"/>
  <c r="H21" i="42" s="1"/>
  <c r="A22" i="42"/>
  <c r="B22" i="42"/>
  <c r="D22" i="42"/>
  <c r="E22" i="42"/>
  <c r="C22" i="42" s="1"/>
  <c r="F22" i="42"/>
  <c r="G22" i="42" s="1"/>
  <c r="I22" i="42"/>
  <c r="A23" i="42"/>
  <c r="B23" i="42"/>
  <c r="D23" i="42"/>
  <c r="F23" i="42"/>
  <c r="G23" i="42" s="1"/>
  <c r="H23" i="42"/>
  <c r="A24" i="42"/>
  <c r="B24" i="42"/>
  <c r="D24" i="42"/>
  <c r="I24" i="42" s="1"/>
  <c r="E24" i="42"/>
  <c r="C24" i="42" s="1"/>
  <c r="F24" i="42"/>
  <c r="G24" i="42" s="1"/>
  <c r="A25" i="42"/>
  <c r="B25" i="42"/>
  <c r="D25" i="42"/>
  <c r="I25" i="42" s="1"/>
  <c r="E25" i="42"/>
  <c r="C25" i="42" s="1"/>
  <c r="F25" i="42"/>
  <c r="H25" i="42" s="1"/>
  <c r="A26" i="42"/>
  <c r="B26" i="42"/>
  <c r="D26" i="42"/>
  <c r="F26" i="42"/>
  <c r="H26" i="42" s="1"/>
  <c r="G26" i="42"/>
  <c r="A27" i="42"/>
  <c r="B27" i="42"/>
  <c r="D27" i="42"/>
  <c r="E27" i="42" s="1"/>
  <c r="C27" i="42" s="1"/>
  <c r="F27" i="42"/>
  <c r="H27" i="42" s="1"/>
  <c r="G27" i="42"/>
  <c r="A28" i="42"/>
  <c r="B28" i="42"/>
  <c r="D28" i="42"/>
  <c r="I28" i="42" s="1"/>
  <c r="F28" i="42"/>
  <c r="G28" i="42" s="1"/>
  <c r="H28" i="42"/>
  <c r="A29" i="42"/>
  <c r="B29" i="42"/>
  <c r="D29" i="42"/>
  <c r="I29" i="42" s="1"/>
  <c r="F29" i="42"/>
  <c r="A30" i="42"/>
  <c r="B30" i="42"/>
  <c r="D30" i="42"/>
  <c r="I30" i="42" s="1"/>
  <c r="E30" i="42"/>
  <c r="C30" i="42" s="1"/>
  <c r="F30" i="42"/>
  <c r="G30" i="42" s="1"/>
  <c r="H30" i="42"/>
  <c r="G108" i="78"/>
  <c r="H7" i="42"/>
  <c r="I27" i="42"/>
  <c r="I13" i="42"/>
  <c r="I9" i="42"/>
  <c r="I79" i="82" l="1"/>
  <c r="I80" i="82" s="1"/>
  <c r="I11" i="73"/>
  <c r="G108" i="76"/>
  <c r="G112" i="76" s="1"/>
  <c r="G102" i="75"/>
  <c r="I60" i="81"/>
  <c r="I80" i="83"/>
  <c r="C123" i="83" s="1"/>
  <c r="I19" i="42"/>
  <c r="H22" i="42"/>
  <c r="E17" i="42"/>
  <c r="C17" i="42" s="1"/>
  <c r="H16" i="42"/>
  <c r="G14" i="42"/>
  <c r="G10" i="42"/>
  <c r="I59" i="66"/>
  <c r="I11" i="67"/>
  <c r="I15" i="74"/>
  <c r="C102" i="76"/>
  <c r="I54" i="77"/>
  <c r="C98" i="66"/>
  <c r="I11" i="74"/>
  <c r="I7" i="42"/>
  <c r="C106" i="47"/>
  <c r="I37" i="47"/>
  <c r="I15" i="47"/>
  <c r="C102" i="66"/>
  <c r="I54" i="73"/>
  <c r="I11" i="75"/>
  <c r="I58" i="77"/>
  <c r="I37" i="77"/>
  <c r="C112" i="78"/>
  <c r="I50" i="78"/>
  <c r="I15" i="78"/>
  <c r="G107" i="77"/>
  <c r="G111" i="77" s="1"/>
  <c r="I42" i="76"/>
  <c r="G112" i="75"/>
  <c r="C101" i="74"/>
  <c r="C111" i="74"/>
  <c r="E101" i="74"/>
  <c r="G97" i="74"/>
  <c r="G101" i="74" s="1"/>
  <c r="I37" i="73"/>
  <c r="I42" i="73"/>
  <c r="G107" i="73"/>
  <c r="G111" i="73" s="1"/>
  <c r="I56" i="81"/>
  <c r="I15" i="81"/>
  <c r="I49" i="68"/>
  <c r="I42" i="68"/>
  <c r="E102" i="68"/>
  <c r="I37" i="67"/>
  <c r="I42" i="66"/>
  <c r="I49" i="66"/>
  <c r="E112" i="76"/>
  <c r="G25" i="42"/>
  <c r="C100" i="47"/>
  <c r="I23" i="68"/>
  <c r="C98" i="75"/>
  <c r="C102" i="75" s="1"/>
  <c r="I42" i="67"/>
  <c r="I30" i="67"/>
  <c r="I23" i="74"/>
  <c r="E28" i="42"/>
  <c r="C28" i="42" s="1"/>
  <c r="H24" i="42"/>
  <c r="H12" i="42"/>
  <c r="H8" i="42"/>
  <c r="E100" i="47"/>
  <c r="I42" i="47"/>
  <c r="C108" i="67"/>
  <c r="C112" i="67" s="1"/>
  <c r="G98" i="68"/>
  <c r="G102" i="68" s="1"/>
  <c r="I37" i="68"/>
  <c r="I42" i="81"/>
  <c r="I42" i="74"/>
  <c r="I30" i="74"/>
  <c r="I59" i="75"/>
  <c r="C97" i="77"/>
  <c r="I49" i="77"/>
  <c r="I11" i="78"/>
  <c r="I23" i="47"/>
  <c r="I49" i="73"/>
  <c r="E110" i="47"/>
  <c r="I11" i="66"/>
  <c r="I11" i="68"/>
  <c r="I11" i="42"/>
  <c r="I12" i="42"/>
  <c r="I30" i="47"/>
  <c r="I38" i="78"/>
  <c r="I15" i="42"/>
  <c r="E29" i="42"/>
  <c r="C29" i="42" s="1"/>
  <c r="I18" i="42"/>
  <c r="G96" i="47"/>
  <c r="G100" i="47" s="1"/>
  <c r="E102" i="67"/>
  <c r="I15" i="67"/>
  <c r="C102" i="68"/>
  <c r="I30" i="75"/>
  <c r="I81" i="76"/>
  <c r="I37" i="76"/>
  <c r="I15" i="77"/>
  <c r="I42" i="80"/>
  <c r="I30" i="80"/>
  <c r="I15" i="73"/>
  <c r="I59" i="78"/>
  <c r="I48" i="47"/>
  <c r="I37" i="75"/>
  <c r="I59" i="76"/>
  <c r="C110" i="47"/>
  <c r="I59" i="67"/>
  <c r="I59" i="68"/>
  <c r="I30" i="68"/>
  <c r="I37" i="81"/>
  <c r="I30" i="73"/>
  <c r="I49" i="74"/>
  <c r="I37" i="74"/>
  <c r="I15" i="75"/>
  <c r="C112" i="76"/>
  <c r="I30" i="77"/>
  <c r="I55" i="78"/>
  <c r="E112" i="78"/>
  <c r="I24" i="81"/>
  <c r="I11" i="81"/>
  <c r="I58" i="73"/>
  <c r="C92" i="80"/>
  <c r="C96" i="80" s="1"/>
  <c r="I23" i="80"/>
  <c r="C98" i="78"/>
  <c r="C102" i="78" s="1"/>
  <c r="G98" i="78"/>
  <c r="G102" i="78" s="1"/>
  <c r="G108" i="66"/>
  <c r="G112" i="66" s="1"/>
  <c r="C108" i="66"/>
  <c r="C112" i="66" s="1"/>
  <c r="I80" i="77"/>
  <c r="E111" i="77"/>
  <c r="C111" i="77"/>
  <c r="E101" i="77"/>
  <c r="G101" i="77"/>
  <c r="C101" i="77"/>
  <c r="I23" i="78"/>
  <c r="I11" i="76"/>
  <c r="I10" i="42"/>
  <c r="E10" i="42"/>
  <c r="C10" i="42" s="1"/>
  <c r="D33" i="42"/>
  <c r="I55" i="68"/>
  <c r="C102" i="80"/>
  <c r="C106" i="80" s="1"/>
  <c r="E106" i="80"/>
  <c r="G17" i="42"/>
  <c r="H17" i="42"/>
  <c r="F33" i="42"/>
  <c r="C99" i="81"/>
  <c r="C103" i="81" s="1"/>
  <c r="G99" i="81"/>
  <c r="G103" i="81" s="1"/>
  <c r="I49" i="75"/>
  <c r="I23" i="75"/>
  <c r="B33" i="42"/>
  <c r="G98" i="67"/>
  <c r="G102" i="67" s="1"/>
  <c r="C98" i="67"/>
  <c r="C102" i="67" s="1"/>
  <c r="I49" i="81"/>
  <c r="E102" i="75"/>
  <c r="I81" i="75"/>
  <c r="E112" i="75"/>
  <c r="E26" i="42"/>
  <c r="C26" i="42" s="1"/>
  <c r="I26" i="42"/>
  <c r="G29" i="42"/>
  <c r="H29" i="42"/>
  <c r="G108" i="68"/>
  <c r="G112" i="68" s="1"/>
  <c r="C108" i="68"/>
  <c r="C112" i="68" s="1"/>
  <c r="E112" i="68"/>
  <c r="I54" i="74"/>
  <c r="I23" i="76"/>
  <c r="E111" i="73"/>
  <c r="I80" i="73"/>
  <c r="C111" i="73"/>
  <c r="E101" i="73"/>
  <c r="E21" i="42"/>
  <c r="C21" i="42" s="1"/>
  <c r="I21" i="42"/>
  <c r="G19" i="42"/>
  <c r="I23" i="66"/>
  <c r="E103" i="81"/>
  <c r="E113" i="81"/>
  <c r="I82" i="81"/>
  <c r="E112" i="67"/>
  <c r="I81" i="67"/>
  <c r="I49" i="67"/>
  <c r="I23" i="73"/>
  <c r="G112" i="78"/>
  <c r="I15" i="80"/>
  <c r="G21" i="42"/>
  <c r="E102" i="78"/>
  <c r="E23" i="42"/>
  <c r="C23" i="42" s="1"/>
  <c r="I23" i="42"/>
  <c r="G20" i="42"/>
  <c r="I14" i="42"/>
  <c r="G112" i="67"/>
  <c r="I23" i="67"/>
  <c r="I31" i="81"/>
  <c r="C108" i="75"/>
  <c r="C112" i="75" s="1"/>
  <c r="G98" i="76"/>
  <c r="G102" i="76" s="1"/>
  <c r="E102" i="76"/>
  <c r="I55" i="76"/>
  <c r="I23" i="77"/>
  <c r="I48" i="80"/>
  <c r="I30" i="66"/>
  <c r="I30" i="76"/>
  <c r="I8" i="42"/>
  <c r="E8" i="42"/>
  <c r="I15" i="68"/>
  <c r="G107" i="74"/>
  <c r="G111" i="74" s="1"/>
  <c r="E111" i="74"/>
  <c r="I42" i="75"/>
  <c r="I42" i="77"/>
  <c r="I43" i="78"/>
  <c r="I30" i="78"/>
  <c r="I75" i="80"/>
  <c r="G96" i="80"/>
  <c r="G106" i="80"/>
  <c r="I11" i="80"/>
  <c r="E102" i="66"/>
  <c r="I81" i="66"/>
  <c r="G102" i="66"/>
  <c r="E112" i="66"/>
  <c r="I37" i="66"/>
  <c r="I15" i="66"/>
  <c r="G109" i="81"/>
  <c r="G113" i="81" s="1"/>
  <c r="C109" i="81"/>
  <c r="C113" i="81" s="1"/>
  <c r="G97" i="73"/>
  <c r="G101" i="73" s="1"/>
  <c r="C97" i="73"/>
  <c r="C101" i="73" s="1"/>
  <c r="I15" i="76"/>
  <c r="E123" i="83" l="1"/>
  <c r="G123" i="83"/>
  <c r="C113" i="83"/>
  <c r="E113" i="83"/>
  <c r="I83" i="83"/>
  <c r="I98" i="83"/>
  <c r="I99" i="83" s="1"/>
  <c r="E139" i="83" s="1"/>
  <c r="G113" i="83"/>
  <c r="I81" i="83"/>
  <c r="G122" i="82"/>
  <c r="I97" i="82"/>
  <c r="I100" i="82" s="1"/>
  <c r="I82" i="82"/>
  <c r="G112" i="82"/>
  <c r="C112" i="82"/>
  <c r="C122" i="82"/>
  <c r="E112" i="82"/>
  <c r="E122" i="82"/>
  <c r="H33" i="42"/>
  <c r="H35" i="42" s="1"/>
  <c r="I63" i="47"/>
  <c r="I65" i="67"/>
  <c r="E110" i="67" s="1"/>
  <c r="I64" i="77"/>
  <c r="G109" i="77" s="1"/>
  <c r="I64" i="74"/>
  <c r="C109" i="74" s="1"/>
  <c r="G117" i="83"/>
  <c r="I65" i="68"/>
  <c r="I83" i="68" s="1"/>
  <c r="G33" i="42"/>
  <c r="G35" i="42" s="1"/>
  <c r="I65" i="78"/>
  <c r="G100" i="78" s="1"/>
  <c r="I33" i="42"/>
  <c r="I35" i="42" s="1"/>
  <c r="I65" i="75"/>
  <c r="I66" i="75" s="1"/>
  <c r="I59" i="80"/>
  <c r="I62" i="80" s="1"/>
  <c r="I64" i="73"/>
  <c r="C99" i="73" s="1"/>
  <c r="I66" i="81"/>
  <c r="C101" i="81" s="1"/>
  <c r="C8" i="42"/>
  <c r="C33" i="42" s="1"/>
  <c r="E33" i="42"/>
  <c r="E108" i="47"/>
  <c r="C98" i="47"/>
  <c r="I81" i="47"/>
  <c r="G98" i="47"/>
  <c r="C108" i="47"/>
  <c r="G108" i="47"/>
  <c r="E98" i="47"/>
  <c r="I64" i="47"/>
  <c r="I66" i="47"/>
  <c r="I65" i="66"/>
  <c r="I65" i="76"/>
  <c r="E117" i="83" l="1"/>
  <c r="C127" i="83"/>
  <c r="E127" i="83"/>
  <c r="C117" i="83"/>
  <c r="G127" i="83"/>
  <c r="I101" i="83"/>
  <c r="E116" i="82"/>
  <c r="C126" i="82"/>
  <c r="I98" i="82"/>
  <c r="E138" i="82" s="1"/>
  <c r="G138" i="82" s="1"/>
  <c r="G126" i="82"/>
  <c r="C116" i="82"/>
  <c r="E126" i="82"/>
  <c r="G116" i="82"/>
  <c r="G100" i="67"/>
  <c r="C100" i="67"/>
  <c r="I68" i="67"/>
  <c r="I66" i="67"/>
  <c r="C110" i="67"/>
  <c r="G110" i="67"/>
  <c r="E100" i="67"/>
  <c r="I83" i="67"/>
  <c r="C104" i="67" s="1"/>
  <c r="E110" i="68"/>
  <c r="C94" i="80"/>
  <c r="I77" i="80"/>
  <c r="G108" i="80" s="1"/>
  <c r="G104" i="80"/>
  <c r="C110" i="78"/>
  <c r="C100" i="78"/>
  <c r="I68" i="78"/>
  <c r="G110" i="78"/>
  <c r="E110" i="78"/>
  <c r="I66" i="78"/>
  <c r="E100" i="78"/>
  <c r="I83" i="78"/>
  <c r="G114" i="78" s="1"/>
  <c r="G99" i="77"/>
  <c r="I65" i="77"/>
  <c r="C99" i="77"/>
  <c r="C109" i="77"/>
  <c r="E99" i="77"/>
  <c r="I82" i="77"/>
  <c r="C103" i="77" s="1"/>
  <c r="E109" i="77"/>
  <c r="I67" i="77"/>
  <c r="G100" i="75"/>
  <c r="I83" i="75"/>
  <c r="G114" i="75" s="1"/>
  <c r="E110" i="75"/>
  <c r="E100" i="75"/>
  <c r="G99" i="74"/>
  <c r="I82" i="74"/>
  <c r="G113" i="74" s="1"/>
  <c r="I65" i="74"/>
  <c r="E109" i="74"/>
  <c r="I67" i="74"/>
  <c r="G109" i="74"/>
  <c r="C99" i="74"/>
  <c r="E99" i="74"/>
  <c r="I67" i="73"/>
  <c r="I65" i="73"/>
  <c r="G139" i="83"/>
  <c r="E144" i="83"/>
  <c r="G144" i="83" s="1"/>
  <c r="G100" i="68"/>
  <c r="I68" i="68"/>
  <c r="G110" i="68"/>
  <c r="I66" i="68"/>
  <c r="E100" i="68"/>
  <c r="C110" i="68"/>
  <c r="C100" i="68"/>
  <c r="I67" i="81"/>
  <c r="C110" i="75"/>
  <c r="G111" i="81"/>
  <c r="C109" i="73"/>
  <c r="I68" i="75"/>
  <c r="E101" i="81"/>
  <c r="E111" i="81"/>
  <c r="C104" i="80"/>
  <c r="I82" i="73"/>
  <c r="C113" i="73" s="1"/>
  <c r="I69" i="81"/>
  <c r="I84" i="81"/>
  <c r="E115" i="81" s="1"/>
  <c r="C111" i="81"/>
  <c r="E109" i="73"/>
  <c r="G109" i="73"/>
  <c r="C100" i="75"/>
  <c r="G94" i="80"/>
  <c r="G99" i="73"/>
  <c r="E99" i="73"/>
  <c r="G110" i="75"/>
  <c r="G101" i="81"/>
  <c r="I60" i="80"/>
  <c r="E94" i="80"/>
  <c r="E104" i="80"/>
  <c r="G102" i="47"/>
  <c r="C112" i="47"/>
  <c r="I82" i="47"/>
  <c r="E112" i="47"/>
  <c r="E102" i="47"/>
  <c r="G112" i="47"/>
  <c r="I84" i="47"/>
  <c r="C102" i="47"/>
  <c r="I84" i="68"/>
  <c r="G104" i="68"/>
  <c r="C104" i="68"/>
  <c r="C114" i="68"/>
  <c r="G114" i="68"/>
  <c r="I86" i="68"/>
  <c r="E104" i="68"/>
  <c r="E114" i="68"/>
  <c r="I66" i="76"/>
  <c r="I83" i="76"/>
  <c r="G110" i="76"/>
  <c r="C100" i="76"/>
  <c r="G100" i="76"/>
  <c r="C110" i="76"/>
  <c r="E110" i="76"/>
  <c r="E100" i="76"/>
  <c r="I68" i="76"/>
  <c r="G100" i="66"/>
  <c r="C110" i="66"/>
  <c r="C100" i="66"/>
  <c r="I83" i="66"/>
  <c r="G110" i="66"/>
  <c r="I66" i="66"/>
  <c r="E100" i="66"/>
  <c r="I68" i="66"/>
  <c r="E110" i="66"/>
  <c r="E108" i="80" l="1"/>
  <c r="C98" i="80"/>
  <c r="C108" i="80"/>
  <c r="G104" i="75"/>
  <c r="E114" i="75"/>
  <c r="C104" i="75"/>
  <c r="I86" i="75"/>
  <c r="E104" i="75"/>
  <c r="C114" i="75"/>
  <c r="C103" i="73"/>
  <c r="I83" i="73"/>
  <c r="E143" i="82"/>
  <c r="G104" i="67"/>
  <c r="I86" i="67"/>
  <c r="C114" i="67"/>
  <c r="E104" i="67"/>
  <c r="G114" i="67"/>
  <c r="I84" i="67"/>
  <c r="E114" i="67"/>
  <c r="G98" i="80"/>
  <c r="I80" i="80"/>
  <c r="I78" i="80"/>
  <c r="E98" i="80"/>
  <c r="C114" i="78"/>
  <c r="E114" i="78"/>
  <c r="I86" i="78"/>
  <c r="E104" i="78"/>
  <c r="G104" i="78"/>
  <c r="C104" i="78"/>
  <c r="I84" i="78"/>
  <c r="C113" i="77"/>
  <c r="E103" i="77"/>
  <c r="E113" i="77"/>
  <c r="I85" i="77"/>
  <c r="I83" i="77"/>
  <c r="G113" i="77"/>
  <c r="G103" i="77"/>
  <c r="I84" i="75"/>
  <c r="I85" i="74"/>
  <c r="C103" i="74"/>
  <c r="E113" i="74"/>
  <c r="C113" i="74"/>
  <c r="I83" i="74"/>
  <c r="E103" i="74"/>
  <c r="G103" i="74"/>
  <c r="E103" i="73"/>
  <c r="E113" i="73"/>
  <c r="G113" i="73"/>
  <c r="I85" i="73"/>
  <c r="G103" i="73"/>
  <c r="G105" i="81"/>
  <c r="E105" i="81"/>
  <c r="C105" i="81"/>
  <c r="C115" i="81"/>
  <c r="I87" i="81"/>
  <c r="G115" i="81"/>
  <c r="I85" i="81"/>
  <c r="E156" i="83"/>
  <c r="G156" i="83" s="1"/>
  <c r="E152" i="83"/>
  <c r="G152" i="83" s="1"/>
  <c r="E148" i="83"/>
  <c r="G148" i="83" s="1"/>
  <c r="E153" i="83"/>
  <c r="G153" i="83" s="1"/>
  <c r="E154" i="83"/>
  <c r="G154" i="83" s="1"/>
  <c r="E155" i="83"/>
  <c r="G155" i="83" s="1"/>
  <c r="E151" i="83"/>
  <c r="G151" i="83" s="1"/>
  <c r="E150" i="83"/>
  <c r="G150" i="83" s="1"/>
  <c r="E149" i="83"/>
  <c r="G149" i="83" s="1"/>
  <c r="G114" i="66"/>
  <c r="G104" i="66"/>
  <c r="E114" i="66"/>
  <c r="C104" i="66"/>
  <c r="C114" i="66"/>
  <c r="I84" i="66"/>
  <c r="I86" i="66"/>
  <c r="E104" i="66"/>
  <c r="G104" i="76"/>
  <c r="E104" i="76"/>
  <c r="E114" i="76"/>
  <c r="I84" i="76"/>
  <c r="G114" i="76"/>
  <c r="C114" i="76"/>
  <c r="I86" i="76"/>
  <c r="C104" i="76"/>
  <c r="E155" i="82" l="1"/>
  <c r="G155" i="82" s="1"/>
  <c r="G143" i="82"/>
  <c r="E147" i="82"/>
  <c r="G147" i="82" s="1"/>
  <c r="E149" i="82"/>
  <c r="G149" i="82" s="1"/>
  <c r="E151" i="82"/>
  <c r="G151" i="82" s="1"/>
  <c r="E153" i="82"/>
  <c r="G153" i="82" s="1"/>
  <c r="E148" i="82"/>
  <c r="G148" i="82" s="1"/>
  <c r="E154" i="82"/>
  <c r="G154" i="82" s="1"/>
  <c r="E152" i="82"/>
  <c r="G152" i="82" s="1"/>
  <c r="E150" i="82"/>
  <c r="G150" i="82" s="1"/>
</calcChain>
</file>

<file path=xl/sharedStrings.xml><?xml version="1.0" encoding="utf-8"?>
<sst xmlns="http://schemas.openxmlformats.org/spreadsheetml/2006/main" count="1781" uniqueCount="331">
  <si>
    <t>Gross Returns</t>
  </si>
  <si>
    <t>Item</t>
  </si>
  <si>
    <t>Quantity</t>
  </si>
  <si>
    <t>Per Acre</t>
  </si>
  <si>
    <t>Unit</t>
  </si>
  <si>
    <t>Price or</t>
  </si>
  <si>
    <t>Cost</t>
  </si>
  <si>
    <t>Cost/Acre</t>
  </si>
  <si>
    <t>Value or</t>
  </si>
  <si>
    <t>Potatoes</t>
  </si>
  <si>
    <t>cwt</t>
  </si>
  <si>
    <t>Operating Inputs</t>
  </si>
  <si>
    <t>Seed:</t>
  </si>
  <si>
    <t>Fertilizer:</t>
  </si>
  <si>
    <t>K2O</t>
  </si>
  <si>
    <t>Liquid Nitrogen</t>
  </si>
  <si>
    <t>Pesticides:</t>
  </si>
  <si>
    <t>Custom Fertilize</t>
  </si>
  <si>
    <t>Water Assessment</t>
  </si>
  <si>
    <t>Irrigation:</t>
  </si>
  <si>
    <t>Other:</t>
  </si>
  <si>
    <t>Crop Insurance</t>
  </si>
  <si>
    <t>Machinery Repairs</t>
  </si>
  <si>
    <t>Operating Interest</t>
  </si>
  <si>
    <t>Total Operating Costs</t>
  </si>
  <si>
    <t>Operating Costs per Unit</t>
  </si>
  <si>
    <t>Net Returns Above Operating Expenses</t>
  </si>
  <si>
    <t>Ownership Costs:</t>
  </si>
  <si>
    <t>Overhead</t>
  </si>
  <si>
    <t>Management Fee</t>
  </si>
  <si>
    <t>Total Ownership Costs</t>
  </si>
  <si>
    <t>Ownership Costs per Unit</t>
  </si>
  <si>
    <t>Total Costs per Acre</t>
  </si>
  <si>
    <t>Total Cost per Unit</t>
  </si>
  <si>
    <t>Returns to Risk</t>
  </si>
  <si>
    <t>lb</t>
  </si>
  <si>
    <t>qt</t>
  </si>
  <si>
    <t>ac</t>
  </si>
  <si>
    <t>hrs</t>
  </si>
  <si>
    <t>Custom &amp; Consultants:</t>
  </si>
  <si>
    <t>Land *</t>
  </si>
  <si>
    <t>* Includes irrigation system ownership costs.</t>
  </si>
  <si>
    <t>oz</t>
  </si>
  <si>
    <t>Price</t>
  </si>
  <si>
    <t xml:space="preserve"> </t>
  </si>
  <si>
    <t>Total</t>
  </si>
  <si>
    <t>Breakeven Analysis:</t>
  </si>
  <si>
    <t>Yield</t>
  </si>
  <si>
    <t>Base</t>
  </si>
  <si>
    <t>+</t>
  </si>
  <si>
    <t>-</t>
  </si>
  <si>
    <t>Operating Cost Breakeven</t>
  </si>
  <si>
    <t>Ownership Cost Breakeven</t>
  </si>
  <si>
    <t>Total Cost Breakeven</t>
  </si>
  <si>
    <t>User's Name:</t>
  </si>
  <si>
    <t>Address:</t>
  </si>
  <si>
    <t>Date:</t>
  </si>
  <si>
    <t>Tractors &amp; Equipment Depreciation &amp; Interest</t>
  </si>
  <si>
    <t>Irrigation Equipment Depreciation &amp; Interest</t>
  </si>
  <si>
    <t>Tractors &amp; Equipment Insurance</t>
  </si>
  <si>
    <t>ton</t>
  </si>
  <si>
    <t>unit</t>
  </si>
  <si>
    <t>Co-op Stock</t>
  </si>
  <si>
    <t>Alfalfa Hay</t>
  </si>
  <si>
    <t>Amortized Establishment Cost</t>
  </si>
  <si>
    <t>Alfalfa Seed</t>
  </si>
  <si>
    <t>Dry P2O5</t>
  </si>
  <si>
    <t>Liquid P2O5</t>
  </si>
  <si>
    <t>Dry Nitrogen</t>
  </si>
  <si>
    <t>bu</t>
  </si>
  <si>
    <t>Wheat Seed: HRS</t>
  </si>
  <si>
    <t>Wheat Seed: SWS</t>
  </si>
  <si>
    <t>Wheat: HRS</t>
  </si>
  <si>
    <t>Dry Beans</t>
  </si>
  <si>
    <t>Zinc</t>
  </si>
  <si>
    <t>Corn Silage</t>
  </si>
  <si>
    <t>Custom Chop, Haul &amp; Pack</t>
  </si>
  <si>
    <t>Irrigation Power - CP</t>
  </si>
  <si>
    <t>Irrigation Repairs - CP</t>
  </si>
  <si>
    <t>Notes:</t>
  </si>
  <si>
    <t>Questions, comments and suggestions about this spreadsheet should be sent to:</t>
  </si>
  <si>
    <t>Each crop costs and returns estimate or enterprise budget is contained in a separate sheet.  There is also a blank sheet that will allow the user to create an enterprise budget from scratch.  Data entry is made in the white cells.  Existing data in these cells can be modified or deleted.  In general, the light green cells contain formulas and the light blue cells are labels or borders.  Each budget sheet is protected and the shaded (colored) cells are locked so that the user can not unintentionally over write a formula.  In order to add or delete a row or to change labels in the colored cells, the sheet must be unprotected using Tools - Protection (Protect Sheet - Unprotect Sheet) option.</t>
  </si>
  <si>
    <t>There are limitations to what this program can do.  It is not designed to provide the detailed calculations associated with a full scale budget generator, such as that used to create the University of Idaho's enterprise budgets.  The limitations are mainly in calculating machinery operating costs and calculating ownership costs for machinery and equipment.</t>
  </si>
  <si>
    <t>Repairs and fuel expenses are often tracked only on a whole farm.  The values found on a 1040 Schedule F can be allocated equally per acre, or a simple weighting scheme can be used.  For example a crop like potatoes should get a bigger percentage of the per acre fuel and repair costs than wheat.</t>
  </si>
  <si>
    <t>There are two issues that users should be aware of regarding crops with multiple products, i.e. a barley crop where both the straw and the grain are harvested, or when a nurse crop is planted when a perennial crop is established.  When multiple products are produced and listed in a budget, the breakeven values per unit of production (i.e. bushel, ton, etc.) will not work properly.  There is a similar problem with the sensitivity analysis on the second page of the sheet.  The enterprise budget sheets and the blank sheet are set up to list only one product.  If a second product is added, the breakeven analysis will no longer be valid.</t>
  </si>
  <si>
    <t>Machinery and Equipment Values for Lease Agreements and Enterprise Budgets</t>
  </si>
  <si>
    <t>Market</t>
  </si>
  <si>
    <t>Purchase</t>
  </si>
  <si>
    <t>Salvage</t>
  </si>
  <si>
    <t>Useful</t>
  </si>
  <si>
    <t>Remaining</t>
  </si>
  <si>
    <t>Insurance</t>
  </si>
  <si>
    <t>Interest</t>
  </si>
  <si>
    <t>%</t>
  </si>
  <si>
    <t>Value</t>
  </si>
  <si>
    <t>Life</t>
  </si>
  <si>
    <t>Rate</t>
  </si>
  <si>
    <t>Utilization</t>
  </si>
  <si>
    <t>Tractor</t>
  </si>
  <si>
    <t>Disk</t>
  </si>
  <si>
    <t>Plow</t>
  </si>
  <si>
    <t>CalculatedMachinery and Equipment Values for Lease Agreements and Enterprise Budgets.</t>
  </si>
  <si>
    <t>Scroll to bottom of table to see totals</t>
  </si>
  <si>
    <t>Annual</t>
  </si>
  <si>
    <t xml:space="preserve">Annual </t>
  </si>
  <si>
    <t>SL</t>
  </si>
  <si>
    <t>Depreciated</t>
  </si>
  <si>
    <t>Average</t>
  </si>
  <si>
    <t>Depreciaton</t>
  </si>
  <si>
    <t>Depreciation</t>
  </si>
  <si>
    <t>Investment</t>
  </si>
  <si>
    <t>Cost or</t>
  </si>
  <si>
    <t>gal</t>
  </si>
  <si>
    <t>Sonalan HFP</t>
  </si>
  <si>
    <t>The sheets Mach_Input and Mach_Output can be used to calculate ownership costs for machinery and equipment, including annual charges for depreciation, interest and insurance.  This can be done for an individual piece of equipment or for all equipment used in that enterprise.  The "utilization" factor can be adjusted for each crop.  If all the equipment on the farm is entered in Mach_Input, simply change the utilization factor to get the appropriate enterprise specific values for depreciation, interest and insurance.  The machinery information is entered in Mach_Input.  Information needed includes: the name of the item, market value, purchase price, savage value, years of useful life, remaining life in years, insurance rate, interest rate and the percent utilization factor.  Calculated values are found in Mach_Output.  These values can then be calculated on a per acre basis by entering the number of acres in cell C35.  These values can then be entered in the appropriate enterprise.</t>
  </si>
  <si>
    <t>Acres:</t>
  </si>
  <si>
    <t>Custom Cut/Windrow</t>
  </si>
  <si>
    <t>Prowl 3.3EC</t>
  </si>
  <si>
    <t>Outlook 6EC</t>
  </si>
  <si>
    <t>Custom Haul/Apply Manure</t>
  </si>
  <si>
    <t>Wheat Seed: SWW</t>
  </si>
  <si>
    <t>Machinery:</t>
  </si>
  <si>
    <t>Labor:</t>
  </si>
  <si>
    <t>Fuel - Gas</t>
  </si>
  <si>
    <t>Fuel - Diesel</t>
  </si>
  <si>
    <t>Lube</t>
  </si>
  <si>
    <t>Storage:</t>
  </si>
  <si>
    <t>Operating Costs</t>
  </si>
  <si>
    <t>Repairs</t>
  </si>
  <si>
    <t>Publication No.</t>
  </si>
  <si>
    <t>Crop</t>
  </si>
  <si>
    <t>Authors</t>
  </si>
  <si>
    <t>Feed Barley</t>
  </si>
  <si>
    <t>Malting Barley</t>
  </si>
  <si>
    <t>Hard Red Spring Wheat</t>
  </si>
  <si>
    <t>Soft White Spring Wheat</t>
  </si>
  <si>
    <t>Soft White Winter Wheat</t>
  </si>
  <si>
    <t xml:space="preserve">Paul Patterson. </t>
  </si>
  <si>
    <t>Field Corn</t>
  </si>
  <si>
    <t xml:space="preserve">Russet Burbank Commercial Potatoes: On-Farm Storage </t>
  </si>
  <si>
    <t xml:space="preserve">Russet Burbank Commercial Potatoes With Fumigation: On-Farm Storage </t>
  </si>
  <si>
    <t>Alfalfa Hay Establishment in Following Winter Wheat</t>
  </si>
  <si>
    <t>Alfalfa Hay Establishment with Oats</t>
  </si>
  <si>
    <t>Admire Pro</t>
  </si>
  <si>
    <t>RUR Sugarbeets</t>
  </si>
  <si>
    <t>RUR Beet Seed: Raw</t>
  </si>
  <si>
    <t>Headline</t>
  </si>
  <si>
    <t>Wheat: SWS</t>
  </si>
  <si>
    <t>Wheat: SWW</t>
  </si>
  <si>
    <t>Amortize</t>
  </si>
  <si>
    <t>4 years</t>
  </si>
  <si>
    <t>bag</t>
  </si>
  <si>
    <t>Starane NXT</t>
  </si>
  <si>
    <t>Paul E. Patterson</t>
  </si>
  <si>
    <t xml:space="preserve">Paul E. Patterson </t>
  </si>
  <si>
    <t>Poncho Beta Seed Treatment</t>
  </si>
  <si>
    <t>Ammonium Sulfate</t>
  </si>
  <si>
    <t>Custom Fertilize &amp; Seed</t>
  </si>
  <si>
    <t>* Includes irrigation system ownership costs. Note the water assessment and the land charge for the establishment year is assigned to the grain crop grown that year.</t>
  </si>
  <si>
    <t>40,000 seed/ac (7" spacing)</t>
  </si>
  <si>
    <t>Dry Bean Seed</t>
  </si>
  <si>
    <t>pint</t>
  </si>
  <si>
    <t>Eptam 7E</t>
  </si>
  <si>
    <t>acre</t>
  </si>
  <si>
    <t>Custom Combine - Dry Beans</t>
  </si>
  <si>
    <t>ac-in</t>
  </si>
  <si>
    <t>Bean Warehouse Charges</t>
  </si>
  <si>
    <t>Equipment Operator Labor</t>
  </si>
  <si>
    <t>General Farm Labor</t>
  </si>
  <si>
    <t>Fuel-Gas</t>
  </si>
  <si>
    <t>Fuel-Diesel</t>
  </si>
  <si>
    <t>Fuel-Road Diesel</t>
  </si>
  <si>
    <t>Machinery Repair</t>
  </si>
  <si>
    <t>General Overhead</t>
  </si>
  <si>
    <t>Land Rent*</t>
  </si>
  <si>
    <t>fl oz</t>
  </si>
  <si>
    <t>Custom Combine - Corn</t>
  </si>
  <si>
    <t>Custom Haul - bu.</t>
  </si>
  <si>
    <t>actr</t>
  </si>
  <si>
    <t>Fuel - Road Diesel</t>
  </si>
  <si>
    <t>Potato Seed Cutting</t>
  </si>
  <si>
    <t>Potato Seed Treatment</t>
  </si>
  <si>
    <t>Potato Fees &amp; Assessments</t>
  </si>
  <si>
    <t>Truck Driver Labor</t>
  </si>
  <si>
    <t>Storage System Repairs</t>
  </si>
  <si>
    <t>RUR Technology Fee</t>
  </si>
  <si>
    <t>Micronutrients - Sugarbeets</t>
  </si>
  <si>
    <t>Consultant/Soil Test-Sugarbeet</t>
  </si>
  <si>
    <t>Sugarbeet Hauling Charge</t>
  </si>
  <si>
    <t>Feed Barley Seed - Spring</t>
  </si>
  <si>
    <t>Custom Haul: barley</t>
  </si>
  <si>
    <t>Malting Barley Seed - Spring</t>
  </si>
  <si>
    <t>Custom Air Spray - 3 gallon</t>
  </si>
  <si>
    <t>Custom Haul - wheat</t>
  </si>
  <si>
    <t>Custom Swath Hay</t>
  </si>
  <si>
    <t>Quilt</t>
  </si>
  <si>
    <t>Tilt</t>
  </si>
  <si>
    <t>Irrigation Labor (CP &amp; L)</t>
  </si>
  <si>
    <t>Roundup Power Max (4.5 lb)-2x</t>
  </si>
  <si>
    <t>Quadris Flowable</t>
  </si>
  <si>
    <t>Roundup Power Max (4.5 lb)</t>
  </si>
  <si>
    <t>Discover .5EC NG</t>
  </si>
  <si>
    <t>Dry Sulfur</t>
  </si>
  <si>
    <t>Roundup Ready Sugarbeets</t>
  </si>
  <si>
    <t>Spring Feed Barley</t>
  </si>
  <si>
    <t>Spring Malting Barley</t>
  </si>
  <si>
    <t>Commercial Dry Beans</t>
  </si>
  <si>
    <t>Custom Fertilize: 0 - 400 lbs</t>
  </si>
  <si>
    <t>Operating Interest @ 5.75%</t>
  </si>
  <si>
    <t>Dry Bean Assessment Fee</t>
  </si>
  <si>
    <t>Corn Seed: VT3 (RUR, RW, CB)</t>
  </si>
  <si>
    <t>Irrigation Labor: CP</t>
  </si>
  <si>
    <t>Irrigation Labor: Chem-Fert</t>
  </si>
  <si>
    <t>G-3 Russet Burbank Seed N</t>
  </si>
  <si>
    <t>Dry Nitrogen - Pre-plant</t>
  </si>
  <si>
    <t>Sulfur</t>
  </si>
  <si>
    <t>Micronutrients/Humic Acid-CP</t>
  </si>
  <si>
    <t>Metribuzin 75DF</t>
  </si>
  <si>
    <t>Dithane F45 Rainshield</t>
  </si>
  <si>
    <t>Gavel 75DF</t>
  </si>
  <si>
    <t>Custom Fertilize: 400-800 lbs</t>
  </si>
  <si>
    <t>Custom Fertilize: 0-400 lbs</t>
  </si>
  <si>
    <t>Consultants/Soil Testing - CP</t>
  </si>
  <si>
    <t>Custom Air Spray - 7.5 gal. rate</t>
  </si>
  <si>
    <t>Irrigation Power - Center Pivot*</t>
  </si>
  <si>
    <t>Irrigation Water Assessment-N</t>
  </si>
  <si>
    <t>Irrigation Repairs - CP*</t>
  </si>
  <si>
    <t>Irrigation Labor: Chem.-Fert.</t>
  </si>
  <si>
    <t>Sorting:</t>
  </si>
  <si>
    <t>Sorting Labor Costs</t>
  </si>
  <si>
    <t>Sorting Equip. Repairs &amp; Power</t>
  </si>
  <si>
    <t>Operating Interest: @ 5.75%</t>
  </si>
  <si>
    <t>Potato Handling Equipment: Deprec. &amp; Interest</t>
  </si>
  <si>
    <t>Land Rent**</t>
  </si>
  <si>
    <t>* Center Pivot.     **Includes irrigation system ownership costs.</t>
  </si>
  <si>
    <t>Storage Costs:</t>
  </si>
  <si>
    <t>Field-Run Yield</t>
  </si>
  <si>
    <t>Paid-Yield</t>
  </si>
  <si>
    <t>Paid-Yield %</t>
  </si>
  <si>
    <t xml:space="preserve">Paid-Yield  </t>
  </si>
  <si>
    <t>Base Cost of Production:</t>
  </si>
  <si>
    <t>Storage System Ownership Costs</t>
  </si>
  <si>
    <t>Base + Storage Own. &amp; Repairs</t>
  </si>
  <si>
    <t>Cumulative Storage Operating Costs</t>
  </si>
  <si>
    <t>Base + All Storage Costs</t>
  </si>
  <si>
    <t>October</t>
  </si>
  <si>
    <t>November</t>
  </si>
  <si>
    <t>December</t>
  </si>
  <si>
    <t>January</t>
  </si>
  <si>
    <t>February</t>
  </si>
  <si>
    <t>March</t>
  </si>
  <si>
    <t>April</t>
  </si>
  <si>
    <t>May</t>
  </si>
  <si>
    <t>June</t>
  </si>
  <si>
    <t>Endura</t>
  </si>
  <si>
    <t>Movento</t>
  </si>
  <si>
    <t>Tanos DF</t>
  </si>
  <si>
    <t>Custom Fumigate: Deep Inject.</t>
  </si>
  <si>
    <t>Corn Silage: Genetically Modified</t>
  </si>
  <si>
    <t>Field Corn: Genetically Modified</t>
  </si>
  <si>
    <t>Custom Fertilize: 400 - 800 lbs</t>
  </si>
  <si>
    <t>Irrigation Labor:CP</t>
  </si>
  <si>
    <t>Axial XL</t>
  </si>
  <si>
    <t>Bronate Advanced</t>
  </si>
  <si>
    <t>Affinity Tank Mix</t>
  </si>
  <si>
    <t>Warrior II w/ Zeon Technology</t>
  </si>
  <si>
    <t>Custom Fertilize w/ Herbicide</t>
  </si>
  <si>
    <t>Custom Rake &amp; Bale: 4'x4'x8'</t>
  </si>
  <si>
    <t>Custom Stack: 4'x4'x8'</t>
  </si>
  <si>
    <t>Fuel- Road Diesel</t>
  </si>
  <si>
    <t>The abbreviated labels on the sheet tabs are similar to the publication number assigned to the published enterprise budgets.  The first two or three letters indicate the area of the state.  These include: NI for Northern Idaho, WI for Western Idaho (Treasure Valley), SCI for Southcentral Idaho (Magic Valley) and EI for Eastern Idaho (Upper and Lower Snake River Valleys).  The second series of letters is an abbreviation for the crop name.  In general, the first two letters of the crop are used, i.e. Po for potato, or the first letter of each word when the crop name has two words, i.e. MB for malting barley.   The last two numbers indicate the year these costs were collected, i.e. 15 for 2015.  Crop budgets are revised and published on a biennial basis in odd-numbered years.</t>
  </si>
  <si>
    <t>EBB3-DB-15</t>
  </si>
  <si>
    <t>EBB3-CS-15</t>
  </si>
  <si>
    <t>EBB3-FC-15</t>
  </si>
  <si>
    <t>EBB3-Po2-15</t>
  </si>
  <si>
    <t>EBB3-Po3-15</t>
  </si>
  <si>
    <t>EBB3-Su-15</t>
  </si>
  <si>
    <t>EBB3-FB-15</t>
  </si>
  <si>
    <t>EBB3-MB-15</t>
  </si>
  <si>
    <t>EBB3-HRS-15</t>
  </si>
  <si>
    <t>EBB3-SWS-15</t>
  </si>
  <si>
    <t>EBB3-SWW-15</t>
  </si>
  <si>
    <t>EBB3-AH-15</t>
  </si>
  <si>
    <t>EBB3-AE1-15</t>
  </si>
  <si>
    <t>EBB3-AE2-15</t>
  </si>
  <si>
    <t>Table 1. 2015 Southcentral Idaho Irrigated Commercial Dry Beans</t>
  </si>
  <si>
    <t>Table 1. 2015 Southcentral Idaho Irrigated Corn Silage: Genetically Modified.</t>
  </si>
  <si>
    <t>Table 1. 2015  Southcentral Idaho Irrigated Field Corn: Genetically Modified.</t>
  </si>
  <si>
    <t>Table 1. 2015 Irrigated Russet Burbank Commercial Potatoes With On-Farm Storage for Southcentral Idaho's Magic Valley.</t>
  </si>
  <si>
    <t>Table 1. 2015 Irrigated Russet Burbank Commercial Potatoes With Fumigation and On-Farm Storage for Southcentral Idaho's Magic Valley.</t>
  </si>
  <si>
    <t>Table 1. 2015 Roundup Ready Sugarbeets, Southcentral Idaho.</t>
  </si>
  <si>
    <t>Table 1. 2015 Irrigated Spring Feed Barley Southcentral Idaho.</t>
  </si>
  <si>
    <t>Table 1. 2015 Irrigated Spring Malting Barley Southcentral Idaho.</t>
  </si>
  <si>
    <t>Table 1. 2015 Irrigated Hard Red Spring Wheat Southcentral Idaho.</t>
  </si>
  <si>
    <t>Table 1. 2015 Irrigated Soft White Spring Wheat Southcentral Idaho.</t>
  </si>
  <si>
    <t>Table 1. 2015 Irrigated Soft White Winter Wheat Southcentral Idaho.</t>
  </si>
  <si>
    <t>Table 1. 2015 Irrigated Alfalfa Hay: Southcentral Idaho.</t>
  </si>
  <si>
    <t>Table 1. 2015 Irrigated Alfalfa Hay Establishment Following Winter Wheat: Southcentral Idaho.</t>
  </si>
  <si>
    <t>Micronutrients</t>
  </si>
  <si>
    <t>Revus Top</t>
  </si>
  <si>
    <t>Brigadier (3x)</t>
  </si>
  <si>
    <t>Agri-Mek .75SC (3x)</t>
  </si>
  <si>
    <t>Reglone</t>
  </si>
  <si>
    <t>Metam CLR (42%)</t>
  </si>
  <si>
    <t>Sulfur 6L</t>
  </si>
  <si>
    <t>Irrigation Labor: Chem-Fert.</t>
  </si>
  <si>
    <t>Axial Star</t>
  </si>
  <si>
    <t>5.5% Interst</t>
  </si>
  <si>
    <t>Final 3/21/2016</t>
  </si>
  <si>
    <t>Table 1. 2015 Irrigated Alfalfa Hay Establishment With Oats: Southcentral Idaho.</t>
  </si>
  <si>
    <t>Alfalfa-Oat Hay</t>
  </si>
  <si>
    <t>Oat Seed</t>
  </si>
  <si>
    <t>Water Assess,emt</t>
  </si>
  <si>
    <t>2015 Southcentral Idaho (Magic Valley) Irrigated Crop Costs and Returns</t>
  </si>
  <si>
    <t>Paul E. Patterson and Steven Hines</t>
  </si>
  <si>
    <t>Paul E. Patterson, Steven Hines and Juliet Marshall</t>
  </si>
  <si>
    <t>shines@uidaho.edu</t>
  </si>
  <si>
    <t>Juliet Marshall</t>
  </si>
  <si>
    <t>Juliet.Marshall@uidaho.edu</t>
  </si>
  <si>
    <t>Steven Hines</t>
  </si>
  <si>
    <t>Extension Educator, Jerome County</t>
  </si>
  <si>
    <t>Extension Specialist and Cereal Pathologist, University of Idaho</t>
  </si>
  <si>
    <r>
      <t xml:space="preserve">The purpose of this spreadsheet is to allow the user to access the crop costs and returns  (CAR) estimates--or enterprise budgets--available from the University of Idaho and to modify these estimates to fit the user's situation.  The crop costs and returns estimates published by the University of Idaho are representative for that crop and area. They are </t>
    </r>
    <r>
      <rPr>
        <sz val="10"/>
        <color indexed="10"/>
        <rFont val="Arial"/>
        <family val="2"/>
      </rPr>
      <t xml:space="preserve">not </t>
    </r>
    <r>
      <rPr>
        <sz val="10"/>
        <rFont val="Arial"/>
        <family val="2"/>
      </rPr>
      <t xml:space="preserve">the average cost of production for a crop and area.  More information is available on the background and assumption page provided with the published budgets.  These are available on the Internet at http://www.uidaho.edu/cals/idaho-agbiz/crop-enterprise-budgets The crops costs and returns are developed for four geographic regions of the state.  This spreadsheet contains the irrigated crop costs and returns estimates for </t>
    </r>
    <r>
      <rPr>
        <sz val="10"/>
        <color indexed="12"/>
        <rFont val="Arial"/>
        <family val="2"/>
      </rPr>
      <t>southcentral Idaho's Magic Valley</t>
    </r>
    <r>
      <rPr>
        <sz val="10"/>
        <rFont val="Arial"/>
        <family val="2"/>
      </rPr>
      <t>.</t>
    </r>
  </si>
  <si>
    <t>Note: while input prices are for 2015, the commodity price,  which is used to generate the gross receipts, is typically the average of the current year harvest price and a 3-year rolling average for the crop marketing years preceding 2015.</t>
  </si>
  <si>
    <t>Crop Cost of Production Worksheet: Version 1.7 March 25, 2016</t>
  </si>
  <si>
    <t>Ben Eborn</t>
  </si>
  <si>
    <t>(208) 847-0344, or emailed to beborn@uidaho.edu</t>
  </si>
  <si>
    <t>Retired University of Idaho Extension Agricultural Economist</t>
  </si>
  <si>
    <t>pattersn@gold.uidaho.edu</t>
  </si>
  <si>
    <t>Final 3/24/2016</t>
  </si>
  <si>
    <t>Final 3/25/2016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</si>
</sst>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164" formatCode="0.0"/>
    <numFmt numFmtId="165" formatCode="&quot;$&quot;#,##0.00"/>
    <numFmt numFmtId="166" formatCode="&quot;$&quot;#,##0"/>
    <numFmt numFmtId="167" formatCode="&quot;$&quot;#,##0.000"/>
  </numFmts>
  <fonts count="16" x14ac:knownFonts="1">
    <font>
      <sz val="10"/>
      <name val="Arial"/>
    </font>
    <font>
      <sz val="12"/>
      <name val="Arial"/>
      <family val="2"/>
    </font>
    <font>
      <u/>
      <sz val="10"/>
      <name val="Arial"/>
      <family val="2"/>
    </font>
    <font>
      <b/>
      <u/>
      <sz val="10"/>
      <name val="Arial"/>
      <family val="2"/>
    </font>
    <font>
      <u/>
      <sz val="10"/>
      <color indexed="12"/>
      <name val="Arial"/>
      <family val="2"/>
    </font>
    <font>
      <sz val="10"/>
      <color indexed="10"/>
      <name val="Arial"/>
      <family val="2"/>
    </font>
    <font>
      <sz val="10"/>
      <color indexed="12"/>
      <name val="Arial"/>
      <family val="2"/>
    </font>
    <font>
      <u/>
      <sz val="12"/>
      <name val="Arial"/>
      <family val="2"/>
    </font>
    <font>
      <sz val="11"/>
      <name val="Arial"/>
      <family val="2"/>
    </font>
    <font>
      <sz val="10"/>
      <name val="Arial"/>
      <family val="2"/>
    </font>
    <font>
      <b/>
      <sz val="10"/>
      <name val="Arial"/>
      <family val="2"/>
    </font>
    <font>
      <sz val="10"/>
      <color rgb="FF0070C0"/>
      <name val="Arial"/>
      <family val="2"/>
    </font>
    <font>
      <sz val="10"/>
      <color rgb="FF0000FF"/>
      <name val="Arial"/>
      <family val="2"/>
    </font>
    <font>
      <sz val="10"/>
      <color rgb="FFFF0000"/>
      <name val="Arial"/>
      <family val="2"/>
    </font>
    <font>
      <b/>
      <sz val="11"/>
      <name val="Arial"/>
      <family val="2"/>
    </font>
    <font>
      <b/>
      <sz val="12"/>
      <name val="Arial"/>
      <family val="2"/>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alignment vertical="top"/>
      <protection locked="0"/>
    </xf>
    <xf numFmtId="0" fontId="8" fillId="0" borderId="0"/>
    <xf numFmtId="0" fontId="9" fillId="0" borderId="0"/>
    <xf numFmtId="0" fontId="9" fillId="0" borderId="0"/>
  </cellStyleXfs>
  <cellXfs count="326">
    <xf numFmtId="0" fontId="0" fillId="0" borderId="0" xfId="0"/>
    <xf numFmtId="0" fontId="0" fillId="0" borderId="0" xfId="0" applyAlignment="1">
      <alignment horizontal="center" vertical="center"/>
    </xf>
    <xf numFmtId="165" fontId="0" fillId="0" borderId="0" xfId="0" applyNumberFormat="1"/>
    <xf numFmtId="0" fontId="0" fillId="2" borderId="0" xfId="0" applyFill="1"/>
    <xf numFmtId="165" fontId="0" fillId="2" borderId="0" xfId="0" applyNumberFormat="1" applyFill="1"/>
    <xf numFmtId="0" fontId="0" fillId="0" borderId="1" xfId="0" applyBorder="1"/>
    <xf numFmtId="0" fontId="0" fillId="0" borderId="1" xfId="0" applyBorder="1" applyAlignment="1">
      <alignment horizontal="center" vertical="center"/>
    </xf>
    <xf numFmtId="0" fontId="0" fillId="2" borderId="1" xfId="0" applyFill="1" applyBorder="1"/>
    <xf numFmtId="165" fontId="0" fillId="2" borderId="1" xfId="0" applyNumberFormat="1" applyFill="1" applyBorder="1"/>
    <xf numFmtId="0" fontId="0" fillId="0" borderId="1" xfId="0" applyFill="1" applyBorder="1"/>
    <xf numFmtId="0" fontId="0" fillId="0" borderId="0" xfId="0" applyFill="1"/>
    <xf numFmtId="0" fontId="1" fillId="2" borderId="0" xfId="0" applyFont="1" applyFill="1" applyAlignment="1">
      <alignment horizontal="center"/>
    </xf>
    <xf numFmtId="0" fontId="0" fillId="3" borderId="0" xfId="0" applyFill="1"/>
    <xf numFmtId="0" fontId="0" fillId="3" borderId="0" xfId="0" applyFill="1" applyAlignment="1">
      <alignment horizontal="center" vertical="center"/>
    </xf>
    <xf numFmtId="165" fontId="0" fillId="3" borderId="0" xfId="0" applyNumberFormat="1" applyFill="1"/>
    <xf numFmtId="165" fontId="0" fillId="2" borderId="0" xfId="0" applyNumberFormat="1" applyFill="1" applyProtection="1"/>
    <xf numFmtId="0" fontId="0" fillId="3" borderId="1" xfId="0" applyFill="1" applyBorder="1"/>
    <xf numFmtId="0" fontId="0" fillId="3" borderId="1" xfId="0" applyFill="1" applyBorder="1" applyAlignment="1">
      <alignment horizontal="center" vertical="center"/>
    </xf>
    <xf numFmtId="165" fontId="0" fillId="2" borderId="0" xfId="0" applyNumberFormat="1" applyFill="1" applyBorder="1" applyProtection="1"/>
    <xf numFmtId="0" fontId="0" fillId="3" borderId="0" xfId="0" applyFill="1" applyBorder="1"/>
    <xf numFmtId="0" fontId="0" fillId="3" borderId="0" xfId="0" applyFill="1" applyBorder="1" applyAlignment="1">
      <alignment horizontal="center" vertical="center"/>
    </xf>
    <xf numFmtId="165" fontId="0" fillId="3" borderId="0" xfId="0" applyNumberFormat="1" applyFill="1" applyBorder="1"/>
    <xf numFmtId="49" fontId="0" fillId="3" borderId="2" xfId="0" applyNumberFormat="1" applyFill="1" applyBorder="1" applyAlignment="1">
      <alignment horizontal="center"/>
    </xf>
    <xf numFmtId="0" fontId="0" fillId="3" borderId="2" xfId="0" applyFill="1" applyBorder="1"/>
    <xf numFmtId="0" fontId="0" fillId="3" borderId="2" xfId="0" applyFill="1" applyBorder="1" applyAlignment="1">
      <alignment horizontal="center" vertical="center"/>
    </xf>
    <xf numFmtId="49" fontId="0" fillId="3" borderId="0" xfId="0" applyNumberFormat="1" applyFill="1" applyAlignment="1">
      <alignment horizontal="center"/>
    </xf>
    <xf numFmtId="0" fontId="0" fillId="3" borderId="1" xfId="0" applyFill="1" applyBorder="1" applyAlignment="1">
      <alignment horizontal="center"/>
    </xf>
    <xf numFmtId="49" fontId="0" fillId="3" borderId="1" xfId="0" applyNumberFormat="1" applyFill="1" applyBorder="1" applyAlignment="1">
      <alignment horizontal="center"/>
    </xf>
    <xf numFmtId="165" fontId="0" fillId="3" borderId="0" xfId="0" applyNumberFormat="1" applyFill="1" applyAlignment="1">
      <alignment horizontal="center" vertical="center"/>
    </xf>
    <xf numFmtId="165" fontId="0" fillId="3" borderId="2" xfId="0" applyNumberFormat="1" applyFill="1" applyBorder="1" applyAlignment="1">
      <alignment horizontal="center" vertical="center"/>
    </xf>
    <xf numFmtId="164" fontId="0" fillId="3" borderId="0" xfId="0" applyNumberFormat="1" applyFill="1" applyAlignment="1">
      <alignment horizontal="center" vertical="center"/>
    </xf>
    <xf numFmtId="165" fontId="0" fillId="3" borderId="2" xfId="0" applyNumberFormat="1" applyFill="1" applyBorder="1" applyAlignment="1">
      <alignment horizontal="center"/>
    </xf>
    <xf numFmtId="165" fontId="0" fillId="2" borderId="0" xfId="0" applyNumberFormat="1" applyFill="1" applyAlignment="1" applyProtection="1">
      <alignment horizontal="left"/>
    </xf>
    <xf numFmtId="165" fontId="0" fillId="2" borderId="0" xfId="0" applyNumberFormat="1" applyFill="1" applyAlignment="1">
      <alignment horizontal="left"/>
    </xf>
    <xf numFmtId="0" fontId="0" fillId="3" borderId="0" xfId="0" applyFill="1" applyAlignment="1">
      <alignment horizontal="right"/>
    </xf>
    <xf numFmtId="0" fontId="3" fillId="3" borderId="0" xfId="0" applyFont="1" applyFill="1" applyBorder="1"/>
    <xf numFmtId="0" fontId="3" fillId="3" borderId="0" xfId="0" applyFont="1" applyFill="1"/>
    <xf numFmtId="0" fontId="2" fillId="3" borderId="0" xfId="0" applyFont="1" applyFill="1" applyAlignment="1">
      <alignment horizontal="center"/>
    </xf>
    <xf numFmtId="0" fontId="1" fillId="3" borderId="0" xfId="0" applyFont="1" applyFill="1"/>
    <xf numFmtId="0" fontId="1" fillId="3" borderId="0" xfId="0" applyFont="1" applyFill="1" applyAlignment="1">
      <alignment horizontal="right"/>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Border="1" applyAlignment="1">
      <alignment horizontal="center"/>
    </xf>
    <xf numFmtId="0" fontId="0" fillId="3" borderId="2" xfId="0" applyFill="1" applyBorder="1" applyAlignment="1">
      <alignment horizontal="center"/>
    </xf>
    <xf numFmtId="165" fontId="0" fillId="0" borderId="0" xfId="0" applyNumberFormat="1" applyProtection="1">
      <protection locked="0"/>
    </xf>
    <xf numFmtId="0" fontId="0" fillId="0" borderId="0" xfId="0" applyProtection="1">
      <protection locked="0"/>
    </xf>
    <xf numFmtId="9" fontId="0" fillId="0" borderId="0" xfId="0" applyNumberFormat="1" applyAlignment="1" applyProtection="1">
      <alignment horizontal="center"/>
      <protection locked="0"/>
    </xf>
    <xf numFmtId="165" fontId="0" fillId="0" borderId="0" xfId="0" applyNumberFormat="1" applyFill="1" applyProtection="1">
      <protection locked="0"/>
    </xf>
    <xf numFmtId="0" fontId="0" fillId="0" borderId="0" xfId="0" applyAlignment="1" applyProtection="1">
      <alignment horizontal="center" vertical="center"/>
      <protection locked="0"/>
    </xf>
    <xf numFmtId="164" fontId="0" fillId="0" borderId="0" xfId="0" applyNumberFormat="1" applyProtection="1">
      <protection locked="0"/>
    </xf>
    <xf numFmtId="0" fontId="0" fillId="0" borderId="0" xfId="0" applyBorder="1" applyProtection="1">
      <protection locked="0"/>
    </xf>
    <xf numFmtId="0" fontId="0" fillId="0" borderId="0" xfId="0" applyFill="1" applyProtection="1">
      <protection locked="0"/>
    </xf>
    <xf numFmtId="0" fontId="0" fillId="4" borderId="0" xfId="0" applyFill="1" applyAlignment="1">
      <alignment wrapText="1"/>
    </xf>
    <xf numFmtId="0" fontId="0" fillId="0" borderId="0" xfId="0" applyAlignment="1">
      <alignment horizontal="center"/>
    </xf>
    <xf numFmtId="0" fontId="7" fillId="3" borderId="0" xfId="0" applyFont="1" applyFill="1"/>
    <xf numFmtId="0" fontId="0" fillId="3" borderId="0" xfId="0" applyFill="1" applyAlignment="1">
      <alignment horizontal="center"/>
    </xf>
    <xf numFmtId="0" fontId="0" fillId="3" borderId="3" xfId="0" applyFill="1" applyBorder="1"/>
    <xf numFmtId="0" fontId="0" fillId="3" borderId="3" xfId="0" applyFill="1" applyBorder="1" applyAlignment="1">
      <alignment horizontal="center"/>
    </xf>
    <xf numFmtId="0" fontId="0" fillId="0" borderId="0" xfId="0" applyAlignment="1" applyProtection="1">
      <alignment horizontal="center"/>
      <protection locked="0"/>
    </xf>
    <xf numFmtId="10" fontId="0" fillId="0" borderId="0" xfId="0" applyNumberFormat="1" applyAlignment="1" applyProtection="1">
      <alignment horizontal="center"/>
      <protection locked="0"/>
    </xf>
    <xf numFmtId="0" fontId="0" fillId="0" borderId="1" xfId="0" applyBorder="1" applyAlignment="1" applyProtection="1">
      <alignment horizontal="center"/>
      <protection locked="0"/>
    </xf>
    <xf numFmtId="0" fontId="0" fillId="3" borderId="0" xfId="0" applyFill="1" applyBorder="1" applyAlignment="1">
      <alignment horizontal="center"/>
    </xf>
    <xf numFmtId="6" fontId="0" fillId="2" borderId="0" xfId="0" applyNumberFormat="1" applyFill="1" applyAlignment="1">
      <alignment horizontal="center"/>
    </xf>
    <xf numFmtId="0" fontId="0" fillId="2" borderId="0" xfId="0" applyFill="1" applyAlignment="1">
      <alignment horizontal="center"/>
    </xf>
    <xf numFmtId="6" fontId="0" fillId="2" borderId="1" xfId="0" applyNumberFormat="1" applyFill="1" applyBorder="1" applyAlignment="1">
      <alignment horizontal="center"/>
    </xf>
    <xf numFmtId="0" fontId="0" fillId="2" borderId="1" xfId="0" applyFill="1" applyBorder="1" applyAlignment="1">
      <alignment horizontal="center"/>
    </xf>
    <xf numFmtId="0" fontId="0" fillId="4" borderId="0" xfId="0" applyFill="1" applyAlignment="1">
      <alignment horizontal="center"/>
    </xf>
    <xf numFmtId="6" fontId="0" fillId="4" borderId="1" xfId="0" applyNumberFormat="1" applyFill="1" applyBorder="1" applyAlignment="1">
      <alignment horizontal="center"/>
    </xf>
    <xf numFmtId="49" fontId="0" fillId="0" borderId="0" xfId="0" applyNumberFormat="1" applyProtection="1">
      <protection locked="0"/>
    </xf>
    <xf numFmtId="49" fontId="0" fillId="0" borderId="1" xfId="0" applyNumberFormat="1" applyBorder="1" applyProtection="1">
      <protection locked="0"/>
    </xf>
    <xf numFmtId="166" fontId="0" fillId="0" borderId="0" xfId="0" applyNumberFormat="1" applyAlignment="1" applyProtection="1">
      <alignment horizontal="center"/>
      <protection locked="0"/>
    </xf>
    <xf numFmtId="166" fontId="0" fillId="0" borderId="1" xfId="0" applyNumberFormat="1" applyBorder="1" applyAlignment="1" applyProtection="1">
      <alignment horizontal="center"/>
      <protection locked="0"/>
    </xf>
    <xf numFmtId="10" fontId="0" fillId="0" borderId="1" xfId="0" applyNumberFormat="1" applyBorder="1" applyAlignment="1" applyProtection="1">
      <alignment horizontal="center"/>
      <protection locked="0"/>
    </xf>
    <xf numFmtId="49" fontId="0" fillId="2" borderId="0" xfId="0" applyNumberFormat="1" applyFill="1"/>
    <xf numFmtId="0" fontId="9" fillId="5" borderId="0" xfId="0" applyFont="1" applyFill="1"/>
    <xf numFmtId="0" fontId="9" fillId="5" borderId="0" xfId="0" applyFont="1" applyFill="1" applyAlignment="1">
      <alignment horizontal="center"/>
    </xf>
    <xf numFmtId="0" fontId="9" fillId="5" borderId="0" xfId="0" applyFont="1" applyFill="1" applyAlignment="1">
      <alignment horizontal="right"/>
    </xf>
    <xf numFmtId="0" fontId="9" fillId="6" borderId="0" xfId="0" applyFont="1" applyFill="1" applyAlignment="1">
      <alignment horizontal="center"/>
    </xf>
    <xf numFmtId="6" fontId="9" fillId="4" borderId="0" xfId="0" applyNumberFormat="1" applyFont="1" applyFill="1" applyAlignment="1">
      <alignment horizontal="center"/>
    </xf>
    <xf numFmtId="8" fontId="9" fillId="4" borderId="0" xfId="0" applyNumberFormat="1" applyFont="1" applyFill="1" applyAlignment="1">
      <alignment horizontal="center"/>
    </xf>
    <xf numFmtId="0" fontId="9" fillId="0" borderId="0" xfId="0" applyFont="1" applyFill="1" applyProtection="1">
      <protection locked="0"/>
    </xf>
    <xf numFmtId="0" fontId="0" fillId="7" borderId="0" xfId="0" applyFill="1" applyProtection="1">
      <protection locked="0"/>
    </xf>
    <xf numFmtId="0" fontId="0" fillId="7" borderId="0" xfId="0" applyFill="1"/>
    <xf numFmtId="0" fontId="9" fillId="4" borderId="0" xfId="0" applyFont="1" applyFill="1" applyAlignment="1">
      <alignment wrapText="1"/>
    </xf>
    <xf numFmtId="165" fontId="11" fillId="0" borderId="0" xfId="0" applyNumberFormat="1" applyFont="1" applyFill="1" applyBorder="1" applyProtection="1">
      <protection locked="0"/>
    </xf>
    <xf numFmtId="165" fontId="11" fillId="0" borderId="0" xfId="0" applyNumberFormat="1" applyFont="1" applyProtection="1">
      <protection locked="0"/>
    </xf>
    <xf numFmtId="165" fontId="11" fillId="0" borderId="0" xfId="0" applyNumberFormat="1" applyFont="1" applyFill="1" applyProtection="1">
      <protection locked="0"/>
    </xf>
    <xf numFmtId="0" fontId="0" fillId="0" borderId="0" xfId="0" applyFill="1" applyBorder="1" applyProtection="1">
      <protection locked="0"/>
    </xf>
    <xf numFmtId="0" fontId="9" fillId="0" borderId="0" xfId="0" applyFont="1" applyBorder="1" applyAlignment="1" applyProtection="1">
      <alignment horizontal="center" vertical="center"/>
      <protection locked="0"/>
    </xf>
    <xf numFmtId="0" fontId="0" fillId="0" borderId="0" xfId="0" applyNumberFormat="1"/>
    <xf numFmtId="8" fontId="0" fillId="0" borderId="0" xfId="0" applyNumberFormat="1" applyAlignment="1">
      <alignment horizontal="center"/>
    </xf>
    <xf numFmtId="0" fontId="0" fillId="0" borderId="0" xfId="0" applyAlignment="1">
      <alignment horizontal="center" wrapText="1"/>
    </xf>
    <xf numFmtId="0" fontId="9" fillId="0" borderId="0" xfId="0" applyFont="1" applyAlignment="1">
      <alignment horizontal="center" wrapText="1"/>
    </xf>
    <xf numFmtId="0" fontId="0" fillId="7" borderId="0" xfId="0" applyFill="1" applyAlignment="1" applyProtection="1">
      <alignment horizontal="center" vertical="center"/>
      <protection locked="0"/>
    </xf>
    <xf numFmtId="165" fontId="11" fillId="7" borderId="0" xfId="0" applyNumberFormat="1" applyFont="1" applyFill="1" applyProtection="1">
      <protection locked="0"/>
    </xf>
    <xf numFmtId="165" fontId="0" fillId="7" borderId="0" xfId="0" applyNumberFormat="1" applyFill="1" applyProtection="1">
      <protection locked="0"/>
    </xf>
    <xf numFmtId="0" fontId="0" fillId="8" borderId="0" xfId="0" applyFill="1"/>
    <xf numFmtId="0" fontId="0" fillId="8" borderId="1" xfId="0" applyFill="1" applyBorder="1"/>
    <xf numFmtId="0" fontId="0" fillId="8" borderId="0" xfId="0" applyFill="1" applyBorder="1"/>
    <xf numFmtId="0" fontId="10" fillId="3" borderId="0" xfId="0" applyFont="1" applyFill="1"/>
    <xf numFmtId="0" fontId="0" fillId="7" borderId="0" xfId="0" applyFill="1" applyBorder="1"/>
    <xf numFmtId="165" fontId="10" fillId="8" borderId="0" xfId="0" applyNumberFormat="1" applyFont="1" applyFill="1"/>
    <xf numFmtId="0" fontId="9" fillId="4" borderId="0" xfId="0" applyFont="1" applyFill="1" applyAlignment="1">
      <alignment horizontal="center"/>
    </xf>
    <xf numFmtId="0" fontId="2" fillId="0" borderId="0" xfId="0" applyFont="1"/>
    <xf numFmtId="0" fontId="2" fillId="0" borderId="0" xfId="0" applyFont="1" applyAlignment="1">
      <alignment horizontal="center"/>
    </xf>
    <xf numFmtId="0" fontId="9" fillId="0" borderId="0" xfId="0" applyFont="1" applyAlignment="1">
      <alignment vertical="top"/>
    </xf>
    <xf numFmtId="0" fontId="9" fillId="0" borderId="0" xfId="0" applyFont="1" applyAlignment="1">
      <alignment wrapText="1"/>
    </xf>
    <xf numFmtId="0" fontId="9" fillId="0" borderId="0" xfId="0" applyFont="1"/>
    <xf numFmtId="0" fontId="9" fillId="0" borderId="0" xfId="0" applyFont="1" applyAlignment="1">
      <alignment vertical="top" wrapText="1"/>
    </xf>
    <xf numFmtId="0" fontId="0" fillId="0" borderId="0" xfId="0" applyAlignment="1">
      <alignment vertical="top"/>
    </xf>
    <xf numFmtId="0" fontId="4" fillId="0" borderId="0" xfId="1" applyAlignment="1" applyProtection="1"/>
    <xf numFmtId="0" fontId="7" fillId="0" borderId="0" xfId="0" applyFont="1"/>
    <xf numFmtId="0" fontId="9" fillId="0" borderId="0" xfId="3"/>
    <xf numFmtId="0" fontId="9" fillId="0" borderId="1" xfId="3" applyBorder="1"/>
    <xf numFmtId="0" fontId="9" fillId="0" borderId="1" xfId="3" applyBorder="1" applyAlignment="1">
      <alignment horizontal="center" vertical="center"/>
    </xf>
    <xf numFmtId="0" fontId="9" fillId="0" borderId="1" xfId="3" applyFill="1" applyBorder="1"/>
    <xf numFmtId="0" fontId="1" fillId="3" borderId="0" xfId="3" applyFont="1" applyFill="1"/>
    <xf numFmtId="0" fontId="1" fillId="3" borderId="0" xfId="3" applyFont="1" applyFill="1" applyAlignment="1">
      <alignment horizontal="right"/>
    </xf>
    <xf numFmtId="0" fontId="1" fillId="3" borderId="0" xfId="3" applyFont="1" applyFill="1" applyAlignment="1">
      <alignment horizontal="center"/>
    </xf>
    <xf numFmtId="0" fontId="1" fillId="3" borderId="0" xfId="3" applyFont="1" applyFill="1" applyAlignment="1">
      <alignment horizontal="center" vertical="center"/>
    </xf>
    <xf numFmtId="0" fontId="1" fillId="2" borderId="0" xfId="3" applyFont="1" applyFill="1" applyAlignment="1">
      <alignment horizontal="center"/>
    </xf>
    <xf numFmtId="0" fontId="9" fillId="8" borderId="0" xfId="3" applyFill="1"/>
    <xf numFmtId="0" fontId="1" fillId="3" borderId="0" xfId="3" applyFont="1" applyFill="1" applyBorder="1" applyAlignment="1">
      <alignment horizontal="center"/>
    </xf>
    <xf numFmtId="0" fontId="9" fillId="3" borderId="1" xfId="3" applyFill="1" applyBorder="1" applyAlignment="1">
      <alignment horizontal="center"/>
    </xf>
    <xf numFmtId="0" fontId="9" fillId="3" borderId="1" xfId="3" applyFill="1" applyBorder="1"/>
    <xf numFmtId="0" fontId="9" fillId="3" borderId="1" xfId="3" applyFill="1" applyBorder="1" applyAlignment="1">
      <alignment horizontal="center" vertical="center"/>
    </xf>
    <xf numFmtId="0" fontId="9" fillId="2" borderId="1" xfId="3" applyFill="1" applyBorder="1"/>
    <xf numFmtId="0" fontId="9" fillId="8" borderId="1" xfId="3" applyFill="1" applyBorder="1"/>
    <xf numFmtId="0" fontId="3" fillId="3" borderId="0" xfId="3" applyFont="1" applyFill="1" applyBorder="1"/>
    <xf numFmtId="0" fontId="9" fillId="3" borderId="0" xfId="3" applyFill="1"/>
    <xf numFmtId="0" fontId="9" fillId="3" borderId="0" xfId="3" applyFill="1" applyAlignment="1">
      <alignment horizontal="center" vertical="center"/>
    </xf>
    <xf numFmtId="0" fontId="9" fillId="0" borderId="0" xfId="3" applyBorder="1" applyProtection="1">
      <protection locked="0"/>
    </xf>
    <xf numFmtId="0" fontId="9" fillId="3" borderId="0" xfId="3" applyFill="1" applyBorder="1"/>
    <xf numFmtId="0" fontId="9" fillId="0" borderId="0" xfId="3" applyFill="1" applyBorder="1" applyProtection="1">
      <protection locked="0"/>
    </xf>
    <xf numFmtId="0" fontId="9" fillId="0" borderId="0" xfId="3" applyFont="1" applyBorder="1" applyAlignment="1" applyProtection="1">
      <alignment horizontal="center" vertical="center"/>
      <protection locked="0"/>
    </xf>
    <xf numFmtId="165" fontId="9" fillId="2" borderId="0" xfId="3" applyNumberFormat="1" applyFill="1" applyBorder="1" applyProtection="1"/>
    <xf numFmtId="0" fontId="9" fillId="8" borderId="0" xfId="3" applyFill="1" applyBorder="1"/>
    <xf numFmtId="0" fontId="9" fillId="3" borderId="0" xfId="3" applyFill="1" applyBorder="1" applyAlignment="1">
      <alignment horizontal="center" vertical="center"/>
    </xf>
    <xf numFmtId="165" fontId="9" fillId="3" borderId="0" xfId="3" applyNumberFormat="1" applyFill="1" applyBorder="1"/>
    <xf numFmtId="165" fontId="9" fillId="3" borderId="0" xfId="3" applyNumberFormat="1" applyFill="1"/>
    <xf numFmtId="165" fontId="9" fillId="2" borderId="0" xfId="3" applyNumberFormat="1" applyFill="1" applyProtection="1"/>
    <xf numFmtId="0" fontId="10" fillId="3" borderId="0" xfId="3" applyFont="1" applyFill="1"/>
    <xf numFmtId="165" fontId="9" fillId="2" borderId="0" xfId="3" applyNumberFormat="1" applyFill="1" applyAlignment="1" applyProtection="1">
      <alignment horizontal="left"/>
    </xf>
    <xf numFmtId="0" fontId="9" fillId="0" borderId="0" xfId="3" applyProtection="1">
      <protection locked="0"/>
    </xf>
    <xf numFmtId="0" fontId="9" fillId="0" borderId="0" xfId="3" applyAlignment="1" applyProtection="1">
      <alignment horizontal="center" vertical="center"/>
      <protection locked="0"/>
    </xf>
    <xf numFmtId="165" fontId="12" fillId="0" borderId="0" xfId="3" applyNumberFormat="1" applyFont="1" applyProtection="1">
      <protection locked="0"/>
    </xf>
    <xf numFmtId="165" fontId="9" fillId="0" borderId="0" xfId="3" applyNumberFormat="1"/>
    <xf numFmtId="0" fontId="9" fillId="0" borderId="0" xfId="3" applyFill="1" applyProtection="1">
      <protection locked="0"/>
    </xf>
    <xf numFmtId="165" fontId="12" fillId="0" borderId="0" xfId="3" applyNumberFormat="1" applyFont="1" applyFill="1" applyProtection="1">
      <protection locked="0"/>
    </xf>
    <xf numFmtId="165" fontId="9" fillId="2" borderId="0" xfId="3" applyNumberFormat="1" applyFill="1"/>
    <xf numFmtId="165" fontId="9" fillId="0" borderId="0" xfId="3" applyNumberFormat="1" applyProtection="1">
      <protection locked="0"/>
    </xf>
    <xf numFmtId="165" fontId="9" fillId="2" borderId="0" xfId="3" applyNumberFormat="1" applyFill="1" applyAlignment="1">
      <alignment horizontal="left"/>
    </xf>
    <xf numFmtId="0" fontId="9" fillId="0" borderId="0" xfId="3" applyFont="1" applyFill="1" applyProtection="1">
      <protection locked="0"/>
    </xf>
    <xf numFmtId="164" fontId="9" fillId="0" borderId="0" xfId="3" applyNumberFormat="1" applyProtection="1">
      <protection locked="0"/>
    </xf>
    <xf numFmtId="0" fontId="9" fillId="7" borderId="0" xfId="3" applyFill="1"/>
    <xf numFmtId="165" fontId="11" fillId="0" borderId="0" xfId="3" applyNumberFormat="1" applyFont="1" applyFill="1" applyProtection="1">
      <protection locked="0"/>
    </xf>
    <xf numFmtId="0" fontId="9" fillId="7" borderId="0" xfId="3" applyFill="1" applyProtection="1">
      <protection locked="0"/>
    </xf>
    <xf numFmtId="0" fontId="9" fillId="7" borderId="0" xfId="3" applyFill="1" applyAlignment="1" applyProtection="1">
      <alignment horizontal="center" vertical="center"/>
      <protection locked="0"/>
    </xf>
    <xf numFmtId="165" fontId="11" fillId="7" borderId="0" xfId="3" applyNumberFormat="1" applyFont="1" applyFill="1" applyProtection="1">
      <protection locked="0"/>
    </xf>
    <xf numFmtId="165" fontId="9" fillId="7" borderId="0" xfId="3" applyNumberFormat="1" applyFill="1" applyProtection="1">
      <protection locked="0"/>
    </xf>
    <xf numFmtId="165" fontId="11" fillId="0" borderId="0" xfId="3" applyNumberFormat="1" applyFont="1" applyProtection="1">
      <protection locked="0"/>
    </xf>
    <xf numFmtId="0" fontId="9" fillId="0" borderId="0" xfId="3" applyFont="1" applyFill="1"/>
    <xf numFmtId="165" fontId="9" fillId="2" borderId="1" xfId="3" applyNumberFormat="1" applyFill="1" applyBorder="1"/>
    <xf numFmtId="165" fontId="9" fillId="0" borderId="0" xfId="3" applyNumberFormat="1" applyFill="1" applyProtection="1">
      <protection locked="0"/>
    </xf>
    <xf numFmtId="0" fontId="9" fillId="7" borderId="0" xfId="3" applyFill="1" applyBorder="1"/>
    <xf numFmtId="0" fontId="3" fillId="3" borderId="0" xfId="3" applyFont="1" applyFill="1"/>
    <xf numFmtId="49" fontId="9" fillId="3" borderId="0" xfId="3" applyNumberFormat="1" applyFill="1" applyAlignment="1">
      <alignment horizontal="center"/>
    </xf>
    <xf numFmtId="9" fontId="9" fillId="0" borderId="0" xfId="3" applyNumberFormat="1" applyAlignment="1" applyProtection="1">
      <alignment horizontal="center"/>
      <protection locked="0"/>
    </xf>
    <xf numFmtId="49" fontId="9" fillId="3" borderId="1" xfId="3" applyNumberFormat="1" applyFill="1" applyBorder="1" applyAlignment="1">
      <alignment horizontal="center"/>
    </xf>
    <xf numFmtId="0" fontId="2" fillId="3" borderId="0" xfId="3" applyFont="1" applyFill="1" applyAlignment="1">
      <alignment horizontal="center"/>
    </xf>
    <xf numFmtId="49" fontId="9" fillId="3" borderId="2" xfId="3" applyNumberFormat="1" applyFill="1" applyBorder="1" applyAlignment="1">
      <alignment horizontal="center"/>
    </xf>
    <xf numFmtId="0" fontId="9" fillId="3" borderId="2" xfId="3" applyFill="1" applyBorder="1"/>
    <xf numFmtId="0" fontId="9" fillId="3" borderId="2" xfId="3" applyFill="1" applyBorder="1" applyAlignment="1">
      <alignment horizontal="center" vertical="center"/>
    </xf>
    <xf numFmtId="0" fontId="9" fillId="3" borderId="2" xfId="3" applyFill="1" applyBorder="1" applyAlignment="1">
      <alignment horizontal="center"/>
    </xf>
    <xf numFmtId="165" fontId="9" fillId="3" borderId="0" xfId="3" applyNumberFormat="1" applyFill="1" applyAlignment="1">
      <alignment horizontal="center" vertical="center"/>
    </xf>
    <xf numFmtId="165" fontId="9" fillId="3" borderId="2" xfId="3" applyNumberFormat="1" applyFill="1" applyBorder="1" applyAlignment="1">
      <alignment horizontal="center"/>
    </xf>
    <xf numFmtId="165" fontId="9" fillId="3" borderId="2" xfId="3" applyNumberFormat="1" applyFill="1" applyBorder="1" applyAlignment="1">
      <alignment horizontal="center" vertical="center"/>
    </xf>
    <xf numFmtId="164" fontId="9" fillId="3" borderId="0" xfId="3" applyNumberFormat="1" applyFill="1" applyAlignment="1">
      <alignment horizontal="center" vertical="center"/>
    </xf>
    <xf numFmtId="0" fontId="9" fillId="3" borderId="0" xfId="3" applyFill="1" applyAlignment="1">
      <alignment horizontal="right"/>
    </xf>
    <xf numFmtId="0" fontId="9" fillId="0" borderId="0" xfId="3" applyAlignment="1">
      <alignment horizontal="center" vertical="center"/>
    </xf>
    <xf numFmtId="0" fontId="9" fillId="0" borderId="0" xfId="3" applyFill="1"/>
    <xf numFmtId="0" fontId="9" fillId="0" borderId="0" xfId="3" applyFont="1" applyFill="1" applyBorder="1" applyProtection="1">
      <protection locked="0"/>
    </xf>
    <xf numFmtId="0" fontId="9" fillId="0" borderId="0" xfId="3" applyBorder="1" applyAlignment="1" applyProtection="1">
      <alignment horizontal="center" vertical="center"/>
      <protection locked="0"/>
    </xf>
    <xf numFmtId="0" fontId="9" fillId="0" borderId="0" xfId="3" applyFont="1" applyProtection="1">
      <protection locked="0"/>
    </xf>
    <xf numFmtId="0" fontId="9" fillId="0" borderId="0" xfId="3" applyFont="1" applyFill="1" applyAlignment="1" applyProtection="1">
      <alignment horizontal="center" vertical="center"/>
      <protection locked="0"/>
    </xf>
    <xf numFmtId="0" fontId="9" fillId="0" borderId="0" xfId="3" applyFont="1" applyAlignment="1" applyProtection="1">
      <alignment horizontal="center" vertical="center"/>
      <protection locked="0"/>
    </xf>
    <xf numFmtId="0" fontId="10" fillId="7" borderId="0" xfId="3" applyFont="1" applyFill="1" applyProtection="1">
      <protection locked="0"/>
    </xf>
    <xf numFmtId="0" fontId="9" fillId="0" borderId="0" xfId="3" applyFont="1" applyBorder="1" applyProtection="1">
      <protection locked="0"/>
    </xf>
    <xf numFmtId="165" fontId="12" fillId="0" borderId="0" xfId="3" applyNumberFormat="1" applyFont="1"/>
    <xf numFmtId="165" fontId="12" fillId="3" borderId="0" xfId="3" applyNumberFormat="1" applyFont="1" applyFill="1"/>
    <xf numFmtId="165" fontId="12" fillId="7" borderId="0" xfId="3" applyNumberFormat="1" applyFont="1" applyFill="1" applyProtection="1">
      <protection locked="0"/>
    </xf>
    <xf numFmtId="165" fontId="12" fillId="3" borderId="0" xfId="3" applyNumberFormat="1" applyFont="1" applyFill="1" applyBorder="1"/>
    <xf numFmtId="165" fontId="9" fillId="8" borderId="0" xfId="3" applyNumberFormat="1" applyFill="1"/>
    <xf numFmtId="165" fontId="12" fillId="0" borderId="0" xfId="4" applyNumberFormat="1" applyFont="1" applyFill="1" applyProtection="1">
      <protection locked="0"/>
    </xf>
    <xf numFmtId="2" fontId="9" fillId="0" borderId="0" xfId="3" applyNumberFormat="1" applyProtection="1">
      <protection locked="0"/>
    </xf>
    <xf numFmtId="0" fontId="12" fillId="0" borderId="0" xfId="3" applyFont="1" applyFill="1" applyProtection="1">
      <protection locked="0"/>
    </xf>
    <xf numFmtId="0" fontId="13" fillId="0" borderId="0" xfId="3" applyFont="1"/>
    <xf numFmtId="0" fontId="9" fillId="0" borderId="0" xfId="3" applyFont="1"/>
    <xf numFmtId="6" fontId="9" fillId="0" borderId="0" xfId="3" applyNumberFormat="1"/>
    <xf numFmtId="0" fontId="9" fillId="0" borderId="0" xfId="3" applyAlignment="1" applyProtection="1">
      <alignment horizontal="right"/>
      <protection locked="0"/>
    </xf>
    <xf numFmtId="1" fontId="9" fillId="0" borderId="0" xfId="3" applyNumberFormat="1" applyProtection="1">
      <protection locked="0"/>
    </xf>
    <xf numFmtId="164" fontId="9" fillId="0" borderId="0" xfId="3" applyNumberFormat="1" applyFill="1" applyProtection="1">
      <protection locked="0"/>
    </xf>
    <xf numFmtId="0" fontId="9" fillId="7" borderId="0" xfId="3" applyFill="1"/>
    <xf numFmtId="0" fontId="9" fillId="0" borderId="0" xfId="0" applyFont="1" applyFill="1"/>
    <xf numFmtId="14" fontId="9" fillId="0" borderId="0" xfId="3" applyNumberFormat="1" applyFill="1" applyAlignment="1">
      <alignment horizontal="center" wrapText="1"/>
    </xf>
    <xf numFmtId="2" fontId="9" fillId="0" borderId="0" xfId="3" applyNumberFormat="1" applyFill="1" applyProtection="1">
      <protection locked="0"/>
    </xf>
    <xf numFmtId="165" fontId="9" fillId="0" borderId="0" xfId="3" applyNumberFormat="1" applyFill="1"/>
    <xf numFmtId="167" fontId="12" fillId="0" borderId="0" xfId="3" applyNumberFormat="1" applyFont="1" applyFill="1" applyProtection="1">
      <protection locked="0"/>
    </xf>
    <xf numFmtId="0" fontId="9" fillId="0" borderId="0" xfId="3" applyAlignment="1"/>
    <xf numFmtId="0" fontId="9" fillId="0" borderId="0" xfId="3"/>
    <xf numFmtId="0" fontId="9" fillId="3" borderId="0" xfId="3" applyFill="1" applyAlignment="1"/>
    <xf numFmtId="0" fontId="9" fillId="0" borderId="0" xfId="3" applyFill="1" applyProtection="1">
      <protection locked="0"/>
    </xf>
    <xf numFmtId="0" fontId="9" fillId="3" borderId="0" xfId="3" applyFill="1"/>
    <xf numFmtId="0" fontId="9" fillId="0" borderId="0" xfId="3" applyProtection="1">
      <protection locked="0"/>
    </xf>
    <xf numFmtId="0" fontId="9" fillId="0" borderId="0" xfId="3" applyFill="1" applyAlignment="1"/>
    <xf numFmtId="0" fontId="9" fillId="7" borderId="0" xfId="3" applyFill="1"/>
    <xf numFmtId="165" fontId="12" fillId="0" borderId="0" xfId="3" applyNumberFormat="1" applyFont="1" applyFill="1" applyBorder="1" applyProtection="1">
      <protection locked="0"/>
    </xf>
    <xf numFmtId="0" fontId="9" fillId="7" borderId="0" xfId="3" applyFill="1" applyAlignment="1">
      <alignment horizontal="center" vertical="center"/>
    </xf>
    <xf numFmtId="0" fontId="9" fillId="7" borderId="0" xfId="3" applyFont="1" applyFill="1"/>
    <xf numFmtId="0" fontId="9" fillId="2" borderId="0" xfId="3" applyFill="1"/>
    <xf numFmtId="0" fontId="9" fillId="3" borderId="0" xfId="3" applyFont="1" applyFill="1" applyBorder="1"/>
    <xf numFmtId="165" fontId="12" fillId="0" borderId="0" xfId="3" applyNumberFormat="1" applyFont="1" applyBorder="1" applyProtection="1">
      <protection locked="0"/>
    </xf>
    <xf numFmtId="165" fontId="9" fillId="2" borderId="0" xfId="3" applyNumberFormat="1" applyFont="1" applyFill="1" applyBorder="1" applyProtection="1"/>
    <xf numFmtId="0" fontId="9" fillId="2" borderId="0" xfId="3" applyFill="1" applyBorder="1"/>
    <xf numFmtId="0" fontId="9" fillId="3" borderId="0" xfId="3" applyFont="1" applyFill="1" applyBorder="1" applyAlignment="1">
      <alignment horizontal="center" vertical="center"/>
    </xf>
    <xf numFmtId="165" fontId="9" fillId="3" borderId="0" xfId="3" applyNumberFormat="1" applyFont="1" applyFill="1" applyBorder="1"/>
    <xf numFmtId="0" fontId="9" fillId="3" borderId="0" xfId="3" applyFont="1" applyFill="1"/>
    <xf numFmtId="0" fontId="9" fillId="3" borderId="0" xfId="3" applyFont="1" applyFill="1" applyAlignment="1">
      <alignment horizontal="center" vertical="center"/>
    </xf>
    <xf numFmtId="165" fontId="9" fillId="3" borderId="0" xfId="3" applyNumberFormat="1" applyFont="1" applyFill="1"/>
    <xf numFmtId="165" fontId="9" fillId="2" borderId="0" xfId="3" applyNumberFormat="1" applyFont="1" applyFill="1" applyProtection="1"/>
    <xf numFmtId="165" fontId="9" fillId="2" borderId="0" xfId="3" applyNumberFormat="1" applyFont="1" applyFill="1" applyAlignment="1" applyProtection="1">
      <alignment horizontal="left"/>
    </xf>
    <xf numFmtId="165" fontId="9" fillId="2" borderId="0" xfId="3" applyNumberFormat="1" applyFont="1" applyFill="1"/>
    <xf numFmtId="165" fontId="9" fillId="2" borderId="0" xfId="3" applyNumberFormat="1" applyFont="1" applyFill="1" applyAlignment="1">
      <alignment horizontal="left"/>
    </xf>
    <xf numFmtId="164" fontId="9" fillId="0" borderId="0" xfId="3" applyNumberFormat="1" applyFont="1" applyProtection="1">
      <protection locked="0"/>
    </xf>
    <xf numFmtId="0" fontId="9" fillId="0" borderId="0" xfId="3" applyFill="1" applyAlignment="1">
      <alignment horizontal="center"/>
    </xf>
    <xf numFmtId="0" fontId="9" fillId="7" borderId="0" xfId="3" applyFont="1" applyFill="1" applyProtection="1">
      <protection locked="0"/>
    </xf>
    <xf numFmtId="0" fontId="9" fillId="7" borderId="0" xfId="3" applyFont="1" applyFill="1" applyAlignment="1" applyProtection="1">
      <alignment horizontal="center" vertical="center"/>
      <protection locked="0"/>
    </xf>
    <xf numFmtId="0" fontId="9" fillId="7" borderId="0" xfId="3" applyFont="1" applyFill="1" applyAlignment="1">
      <alignment horizontal="center" vertical="center"/>
    </xf>
    <xf numFmtId="165" fontId="9" fillId="7" borderId="0" xfId="3" applyNumberFormat="1" applyFont="1" applyFill="1" applyProtection="1">
      <protection locked="0"/>
    </xf>
    <xf numFmtId="165" fontId="12" fillId="0" borderId="0" xfId="3" applyNumberFormat="1" applyFont="1" applyFill="1" applyAlignment="1" applyProtection="1">
      <alignment horizontal="right"/>
      <protection locked="0"/>
    </xf>
    <xf numFmtId="0" fontId="9" fillId="3" borderId="1" xfId="3" applyFont="1" applyFill="1" applyBorder="1"/>
    <xf numFmtId="0" fontId="9" fillId="3" borderId="1" xfId="3" applyFont="1" applyFill="1" applyBorder="1" applyAlignment="1">
      <alignment horizontal="center" vertical="center"/>
    </xf>
    <xf numFmtId="165" fontId="9" fillId="2" borderId="1" xfId="3" applyNumberFormat="1" applyFont="1" applyFill="1" applyBorder="1"/>
    <xf numFmtId="165" fontId="9" fillId="0" borderId="0" xfId="3" applyNumberFormat="1" applyFont="1" applyFill="1" applyProtection="1">
      <protection locked="0"/>
    </xf>
    <xf numFmtId="165" fontId="9" fillId="8" borderId="0" xfId="3" applyNumberFormat="1" applyFont="1" applyFill="1"/>
    <xf numFmtId="0" fontId="9" fillId="2" borderId="1" xfId="3" applyFont="1" applyFill="1" applyBorder="1"/>
    <xf numFmtId="0" fontId="9" fillId="7" borderId="1" xfId="3" applyFill="1" applyBorder="1"/>
    <xf numFmtId="0" fontId="9" fillId="3" borderId="0" xfId="3" applyFill="1" applyAlignment="1">
      <alignment horizontal="center"/>
    </xf>
    <xf numFmtId="0" fontId="9" fillId="8" borderId="0" xfId="3" applyFill="1" applyAlignment="1">
      <alignment horizontal="center"/>
    </xf>
    <xf numFmtId="0" fontId="9" fillId="8" borderId="0" xfId="3" applyFill="1" applyAlignment="1">
      <alignment horizontal="center" vertical="center"/>
    </xf>
    <xf numFmtId="0" fontId="14" fillId="8" borderId="0" xfId="3" applyFont="1" applyFill="1"/>
    <xf numFmtId="0" fontId="9" fillId="8" borderId="1" xfId="3" applyFont="1" applyFill="1" applyBorder="1" applyAlignment="1">
      <alignment horizontal="center" vertical="center" wrapText="1"/>
    </xf>
    <xf numFmtId="0" fontId="9" fillId="8" borderId="1" xfId="3" applyFont="1" applyFill="1" applyBorder="1" applyAlignment="1">
      <alignment horizontal="center"/>
    </xf>
    <xf numFmtId="0" fontId="15" fillId="8" borderId="0" xfId="3" applyFont="1" applyFill="1"/>
    <xf numFmtId="0" fontId="9" fillId="8" borderId="0" xfId="3" applyFont="1" applyFill="1" applyAlignment="1">
      <alignment horizontal="center" vertical="center" wrapText="1"/>
    </xf>
    <xf numFmtId="0" fontId="9" fillId="8" borderId="0" xfId="3" applyFont="1" applyFill="1" applyAlignment="1">
      <alignment horizontal="center"/>
    </xf>
    <xf numFmtId="0" fontId="9" fillId="8" borderId="0" xfId="3" applyFont="1" applyFill="1"/>
    <xf numFmtId="0" fontId="10" fillId="8" borderId="0" xfId="3" applyFont="1" applyFill="1" applyAlignment="1">
      <alignment horizontal="center" vertical="center"/>
    </xf>
    <xf numFmtId="9" fontId="9" fillId="0" borderId="0" xfId="3" applyNumberFormat="1" applyFill="1" applyAlignment="1" applyProtection="1">
      <alignment horizontal="center"/>
      <protection locked="0"/>
    </xf>
    <xf numFmtId="9" fontId="9" fillId="8" borderId="0" xfId="3" applyNumberFormat="1" applyFill="1" applyAlignment="1">
      <alignment horizontal="center"/>
    </xf>
    <xf numFmtId="0" fontId="10" fillId="8" borderId="0" xfId="3" applyFont="1" applyFill="1" applyAlignment="1">
      <alignment horizontal="center"/>
    </xf>
    <xf numFmtId="165" fontId="9" fillId="8" borderId="0" xfId="3" applyNumberFormat="1" applyFill="1" applyAlignment="1">
      <alignment horizontal="center" vertical="center"/>
    </xf>
    <xf numFmtId="165" fontId="9" fillId="8" borderId="0" xfId="3" applyNumberFormat="1" applyFill="1" applyAlignment="1">
      <alignment horizontal="center"/>
    </xf>
    <xf numFmtId="167" fontId="9" fillId="8" borderId="0" xfId="3" applyNumberFormat="1" applyFill="1" applyAlignment="1">
      <alignment horizontal="center"/>
    </xf>
    <xf numFmtId="0" fontId="9" fillId="8" borderId="1" xfId="3" applyFont="1" applyFill="1" applyBorder="1" applyAlignment="1">
      <alignment horizontal="center" wrapText="1"/>
    </xf>
    <xf numFmtId="0" fontId="9" fillId="8" borderId="0" xfId="3" applyFont="1" applyFill="1" applyAlignment="1">
      <alignment horizontal="right"/>
    </xf>
    <xf numFmtId="0" fontId="9" fillId="8" borderId="1" xfId="3" applyFont="1" applyFill="1" applyBorder="1" applyAlignment="1">
      <alignment horizontal="right"/>
    </xf>
    <xf numFmtId="167" fontId="9" fillId="8" borderId="1" xfId="3" applyNumberFormat="1" applyFill="1" applyBorder="1" applyAlignment="1">
      <alignment horizontal="center"/>
    </xf>
    <xf numFmtId="0" fontId="9" fillId="8" borderId="1" xfId="3" applyFill="1" applyBorder="1" applyAlignment="1">
      <alignment horizontal="center"/>
    </xf>
    <xf numFmtId="0" fontId="9" fillId="0" borderId="0" xfId="3" applyAlignment="1">
      <alignment horizontal="right"/>
    </xf>
    <xf numFmtId="0" fontId="9" fillId="0" borderId="0" xfId="3" applyAlignment="1">
      <alignment horizontal="center"/>
    </xf>
    <xf numFmtId="165" fontId="9" fillId="8" borderId="1" xfId="3" applyNumberFormat="1" applyFill="1" applyBorder="1" applyAlignment="1">
      <alignment horizontal="center" vertical="center"/>
    </xf>
    <xf numFmtId="0" fontId="9" fillId="0" borderId="0" xfId="3" applyFill="1" applyBorder="1" applyAlignment="1">
      <alignment horizontal="center"/>
    </xf>
    <xf numFmtId="164" fontId="9" fillId="0" borderId="0" xfId="3" applyNumberFormat="1" applyFont="1" applyFill="1" applyProtection="1">
      <protection locked="0"/>
    </xf>
    <xf numFmtId="0" fontId="9" fillId="0" borderId="0" xfId="0" applyFont="1" applyFill="1" applyAlignment="1">
      <alignment vertical="top"/>
    </xf>
    <xf numFmtId="0" fontId="9" fillId="0" borderId="0" xfId="3"/>
    <xf numFmtId="0" fontId="9" fillId="3" borderId="0" xfId="3" applyFill="1"/>
    <xf numFmtId="0" fontId="9" fillId="0" borderId="0" xfId="3" applyFont="1" applyProtection="1">
      <protection locked="0"/>
    </xf>
    <xf numFmtId="0" fontId="9" fillId="3" borderId="0" xfId="3" applyFont="1" applyFill="1"/>
    <xf numFmtId="0" fontId="9" fillId="0" borderId="0" xfId="3" applyFont="1" applyFill="1" applyProtection="1">
      <protection locked="0"/>
    </xf>
    <xf numFmtId="0" fontId="0" fillId="0" borderId="0" xfId="0"/>
    <xf numFmtId="0" fontId="13" fillId="4" borderId="0" xfId="0" applyFont="1" applyFill="1" applyAlignment="1">
      <alignment horizontal="left" wrapText="1"/>
    </xf>
    <xf numFmtId="0" fontId="9" fillId="0" borderId="0" xfId="3" applyProtection="1">
      <protection locked="0"/>
    </xf>
    <xf numFmtId="0" fontId="9" fillId="3" borderId="0" xfId="3" applyFill="1"/>
    <xf numFmtId="0" fontId="9" fillId="0" borderId="0" xfId="3" applyFill="1" applyProtection="1">
      <protection locked="0"/>
    </xf>
    <xf numFmtId="0" fontId="9" fillId="0" borderId="0" xfId="3" applyAlignment="1"/>
    <xf numFmtId="0" fontId="9" fillId="0" borderId="0" xfId="3"/>
    <xf numFmtId="0" fontId="9" fillId="0" borderId="0" xfId="3" applyFont="1" applyFill="1" applyProtection="1">
      <protection locked="0"/>
    </xf>
    <xf numFmtId="0" fontId="9" fillId="0" borderId="0" xfId="3" applyFont="1" applyProtection="1">
      <protection locked="0"/>
    </xf>
    <xf numFmtId="0" fontId="9" fillId="7" borderId="0" xfId="3" applyFill="1"/>
    <xf numFmtId="0" fontId="9" fillId="8" borderId="0" xfId="3" applyFill="1" applyBorder="1" applyProtection="1">
      <protection locked="0"/>
    </xf>
    <xf numFmtId="0" fontId="9" fillId="8" borderId="0" xfId="3" applyFill="1" applyBorder="1" applyAlignment="1" applyProtection="1">
      <alignment horizontal="center" vertical="center"/>
      <protection locked="0"/>
    </xf>
    <xf numFmtId="165" fontId="12" fillId="8" borderId="0" xfId="3" applyNumberFormat="1" applyFont="1" applyFill="1" applyBorder="1" applyProtection="1">
      <protection locked="0"/>
    </xf>
    <xf numFmtId="0" fontId="10" fillId="0" borderId="0" xfId="3" applyFont="1" applyBorder="1" applyAlignment="1" applyProtection="1">
      <alignment horizontal="right"/>
      <protection locked="0"/>
    </xf>
    <xf numFmtId="0" fontId="9" fillId="0" borderId="0" xfId="3" applyFill="1" applyBorder="1" applyAlignment="1" applyProtection="1">
      <alignment horizontal="center" vertical="center"/>
      <protection locked="0"/>
    </xf>
    <xf numFmtId="0" fontId="9" fillId="7" borderId="0" xfId="3" applyFill="1" applyBorder="1" applyProtection="1"/>
    <xf numFmtId="165" fontId="12" fillId="7" borderId="0" xfId="3" applyNumberFormat="1" applyFont="1" applyFill="1" applyBorder="1" applyProtection="1"/>
    <xf numFmtId="165" fontId="9" fillId="7" borderId="0" xfId="3" applyNumberFormat="1" applyFill="1" applyBorder="1" applyProtection="1"/>
    <xf numFmtId="0" fontId="9" fillId="0" borderId="0" xfId="3" applyFont="1" applyFill="1" applyProtection="1">
      <protection locked="0"/>
    </xf>
    <xf numFmtId="2" fontId="9" fillId="0" borderId="0" xfId="3" applyNumberFormat="1" applyFont="1" applyFill="1" applyProtection="1">
      <protection locked="0"/>
    </xf>
    <xf numFmtId="0" fontId="5" fillId="3" borderId="0" xfId="0" applyFont="1" applyFill="1" applyAlignment="1">
      <alignment horizontal="center"/>
    </xf>
    <xf numFmtId="0" fontId="1" fillId="0" borderId="0" xfId="0" applyFont="1" applyFill="1" applyAlignment="1" applyProtection="1">
      <alignment wrapText="1"/>
      <protection locked="0"/>
    </xf>
    <xf numFmtId="0" fontId="0" fillId="0" borderId="0" xfId="0" applyAlignment="1"/>
    <xf numFmtId="0" fontId="0" fillId="0" borderId="0" xfId="0"/>
    <xf numFmtId="0" fontId="0" fillId="3" borderId="0" xfId="0" applyFill="1" applyAlignment="1"/>
    <xf numFmtId="0" fontId="0" fillId="0" borderId="0" xfId="0" applyFill="1" applyProtection="1">
      <protection locked="0"/>
    </xf>
    <xf numFmtId="0" fontId="0" fillId="3" borderId="0" xfId="0" applyFill="1"/>
    <xf numFmtId="0" fontId="0" fillId="0" borderId="0" xfId="0" applyProtection="1">
      <protection locked="0"/>
    </xf>
    <xf numFmtId="0" fontId="0" fillId="0" borderId="0" xfId="0" applyAlignment="1" applyProtection="1">
      <alignment vertical="top"/>
      <protection locked="0"/>
    </xf>
    <xf numFmtId="0" fontId="9" fillId="0" borderId="0" xfId="3" applyProtection="1">
      <protection locked="0"/>
    </xf>
    <xf numFmtId="0" fontId="9" fillId="3" borderId="0" xfId="3" applyFill="1"/>
    <xf numFmtId="0" fontId="9" fillId="0" borderId="0" xfId="3" applyAlignment="1" applyProtection="1">
      <alignment vertical="top"/>
      <protection locked="0"/>
    </xf>
    <xf numFmtId="0" fontId="9" fillId="0" borderId="0" xfId="3" applyFill="1" applyProtection="1">
      <protection locked="0"/>
    </xf>
    <xf numFmtId="0" fontId="1" fillId="0" borderId="0" xfId="3" applyFont="1" applyFill="1" applyAlignment="1" applyProtection="1">
      <alignment wrapText="1"/>
      <protection locked="0"/>
    </xf>
    <xf numFmtId="0" fontId="9" fillId="0" borderId="0" xfId="3" applyAlignment="1"/>
    <xf numFmtId="0" fontId="9" fillId="0" borderId="0" xfId="3"/>
    <xf numFmtId="0" fontId="9" fillId="3" borderId="0" xfId="3" applyFill="1" applyAlignment="1"/>
    <xf numFmtId="0" fontId="9" fillId="0" borderId="0" xfId="3" applyFont="1" applyFill="1" applyProtection="1">
      <protection locked="0"/>
    </xf>
    <xf numFmtId="0" fontId="9" fillId="3" borderId="0" xfId="3" applyFont="1" applyFill="1"/>
    <xf numFmtId="0" fontId="9" fillId="0" borderId="0" xfId="3" applyFont="1" applyProtection="1">
      <protection locked="0"/>
    </xf>
    <xf numFmtId="0" fontId="5" fillId="0" borderId="0" xfId="3" applyFont="1" applyAlignment="1" applyProtection="1">
      <alignment vertical="top" wrapText="1"/>
      <protection locked="0"/>
    </xf>
    <xf numFmtId="0" fontId="9" fillId="0" borderId="0" xfId="3" applyAlignment="1" applyProtection="1">
      <alignment vertical="top" wrapText="1"/>
      <protection locked="0"/>
    </xf>
    <xf numFmtId="0" fontId="6" fillId="0" borderId="0" xfId="3" applyFont="1" applyAlignment="1" applyProtection="1">
      <alignment vertical="top" wrapText="1"/>
      <protection locked="0"/>
    </xf>
    <xf numFmtId="0" fontId="9" fillId="0" borderId="0" xfId="3" applyFill="1" applyBorder="1" applyProtection="1">
      <protection locked="0"/>
    </xf>
    <xf numFmtId="0" fontId="9" fillId="7" borderId="0" xfId="3" applyFill="1"/>
    <xf numFmtId="0" fontId="9" fillId="0" borderId="0" xfId="3" applyFont="1" applyAlignment="1" applyProtection="1">
      <alignment vertical="top" wrapText="1"/>
      <protection locked="0"/>
    </xf>
  </cellXfs>
  <cellStyles count="5">
    <cellStyle name="Hyperlink" xfId="1" builtinId="8"/>
    <cellStyle name="Normal" xfId="0" builtinId="0"/>
    <cellStyle name="Normal 2" xfId="2"/>
    <cellStyle name="Normal 3" xfId="3"/>
    <cellStyle name="Normal_CCOP_South Central Idaho Irrigated_03 2" xfId="4"/>
  </cellStyles>
  <dxfs count="0"/>
  <tableStyles count="0" defaultTableStyle="TableStyleMedium9" defaultPivotStyle="PivotStyleLight16"/>
  <colors>
    <mruColors>
      <color rgb="FFCCFFFF"/>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mailto:pattersn@gold.uidaho.edu" TargetMode="External"/><Relationship Id="rId2" Type="http://schemas.openxmlformats.org/officeDocument/2006/relationships/hyperlink" Target="mailto:Juliet.Marshall@uidaho.edu" TargetMode="External"/><Relationship Id="rId1" Type="http://schemas.openxmlformats.org/officeDocument/2006/relationships/hyperlink" Target="mailto:shines@uidaho.edu"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abSelected="1" zoomScale="125" zoomScaleNormal="125" workbookViewId="0"/>
  </sheetViews>
  <sheetFormatPr defaultRowHeight="12.75" x14ac:dyDescent="0.2"/>
  <cols>
    <col min="1" max="1" width="104" customWidth="1"/>
  </cols>
  <sheetData>
    <row r="1" spans="1:1" x14ac:dyDescent="0.2">
      <c r="A1" s="102" t="s">
        <v>324</v>
      </c>
    </row>
    <row r="2" spans="1:1" s="280" customFormat="1" ht="6" customHeight="1" x14ac:dyDescent="0.2">
      <c r="A2" s="281"/>
    </row>
    <row r="3" spans="1:1" s="280" customFormat="1" ht="27" customHeight="1" x14ac:dyDescent="0.2">
      <c r="A3" s="281" t="s">
        <v>323</v>
      </c>
    </row>
    <row r="4" spans="1:1" x14ac:dyDescent="0.2">
      <c r="A4" s="52"/>
    </row>
    <row r="5" spans="1:1" ht="89.25" x14ac:dyDescent="0.2">
      <c r="A5" s="83" t="s">
        <v>322</v>
      </c>
    </row>
    <row r="6" spans="1:1" x14ac:dyDescent="0.2">
      <c r="A6" s="52"/>
    </row>
    <row r="7" spans="1:1" ht="76.5" x14ac:dyDescent="0.2">
      <c r="A7" s="52" t="s">
        <v>81</v>
      </c>
    </row>
    <row r="8" spans="1:1" x14ac:dyDescent="0.2">
      <c r="A8" s="52"/>
    </row>
    <row r="9" spans="1:1" ht="38.25" x14ac:dyDescent="0.2">
      <c r="A9" s="52" t="s">
        <v>82</v>
      </c>
    </row>
    <row r="10" spans="1:1" x14ac:dyDescent="0.2">
      <c r="A10" s="52"/>
    </row>
    <row r="11" spans="1:1" ht="38.25" x14ac:dyDescent="0.2">
      <c r="A11" s="52" t="s">
        <v>83</v>
      </c>
    </row>
    <row r="12" spans="1:1" x14ac:dyDescent="0.2">
      <c r="A12" s="52"/>
    </row>
    <row r="13" spans="1:1" ht="114.75" x14ac:dyDescent="0.2">
      <c r="A13" s="52" t="s">
        <v>114</v>
      </c>
    </row>
    <row r="14" spans="1:1" x14ac:dyDescent="0.2">
      <c r="A14" s="52"/>
    </row>
    <row r="15" spans="1:1" ht="76.5" x14ac:dyDescent="0.2">
      <c r="A15" s="52" t="s">
        <v>84</v>
      </c>
    </row>
    <row r="16" spans="1:1" x14ac:dyDescent="0.2">
      <c r="A16" s="52"/>
    </row>
    <row r="17" spans="1:1" ht="89.25" x14ac:dyDescent="0.2">
      <c r="A17" s="83" t="s">
        <v>270</v>
      </c>
    </row>
    <row r="18" spans="1:1" x14ac:dyDescent="0.2">
      <c r="A18" s="52"/>
    </row>
    <row r="19" spans="1:1" x14ac:dyDescent="0.2">
      <c r="A19" s="52" t="s">
        <v>80</v>
      </c>
    </row>
    <row r="20" spans="1:1" x14ac:dyDescent="0.2">
      <c r="A20" s="83" t="s">
        <v>325</v>
      </c>
    </row>
    <row r="21" spans="1:1" x14ac:dyDescent="0.2">
      <c r="A21" s="83" t="s">
        <v>326</v>
      </c>
    </row>
    <row r="22" spans="1:1" x14ac:dyDescent="0.2">
      <c r="A22" s="52"/>
    </row>
    <row r="23" spans="1:1" x14ac:dyDescent="0.2">
      <c r="A23" s="52"/>
    </row>
  </sheetData>
  <sheetProtection sheet="1" objects="1" scenarios="1"/>
  <phoneticPr fontId="0" type="noConversion"/>
  <pageMargins left="0.75" right="0.75" top="1" bottom="1" header="0.5" footer="0.5"/>
  <pageSetup orientation="portrait" r:id="rId1"/>
  <headerFooter alignWithMargins="0">
    <oddFooter>&amp;L&amp;A&amp;CUniversity of Idaho</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7"/>
  <sheetViews>
    <sheetView zoomScaleNormal="100" workbookViewId="0">
      <selection sqref="A1:J1"/>
    </sheetView>
  </sheetViews>
  <sheetFormatPr defaultRowHeight="12.75" x14ac:dyDescent="0.2"/>
  <cols>
    <col min="1" max="1" width="27" style="209" customWidth="1"/>
    <col min="2" max="2" width="2" style="209" customWidth="1"/>
    <col min="3" max="3" width="11.7109375" style="209" customWidth="1"/>
    <col min="4" max="4" width="1.140625" style="209" customWidth="1"/>
    <col min="5" max="5" width="10.7109375" style="179" customWidth="1"/>
    <col min="6" max="6" width="1.5703125" style="209" customWidth="1"/>
    <col min="7" max="7" width="10.7109375" style="209" customWidth="1"/>
    <col min="8" max="8" width="1.7109375" style="209" customWidth="1"/>
    <col min="9" max="9" width="16.7109375" style="180" customWidth="1"/>
    <col min="10" max="10" width="1.5703125" style="209" customWidth="1"/>
    <col min="11" max="11" width="1" style="209" customWidth="1"/>
    <col min="12" max="12" width="10.28515625" style="209" customWidth="1"/>
    <col min="13" max="16384" width="9.140625" style="209"/>
  </cols>
  <sheetData>
    <row r="1" spans="1:14" ht="30" customHeight="1" x14ac:dyDescent="0.2">
      <c r="A1" s="313" t="s">
        <v>289</v>
      </c>
      <c r="B1" s="313"/>
      <c r="C1" s="313"/>
      <c r="D1" s="313"/>
      <c r="E1" s="313"/>
      <c r="F1" s="313"/>
      <c r="G1" s="313"/>
      <c r="H1" s="313"/>
      <c r="I1" s="313"/>
      <c r="J1" s="313"/>
      <c r="L1" s="204" t="s">
        <v>330</v>
      </c>
    </row>
    <row r="2" spans="1:14" ht="3.75" customHeight="1" x14ac:dyDescent="0.2">
      <c r="A2" s="113"/>
      <c r="B2" s="113"/>
      <c r="C2" s="113"/>
      <c r="D2" s="113"/>
      <c r="E2" s="114"/>
      <c r="F2" s="113"/>
      <c r="G2" s="113"/>
      <c r="H2" s="113"/>
      <c r="I2" s="115"/>
      <c r="J2" s="113"/>
    </row>
    <row r="3" spans="1:14" ht="15" x14ac:dyDescent="0.2">
      <c r="A3" s="116"/>
      <c r="B3" s="116"/>
      <c r="C3" s="117" t="s">
        <v>2</v>
      </c>
      <c r="D3" s="118"/>
      <c r="E3" s="119"/>
      <c r="F3" s="118"/>
      <c r="G3" s="118" t="s">
        <v>5</v>
      </c>
      <c r="H3" s="118"/>
      <c r="I3" s="120" t="s">
        <v>8</v>
      </c>
      <c r="J3" s="219"/>
      <c r="L3" s="180"/>
      <c r="M3" s="180"/>
      <c r="N3" s="180"/>
    </row>
    <row r="4" spans="1:14" ht="15" x14ac:dyDescent="0.2">
      <c r="A4" s="122" t="s">
        <v>1</v>
      </c>
      <c r="B4" s="116"/>
      <c r="C4" s="117" t="s">
        <v>3</v>
      </c>
      <c r="D4" s="118"/>
      <c r="E4" s="119" t="s">
        <v>4</v>
      </c>
      <c r="F4" s="118"/>
      <c r="G4" s="118" t="s">
        <v>6</v>
      </c>
      <c r="H4" s="118"/>
      <c r="I4" s="120" t="s">
        <v>7</v>
      </c>
      <c r="J4" s="219"/>
      <c r="L4" s="180"/>
      <c r="M4" s="180"/>
      <c r="N4" s="180"/>
    </row>
    <row r="5" spans="1:14" ht="5.25" customHeight="1" x14ac:dyDescent="0.2">
      <c r="A5" s="123"/>
      <c r="B5" s="124"/>
      <c r="C5" s="124"/>
      <c r="D5" s="124"/>
      <c r="E5" s="125"/>
      <c r="F5" s="124"/>
      <c r="G5" s="124"/>
      <c r="H5" s="124"/>
      <c r="I5" s="126"/>
      <c r="J5" s="126"/>
      <c r="L5" s="180"/>
      <c r="M5" s="180"/>
      <c r="N5" s="180"/>
    </row>
    <row r="6" spans="1:14" x14ac:dyDescent="0.2">
      <c r="A6" s="128" t="s">
        <v>0</v>
      </c>
      <c r="B6" s="212"/>
      <c r="C6" s="212"/>
      <c r="D6" s="212"/>
      <c r="E6" s="130"/>
      <c r="F6" s="212"/>
      <c r="G6" s="212"/>
      <c r="H6" s="212"/>
      <c r="I6" s="219"/>
      <c r="J6" s="219"/>
      <c r="L6" s="180"/>
      <c r="M6" s="180"/>
      <c r="N6" s="180"/>
    </row>
    <row r="7" spans="1:14" x14ac:dyDescent="0.2">
      <c r="A7" s="187" t="s">
        <v>9</v>
      </c>
      <c r="B7" s="220"/>
      <c r="C7" s="181">
        <v>470</v>
      </c>
      <c r="D7" s="220"/>
      <c r="E7" s="134" t="s">
        <v>10</v>
      </c>
      <c r="F7" s="220"/>
      <c r="G7" s="221">
        <v>7.25</v>
      </c>
      <c r="H7" s="220"/>
      <c r="I7" s="222">
        <f>C7*G7</f>
        <v>3407.5</v>
      </c>
      <c r="J7" s="223"/>
      <c r="L7" s="214"/>
      <c r="M7" s="214"/>
      <c r="N7" s="180"/>
    </row>
    <row r="8" spans="1:14" ht="6.75" customHeight="1" x14ac:dyDescent="0.2">
      <c r="A8" s="220"/>
      <c r="B8" s="220"/>
      <c r="C8" s="220"/>
      <c r="D8" s="220"/>
      <c r="E8" s="224"/>
      <c r="F8" s="220"/>
      <c r="G8" s="225"/>
      <c r="H8" s="220"/>
      <c r="I8" s="222"/>
      <c r="J8" s="223"/>
      <c r="L8" s="214"/>
      <c r="M8" s="214"/>
      <c r="N8" s="214"/>
    </row>
    <row r="9" spans="1:14" x14ac:dyDescent="0.2">
      <c r="A9" s="128" t="s">
        <v>11</v>
      </c>
      <c r="B9" s="226"/>
      <c r="C9" s="226"/>
      <c r="D9" s="226"/>
      <c r="E9" s="227"/>
      <c r="F9" s="226"/>
      <c r="G9" s="228"/>
      <c r="H9" s="226"/>
      <c r="I9" s="229"/>
      <c r="J9" s="219"/>
      <c r="L9" s="180"/>
      <c r="M9" s="180"/>
      <c r="N9" s="180"/>
    </row>
    <row r="10" spans="1:14" ht="6.75" customHeight="1" x14ac:dyDescent="0.2">
      <c r="A10" s="226"/>
      <c r="B10" s="226"/>
      <c r="C10" s="226"/>
      <c r="D10" s="226"/>
      <c r="E10" s="227"/>
      <c r="F10" s="226"/>
      <c r="G10" s="228"/>
      <c r="H10" s="226"/>
      <c r="I10" s="229"/>
      <c r="J10" s="219"/>
      <c r="L10" s="180"/>
      <c r="M10" s="180"/>
      <c r="N10" s="180"/>
    </row>
    <row r="11" spans="1:14" x14ac:dyDescent="0.2">
      <c r="A11" s="141" t="s">
        <v>12</v>
      </c>
      <c r="B11" s="226"/>
      <c r="C11" s="226"/>
      <c r="D11" s="226"/>
      <c r="E11" s="227"/>
      <c r="F11" s="226"/>
      <c r="G11" s="228"/>
      <c r="H11" s="226"/>
      <c r="I11" s="230">
        <f>SUM(I12:I13)</f>
        <v>330.05</v>
      </c>
      <c r="J11" s="219"/>
      <c r="L11" s="180"/>
      <c r="M11" s="180"/>
      <c r="N11" s="180"/>
    </row>
    <row r="12" spans="1:14" x14ac:dyDescent="0.2">
      <c r="A12" s="183" t="s">
        <v>213</v>
      </c>
      <c r="B12" s="226"/>
      <c r="C12" s="183">
        <v>23</v>
      </c>
      <c r="D12" s="226"/>
      <c r="E12" s="185" t="s">
        <v>10</v>
      </c>
      <c r="F12" s="226"/>
      <c r="G12" s="148">
        <v>12.65</v>
      </c>
      <c r="H12" s="226"/>
      <c r="I12" s="229">
        <f>C12*G12</f>
        <v>290.95</v>
      </c>
      <c r="J12" s="219"/>
      <c r="L12" s="180"/>
      <c r="M12" s="180"/>
      <c r="N12" s="180"/>
    </row>
    <row r="13" spans="1:14" x14ac:dyDescent="0.2">
      <c r="A13" s="183" t="s">
        <v>180</v>
      </c>
      <c r="B13" s="226"/>
      <c r="C13" s="183">
        <v>23</v>
      </c>
      <c r="D13" s="226"/>
      <c r="E13" s="185" t="s">
        <v>10</v>
      </c>
      <c r="F13" s="226"/>
      <c r="G13" s="148">
        <v>1.7</v>
      </c>
      <c r="H13" s="226"/>
      <c r="I13" s="229">
        <f>C13*G13</f>
        <v>39.1</v>
      </c>
      <c r="J13" s="219"/>
      <c r="L13" s="180"/>
      <c r="M13" s="180"/>
      <c r="N13" s="180"/>
    </row>
    <row r="14" spans="1:14" ht="7.5" customHeight="1" x14ac:dyDescent="0.2">
      <c r="A14" s="226"/>
      <c r="B14" s="226"/>
      <c r="C14" s="226"/>
      <c r="D14" s="226"/>
      <c r="E14" s="227"/>
      <c r="F14" s="226"/>
      <c r="G14" s="189"/>
      <c r="H14" s="226"/>
      <c r="I14" s="229"/>
      <c r="J14" s="219"/>
      <c r="L14" s="180"/>
      <c r="M14" s="180"/>
      <c r="N14" s="180"/>
    </row>
    <row r="15" spans="1:14" x14ac:dyDescent="0.2">
      <c r="A15" s="141" t="s">
        <v>13</v>
      </c>
      <c r="B15" s="226"/>
      <c r="C15" s="226"/>
      <c r="D15" s="226"/>
      <c r="E15" s="227"/>
      <c r="F15" s="226"/>
      <c r="G15" s="189"/>
      <c r="H15" s="226"/>
      <c r="I15" s="230">
        <f>SUM(I16:I22)</f>
        <v>489.25</v>
      </c>
      <c r="J15" s="219"/>
      <c r="L15" s="180"/>
      <c r="M15" s="180"/>
      <c r="N15" s="180"/>
    </row>
    <row r="16" spans="1:14" x14ac:dyDescent="0.2">
      <c r="A16" s="183" t="s">
        <v>214</v>
      </c>
      <c r="B16" s="226"/>
      <c r="C16" s="183">
        <v>175</v>
      </c>
      <c r="D16" s="226"/>
      <c r="E16" s="185" t="s">
        <v>35</v>
      </c>
      <c r="F16" s="226"/>
      <c r="G16" s="148">
        <v>0.55000000000000004</v>
      </c>
      <c r="H16" s="226"/>
      <c r="I16" s="229">
        <f t="shared" ref="I16:I22" si="0">C16*G16</f>
        <v>96.250000000000014</v>
      </c>
      <c r="J16" s="219"/>
      <c r="L16" s="180"/>
      <c r="M16" s="180"/>
      <c r="N16" s="180"/>
    </row>
    <row r="17" spans="1:14" x14ac:dyDescent="0.2">
      <c r="A17" s="183" t="s">
        <v>66</v>
      </c>
      <c r="B17" s="226"/>
      <c r="C17" s="183">
        <v>220</v>
      </c>
      <c r="D17" s="226"/>
      <c r="E17" s="185" t="s">
        <v>35</v>
      </c>
      <c r="F17" s="226"/>
      <c r="G17" s="148">
        <v>0.53</v>
      </c>
      <c r="H17" s="226"/>
      <c r="I17" s="229">
        <f t="shared" si="0"/>
        <v>116.60000000000001</v>
      </c>
      <c r="J17" s="219"/>
      <c r="L17" s="180"/>
      <c r="M17" s="180"/>
      <c r="N17" s="180"/>
    </row>
    <row r="18" spans="1:14" x14ac:dyDescent="0.2">
      <c r="A18" s="183" t="s">
        <v>14</v>
      </c>
      <c r="B18" s="226"/>
      <c r="C18" s="183">
        <v>235</v>
      </c>
      <c r="D18" s="226"/>
      <c r="E18" s="185" t="s">
        <v>35</v>
      </c>
      <c r="F18" s="226"/>
      <c r="G18" s="148">
        <v>0.44</v>
      </c>
      <c r="H18" s="226"/>
      <c r="I18" s="231">
        <f t="shared" si="0"/>
        <v>103.4</v>
      </c>
      <c r="J18" s="219"/>
      <c r="L18" s="180"/>
      <c r="M18" s="180"/>
      <c r="N18" s="180"/>
    </row>
    <row r="19" spans="1:14" x14ac:dyDescent="0.2">
      <c r="A19" s="183" t="s">
        <v>215</v>
      </c>
      <c r="B19" s="226"/>
      <c r="C19" s="183">
        <v>90</v>
      </c>
      <c r="D19" s="226"/>
      <c r="E19" s="185" t="s">
        <v>35</v>
      </c>
      <c r="F19" s="226"/>
      <c r="G19" s="148">
        <v>0.27</v>
      </c>
      <c r="H19" s="226"/>
      <c r="I19" s="231">
        <f t="shared" si="0"/>
        <v>24.3</v>
      </c>
      <c r="J19" s="219"/>
      <c r="L19" s="180"/>
      <c r="M19" s="180"/>
      <c r="N19" s="180"/>
    </row>
    <row r="20" spans="1:14" x14ac:dyDescent="0.2">
      <c r="A20" s="183" t="s">
        <v>15</v>
      </c>
      <c r="B20" s="226"/>
      <c r="C20" s="183">
        <v>110</v>
      </c>
      <c r="D20" s="226"/>
      <c r="E20" s="185" t="s">
        <v>35</v>
      </c>
      <c r="F20" s="226"/>
      <c r="G20" s="148">
        <v>0.73</v>
      </c>
      <c r="H20" s="226"/>
      <c r="I20" s="231">
        <f t="shared" si="0"/>
        <v>80.3</v>
      </c>
      <c r="J20" s="219"/>
      <c r="L20" s="180"/>
      <c r="M20" s="180"/>
      <c r="N20" s="180"/>
    </row>
    <row r="21" spans="1:14" x14ac:dyDescent="0.2">
      <c r="A21" s="183" t="s">
        <v>67</v>
      </c>
      <c r="B21" s="226"/>
      <c r="C21" s="183">
        <v>45</v>
      </c>
      <c r="D21" s="226"/>
      <c r="E21" s="185" t="s">
        <v>35</v>
      </c>
      <c r="F21" s="226"/>
      <c r="G21" s="148">
        <v>0.72</v>
      </c>
      <c r="H21" s="226"/>
      <c r="I21" s="231">
        <f t="shared" si="0"/>
        <v>32.4</v>
      </c>
      <c r="J21" s="219"/>
      <c r="L21" s="180"/>
      <c r="M21" s="180"/>
      <c r="N21" s="180"/>
    </row>
    <row r="22" spans="1:14" x14ac:dyDescent="0.2">
      <c r="A22" s="183" t="s">
        <v>216</v>
      </c>
      <c r="B22" s="226"/>
      <c r="C22" s="183">
        <v>2</v>
      </c>
      <c r="D22" s="226"/>
      <c r="E22" s="185" t="s">
        <v>163</v>
      </c>
      <c r="F22" s="226"/>
      <c r="G22" s="148">
        <v>18</v>
      </c>
      <c r="H22" s="226"/>
      <c r="I22" s="231">
        <f t="shared" si="0"/>
        <v>36</v>
      </c>
      <c r="J22" s="219"/>
      <c r="L22" s="180"/>
      <c r="M22" s="180"/>
      <c r="N22" s="180"/>
    </row>
    <row r="23" spans="1:14" ht="6" customHeight="1" x14ac:dyDescent="0.2">
      <c r="A23" s="226"/>
      <c r="B23" s="226"/>
      <c r="C23" s="226"/>
      <c r="D23" s="226"/>
      <c r="E23" s="227"/>
      <c r="F23" s="226"/>
      <c r="G23" s="189"/>
      <c r="H23" s="226"/>
      <c r="I23" s="231"/>
      <c r="J23" s="219"/>
      <c r="L23" s="180"/>
      <c r="M23" s="180"/>
      <c r="N23" s="180"/>
    </row>
    <row r="24" spans="1:14" x14ac:dyDescent="0.2">
      <c r="A24" s="141" t="s">
        <v>16</v>
      </c>
      <c r="B24" s="226"/>
      <c r="C24" s="226"/>
      <c r="D24" s="226"/>
      <c r="E24" s="227"/>
      <c r="F24" s="226"/>
      <c r="G24" s="189"/>
      <c r="H24" s="226"/>
      <c r="I24" s="232">
        <f>SUM(I25:I40)</f>
        <v>544.29750000000001</v>
      </c>
      <c r="J24" s="219"/>
      <c r="L24" s="180"/>
      <c r="M24" s="180"/>
      <c r="N24" s="180"/>
    </row>
    <row r="25" spans="1:14" x14ac:dyDescent="0.2">
      <c r="A25" s="152" t="s">
        <v>303</v>
      </c>
      <c r="B25" s="226"/>
      <c r="C25" s="233">
        <v>40</v>
      </c>
      <c r="D25" s="226"/>
      <c r="E25" s="185" t="s">
        <v>112</v>
      </c>
      <c r="F25" s="226"/>
      <c r="G25" s="148">
        <v>5.65</v>
      </c>
      <c r="H25" s="226"/>
      <c r="I25" s="231">
        <f t="shared" ref="I25:I40" si="1">C25*G25</f>
        <v>226</v>
      </c>
      <c r="J25" s="219"/>
      <c r="K25" s="234"/>
      <c r="L25" s="180"/>
      <c r="M25" s="180"/>
      <c r="N25" s="180"/>
    </row>
    <row r="26" spans="1:14" x14ac:dyDescent="0.2">
      <c r="A26" s="279" t="s">
        <v>181</v>
      </c>
      <c r="B26" s="278"/>
      <c r="C26" s="233">
        <v>23</v>
      </c>
      <c r="D26" s="278"/>
      <c r="E26" s="185" t="s">
        <v>10</v>
      </c>
      <c r="F26" s="278"/>
      <c r="G26" s="148">
        <v>0.5</v>
      </c>
      <c r="H26" s="226"/>
      <c r="I26" s="231">
        <f t="shared" si="1"/>
        <v>11.5</v>
      </c>
      <c r="J26" s="219"/>
      <c r="K26" s="234"/>
      <c r="L26" s="180"/>
      <c r="M26" s="180"/>
      <c r="N26" s="180"/>
    </row>
    <row r="27" spans="1:14" x14ac:dyDescent="0.2">
      <c r="A27" s="279" t="s">
        <v>143</v>
      </c>
      <c r="B27" s="278"/>
      <c r="C27" s="233">
        <v>8</v>
      </c>
      <c r="D27" s="278"/>
      <c r="E27" s="185" t="s">
        <v>175</v>
      </c>
      <c r="F27" s="278"/>
      <c r="G27" s="148">
        <v>1.5</v>
      </c>
      <c r="H27" s="226"/>
      <c r="I27" s="231">
        <f t="shared" si="1"/>
        <v>12</v>
      </c>
      <c r="J27" s="219"/>
      <c r="K27" s="234"/>
      <c r="L27" s="180"/>
      <c r="M27" s="180"/>
      <c r="N27" s="180"/>
    </row>
    <row r="28" spans="1:14" x14ac:dyDescent="0.2">
      <c r="A28" s="279" t="s">
        <v>199</v>
      </c>
      <c r="B28" s="278"/>
      <c r="C28" s="233">
        <v>8</v>
      </c>
      <c r="D28" s="278"/>
      <c r="E28" s="185" t="s">
        <v>175</v>
      </c>
      <c r="F28" s="278"/>
      <c r="G28" s="148">
        <v>2.2999999999999998</v>
      </c>
      <c r="H28" s="226"/>
      <c r="I28" s="231">
        <f>C28*G28</f>
        <v>18.399999999999999</v>
      </c>
      <c r="J28" s="219"/>
      <c r="K28" s="234"/>
      <c r="L28" s="180"/>
      <c r="M28" s="180"/>
      <c r="N28" s="180"/>
    </row>
    <row r="29" spans="1:14" x14ac:dyDescent="0.2">
      <c r="A29" s="277" t="s">
        <v>118</v>
      </c>
      <c r="B29" s="278"/>
      <c r="C29" s="233">
        <v>20</v>
      </c>
      <c r="D29" s="278"/>
      <c r="E29" s="185" t="s">
        <v>175</v>
      </c>
      <c r="F29" s="278"/>
      <c r="G29" s="148">
        <v>1.02</v>
      </c>
      <c r="H29" s="226"/>
      <c r="I29" s="231">
        <f t="shared" si="1"/>
        <v>20.399999999999999</v>
      </c>
      <c r="J29" s="219"/>
      <c r="K29" s="234"/>
      <c r="L29" s="180"/>
      <c r="M29" s="180"/>
      <c r="N29" s="180"/>
    </row>
    <row r="30" spans="1:14" x14ac:dyDescent="0.2">
      <c r="A30" s="277" t="s">
        <v>117</v>
      </c>
      <c r="B30" s="278"/>
      <c r="C30" s="233">
        <v>2</v>
      </c>
      <c r="D30" s="278"/>
      <c r="E30" s="185" t="s">
        <v>161</v>
      </c>
      <c r="F30" s="278"/>
      <c r="G30" s="148">
        <v>4.9000000000000004</v>
      </c>
      <c r="H30" s="226"/>
      <c r="I30" s="231">
        <f t="shared" si="1"/>
        <v>9.8000000000000007</v>
      </c>
      <c r="J30" s="219"/>
      <c r="K30" s="234"/>
      <c r="L30" s="180"/>
      <c r="M30" s="180"/>
      <c r="N30" s="180"/>
    </row>
    <row r="31" spans="1:14" x14ac:dyDescent="0.2">
      <c r="A31" s="277" t="s">
        <v>217</v>
      </c>
      <c r="B31" s="278"/>
      <c r="C31" s="277">
        <v>0.75</v>
      </c>
      <c r="D31" s="278"/>
      <c r="E31" s="185" t="s">
        <v>35</v>
      </c>
      <c r="F31" s="278"/>
      <c r="G31" s="148">
        <v>14.65</v>
      </c>
      <c r="H31" s="226"/>
      <c r="I31" s="231">
        <f t="shared" si="1"/>
        <v>10.987500000000001</v>
      </c>
      <c r="J31" s="219"/>
      <c r="K31" s="234"/>
      <c r="L31" s="180"/>
      <c r="M31" s="180"/>
      <c r="N31" s="180"/>
    </row>
    <row r="32" spans="1:14" x14ac:dyDescent="0.2">
      <c r="A32" s="279" t="s">
        <v>254</v>
      </c>
      <c r="B32" s="278"/>
      <c r="C32" s="233">
        <v>5.5</v>
      </c>
      <c r="D32" s="278"/>
      <c r="E32" s="185" t="s">
        <v>42</v>
      </c>
      <c r="F32" s="278"/>
      <c r="G32" s="148">
        <v>4.7</v>
      </c>
      <c r="H32" s="226"/>
      <c r="I32" s="231">
        <f t="shared" si="1"/>
        <v>25.85</v>
      </c>
      <c r="J32" s="219"/>
      <c r="K32" s="234"/>
      <c r="L32" s="180"/>
      <c r="M32" s="180"/>
      <c r="N32" s="180"/>
    </row>
    <row r="33" spans="1:14" x14ac:dyDescent="0.2">
      <c r="A33" s="279" t="s">
        <v>218</v>
      </c>
      <c r="B33" s="278"/>
      <c r="C33" s="233">
        <v>5.6</v>
      </c>
      <c r="D33" s="278"/>
      <c r="E33" s="185" t="s">
        <v>36</v>
      </c>
      <c r="F33" s="278"/>
      <c r="G33" s="148">
        <v>8.6999999999999993</v>
      </c>
      <c r="H33" s="226"/>
      <c r="I33" s="231">
        <f t="shared" si="1"/>
        <v>48.719999999999992</v>
      </c>
      <c r="J33" s="219"/>
      <c r="K33" s="234"/>
      <c r="L33" s="180"/>
      <c r="M33" s="180"/>
      <c r="N33" s="180"/>
    </row>
    <row r="34" spans="1:14" x14ac:dyDescent="0.2">
      <c r="A34" s="279" t="s">
        <v>256</v>
      </c>
      <c r="B34" s="278"/>
      <c r="C34" s="233">
        <v>6</v>
      </c>
      <c r="D34" s="278"/>
      <c r="E34" s="185" t="s">
        <v>42</v>
      </c>
      <c r="F34" s="278"/>
      <c r="G34" s="148">
        <v>2.75</v>
      </c>
      <c r="H34" s="226"/>
      <c r="I34" s="231">
        <f t="shared" si="1"/>
        <v>16.5</v>
      </c>
      <c r="J34" s="219"/>
      <c r="K34" s="180"/>
      <c r="L34" s="180"/>
      <c r="M34" s="180"/>
      <c r="N34" s="180"/>
    </row>
    <row r="35" spans="1:14" x14ac:dyDescent="0.2">
      <c r="A35" s="279" t="s">
        <v>219</v>
      </c>
      <c r="B35" s="278"/>
      <c r="C35" s="233">
        <v>2</v>
      </c>
      <c r="D35" s="278"/>
      <c r="E35" s="185" t="s">
        <v>35</v>
      </c>
      <c r="F35" s="278"/>
      <c r="G35" s="148">
        <v>7.75</v>
      </c>
      <c r="H35" s="226"/>
      <c r="I35" s="231">
        <f t="shared" si="1"/>
        <v>15.5</v>
      </c>
      <c r="J35" s="219"/>
      <c r="K35" s="180"/>
      <c r="L35" s="180"/>
      <c r="M35" s="180"/>
      <c r="N35" s="180"/>
    </row>
    <row r="36" spans="1:14" x14ac:dyDescent="0.2">
      <c r="A36" s="279" t="s">
        <v>299</v>
      </c>
      <c r="B36" s="278"/>
      <c r="C36" s="233">
        <v>7</v>
      </c>
      <c r="D36" s="278"/>
      <c r="E36" s="185" t="s">
        <v>175</v>
      </c>
      <c r="F36" s="278"/>
      <c r="G36" s="148">
        <v>2.42</v>
      </c>
      <c r="H36" s="226"/>
      <c r="I36" s="231">
        <f t="shared" si="1"/>
        <v>16.939999999999998</v>
      </c>
      <c r="J36" s="219"/>
      <c r="K36" s="180"/>
      <c r="L36" s="180"/>
      <c r="M36" s="180"/>
      <c r="N36" s="180"/>
    </row>
    <row r="37" spans="1:14" x14ac:dyDescent="0.2">
      <c r="A37" s="279" t="s">
        <v>300</v>
      </c>
      <c r="B37" s="278"/>
      <c r="C37" s="233">
        <v>18</v>
      </c>
      <c r="D37" s="278"/>
      <c r="E37" s="185" t="s">
        <v>175</v>
      </c>
      <c r="F37" s="278"/>
      <c r="G37" s="148">
        <v>1.35</v>
      </c>
      <c r="H37" s="226"/>
      <c r="I37" s="231">
        <f t="shared" si="1"/>
        <v>24.3</v>
      </c>
      <c r="J37" s="219"/>
      <c r="K37" s="180"/>
      <c r="L37" s="180"/>
      <c r="M37" s="180"/>
      <c r="N37" s="180"/>
    </row>
    <row r="38" spans="1:14" x14ac:dyDescent="0.2">
      <c r="A38" s="279" t="s">
        <v>255</v>
      </c>
      <c r="B38" s="278"/>
      <c r="C38" s="233">
        <v>5</v>
      </c>
      <c r="D38" s="278"/>
      <c r="E38" s="185" t="s">
        <v>175</v>
      </c>
      <c r="F38" s="278"/>
      <c r="G38" s="148">
        <v>7.5</v>
      </c>
      <c r="H38" s="226"/>
      <c r="I38" s="231">
        <f t="shared" si="1"/>
        <v>37.5</v>
      </c>
      <c r="J38" s="219"/>
      <c r="K38" s="234"/>
      <c r="L38" s="180"/>
      <c r="M38" s="180"/>
      <c r="N38" s="180"/>
    </row>
    <row r="39" spans="1:14" x14ac:dyDescent="0.2">
      <c r="A39" s="279" t="s">
        <v>301</v>
      </c>
      <c r="B39" s="278"/>
      <c r="C39" s="233">
        <v>10.5</v>
      </c>
      <c r="D39" s="278"/>
      <c r="E39" s="185" t="s">
        <v>175</v>
      </c>
      <c r="F39" s="278"/>
      <c r="G39" s="148">
        <v>2.6</v>
      </c>
      <c r="H39" s="226"/>
      <c r="I39" s="231">
        <f t="shared" si="1"/>
        <v>27.3</v>
      </c>
      <c r="J39" s="219"/>
      <c r="K39" s="234"/>
      <c r="L39" s="180"/>
      <c r="M39" s="180"/>
      <c r="N39" s="180"/>
    </row>
    <row r="40" spans="1:14" x14ac:dyDescent="0.2">
      <c r="A40" s="279" t="s">
        <v>302</v>
      </c>
      <c r="B40" s="278"/>
      <c r="C40" s="277">
        <v>1</v>
      </c>
      <c r="D40" s="278"/>
      <c r="E40" s="185" t="s">
        <v>36</v>
      </c>
      <c r="F40" s="278"/>
      <c r="G40" s="148">
        <v>22.6</v>
      </c>
      <c r="H40" s="226"/>
      <c r="I40" s="231">
        <f t="shared" si="1"/>
        <v>22.6</v>
      </c>
      <c r="J40" s="219"/>
      <c r="L40" s="180"/>
      <c r="M40" s="180"/>
      <c r="N40" s="180"/>
    </row>
    <row r="41" spans="1:14" ht="5.25" customHeight="1" x14ac:dyDescent="0.2">
      <c r="A41" s="226"/>
      <c r="B41" s="226"/>
      <c r="C41" s="226"/>
      <c r="D41" s="226"/>
      <c r="E41" s="227"/>
      <c r="F41" s="226"/>
      <c r="G41" s="189"/>
      <c r="H41" s="226"/>
      <c r="I41" s="231"/>
      <c r="J41" s="219"/>
      <c r="L41" s="180"/>
      <c r="M41" s="180"/>
      <c r="N41" s="180"/>
    </row>
    <row r="42" spans="1:14" x14ac:dyDescent="0.2">
      <c r="A42" s="141" t="s">
        <v>39</v>
      </c>
      <c r="B42" s="226"/>
      <c r="C42" s="226"/>
      <c r="D42" s="226"/>
      <c r="E42" s="227"/>
      <c r="F42" s="226"/>
      <c r="G42" s="189"/>
      <c r="H42" s="226"/>
      <c r="I42" s="232">
        <f>SUM(I43:I48)</f>
        <v>157.25</v>
      </c>
      <c r="J42" s="219"/>
      <c r="L42" s="180"/>
      <c r="M42" s="180"/>
      <c r="N42" s="180"/>
    </row>
    <row r="43" spans="1:14" x14ac:dyDescent="0.2">
      <c r="A43" s="183" t="s">
        <v>257</v>
      </c>
      <c r="B43" s="226"/>
      <c r="C43" s="183">
        <v>1</v>
      </c>
      <c r="D43" s="226"/>
      <c r="E43" s="185" t="s">
        <v>163</v>
      </c>
      <c r="F43" s="226"/>
      <c r="G43" s="148">
        <v>44</v>
      </c>
      <c r="H43" s="226"/>
      <c r="I43" s="231">
        <f t="shared" ref="I43:I48" si="2">C43*G43</f>
        <v>44</v>
      </c>
      <c r="J43" s="219"/>
      <c r="L43" s="180"/>
      <c r="M43" s="180"/>
      <c r="N43" s="180"/>
    </row>
    <row r="44" spans="1:14" x14ac:dyDescent="0.2">
      <c r="A44" s="183" t="s">
        <v>220</v>
      </c>
      <c r="B44" s="226"/>
      <c r="C44" s="183">
        <v>1</v>
      </c>
      <c r="D44" s="226"/>
      <c r="E44" s="185" t="s">
        <v>163</v>
      </c>
      <c r="F44" s="226"/>
      <c r="G44" s="148">
        <v>7.75</v>
      </c>
      <c r="H44" s="226"/>
      <c r="I44" s="231">
        <f t="shared" si="2"/>
        <v>7.75</v>
      </c>
      <c r="J44" s="219"/>
      <c r="L44" s="180"/>
      <c r="M44" s="180"/>
      <c r="N44" s="180"/>
    </row>
    <row r="45" spans="1:14" x14ac:dyDescent="0.2">
      <c r="A45" s="183" t="s">
        <v>221</v>
      </c>
      <c r="B45" s="226"/>
      <c r="C45" s="183">
        <v>1</v>
      </c>
      <c r="D45" s="226"/>
      <c r="E45" s="185" t="s">
        <v>163</v>
      </c>
      <c r="F45" s="226"/>
      <c r="G45" s="148">
        <v>7.25</v>
      </c>
      <c r="H45" s="226"/>
      <c r="I45" s="231">
        <f t="shared" si="2"/>
        <v>7.25</v>
      </c>
      <c r="J45" s="219"/>
      <c r="L45" s="180"/>
      <c r="M45" s="180"/>
      <c r="N45" s="180"/>
    </row>
    <row r="46" spans="1:14" x14ac:dyDescent="0.2">
      <c r="A46" s="183" t="s">
        <v>222</v>
      </c>
      <c r="B46" s="226"/>
      <c r="C46" s="183">
        <v>1</v>
      </c>
      <c r="D46" s="226"/>
      <c r="E46" s="185" t="s">
        <v>163</v>
      </c>
      <c r="F46" s="226"/>
      <c r="G46" s="148">
        <v>30</v>
      </c>
      <c r="H46" s="226"/>
      <c r="I46" s="231">
        <f t="shared" si="2"/>
        <v>30</v>
      </c>
      <c r="J46" s="219"/>
      <c r="L46" s="180"/>
      <c r="M46" s="180"/>
      <c r="N46" s="180"/>
    </row>
    <row r="47" spans="1:14" x14ac:dyDescent="0.2">
      <c r="A47" s="152" t="s">
        <v>223</v>
      </c>
      <c r="B47" s="226"/>
      <c r="C47" s="152">
        <v>7</v>
      </c>
      <c r="D47" s="226"/>
      <c r="E47" s="185" t="s">
        <v>163</v>
      </c>
      <c r="F47" s="226"/>
      <c r="G47" s="148">
        <v>9.75</v>
      </c>
      <c r="H47" s="226"/>
      <c r="I47" s="231">
        <f t="shared" si="2"/>
        <v>68.25</v>
      </c>
      <c r="J47" s="219"/>
      <c r="L47" s="180"/>
      <c r="M47" s="180"/>
      <c r="N47" s="180"/>
    </row>
    <row r="48" spans="1:14" x14ac:dyDescent="0.2">
      <c r="A48" s="183"/>
      <c r="B48" s="226"/>
      <c r="C48" s="183"/>
      <c r="D48" s="226"/>
      <c r="E48" s="185"/>
      <c r="F48" s="226"/>
      <c r="G48" s="145"/>
      <c r="H48" s="226"/>
      <c r="I48" s="231">
        <f t="shared" si="2"/>
        <v>0</v>
      </c>
      <c r="J48" s="219"/>
      <c r="L48" s="180"/>
      <c r="M48" s="180"/>
      <c r="N48" s="180"/>
    </row>
    <row r="49" spans="1:14" ht="6" customHeight="1" x14ac:dyDescent="0.2">
      <c r="A49" s="226"/>
      <c r="B49" s="226"/>
      <c r="C49" s="226"/>
      <c r="D49" s="226"/>
      <c r="E49" s="227"/>
      <c r="F49" s="226"/>
      <c r="G49" s="189"/>
      <c r="H49" s="226"/>
      <c r="I49" s="231"/>
      <c r="J49" s="219"/>
      <c r="L49" s="180"/>
      <c r="M49" s="180"/>
      <c r="N49" s="180"/>
    </row>
    <row r="50" spans="1:14" x14ac:dyDescent="0.2">
      <c r="A50" s="141" t="s">
        <v>19</v>
      </c>
      <c r="B50" s="226"/>
      <c r="C50" s="226"/>
      <c r="D50" s="226"/>
      <c r="E50" s="227"/>
      <c r="F50" s="226"/>
      <c r="G50" s="189"/>
      <c r="H50" s="226"/>
      <c r="I50" s="232">
        <f>SUM(I51:I53)</f>
        <v>117.89999999999999</v>
      </c>
      <c r="J50" s="219"/>
      <c r="L50" s="180"/>
      <c r="M50" s="180"/>
      <c r="N50" s="180"/>
    </row>
    <row r="51" spans="1:14" x14ac:dyDescent="0.2">
      <c r="A51" s="183" t="s">
        <v>224</v>
      </c>
      <c r="B51" s="226"/>
      <c r="C51" s="183">
        <v>30</v>
      </c>
      <c r="D51" s="226"/>
      <c r="E51" s="185" t="s">
        <v>165</v>
      </c>
      <c r="F51" s="226"/>
      <c r="G51" s="148">
        <v>1.9</v>
      </c>
      <c r="H51" s="226"/>
      <c r="I51" s="231">
        <f>C51*G51</f>
        <v>57</v>
      </c>
      <c r="J51" s="219"/>
      <c r="L51" s="180"/>
      <c r="M51" s="180"/>
      <c r="N51" s="180"/>
    </row>
    <row r="52" spans="1:14" x14ac:dyDescent="0.2">
      <c r="A52" s="183" t="s">
        <v>225</v>
      </c>
      <c r="B52" s="226"/>
      <c r="C52" s="183">
        <v>1</v>
      </c>
      <c r="D52" s="226"/>
      <c r="E52" s="185" t="s">
        <v>163</v>
      </c>
      <c r="F52" s="226"/>
      <c r="G52" s="148">
        <v>45.6</v>
      </c>
      <c r="H52" s="226"/>
      <c r="I52" s="231">
        <f>C52*G52</f>
        <v>45.6</v>
      </c>
      <c r="J52" s="219"/>
      <c r="L52" s="180"/>
      <c r="M52" s="180"/>
      <c r="N52" s="180"/>
    </row>
    <row r="53" spans="1:14" x14ac:dyDescent="0.2">
      <c r="A53" s="183" t="s">
        <v>226</v>
      </c>
      <c r="B53" s="226"/>
      <c r="C53" s="183">
        <v>30</v>
      </c>
      <c r="D53" s="226"/>
      <c r="E53" s="185" t="s">
        <v>165</v>
      </c>
      <c r="F53" s="226"/>
      <c r="G53" s="145">
        <v>0.51</v>
      </c>
      <c r="H53" s="226"/>
      <c r="I53" s="231">
        <f>C53*G53</f>
        <v>15.3</v>
      </c>
      <c r="J53" s="219"/>
      <c r="L53" s="180"/>
      <c r="M53" s="180"/>
      <c r="N53" s="180"/>
    </row>
    <row r="54" spans="1:14" ht="3" customHeight="1" x14ac:dyDescent="0.2">
      <c r="A54" s="235"/>
      <c r="B54" s="218"/>
      <c r="C54" s="235"/>
      <c r="D54" s="218"/>
      <c r="E54" s="236"/>
      <c r="F54" s="218"/>
      <c r="G54" s="190"/>
      <c r="H54" s="226"/>
      <c r="I54" s="231"/>
      <c r="J54" s="219"/>
      <c r="L54" s="180"/>
      <c r="M54" s="180"/>
      <c r="N54" s="180"/>
    </row>
    <row r="55" spans="1:14" x14ac:dyDescent="0.2">
      <c r="A55" s="141" t="s">
        <v>121</v>
      </c>
      <c r="B55" s="226"/>
      <c r="C55" s="226"/>
      <c r="D55" s="226"/>
      <c r="E55" s="227"/>
      <c r="F55" s="226"/>
      <c r="G55" s="189"/>
      <c r="H55" s="226"/>
      <c r="I55" s="232">
        <f>SUM(I56:I60)</f>
        <v>125.086</v>
      </c>
      <c r="J55" s="219"/>
      <c r="L55" s="180"/>
      <c r="M55" s="180"/>
      <c r="N55" s="180"/>
    </row>
    <row r="56" spans="1:14" x14ac:dyDescent="0.2">
      <c r="A56" s="183" t="s">
        <v>169</v>
      </c>
      <c r="B56" s="226"/>
      <c r="C56" s="152">
        <v>4.59</v>
      </c>
      <c r="D56" s="226"/>
      <c r="E56" s="185" t="s">
        <v>112</v>
      </c>
      <c r="F56" s="226"/>
      <c r="G56" s="148">
        <v>2.5</v>
      </c>
      <c r="H56" s="226"/>
      <c r="I56" s="231">
        <f>C56*G56</f>
        <v>11.475</v>
      </c>
      <c r="J56" s="219"/>
      <c r="L56" s="180"/>
      <c r="M56" s="180"/>
      <c r="N56" s="180"/>
    </row>
    <row r="57" spans="1:14" x14ac:dyDescent="0.2">
      <c r="A57" s="183" t="s">
        <v>170</v>
      </c>
      <c r="B57" s="226"/>
      <c r="C57" s="152">
        <v>19.41</v>
      </c>
      <c r="D57" s="226"/>
      <c r="E57" s="185" t="s">
        <v>112</v>
      </c>
      <c r="F57" s="226"/>
      <c r="G57" s="148">
        <v>2.2999999999999998</v>
      </c>
      <c r="H57" s="226"/>
      <c r="I57" s="231">
        <f>C57*G57</f>
        <v>44.642999999999994</v>
      </c>
      <c r="J57" s="219"/>
      <c r="L57" s="180"/>
      <c r="M57" s="180"/>
      <c r="N57" s="180"/>
    </row>
    <row r="58" spans="1:14" x14ac:dyDescent="0.2">
      <c r="A58" s="183" t="s">
        <v>171</v>
      </c>
      <c r="B58" s="226"/>
      <c r="C58" s="152">
        <v>2.2799999999999998</v>
      </c>
      <c r="D58" s="226"/>
      <c r="E58" s="185" t="s">
        <v>112</v>
      </c>
      <c r="F58" s="226"/>
      <c r="G58" s="148">
        <v>2.85</v>
      </c>
      <c r="H58" s="226"/>
      <c r="I58" s="231">
        <f>C58*G58</f>
        <v>6.4979999999999993</v>
      </c>
      <c r="J58" s="219"/>
      <c r="L58" s="180"/>
      <c r="M58" s="180"/>
      <c r="N58" s="180"/>
    </row>
    <row r="59" spans="1:14" x14ac:dyDescent="0.2">
      <c r="A59" s="152" t="s">
        <v>125</v>
      </c>
      <c r="B59" s="226"/>
      <c r="C59" s="183">
        <v>1</v>
      </c>
      <c r="D59" s="226"/>
      <c r="E59" s="185" t="s">
        <v>163</v>
      </c>
      <c r="F59" s="226"/>
      <c r="G59" s="148">
        <v>9.39</v>
      </c>
      <c r="H59" s="226"/>
      <c r="I59" s="231">
        <f>C59*G59</f>
        <v>9.39</v>
      </c>
      <c r="J59" s="219"/>
      <c r="L59" s="180"/>
      <c r="M59" s="180"/>
      <c r="N59" s="180"/>
    </row>
    <row r="60" spans="1:14" x14ac:dyDescent="0.2">
      <c r="A60" s="152" t="s">
        <v>172</v>
      </c>
      <c r="B60" s="226"/>
      <c r="C60" s="183">
        <v>1</v>
      </c>
      <c r="D60" s="226"/>
      <c r="E60" s="185" t="s">
        <v>163</v>
      </c>
      <c r="F60" s="226"/>
      <c r="G60" s="148">
        <v>53.08</v>
      </c>
      <c r="H60" s="226"/>
      <c r="I60" s="231">
        <f>C60*G60</f>
        <v>53.08</v>
      </c>
      <c r="J60" s="219"/>
      <c r="L60" s="180"/>
      <c r="M60" s="180"/>
      <c r="N60" s="180"/>
    </row>
    <row r="61" spans="1:14" ht="5.25" customHeight="1" x14ac:dyDescent="0.2">
      <c r="A61" s="235"/>
      <c r="B61" s="218"/>
      <c r="C61" s="235"/>
      <c r="D61" s="218"/>
      <c r="E61" s="236"/>
      <c r="F61" s="218"/>
      <c r="G61" s="190"/>
      <c r="H61" s="226"/>
      <c r="I61" s="231"/>
      <c r="J61" s="219"/>
      <c r="L61" s="180"/>
      <c r="M61" s="180"/>
      <c r="N61" s="180"/>
    </row>
    <row r="62" spans="1:14" x14ac:dyDescent="0.2">
      <c r="A62" s="141" t="s">
        <v>122</v>
      </c>
      <c r="B62" s="226"/>
      <c r="C62" s="226"/>
      <c r="D62" s="226"/>
      <c r="E62" s="227"/>
      <c r="F62" s="226"/>
      <c r="G62" s="189"/>
      <c r="H62" s="226"/>
      <c r="I62" s="232">
        <f>SUM(I63:I67)</f>
        <v>177.92899999999997</v>
      </c>
      <c r="J62" s="219"/>
      <c r="L62" s="180"/>
      <c r="M62" s="180"/>
      <c r="N62" s="180"/>
    </row>
    <row r="63" spans="1:14" x14ac:dyDescent="0.2">
      <c r="A63" s="183" t="s">
        <v>167</v>
      </c>
      <c r="B63" s="226"/>
      <c r="C63" s="152">
        <v>4.5199999999999996</v>
      </c>
      <c r="D63" s="226"/>
      <c r="E63" s="185" t="s">
        <v>38</v>
      </c>
      <c r="F63" s="226"/>
      <c r="G63" s="148">
        <v>18.5</v>
      </c>
      <c r="H63" s="226"/>
      <c r="I63" s="231">
        <f>C63*G63</f>
        <v>83.61999999999999</v>
      </c>
      <c r="J63" s="219"/>
      <c r="L63" s="180"/>
      <c r="M63" s="180"/>
      <c r="N63" s="180"/>
    </row>
    <row r="64" spans="1:14" x14ac:dyDescent="0.2">
      <c r="A64" s="183" t="s">
        <v>183</v>
      </c>
      <c r="B64" s="226"/>
      <c r="C64" s="273">
        <v>2</v>
      </c>
      <c r="D64" s="226"/>
      <c r="E64" s="185" t="s">
        <v>38</v>
      </c>
      <c r="F64" s="226"/>
      <c r="G64" s="148">
        <v>14.4</v>
      </c>
      <c r="H64" s="226"/>
      <c r="I64" s="231">
        <f>C64*G64</f>
        <v>28.8</v>
      </c>
      <c r="J64" s="219"/>
      <c r="L64" s="180"/>
      <c r="M64" s="180"/>
      <c r="N64" s="180"/>
    </row>
    <row r="65" spans="1:14" x14ac:dyDescent="0.2">
      <c r="A65" s="183" t="s">
        <v>211</v>
      </c>
      <c r="B65" s="226"/>
      <c r="C65" s="299">
        <v>1.2</v>
      </c>
      <c r="D65" s="226"/>
      <c r="E65" s="185" t="s">
        <v>38</v>
      </c>
      <c r="F65" s="226"/>
      <c r="G65" s="148">
        <v>18.5</v>
      </c>
      <c r="H65" s="226"/>
      <c r="I65" s="231">
        <f>C65*G65</f>
        <v>22.2</v>
      </c>
      <c r="J65" s="219"/>
      <c r="L65" s="180"/>
      <c r="M65" s="180"/>
      <c r="N65" s="180"/>
    </row>
    <row r="66" spans="1:14" x14ac:dyDescent="0.2">
      <c r="A66" s="183" t="s">
        <v>227</v>
      </c>
      <c r="B66" s="226"/>
      <c r="C66" s="299">
        <v>1.04</v>
      </c>
      <c r="D66" s="226"/>
      <c r="E66" s="185" t="s">
        <v>38</v>
      </c>
      <c r="F66" s="226"/>
      <c r="G66" s="148">
        <v>18.5</v>
      </c>
      <c r="H66" s="226"/>
      <c r="I66" s="231">
        <f>C66*G66</f>
        <v>19.240000000000002</v>
      </c>
      <c r="J66" s="219"/>
      <c r="L66" s="180"/>
      <c r="M66" s="180"/>
      <c r="N66" s="180"/>
    </row>
    <row r="67" spans="1:14" x14ac:dyDescent="0.2">
      <c r="A67" s="183" t="s">
        <v>168</v>
      </c>
      <c r="B67" s="226"/>
      <c r="C67" s="152">
        <v>2.2599999999999998</v>
      </c>
      <c r="D67" s="226"/>
      <c r="E67" s="185" t="s">
        <v>38</v>
      </c>
      <c r="F67" s="226"/>
      <c r="G67" s="148">
        <v>10.65</v>
      </c>
      <c r="H67" s="226"/>
      <c r="I67" s="231">
        <f>C67*G67</f>
        <v>24.068999999999999</v>
      </c>
      <c r="J67" s="219"/>
      <c r="L67" s="180"/>
      <c r="M67" s="180"/>
      <c r="N67" s="180"/>
    </row>
    <row r="68" spans="1:14" ht="5.25" customHeight="1" x14ac:dyDescent="0.2">
      <c r="A68" s="235"/>
      <c r="B68" s="218"/>
      <c r="C68" s="235"/>
      <c r="D68" s="218"/>
      <c r="E68" s="236"/>
      <c r="F68" s="218"/>
      <c r="G68" s="190"/>
      <c r="H68" s="226"/>
      <c r="I68" s="231"/>
      <c r="J68" s="219"/>
      <c r="L68" s="180"/>
      <c r="M68" s="180"/>
      <c r="N68" s="180"/>
    </row>
    <row r="69" spans="1:14" x14ac:dyDescent="0.2">
      <c r="A69" s="141" t="s">
        <v>228</v>
      </c>
      <c r="B69" s="226"/>
      <c r="C69" s="226"/>
      <c r="D69" s="226"/>
      <c r="E69" s="227"/>
      <c r="F69" s="226"/>
      <c r="G69" s="189"/>
      <c r="H69" s="226"/>
      <c r="I69" s="232">
        <f>SUM(I70:I72)</f>
        <v>66.739999999999995</v>
      </c>
      <c r="J69" s="219"/>
      <c r="L69" s="180"/>
      <c r="M69" s="180"/>
      <c r="N69" s="180"/>
    </row>
    <row r="70" spans="1:14" x14ac:dyDescent="0.2">
      <c r="A70" s="152" t="s">
        <v>229</v>
      </c>
      <c r="B70" s="226"/>
      <c r="C70" s="152">
        <v>470</v>
      </c>
      <c r="D70" s="226"/>
      <c r="E70" s="185" t="s">
        <v>10</v>
      </c>
      <c r="F70" s="226"/>
      <c r="G70" s="207">
        <v>0.108</v>
      </c>
      <c r="H70" s="226"/>
      <c r="I70" s="231">
        <f>C70*G70</f>
        <v>50.76</v>
      </c>
      <c r="J70" s="219"/>
      <c r="L70" s="180"/>
      <c r="M70" s="180"/>
      <c r="N70" s="180"/>
    </row>
    <row r="71" spans="1:14" x14ac:dyDescent="0.2">
      <c r="A71" s="152" t="s">
        <v>230</v>
      </c>
      <c r="B71" s="226"/>
      <c r="C71" s="183">
        <v>470</v>
      </c>
      <c r="D71" s="226"/>
      <c r="E71" s="185" t="s">
        <v>10</v>
      </c>
      <c r="F71" s="226"/>
      <c r="G71" s="207">
        <v>3.4000000000000002E-2</v>
      </c>
      <c r="H71" s="226"/>
      <c r="I71" s="231">
        <f>C71*G71</f>
        <v>15.98</v>
      </c>
      <c r="J71" s="219"/>
      <c r="L71" s="180"/>
      <c r="M71" s="180"/>
      <c r="N71" s="180"/>
    </row>
    <row r="72" spans="1:14" ht="5.25" customHeight="1" x14ac:dyDescent="0.2">
      <c r="A72" s="226"/>
      <c r="B72" s="226"/>
      <c r="C72" s="226"/>
      <c r="D72" s="226"/>
      <c r="E72" s="227"/>
      <c r="F72" s="226"/>
      <c r="G72" s="189"/>
      <c r="H72" s="226"/>
      <c r="I72" s="231"/>
      <c r="J72" s="219"/>
      <c r="L72" s="180"/>
      <c r="M72" s="180"/>
      <c r="N72" s="180"/>
    </row>
    <row r="73" spans="1:14" x14ac:dyDescent="0.2">
      <c r="A73" s="141" t="s">
        <v>20</v>
      </c>
      <c r="B73" s="226"/>
      <c r="C73" s="226"/>
      <c r="D73" s="226"/>
      <c r="E73" s="227"/>
      <c r="F73" s="226"/>
      <c r="G73" s="189"/>
      <c r="H73" s="226"/>
      <c r="I73" s="232">
        <f>SUM(I74:I76)</f>
        <v>150.28</v>
      </c>
      <c r="J73" s="219"/>
      <c r="L73" s="180"/>
      <c r="M73" s="180"/>
      <c r="N73" s="180"/>
    </row>
    <row r="74" spans="1:14" x14ac:dyDescent="0.2">
      <c r="A74" s="183" t="s">
        <v>21</v>
      </c>
      <c r="B74" s="226"/>
      <c r="C74" s="152">
        <v>1</v>
      </c>
      <c r="D74" s="226"/>
      <c r="E74" s="185" t="s">
        <v>163</v>
      </c>
      <c r="F74" s="226"/>
      <c r="G74" s="148">
        <v>70</v>
      </c>
      <c r="H74" s="226"/>
      <c r="I74" s="231">
        <f>C74*G74</f>
        <v>70</v>
      </c>
      <c r="J74" s="219"/>
      <c r="L74" s="180"/>
      <c r="M74" s="180"/>
      <c r="N74" s="180"/>
    </row>
    <row r="75" spans="1:14" x14ac:dyDescent="0.2">
      <c r="A75" s="183" t="s">
        <v>182</v>
      </c>
      <c r="B75" s="226"/>
      <c r="C75" s="183">
        <v>446</v>
      </c>
      <c r="D75" s="226"/>
      <c r="E75" s="185" t="s">
        <v>10</v>
      </c>
      <c r="F75" s="226"/>
      <c r="G75" s="145">
        <v>0.18</v>
      </c>
      <c r="H75" s="226"/>
      <c r="I75" s="231">
        <f>C75*G75</f>
        <v>80.28</v>
      </c>
      <c r="J75" s="219"/>
      <c r="L75" s="180"/>
      <c r="M75" s="180"/>
      <c r="N75" s="180"/>
    </row>
    <row r="76" spans="1:14" x14ac:dyDescent="0.2">
      <c r="A76" s="183"/>
      <c r="B76" s="226"/>
      <c r="C76" s="183"/>
      <c r="D76" s="226"/>
      <c r="E76" s="185"/>
      <c r="F76" s="226"/>
      <c r="G76" s="160"/>
      <c r="H76" s="226"/>
      <c r="I76" s="231">
        <f>C76*G76</f>
        <v>0</v>
      </c>
      <c r="J76" s="219"/>
      <c r="L76" s="180"/>
      <c r="M76" s="180"/>
      <c r="N76" s="180"/>
    </row>
    <row r="77" spans="1:14" ht="4.5" customHeight="1" x14ac:dyDescent="0.2">
      <c r="A77" s="218"/>
      <c r="B77" s="218"/>
      <c r="C77" s="218"/>
      <c r="D77" s="218"/>
      <c r="E77" s="237"/>
      <c r="F77" s="218"/>
      <c r="G77" s="238"/>
      <c r="H77" s="226"/>
      <c r="I77" s="231"/>
      <c r="J77" s="219"/>
      <c r="L77" s="180"/>
      <c r="M77" s="180"/>
      <c r="N77" s="180"/>
    </row>
    <row r="78" spans="1:14" x14ac:dyDescent="0.2">
      <c r="A78" s="161" t="s">
        <v>231</v>
      </c>
      <c r="B78" s="226"/>
      <c r="C78" s="226"/>
      <c r="D78" s="226"/>
      <c r="E78" s="227"/>
      <c r="F78" s="226"/>
      <c r="G78" s="226"/>
      <c r="H78" s="226"/>
      <c r="I78" s="239">
        <v>73.31</v>
      </c>
      <c r="J78" s="219"/>
      <c r="L78" s="180"/>
      <c r="M78" s="180"/>
      <c r="N78" s="180"/>
    </row>
    <row r="79" spans="1:14" ht="5.25" customHeight="1" x14ac:dyDescent="0.2">
      <c r="A79" s="226"/>
      <c r="B79" s="226"/>
      <c r="C79" s="226"/>
      <c r="D79" s="226"/>
      <c r="E79" s="227"/>
      <c r="F79" s="226"/>
      <c r="G79" s="226"/>
      <c r="H79" s="226"/>
      <c r="I79" s="231"/>
      <c r="J79" s="219"/>
      <c r="L79" s="180"/>
      <c r="M79" s="180"/>
      <c r="N79" s="180"/>
    </row>
    <row r="80" spans="1:14" x14ac:dyDescent="0.2">
      <c r="A80" s="141" t="s">
        <v>24</v>
      </c>
      <c r="B80" s="226"/>
      <c r="C80" s="226"/>
      <c r="D80" s="226"/>
      <c r="E80" s="227"/>
      <c r="F80" s="226"/>
      <c r="G80" s="226"/>
      <c r="H80" s="226"/>
      <c r="I80" s="231">
        <f>SUM(I11:I78)-(I11+I15+I24+I42+I50+I55+I62+I69+I73)</f>
        <v>2232.0925000000002</v>
      </c>
      <c r="J80" s="219"/>
      <c r="M80" s="180"/>
      <c r="N80" s="180"/>
    </row>
    <row r="81" spans="1:14" x14ac:dyDescent="0.2">
      <c r="A81" s="141" t="s">
        <v>25</v>
      </c>
      <c r="B81" s="226"/>
      <c r="C81" s="226"/>
      <c r="D81" s="226"/>
      <c r="E81" s="227"/>
      <c r="F81" s="226"/>
      <c r="G81" s="226"/>
      <c r="H81" s="226"/>
      <c r="I81" s="231">
        <f>I80/C7</f>
        <v>4.7491329787234049</v>
      </c>
      <c r="J81" s="219"/>
      <c r="M81" s="180"/>
      <c r="N81" s="180"/>
    </row>
    <row r="82" spans="1:14" ht="5.25" customHeight="1" x14ac:dyDescent="0.2">
      <c r="A82" s="226"/>
      <c r="B82" s="226"/>
      <c r="C82" s="226"/>
      <c r="D82" s="226"/>
      <c r="E82" s="227"/>
      <c r="F82" s="226"/>
      <c r="G82" s="226"/>
      <c r="H82" s="226"/>
      <c r="I82" s="231"/>
      <c r="J82" s="219"/>
      <c r="L82" s="180"/>
      <c r="M82" s="180"/>
      <c r="N82" s="180"/>
    </row>
    <row r="83" spans="1:14" x14ac:dyDescent="0.2">
      <c r="A83" s="240" t="s">
        <v>26</v>
      </c>
      <c r="B83" s="240"/>
      <c r="C83" s="240"/>
      <c r="D83" s="240"/>
      <c r="E83" s="241"/>
      <c r="F83" s="240"/>
      <c r="G83" s="240"/>
      <c r="H83" s="240"/>
      <c r="I83" s="242">
        <f>I7-I80</f>
        <v>1175.4074999999998</v>
      </c>
      <c r="J83" s="219"/>
      <c r="L83" s="180"/>
      <c r="M83" s="180"/>
      <c r="N83" s="180"/>
    </row>
    <row r="84" spans="1:14" ht="5.25" customHeight="1" x14ac:dyDescent="0.2">
      <c r="A84" s="226"/>
      <c r="B84" s="226"/>
      <c r="C84" s="226"/>
      <c r="D84" s="226"/>
      <c r="E84" s="227"/>
      <c r="F84" s="226"/>
      <c r="G84" s="226"/>
      <c r="H84" s="226"/>
      <c r="I84" s="231"/>
      <c r="J84" s="219"/>
      <c r="L84" s="180"/>
      <c r="M84" s="180"/>
      <c r="N84" s="180"/>
    </row>
    <row r="85" spans="1:14" x14ac:dyDescent="0.2">
      <c r="A85" s="128" t="s">
        <v>27</v>
      </c>
      <c r="B85" s="226"/>
      <c r="C85" s="226"/>
      <c r="D85" s="226"/>
      <c r="E85" s="227"/>
      <c r="F85" s="226"/>
      <c r="G85" s="226"/>
      <c r="H85" s="226"/>
      <c r="I85" s="231"/>
      <c r="J85" s="219"/>
      <c r="L85" s="180"/>
      <c r="M85" s="180"/>
      <c r="N85" s="180"/>
    </row>
    <row r="86" spans="1:14" ht="14.1" customHeight="1" x14ac:dyDescent="0.2">
      <c r="A86" s="317" t="s">
        <v>232</v>
      </c>
      <c r="B86" s="317"/>
      <c r="C86" s="317"/>
      <c r="D86" s="318"/>
      <c r="E86" s="318"/>
      <c r="F86" s="318"/>
      <c r="G86" s="318"/>
      <c r="H86" s="318"/>
      <c r="I86" s="148">
        <v>69</v>
      </c>
      <c r="J86" s="219"/>
      <c r="L86" s="180"/>
      <c r="M86" s="180"/>
      <c r="N86" s="180"/>
    </row>
    <row r="87" spans="1:14" ht="14.1" customHeight="1" x14ac:dyDescent="0.2">
      <c r="A87" s="317" t="s">
        <v>59</v>
      </c>
      <c r="B87" s="317"/>
      <c r="C87" s="317"/>
      <c r="D87" s="318"/>
      <c r="E87" s="318"/>
      <c r="F87" s="318"/>
      <c r="G87" s="318"/>
      <c r="H87" s="318"/>
      <c r="I87" s="148">
        <v>5.56</v>
      </c>
      <c r="J87" s="219"/>
      <c r="L87" s="180"/>
      <c r="M87" s="180"/>
      <c r="N87" s="180"/>
    </row>
    <row r="88" spans="1:14" ht="14.1" customHeight="1" x14ac:dyDescent="0.2">
      <c r="A88" s="317" t="s">
        <v>57</v>
      </c>
      <c r="B88" s="317"/>
      <c r="C88" s="317"/>
      <c r="D88" s="318"/>
      <c r="E88" s="318"/>
      <c r="F88" s="318"/>
      <c r="G88" s="318"/>
      <c r="H88" s="318"/>
      <c r="I88" s="148">
        <v>188</v>
      </c>
      <c r="J88" s="219"/>
      <c r="L88" s="180"/>
      <c r="M88" s="180"/>
      <c r="N88" s="180"/>
    </row>
    <row r="89" spans="1:14" ht="14.1" customHeight="1" x14ac:dyDescent="0.2">
      <c r="A89" s="319" t="s">
        <v>58</v>
      </c>
      <c r="B89" s="319"/>
      <c r="C89" s="319"/>
      <c r="D89" s="318"/>
      <c r="E89" s="318"/>
      <c r="F89" s="318"/>
      <c r="G89" s="318"/>
      <c r="H89" s="318"/>
      <c r="I89" s="195"/>
      <c r="J89" s="219"/>
      <c r="L89" s="180"/>
      <c r="M89" s="180"/>
      <c r="N89" s="180"/>
    </row>
    <row r="90" spans="1:14" ht="14.1" customHeight="1" x14ac:dyDescent="0.2">
      <c r="A90" s="319" t="s">
        <v>233</v>
      </c>
      <c r="B90" s="319"/>
      <c r="C90" s="319"/>
      <c r="D90" s="318"/>
      <c r="E90" s="318"/>
      <c r="F90" s="318"/>
      <c r="G90" s="318"/>
      <c r="H90" s="318"/>
      <c r="I90" s="148">
        <v>625</v>
      </c>
      <c r="J90" s="219"/>
      <c r="L90" s="180"/>
      <c r="M90" s="180"/>
      <c r="N90" s="180"/>
    </row>
    <row r="91" spans="1:14" ht="14.1" customHeight="1" x14ac:dyDescent="0.2">
      <c r="A91" s="319" t="s">
        <v>173</v>
      </c>
      <c r="B91" s="319"/>
      <c r="C91" s="319"/>
      <c r="D91" s="318"/>
      <c r="E91" s="318"/>
      <c r="F91" s="318"/>
      <c r="G91" s="318"/>
      <c r="H91" s="318"/>
      <c r="I91" s="148">
        <v>47</v>
      </c>
      <c r="J91" s="219"/>
      <c r="L91" s="180"/>
      <c r="M91" s="180"/>
      <c r="N91" s="180"/>
    </row>
    <row r="92" spans="1:14" ht="14.1" customHeight="1" x14ac:dyDescent="0.2">
      <c r="A92" s="319" t="s">
        <v>29</v>
      </c>
      <c r="B92" s="319"/>
      <c r="C92" s="319"/>
      <c r="D92" s="318"/>
      <c r="E92" s="318"/>
      <c r="F92" s="318"/>
      <c r="G92" s="318"/>
      <c r="H92" s="318"/>
      <c r="I92" s="148">
        <v>138</v>
      </c>
      <c r="J92" s="219"/>
      <c r="L92" s="180"/>
      <c r="M92" s="180"/>
      <c r="N92" s="180"/>
    </row>
    <row r="93" spans="1:14" ht="14.1" customHeight="1" x14ac:dyDescent="0.2">
      <c r="A93" s="319"/>
      <c r="B93" s="319"/>
      <c r="C93" s="319"/>
      <c r="D93" s="318"/>
      <c r="E93" s="318"/>
      <c r="F93" s="318"/>
      <c r="G93" s="318"/>
      <c r="H93" s="318"/>
      <c r="I93" s="243"/>
      <c r="J93" s="219"/>
      <c r="L93" s="180"/>
      <c r="M93" s="180"/>
      <c r="N93" s="180"/>
    </row>
    <row r="94" spans="1:14" ht="5.25" customHeight="1" x14ac:dyDescent="0.2">
      <c r="A94" s="226"/>
      <c r="B94" s="226"/>
      <c r="C94" s="226"/>
      <c r="D94" s="226"/>
      <c r="E94" s="227"/>
      <c r="F94" s="226"/>
      <c r="G94" s="226"/>
      <c r="H94" s="226"/>
      <c r="I94" s="231"/>
      <c r="J94" s="219"/>
      <c r="L94" s="180"/>
      <c r="M94" s="180"/>
      <c r="N94" s="180"/>
    </row>
    <row r="95" spans="1:14" x14ac:dyDescent="0.2">
      <c r="A95" s="141" t="s">
        <v>30</v>
      </c>
      <c r="B95" s="226"/>
      <c r="C95" s="226"/>
      <c r="D95" s="226"/>
      <c r="E95" s="227"/>
      <c r="F95" s="226"/>
      <c r="G95" s="226"/>
      <c r="H95" s="226"/>
      <c r="I95" s="231">
        <f>SUM(I85:I93)</f>
        <v>1072.56</v>
      </c>
      <c r="J95" s="219"/>
      <c r="L95" s="180"/>
      <c r="M95" s="180"/>
      <c r="N95" s="180"/>
    </row>
    <row r="96" spans="1:14" x14ac:dyDescent="0.2">
      <c r="A96" s="141" t="s">
        <v>31</v>
      </c>
      <c r="B96" s="226"/>
      <c r="C96" s="226"/>
      <c r="D96" s="226"/>
      <c r="E96" s="227"/>
      <c r="F96" s="226"/>
      <c r="G96" s="226"/>
      <c r="H96" s="226"/>
      <c r="I96" s="231">
        <f>I95/C7</f>
        <v>2.2820425531914892</v>
      </c>
      <c r="J96" s="219"/>
      <c r="L96" s="180"/>
      <c r="M96" s="180"/>
      <c r="N96" s="180"/>
    </row>
    <row r="97" spans="1:14" x14ac:dyDescent="0.2">
      <c r="A97" s="226"/>
      <c r="B97" s="226"/>
      <c r="C97" s="226"/>
      <c r="D97" s="226"/>
      <c r="E97" s="227"/>
      <c r="F97" s="226"/>
      <c r="G97" s="226"/>
      <c r="H97" s="226"/>
      <c r="I97" s="231"/>
      <c r="J97" s="219"/>
      <c r="L97" s="180"/>
      <c r="M97" s="180"/>
      <c r="N97" s="180"/>
    </row>
    <row r="98" spans="1:14" x14ac:dyDescent="0.2">
      <c r="A98" s="141" t="s">
        <v>32</v>
      </c>
      <c r="B98" s="226"/>
      <c r="C98" s="226"/>
      <c r="D98" s="226"/>
      <c r="E98" s="227"/>
      <c r="F98" s="226"/>
      <c r="G98" s="226"/>
      <c r="H98" s="226"/>
      <c r="I98" s="231">
        <f>I80+I95</f>
        <v>3304.6525000000001</v>
      </c>
      <c r="J98" s="219"/>
      <c r="L98" s="180"/>
      <c r="M98" s="180"/>
      <c r="N98" s="180"/>
    </row>
    <row r="99" spans="1:14" x14ac:dyDescent="0.2">
      <c r="A99" s="141" t="s">
        <v>33</v>
      </c>
      <c r="B99" s="226"/>
      <c r="C99" s="226"/>
      <c r="D99" s="226"/>
      <c r="E99" s="227"/>
      <c r="F99" s="226"/>
      <c r="G99" s="226"/>
      <c r="H99" s="226"/>
      <c r="I99" s="244">
        <f>I98/C7</f>
        <v>7.0311755319148936</v>
      </c>
      <c r="J99" s="219"/>
      <c r="L99" s="180"/>
      <c r="M99" s="180"/>
      <c r="N99" s="180"/>
    </row>
    <row r="100" spans="1:14" x14ac:dyDescent="0.2">
      <c r="A100" s="226"/>
      <c r="B100" s="226"/>
      <c r="C100" s="226"/>
      <c r="D100" s="226"/>
      <c r="E100" s="227"/>
      <c r="F100" s="226"/>
      <c r="G100" s="226"/>
      <c r="H100" s="226"/>
      <c r="I100" s="231"/>
      <c r="J100" s="219"/>
      <c r="L100" s="180"/>
      <c r="M100" s="180"/>
      <c r="N100" s="180"/>
    </row>
    <row r="101" spans="1:14" x14ac:dyDescent="0.2">
      <c r="A101" s="226" t="s">
        <v>34</v>
      </c>
      <c r="B101" s="226"/>
      <c r="C101" s="226"/>
      <c r="D101" s="226"/>
      <c r="E101" s="227"/>
      <c r="F101" s="226"/>
      <c r="G101" s="226"/>
      <c r="H101" s="226"/>
      <c r="I101" s="231">
        <f>I7-I98</f>
        <v>102.84749999999985</v>
      </c>
      <c r="J101" s="219"/>
      <c r="L101" s="180"/>
      <c r="M101" s="180"/>
      <c r="N101" s="180"/>
    </row>
    <row r="102" spans="1:14" x14ac:dyDescent="0.2">
      <c r="A102" s="240"/>
      <c r="B102" s="240"/>
      <c r="C102" s="240"/>
      <c r="D102" s="240"/>
      <c r="E102" s="241"/>
      <c r="F102" s="240"/>
      <c r="G102" s="240"/>
      <c r="H102" s="240"/>
      <c r="I102" s="245"/>
      <c r="J102" s="126"/>
      <c r="L102" s="180"/>
      <c r="M102" s="180"/>
      <c r="N102" s="180"/>
    </row>
    <row r="103" spans="1:14" x14ac:dyDescent="0.2">
      <c r="A103" s="132" t="s">
        <v>79</v>
      </c>
      <c r="B103" s="132"/>
      <c r="C103" s="132"/>
      <c r="D103" s="132"/>
      <c r="E103" s="137"/>
      <c r="F103" s="132"/>
      <c r="G103" s="132"/>
      <c r="H103" s="132"/>
      <c r="I103" s="132"/>
      <c r="J103" s="132"/>
      <c r="L103" s="180"/>
      <c r="M103" s="180"/>
      <c r="N103" s="180"/>
    </row>
    <row r="104" spans="1:14" s="208" customFormat="1" x14ac:dyDescent="0.2">
      <c r="A104" s="321" t="s">
        <v>234</v>
      </c>
      <c r="B104" s="321"/>
      <c r="C104" s="321"/>
      <c r="D104" s="321"/>
      <c r="E104" s="321"/>
      <c r="F104" s="321"/>
      <c r="G104" s="321"/>
      <c r="H104" s="321"/>
      <c r="I104" s="321"/>
      <c r="J104" s="210"/>
      <c r="L104" s="214"/>
      <c r="M104" s="214"/>
      <c r="N104" s="214"/>
    </row>
    <row r="105" spans="1:14" s="208" customFormat="1" x14ac:dyDescent="0.2">
      <c r="A105" s="322"/>
      <c r="B105" s="322"/>
      <c r="C105" s="322"/>
      <c r="D105" s="322"/>
      <c r="E105" s="322"/>
      <c r="F105" s="322"/>
      <c r="G105" s="322"/>
      <c r="H105" s="322"/>
      <c r="I105" s="322"/>
      <c r="J105" s="210"/>
      <c r="L105" s="214"/>
      <c r="M105" s="214"/>
      <c r="N105" s="214"/>
    </row>
    <row r="106" spans="1:14" s="208" customFormat="1" x14ac:dyDescent="0.2">
      <c r="A106" s="320"/>
      <c r="B106" s="320"/>
      <c r="C106" s="320"/>
      <c r="D106" s="320"/>
      <c r="E106" s="320"/>
      <c r="F106" s="320"/>
      <c r="G106" s="320"/>
      <c r="H106" s="320"/>
      <c r="I106" s="320"/>
      <c r="J106" s="210"/>
      <c r="L106" s="214"/>
      <c r="M106" s="214"/>
      <c r="N106" s="214"/>
    </row>
    <row r="107" spans="1:14" x14ac:dyDescent="0.2">
      <c r="A107" s="212"/>
      <c r="B107" s="212"/>
      <c r="C107" s="212"/>
      <c r="D107" s="212"/>
      <c r="E107" s="130"/>
      <c r="F107" s="212"/>
      <c r="G107" s="212"/>
      <c r="H107" s="212"/>
      <c r="I107" s="212"/>
      <c r="J107" s="212"/>
      <c r="L107" s="180"/>
      <c r="M107" s="180"/>
      <c r="N107" s="180"/>
    </row>
    <row r="108" spans="1:14" x14ac:dyDescent="0.2">
      <c r="A108" s="165" t="s">
        <v>46</v>
      </c>
      <c r="B108" s="212"/>
      <c r="C108" s="166" t="s">
        <v>50</v>
      </c>
      <c r="D108" s="212"/>
      <c r="E108" s="130" t="s">
        <v>48</v>
      </c>
      <c r="F108" s="212"/>
      <c r="G108" s="166" t="s">
        <v>49</v>
      </c>
      <c r="H108" s="215"/>
      <c r="I108" s="215"/>
      <c r="J108" s="212"/>
      <c r="L108" s="180"/>
      <c r="M108" s="180"/>
      <c r="N108" s="180"/>
    </row>
    <row r="109" spans="1:14" x14ac:dyDescent="0.2">
      <c r="A109" s="212"/>
      <c r="B109" s="212"/>
      <c r="C109" s="167">
        <v>0.1</v>
      </c>
      <c r="D109" s="212"/>
      <c r="E109" s="130"/>
      <c r="F109" s="212"/>
      <c r="G109" s="167">
        <v>0.1</v>
      </c>
      <c r="H109" s="215"/>
      <c r="I109" s="215"/>
      <c r="J109" s="212"/>
      <c r="L109" s="180"/>
      <c r="M109" s="180"/>
      <c r="N109" s="180"/>
    </row>
    <row r="110" spans="1:14" x14ac:dyDescent="0.2">
      <c r="A110" s="212"/>
      <c r="B110" s="212"/>
      <c r="C110" s="168"/>
      <c r="D110" s="124"/>
      <c r="E110" s="123" t="s">
        <v>47</v>
      </c>
      <c r="F110" s="124"/>
      <c r="G110" s="168"/>
      <c r="H110" s="215"/>
      <c r="I110" s="215"/>
      <c r="J110" s="212"/>
      <c r="L110" s="180"/>
      <c r="M110" s="180"/>
      <c r="N110" s="180"/>
    </row>
    <row r="111" spans="1:14" x14ac:dyDescent="0.2">
      <c r="A111" s="169" t="s">
        <v>43</v>
      </c>
      <c r="B111" s="212"/>
      <c r="C111" s="170">
        <f>E111*(1-C109)</f>
        <v>423</v>
      </c>
      <c r="D111" s="171"/>
      <c r="E111" s="172">
        <f>C7</f>
        <v>470</v>
      </c>
      <c r="F111" s="171"/>
      <c r="G111" s="173">
        <f>E111*(1+G109)</f>
        <v>517</v>
      </c>
      <c r="H111" s="215"/>
      <c r="I111" s="215"/>
      <c r="J111" s="212"/>
      <c r="L111" s="180"/>
      <c r="M111" s="180"/>
      <c r="N111" s="180"/>
    </row>
    <row r="112" spans="1:14" ht="4.5" customHeight="1" x14ac:dyDescent="0.2">
      <c r="A112" s="212"/>
      <c r="B112" s="212"/>
      <c r="C112" s="212"/>
      <c r="D112" s="212"/>
      <c r="E112" s="130"/>
      <c r="F112" s="212"/>
      <c r="G112" s="212"/>
      <c r="H112" s="215"/>
      <c r="I112" s="215"/>
      <c r="J112" s="212"/>
      <c r="L112" s="180"/>
      <c r="M112" s="180"/>
      <c r="N112" s="180"/>
    </row>
    <row r="113" spans="1:14" x14ac:dyDescent="0.2">
      <c r="A113" s="212" t="s">
        <v>51</v>
      </c>
      <c r="B113" s="212"/>
      <c r="C113" s="174">
        <f>$I$80/C111</f>
        <v>5.2768144208037828</v>
      </c>
      <c r="D113" s="212"/>
      <c r="E113" s="174">
        <f>$I$80/E111</f>
        <v>4.7491329787234049</v>
      </c>
      <c r="F113" s="212"/>
      <c r="G113" s="174">
        <f>$I$80/G111</f>
        <v>4.3173936170212768</v>
      </c>
      <c r="H113" s="215"/>
      <c r="I113" s="215"/>
      <c r="J113" s="212"/>
      <c r="L113" s="180"/>
      <c r="M113" s="180"/>
      <c r="N113" s="180"/>
    </row>
    <row r="114" spans="1:14" ht="4.5" customHeight="1" x14ac:dyDescent="0.2">
      <c r="A114" s="212"/>
      <c r="B114" s="212"/>
      <c r="C114" s="212"/>
      <c r="D114" s="212"/>
      <c r="E114" s="130"/>
      <c r="F114" s="212"/>
      <c r="G114" s="212"/>
      <c r="H114" s="215"/>
      <c r="I114" s="215"/>
      <c r="J114" s="212"/>
      <c r="L114" s="180"/>
      <c r="M114" s="180"/>
      <c r="N114" s="180"/>
    </row>
    <row r="115" spans="1:14" x14ac:dyDescent="0.2">
      <c r="A115" s="212" t="s">
        <v>52</v>
      </c>
      <c r="B115" s="212"/>
      <c r="C115" s="174">
        <f>$I$95/C111</f>
        <v>2.5356028368794323</v>
      </c>
      <c r="D115" s="212"/>
      <c r="E115" s="174">
        <f>$I$95/E111</f>
        <v>2.2820425531914892</v>
      </c>
      <c r="F115" s="212"/>
      <c r="G115" s="174">
        <f>$I$95/G111</f>
        <v>2.0745841392649904</v>
      </c>
      <c r="H115" s="215"/>
      <c r="I115" s="215"/>
      <c r="J115" s="212"/>
      <c r="L115" s="180"/>
      <c r="M115" s="180"/>
      <c r="N115" s="180"/>
    </row>
    <row r="116" spans="1:14" ht="3.75" customHeight="1" x14ac:dyDescent="0.2">
      <c r="A116" s="212"/>
      <c r="B116" s="212"/>
      <c r="C116" s="212"/>
      <c r="D116" s="212"/>
      <c r="E116" s="130"/>
      <c r="F116" s="212"/>
      <c r="G116" s="212"/>
      <c r="H116" s="215"/>
      <c r="I116" s="215"/>
      <c r="J116" s="212"/>
      <c r="L116" s="180"/>
      <c r="M116" s="180"/>
      <c r="N116" s="180"/>
    </row>
    <row r="117" spans="1:14" x14ac:dyDescent="0.2">
      <c r="A117" s="212" t="s">
        <v>53</v>
      </c>
      <c r="B117" s="212"/>
      <c r="C117" s="174">
        <f>$I$98/C111</f>
        <v>7.8124172576832152</v>
      </c>
      <c r="D117" s="212"/>
      <c r="E117" s="174">
        <f>$I$98/E111</f>
        <v>7.0311755319148936</v>
      </c>
      <c r="F117" s="212"/>
      <c r="G117" s="174">
        <f>$I$98/G111</f>
        <v>6.3919777562862672</v>
      </c>
      <c r="H117" s="215"/>
      <c r="I117" s="215"/>
      <c r="J117" s="212"/>
      <c r="L117" s="180"/>
      <c r="M117" s="180"/>
      <c r="N117" s="180"/>
    </row>
    <row r="118" spans="1:14" ht="5.25" customHeight="1" x14ac:dyDescent="0.2">
      <c r="A118" s="132"/>
      <c r="B118" s="132"/>
      <c r="C118" s="132"/>
      <c r="D118" s="132"/>
      <c r="E118" s="137"/>
      <c r="F118" s="132"/>
      <c r="G118" s="132"/>
      <c r="H118" s="164"/>
      <c r="I118" s="164"/>
      <c r="J118" s="212"/>
      <c r="L118" s="180"/>
      <c r="M118" s="180"/>
      <c r="N118" s="180"/>
    </row>
    <row r="119" spans="1:14" x14ac:dyDescent="0.2">
      <c r="A119" s="212"/>
      <c r="B119" s="212"/>
      <c r="C119" s="212"/>
      <c r="D119" s="212"/>
      <c r="E119" s="130"/>
      <c r="F119" s="212"/>
      <c r="G119" s="212"/>
      <c r="H119" s="215"/>
      <c r="I119" s="215"/>
      <c r="J119" s="212"/>
      <c r="L119" s="180"/>
      <c r="M119" s="180"/>
      <c r="N119" s="180"/>
    </row>
    <row r="120" spans="1:14" x14ac:dyDescent="0.2">
      <c r="A120" s="212"/>
      <c r="B120" s="212"/>
      <c r="C120" s="124"/>
      <c r="D120" s="124"/>
      <c r="E120" s="125" t="s">
        <v>43</v>
      </c>
      <c r="F120" s="124"/>
      <c r="G120" s="124"/>
      <c r="H120" s="215"/>
      <c r="I120" s="215"/>
      <c r="J120" s="212"/>
      <c r="L120" s="180"/>
      <c r="M120" s="180"/>
      <c r="N120" s="180"/>
    </row>
    <row r="121" spans="1:14" x14ac:dyDescent="0.2">
      <c r="A121" s="169" t="s">
        <v>47</v>
      </c>
      <c r="B121" s="212"/>
      <c r="C121" s="175">
        <f>E121*(1-C109)</f>
        <v>6.5250000000000004</v>
      </c>
      <c r="D121" s="171"/>
      <c r="E121" s="176">
        <f>G7</f>
        <v>7.25</v>
      </c>
      <c r="F121" s="171"/>
      <c r="G121" s="175">
        <f>E121*(1+G109)</f>
        <v>7.9750000000000005</v>
      </c>
      <c r="H121" s="215"/>
      <c r="I121" s="215"/>
      <c r="J121" s="212"/>
      <c r="L121" s="180"/>
      <c r="M121" s="180"/>
      <c r="N121" s="180"/>
    </row>
    <row r="122" spans="1:14" ht="4.5" customHeight="1" x14ac:dyDescent="0.2">
      <c r="A122" s="212"/>
      <c r="B122" s="212"/>
      <c r="C122" s="212"/>
      <c r="D122" s="212"/>
      <c r="E122" s="130"/>
      <c r="F122" s="212"/>
      <c r="G122" s="212"/>
      <c r="H122" s="215"/>
      <c r="I122" s="215"/>
      <c r="J122" s="212"/>
      <c r="L122" s="180"/>
      <c r="M122" s="180"/>
      <c r="N122" s="180"/>
    </row>
    <row r="123" spans="1:14" x14ac:dyDescent="0.2">
      <c r="A123" s="212" t="s">
        <v>51</v>
      </c>
      <c r="B123" s="212"/>
      <c r="C123" s="177">
        <f>$I$80/C121</f>
        <v>342.0831417624521</v>
      </c>
      <c r="D123" s="212"/>
      <c r="E123" s="177">
        <f>$I$80/E121</f>
        <v>307.87482758620695</v>
      </c>
      <c r="F123" s="212"/>
      <c r="G123" s="177">
        <f>$I$80/G121</f>
        <v>279.88620689655176</v>
      </c>
      <c r="H123" s="215"/>
      <c r="I123" s="215"/>
      <c r="J123" s="212"/>
      <c r="L123" s="180"/>
      <c r="M123" s="180"/>
      <c r="N123" s="180"/>
    </row>
    <row r="124" spans="1:14" ht="3" customHeight="1" x14ac:dyDescent="0.2">
      <c r="A124" s="212"/>
      <c r="B124" s="212"/>
      <c r="C124" s="212"/>
      <c r="D124" s="212"/>
      <c r="E124" s="130"/>
      <c r="F124" s="212"/>
      <c r="G124" s="212"/>
      <c r="H124" s="215"/>
      <c r="I124" s="215"/>
      <c r="J124" s="212"/>
      <c r="L124" s="180"/>
      <c r="M124" s="180"/>
      <c r="N124" s="180"/>
    </row>
    <row r="125" spans="1:14" x14ac:dyDescent="0.2">
      <c r="A125" s="212" t="s">
        <v>52</v>
      </c>
      <c r="B125" s="212"/>
      <c r="C125" s="177">
        <f>$I$95/C121</f>
        <v>164.37701149425286</v>
      </c>
      <c r="D125" s="212"/>
      <c r="E125" s="177">
        <f>$I$95/E121</f>
        <v>147.93931034482759</v>
      </c>
      <c r="F125" s="212"/>
      <c r="G125" s="177">
        <f>$I$95/G121</f>
        <v>134.49028213166142</v>
      </c>
      <c r="H125" s="215"/>
      <c r="I125" s="215"/>
      <c r="J125" s="212"/>
      <c r="L125" s="180"/>
      <c r="M125" s="180"/>
      <c r="N125" s="180"/>
    </row>
    <row r="126" spans="1:14" ht="3.75" customHeight="1" x14ac:dyDescent="0.2">
      <c r="A126" s="212"/>
      <c r="B126" s="212"/>
      <c r="C126" s="212"/>
      <c r="D126" s="212"/>
      <c r="E126" s="130"/>
      <c r="F126" s="212"/>
      <c r="G126" s="212"/>
      <c r="H126" s="215"/>
      <c r="I126" s="215"/>
      <c r="J126" s="212"/>
      <c r="L126" s="180"/>
      <c r="M126" s="180"/>
      <c r="N126" s="180"/>
    </row>
    <row r="127" spans="1:14" x14ac:dyDescent="0.2">
      <c r="A127" s="212" t="s">
        <v>53</v>
      </c>
      <c r="B127" s="212"/>
      <c r="C127" s="177">
        <f>$I$98/C121</f>
        <v>506.46015325670498</v>
      </c>
      <c r="D127" s="212"/>
      <c r="E127" s="177">
        <f>$I$98/E121</f>
        <v>455.81413793103451</v>
      </c>
      <c r="F127" s="212"/>
      <c r="G127" s="177">
        <f>$I$98/G121</f>
        <v>414.37648902821314</v>
      </c>
      <c r="H127" s="215"/>
      <c r="I127" s="215"/>
      <c r="J127" s="212"/>
      <c r="L127" s="180"/>
      <c r="M127" s="180"/>
      <c r="N127" s="180"/>
    </row>
    <row r="128" spans="1:14" ht="5.25" customHeight="1" x14ac:dyDescent="0.2">
      <c r="A128" s="212"/>
      <c r="B128" s="212"/>
      <c r="C128" s="212"/>
      <c r="D128" s="212"/>
      <c r="E128" s="130"/>
      <c r="F128" s="212"/>
      <c r="G128" s="212"/>
      <c r="H128" s="215"/>
      <c r="I128" s="215"/>
      <c r="J128" s="212"/>
      <c r="L128" s="180"/>
      <c r="M128" s="180"/>
      <c r="N128" s="180"/>
    </row>
    <row r="129" spans="1:14" x14ac:dyDescent="0.2">
      <c r="A129" s="124"/>
      <c r="B129" s="124"/>
      <c r="C129" s="124"/>
      <c r="D129" s="124"/>
      <c r="E129" s="125"/>
      <c r="F129" s="124"/>
      <c r="G129" s="124"/>
      <c r="H129" s="246"/>
      <c r="I129" s="246"/>
      <c r="J129" s="212"/>
      <c r="L129" s="180"/>
      <c r="M129" s="180"/>
      <c r="N129" s="180"/>
    </row>
    <row r="130" spans="1:14" x14ac:dyDescent="0.2">
      <c r="A130" s="212"/>
      <c r="B130" s="212"/>
      <c r="C130" s="212"/>
      <c r="D130" s="212"/>
      <c r="E130" s="130"/>
      <c r="F130" s="212"/>
      <c r="G130" s="212"/>
      <c r="H130" s="212"/>
      <c r="I130" s="212"/>
      <c r="J130" s="212"/>
      <c r="L130" s="180"/>
      <c r="M130" s="180"/>
      <c r="N130" s="180"/>
    </row>
    <row r="131" spans="1:14" x14ac:dyDescent="0.2">
      <c r="A131" s="212"/>
      <c r="B131" s="212"/>
      <c r="C131" s="247"/>
      <c r="D131" s="247"/>
      <c r="E131" s="130"/>
      <c r="F131" s="247"/>
      <c r="G131" s="247"/>
      <c r="H131" s="247"/>
      <c r="I131" s="247"/>
      <c r="J131" s="212"/>
      <c r="L131" s="180"/>
      <c r="M131" s="180"/>
      <c r="N131" s="180"/>
    </row>
    <row r="132" spans="1:14" x14ac:dyDescent="0.2">
      <c r="A132" s="121"/>
      <c r="B132" s="121"/>
      <c r="C132" s="248"/>
      <c r="D132" s="248"/>
      <c r="E132" s="249"/>
      <c r="F132" s="248"/>
      <c r="G132" s="248"/>
      <c r="H132" s="248"/>
      <c r="I132" s="234"/>
    </row>
    <row r="133" spans="1:14" ht="24" customHeight="1" x14ac:dyDescent="0.25">
      <c r="A133" s="250" t="s">
        <v>235</v>
      </c>
      <c r="B133" s="121"/>
      <c r="C133" s="248"/>
      <c r="D133" s="248"/>
      <c r="E133" s="251" t="s">
        <v>236</v>
      </c>
      <c r="F133" s="248"/>
      <c r="G133" s="252" t="s">
        <v>237</v>
      </c>
      <c r="H133" s="248"/>
      <c r="I133" s="234"/>
    </row>
    <row r="134" spans="1:14" ht="9" customHeight="1" x14ac:dyDescent="0.25">
      <c r="A134" s="253"/>
      <c r="B134" s="121"/>
      <c r="C134" s="248"/>
      <c r="D134" s="248"/>
      <c r="E134" s="254"/>
      <c r="F134" s="248"/>
      <c r="G134" s="255"/>
      <c r="H134" s="248"/>
      <c r="I134" s="234"/>
    </row>
    <row r="135" spans="1:14" x14ac:dyDescent="0.2">
      <c r="A135" s="256" t="s">
        <v>236</v>
      </c>
      <c r="B135" s="121"/>
      <c r="C135" s="248"/>
      <c r="D135" s="248"/>
      <c r="E135" s="257">
        <f>C7</f>
        <v>470</v>
      </c>
      <c r="F135" s="248"/>
      <c r="G135" s="248"/>
      <c r="H135" s="248"/>
      <c r="I135" s="234"/>
    </row>
    <row r="136" spans="1:14" x14ac:dyDescent="0.2">
      <c r="A136" s="256" t="s">
        <v>238</v>
      </c>
      <c r="B136" s="121"/>
      <c r="C136" s="258">
        <v>0.95</v>
      </c>
      <c r="D136" s="248"/>
      <c r="E136" s="249"/>
      <c r="F136" s="248"/>
      <c r="G136" s="248"/>
      <c r="H136" s="248"/>
      <c r="I136" s="234"/>
    </row>
    <row r="137" spans="1:14" x14ac:dyDescent="0.2">
      <c r="A137" s="256" t="s">
        <v>239</v>
      </c>
      <c r="B137" s="121"/>
      <c r="C137" s="259"/>
      <c r="D137" s="248"/>
      <c r="E137" s="249"/>
      <c r="F137" s="248"/>
      <c r="G137" s="260">
        <f>E135*C136</f>
        <v>446.5</v>
      </c>
      <c r="H137" s="248"/>
      <c r="I137" s="234"/>
    </row>
    <row r="138" spans="1:14" x14ac:dyDescent="0.2">
      <c r="A138" s="121"/>
      <c r="B138" s="121"/>
      <c r="C138" s="248"/>
      <c r="D138" s="248"/>
      <c r="E138" s="249"/>
      <c r="F138" s="248"/>
      <c r="G138" s="248"/>
      <c r="H138" s="248"/>
      <c r="I138" s="234"/>
    </row>
    <row r="139" spans="1:14" x14ac:dyDescent="0.2">
      <c r="A139" s="256" t="s">
        <v>240</v>
      </c>
      <c r="B139" s="121"/>
      <c r="C139" s="248"/>
      <c r="D139" s="248"/>
      <c r="E139" s="261">
        <f>I99</f>
        <v>7.0311755319148936</v>
      </c>
      <c r="F139" s="248"/>
      <c r="G139" s="262">
        <f>E139/C136</f>
        <v>7.4012374020156777</v>
      </c>
      <c r="H139" s="248"/>
      <c r="I139" s="234"/>
    </row>
    <row r="140" spans="1:14" x14ac:dyDescent="0.2">
      <c r="A140" s="121"/>
      <c r="B140" s="121"/>
      <c r="C140" s="248"/>
      <c r="D140" s="248"/>
      <c r="E140" s="249"/>
      <c r="F140" s="248"/>
      <c r="G140" s="248"/>
      <c r="H140" s="248"/>
      <c r="I140" s="234"/>
    </row>
    <row r="141" spans="1:14" x14ac:dyDescent="0.2">
      <c r="A141" s="256" t="s">
        <v>241</v>
      </c>
      <c r="B141" s="121"/>
      <c r="C141" s="121"/>
      <c r="D141" s="248"/>
      <c r="E141" s="263">
        <v>0.35699999999999998</v>
      </c>
      <c r="F141" s="248"/>
      <c r="G141" s="263">
        <f>E141/C136</f>
        <v>0.37578947368421051</v>
      </c>
      <c r="H141" s="248"/>
      <c r="I141" s="234"/>
    </row>
    <row r="142" spans="1:14" x14ac:dyDescent="0.2">
      <c r="A142" s="256" t="s">
        <v>184</v>
      </c>
      <c r="B142" s="121"/>
      <c r="C142" s="121"/>
      <c r="D142" s="248"/>
      <c r="E142" s="263">
        <v>4.1000000000000002E-2</v>
      </c>
      <c r="F142" s="248"/>
      <c r="G142" s="263">
        <f>E142/C136</f>
        <v>4.315789473684211E-2</v>
      </c>
      <c r="H142" s="248"/>
      <c r="I142" s="234"/>
    </row>
    <row r="143" spans="1:14" x14ac:dyDescent="0.2">
      <c r="A143" s="121"/>
      <c r="B143" s="121"/>
      <c r="C143" s="248"/>
      <c r="D143" s="248"/>
      <c r="E143" s="249"/>
      <c r="F143" s="248"/>
      <c r="G143" s="248"/>
      <c r="H143" s="248"/>
      <c r="I143" s="234"/>
    </row>
    <row r="144" spans="1:14" x14ac:dyDescent="0.2">
      <c r="A144" s="256" t="s">
        <v>242</v>
      </c>
      <c r="B144" s="121"/>
      <c r="C144" s="248"/>
      <c r="D144" s="248"/>
      <c r="E144" s="261">
        <f>E139+E141+E142</f>
        <v>7.4291755319148942</v>
      </c>
      <c r="F144" s="248"/>
      <c r="G144" s="261">
        <f>E144/$C$136</f>
        <v>7.8201847704367315</v>
      </c>
      <c r="H144" s="248"/>
      <c r="I144" s="234"/>
    </row>
    <row r="145" spans="1:9" x14ac:dyDescent="0.2">
      <c r="A145" s="121"/>
      <c r="B145" s="121"/>
      <c r="C145" s="248"/>
      <c r="D145" s="248"/>
      <c r="E145" s="249"/>
      <c r="F145" s="248"/>
      <c r="G145" s="248"/>
      <c r="H145" s="248"/>
      <c r="I145" s="234"/>
    </row>
    <row r="146" spans="1:9" ht="39" customHeight="1" x14ac:dyDescent="0.2">
      <c r="A146" s="121"/>
      <c r="B146" s="121"/>
      <c r="C146" s="264" t="s">
        <v>243</v>
      </c>
      <c r="D146" s="248"/>
      <c r="E146" s="251" t="s">
        <v>244</v>
      </c>
      <c r="F146" s="248"/>
      <c r="G146" s="251" t="s">
        <v>244</v>
      </c>
      <c r="H146" s="248"/>
      <c r="I146" s="234"/>
    </row>
    <row r="147" spans="1:9" x14ac:dyDescent="0.2">
      <c r="A147" s="121"/>
      <c r="B147" s="121"/>
      <c r="C147" s="248"/>
      <c r="D147" s="248"/>
      <c r="E147" s="249"/>
      <c r="F147" s="248"/>
      <c r="G147" s="248"/>
      <c r="H147" s="248"/>
      <c r="I147" s="234"/>
    </row>
    <row r="148" spans="1:9" x14ac:dyDescent="0.2">
      <c r="A148" s="265" t="s">
        <v>245</v>
      </c>
      <c r="B148" s="121"/>
      <c r="C148" s="263">
        <v>0.20799999999999999</v>
      </c>
      <c r="D148" s="248"/>
      <c r="E148" s="261">
        <f>$E$144+C148</f>
        <v>7.6371755319148944</v>
      </c>
      <c r="F148" s="248"/>
      <c r="G148" s="261">
        <f>E148/$C$136</f>
        <v>8.0391321388577843</v>
      </c>
      <c r="H148" s="248"/>
      <c r="I148" s="234"/>
    </row>
    <row r="149" spans="1:9" x14ac:dyDescent="0.2">
      <c r="A149" s="265" t="s">
        <v>246</v>
      </c>
      <c r="B149" s="121"/>
      <c r="C149" s="263">
        <v>0.376</v>
      </c>
      <c r="D149" s="248"/>
      <c r="E149" s="261">
        <f t="shared" ref="E149:E156" si="3">$E$144+C149</f>
        <v>7.8051755319148945</v>
      </c>
      <c r="F149" s="248"/>
      <c r="G149" s="261">
        <f t="shared" ref="G149:G156" si="4">E149/$C$136</f>
        <v>8.2159742441209413</v>
      </c>
      <c r="H149" s="248"/>
      <c r="I149" s="234"/>
    </row>
    <row r="150" spans="1:9" x14ac:dyDescent="0.2">
      <c r="A150" s="265" t="s">
        <v>247</v>
      </c>
      <c r="B150" s="121"/>
      <c r="C150" s="263">
        <v>0.46100000000000002</v>
      </c>
      <c r="D150" s="248"/>
      <c r="E150" s="261">
        <f t="shared" si="3"/>
        <v>7.8901755319148945</v>
      </c>
      <c r="F150" s="248"/>
      <c r="G150" s="261">
        <f t="shared" si="4"/>
        <v>8.3054479283314677</v>
      </c>
      <c r="H150" s="248"/>
      <c r="I150" s="234"/>
    </row>
    <row r="151" spans="1:9" x14ac:dyDescent="0.2">
      <c r="A151" s="265" t="s">
        <v>248</v>
      </c>
      <c r="B151" s="121"/>
      <c r="C151" s="263">
        <v>0.54500000000000004</v>
      </c>
      <c r="D151" s="248"/>
      <c r="E151" s="261">
        <f t="shared" si="3"/>
        <v>7.9741755319148941</v>
      </c>
      <c r="F151" s="248"/>
      <c r="G151" s="261">
        <f t="shared" si="4"/>
        <v>8.3938689809630471</v>
      </c>
      <c r="H151" s="248"/>
      <c r="I151" s="234"/>
    </row>
    <row r="152" spans="1:9" x14ac:dyDescent="0.2">
      <c r="A152" s="265" t="s">
        <v>249</v>
      </c>
      <c r="B152" s="121"/>
      <c r="C152" s="263">
        <v>0.63</v>
      </c>
      <c r="D152" s="248"/>
      <c r="E152" s="261">
        <f t="shared" si="3"/>
        <v>8.0591755319148941</v>
      </c>
      <c r="F152" s="248"/>
      <c r="G152" s="261">
        <f t="shared" si="4"/>
        <v>8.4833426651735735</v>
      </c>
      <c r="H152" s="248"/>
      <c r="I152" s="234"/>
    </row>
    <row r="153" spans="1:9" x14ac:dyDescent="0.2">
      <c r="A153" s="265" t="s">
        <v>250</v>
      </c>
      <c r="B153" s="121"/>
      <c r="C153" s="263">
        <v>0.71399999999999997</v>
      </c>
      <c r="D153" s="248"/>
      <c r="E153" s="261">
        <f t="shared" si="3"/>
        <v>8.1431755319148937</v>
      </c>
      <c r="F153" s="248"/>
      <c r="G153" s="261">
        <f t="shared" si="4"/>
        <v>8.5717637178051511</v>
      </c>
      <c r="H153" s="248"/>
      <c r="I153" s="234"/>
    </row>
    <row r="154" spans="1:9" x14ac:dyDescent="0.2">
      <c r="A154" s="265" t="s">
        <v>251</v>
      </c>
      <c r="B154" s="121"/>
      <c r="C154" s="263">
        <v>0.89900000000000002</v>
      </c>
      <c r="D154" s="248"/>
      <c r="E154" s="261">
        <f t="shared" si="3"/>
        <v>8.3281755319148942</v>
      </c>
      <c r="F154" s="248"/>
      <c r="G154" s="261">
        <f t="shared" si="4"/>
        <v>8.7665005599104155</v>
      </c>
      <c r="H154" s="248"/>
      <c r="I154" s="234"/>
    </row>
    <row r="155" spans="1:9" x14ac:dyDescent="0.2">
      <c r="A155" s="265" t="s">
        <v>252</v>
      </c>
      <c r="B155" s="121"/>
      <c r="C155" s="263">
        <v>1.0029999999999999</v>
      </c>
      <c r="D155" s="248"/>
      <c r="E155" s="261">
        <f t="shared" si="3"/>
        <v>8.4321755319148934</v>
      </c>
      <c r="F155" s="248"/>
      <c r="G155" s="261">
        <f t="shared" si="4"/>
        <v>8.8759742441209415</v>
      </c>
      <c r="H155" s="248"/>
      <c r="I155" s="234"/>
    </row>
    <row r="156" spans="1:9" x14ac:dyDescent="0.2">
      <c r="A156" s="266" t="s">
        <v>253</v>
      </c>
      <c r="B156" s="127"/>
      <c r="C156" s="267">
        <v>1.1240000000000001</v>
      </c>
      <c r="D156" s="268"/>
      <c r="E156" s="271">
        <f t="shared" si="3"/>
        <v>8.5531755319148939</v>
      </c>
      <c r="F156" s="268"/>
      <c r="G156" s="261">
        <f t="shared" si="4"/>
        <v>9.0033426651735731</v>
      </c>
      <c r="H156" s="268"/>
      <c r="I156" s="272"/>
    </row>
    <row r="157" spans="1:9" x14ac:dyDescent="0.2">
      <c r="A157" s="269"/>
      <c r="C157" s="270"/>
      <c r="D157" s="270"/>
      <c r="F157" s="270"/>
      <c r="G157" s="270"/>
      <c r="H157" s="270"/>
      <c r="I157" s="234"/>
    </row>
  </sheetData>
  <sheetProtection sheet="1" objects="1" scenarios="1"/>
  <mergeCells count="20">
    <mergeCell ref="A106:I106"/>
    <mergeCell ref="A92:C92"/>
    <mergeCell ref="D92:H92"/>
    <mergeCell ref="A93:C93"/>
    <mergeCell ref="D93:H93"/>
    <mergeCell ref="A104:I104"/>
    <mergeCell ref="A105:I105"/>
    <mergeCell ref="A89:C89"/>
    <mergeCell ref="D89:H89"/>
    <mergeCell ref="A90:C90"/>
    <mergeCell ref="D90:H90"/>
    <mergeCell ref="A91:C91"/>
    <mergeCell ref="D91:H91"/>
    <mergeCell ref="A88:C88"/>
    <mergeCell ref="D88:H88"/>
    <mergeCell ref="A1:J1"/>
    <mergeCell ref="A86:C86"/>
    <mergeCell ref="D86:H86"/>
    <mergeCell ref="A87:C87"/>
    <mergeCell ref="D87:H87"/>
  </mergeCells>
  <pageMargins left="1.25" right="0.75" top="0.25" bottom="0.75" header="0.5" footer="0.5"/>
  <pageSetup scale="74" orientation="portrait" copies="2" r:id="rId1"/>
  <headerFooter alignWithMargins="0">
    <oddFooter>&amp;L&amp;A&amp;CUniversity of Idaho&amp;RAERS Dept</oddFooter>
  </headerFooter>
  <rowBreaks count="1" manualBreakCount="1">
    <brk id="8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zoomScaleNormal="100" workbookViewId="0">
      <pane ySplit="4" topLeftCell="A5" activePane="bottomLeft" state="frozen"/>
      <selection pane="bottomLeft" sqref="A1:J1"/>
    </sheetView>
  </sheetViews>
  <sheetFormatPr defaultRowHeight="12.75" x14ac:dyDescent="0.2"/>
  <cols>
    <col min="1" max="1" width="26.5703125" style="112" customWidth="1"/>
    <col min="2" max="2" width="2" style="112" customWidth="1"/>
    <col min="3" max="3" width="11.7109375" style="112" customWidth="1"/>
    <col min="4" max="4" width="1.140625" style="112" customWidth="1"/>
    <col min="5" max="5" width="10.7109375" style="179" customWidth="1"/>
    <col min="6" max="6" width="1.5703125" style="112" customWidth="1"/>
    <col min="7" max="7" width="10.7109375" style="112" customWidth="1"/>
    <col min="8" max="8" width="1.7109375" style="112" customWidth="1"/>
    <col min="9" max="9" width="16.7109375" style="180" customWidth="1"/>
    <col min="10" max="10" width="1.5703125" style="112" customWidth="1"/>
    <col min="11" max="11" width="1.28515625" style="112" customWidth="1"/>
    <col min="12" max="12" width="10.28515625" style="112" customWidth="1"/>
    <col min="13" max="16384" width="9.140625" style="112"/>
  </cols>
  <sheetData>
    <row r="1" spans="1:17" ht="33.75" customHeight="1" x14ac:dyDescent="0.2">
      <c r="A1" s="313" t="s">
        <v>290</v>
      </c>
      <c r="B1" s="313"/>
      <c r="C1" s="313"/>
      <c r="D1" s="313"/>
      <c r="E1" s="313"/>
      <c r="F1" s="313"/>
      <c r="G1" s="313"/>
      <c r="H1" s="313"/>
      <c r="I1" s="313"/>
      <c r="J1" s="313"/>
      <c r="L1" s="204" t="s">
        <v>329</v>
      </c>
    </row>
    <row r="2" spans="1:17" ht="3.75" customHeight="1" x14ac:dyDescent="0.2">
      <c r="A2" s="113"/>
      <c r="B2" s="113"/>
      <c r="C2" s="113"/>
      <c r="D2" s="113"/>
      <c r="E2" s="114"/>
      <c r="F2" s="113"/>
      <c r="G2" s="113"/>
      <c r="H2" s="113"/>
      <c r="I2" s="115"/>
      <c r="J2" s="113"/>
    </row>
    <row r="3" spans="1:17" ht="15" x14ac:dyDescent="0.2">
      <c r="A3" s="116"/>
      <c r="B3" s="116"/>
      <c r="C3" s="117" t="s">
        <v>2</v>
      </c>
      <c r="D3" s="118"/>
      <c r="E3" s="119"/>
      <c r="F3" s="118"/>
      <c r="G3" s="118" t="s">
        <v>5</v>
      </c>
      <c r="H3" s="118"/>
      <c r="I3" s="120" t="s">
        <v>8</v>
      </c>
      <c r="J3" s="121"/>
    </row>
    <row r="4" spans="1:17" ht="15" x14ac:dyDescent="0.2">
      <c r="A4" s="122" t="s">
        <v>1</v>
      </c>
      <c r="B4" s="116"/>
      <c r="C4" s="117" t="s">
        <v>3</v>
      </c>
      <c r="D4" s="118"/>
      <c r="E4" s="119" t="s">
        <v>4</v>
      </c>
      <c r="F4" s="118"/>
      <c r="G4" s="118" t="s">
        <v>6</v>
      </c>
      <c r="H4" s="118"/>
      <c r="I4" s="120" t="s">
        <v>7</v>
      </c>
      <c r="J4" s="121"/>
    </row>
    <row r="5" spans="1:17" ht="5.25" customHeight="1" x14ac:dyDescent="0.2">
      <c r="A5" s="123"/>
      <c r="B5" s="124"/>
      <c r="C5" s="124"/>
      <c r="D5" s="124"/>
      <c r="E5" s="125"/>
      <c r="F5" s="124"/>
      <c r="G5" s="124"/>
      <c r="H5" s="124"/>
      <c r="I5" s="126"/>
      <c r="J5" s="127"/>
    </row>
    <row r="6" spans="1:17" x14ac:dyDescent="0.2">
      <c r="A6" s="128" t="s">
        <v>0</v>
      </c>
      <c r="B6" s="129"/>
      <c r="C6" s="129"/>
      <c r="D6" s="129"/>
      <c r="E6" s="130"/>
      <c r="F6" s="129"/>
      <c r="G6" s="129"/>
      <c r="H6" s="129"/>
      <c r="I6" s="121"/>
      <c r="J6" s="121"/>
    </row>
    <row r="7" spans="1:17" x14ac:dyDescent="0.2">
      <c r="A7" s="131" t="s">
        <v>144</v>
      </c>
      <c r="B7" s="132"/>
      <c r="C7" s="187">
        <v>36</v>
      </c>
      <c r="D7" s="132"/>
      <c r="E7" s="182" t="s">
        <v>60</v>
      </c>
      <c r="F7" s="132"/>
      <c r="G7" s="216">
        <v>42</v>
      </c>
      <c r="H7" s="132"/>
      <c r="I7" s="135">
        <f>C7*G7</f>
        <v>1512</v>
      </c>
      <c r="J7" s="136"/>
      <c r="L7" s="314"/>
      <c r="M7" s="314"/>
      <c r="N7" s="314"/>
      <c r="O7" s="314"/>
      <c r="P7" s="314"/>
    </row>
    <row r="8" spans="1:17" ht="6.75" customHeight="1" x14ac:dyDescent="0.2">
      <c r="A8" s="132"/>
      <c r="B8" s="132"/>
      <c r="C8" s="132"/>
      <c r="D8" s="132"/>
      <c r="E8" s="137"/>
      <c r="F8" s="132"/>
      <c r="G8" s="191"/>
      <c r="H8" s="132"/>
      <c r="I8" s="135"/>
      <c r="J8" s="136"/>
      <c r="L8" s="315"/>
      <c r="M8" s="315"/>
      <c r="N8" s="315"/>
      <c r="O8" s="315"/>
      <c r="P8" s="315"/>
      <c r="Q8" s="315"/>
    </row>
    <row r="9" spans="1:17" x14ac:dyDescent="0.2">
      <c r="A9" s="128" t="s">
        <v>11</v>
      </c>
      <c r="B9" s="129"/>
      <c r="C9" s="129"/>
      <c r="D9" s="129"/>
      <c r="E9" s="130"/>
      <c r="F9" s="129"/>
      <c r="G9" s="189"/>
      <c r="H9" s="129"/>
      <c r="I9" s="140"/>
      <c r="J9" s="121"/>
    </row>
    <row r="10" spans="1:17" ht="6.75" customHeight="1" x14ac:dyDescent="0.2">
      <c r="A10" s="129"/>
      <c r="B10" s="129"/>
      <c r="C10" s="129"/>
      <c r="D10" s="129"/>
      <c r="E10" s="130"/>
      <c r="F10" s="129"/>
      <c r="G10" s="189"/>
      <c r="H10" s="129"/>
      <c r="I10" s="140"/>
      <c r="J10" s="121"/>
    </row>
    <row r="11" spans="1:17" x14ac:dyDescent="0.2">
      <c r="A11" s="141" t="s">
        <v>12</v>
      </c>
      <c r="B11" s="129"/>
      <c r="C11" s="129"/>
      <c r="D11" s="129"/>
      <c r="E11" s="130"/>
      <c r="F11" s="129"/>
      <c r="G11" s="189"/>
      <c r="H11" s="129"/>
      <c r="I11" s="142">
        <f>SUM(I12:I13)</f>
        <v>147.12</v>
      </c>
      <c r="J11" s="121"/>
    </row>
    <row r="12" spans="1:17" x14ac:dyDescent="0.2">
      <c r="A12" s="152" t="s">
        <v>145</v>
      </c>
      <c r="B12" s="129"/>
      <c r="C12" s="143">
        <v>0.5</v>
      </c>
      <c r="D12" s="129"/>
      <c r="E12" s="144" t="s">
        <v>61</v>
      </c>
      <c r="F12" s="129"/>
      <c r="G12" s="148">
        <v>156</v>
      </c>
      <c r="H12" s="129"/>
      <c r="I12" s="140">
        <f>C12*G12</f>
        <v>78</v>
      </c>
      <c r="J12" s="121"/>
    </row>
    <row r="13" spans="1:17" x14ac:dyDescent="0.2">
      <c r="A13" s="152" t="s">
        <v>185</v>
      </c>
      <c r="B13" s="129"/>
      <c r="C13" s="143">
        <v>0.48</v>
      </c>
      <c r="D13" s="129"/>
      <c r="E13" s="144" t="s">
        <v>61</v>
      </c>
      <c r="F13" s="129"/>
      <c r="G13" s="148">
        <v>144</v>
      </c>
      <c r="H13" s="129"/>
      <c r="I13" s="140">
        <f>C13*G13</f>
        <v>69.12</v>
      </c>
      <c r="J13" s="121"/>
    </row>
    <row r="14" spans="1:17" ht="7.5" customHeight="1" x14ac:dyDescent="0.2">
      <c r="A14" s="129"/>
      <c r="B14" s="129"/>
      <c r="C14" s="129"/>
      <c r="D14" s="129"/>
      <c r="E14" s="130"/>
      <c r="F14" s="129"/>
      <c r="G14" s="189"/>
      <c r="H14" s="129"/>
      <c r="I14" s="140"/>
      <c r="J14" s="121"/>
    </row>
    <row r="15" spans="1:17" x14ac:dyDescent="0.2">
      <c r="A15" s="141" t="s">
        <v>13</v>
      </c>
      <c r="B15" s="129"/>
      <c r="C15" s="129"/>
      <c r="D15" s="129"/>
      <c r="E15" s="130"/>
      <c r="F15" s="129"/>
      <c r="G15" s="189"/>
      <c r="H15" s="129"/>
      <c r="I15" s="142">
        <f>SUM(I16:I22)</f>
        <v>175.05</v>
      </c>
      <c r="J15" s="121"/>
    </row>
    <row r="16" spans="1:17" x14ac:dyDescent="0.2">
      <c r="A16" s="143" t="s">
        <v>68</v>
      </c>
      <c r="B16" s="129"/>
      <c r="C16" s="147">
        <v>115</v>
      </c>
      <c r="D16" s="129"/>
      <c r="E16" s="144" t="s">
        <v>35</v>
      </c>
      <c r="F16" s="129"/>
      <c r="G16" s="148">
        <v>0.55000000000000004</v>
      </c>
      <c r="H16" s="129"/>
      <c r="I16" s="140">
        <f t="shared" ref="I16:I22" si="0">C16*G16</f>
        <v>63.250000000000007</v>
      </c>
      <c r="J16" s="121"/>
    </row>
    <row r="17" spans="1:11" x14ac:dyDescent="0.2">
      <c r="A17" s="143" t="s">
        <v>66</v>
      </c>
      <c r="B17" s="129"/>
      <c r="C17" s="147">
        <v>45</v>
      </c>
      <c r="D17" s="129"/>
      <c r="E17" s="144" t="s">
        <v>35</v>
      </c>
      <c r="F17" s="129"/>
      <c r="G17" s="148">
        <v>0.53</v>
      </c>
      <c r="H17" s="129"/>
      <c r="I17" s="140">
        <f t="shared" si="0"/>
        <v>23.85</v>
      </c>
      <c r="J17" s="121"/>
    </row>
    <row r="18" spans="1:11" x14ac:dyDescent="0.2">
      <c r="A18" s="143" t="s">
        <v>14</v>
      </c>
      <c r="B18" s="129"/>
      <c r="C18" s="147">
        <v>65</v>
      </c>
      <c r="D18" s="129"/>
      <c r="E18" s="144" t="s">
        <v>35</v>
      </c>
      <c r="F18" s="129"/>
      <c r="G18" s="148">
        <v>0.44</v>
      </c>
      <c r="H18" s="129"/>
      <c r="I18" s="140">
        <f t="shared" si="0"/>
        <v>28.6</v>
      </c>
      <c r="J18" s="121"/>
    </row>
    <row r="19" spans="1:11" x14ac:dyDescent="0.2">
      <c r="A19" s="143" t="s">
        <v>202</v>
      </c>
      <c r="B19" s="129"/>
      <c r="C19" s="143">
        <v>55</v>
      </c>
      <c r="D19" s="129"/>
      <c r="E19" s="144" t="s">
        <v>35</v>
      </c>
      <c r="F19" s="129"/>
      <c r="G19" s="148">
        <v>0.27</v>
      </c>
      <c r="H19" s="129"/>
      <c r="I19" s="149">
        <f t="shared" si="0"/>
        <v>14.850000000000001</v>
      </c>
      <c r="J19" s="121"/>
    </row>
    <row r="20" spans="1:11" x14ac:dyDescent="0.2">
      <c r="A20" s="143" t="s">
        <v>15</v>
      </c>
      <c r="B20" s="129"/>
      <c r="C20" s="147">
        <v>10</v>
      </c>
      <c r="D20" s="129"/>
      <c r="E20" s="144" t="s">
        <v>35</v>
      </c>
      <c r="F20" s="129"/>
      <c r="G20" s="148">
        <v>0.73</v>
      </c>
      <c r="H20" s="129"/>
      <c r="I20" s="149">
        <f t="shared" si="0"/>
        <v>7.3</v>
      </c>
      <c r="J20" s="121"/>
    </row>
    <row r="21" spans="1:11" x14ac:dyDescent="0.2">
      <c r="A21" s="143" t="s">
        <v>67</v>
      </c>
      <c r="B21" s="129"/>
      <c r="C21" s="143">
        <v>35</v>
      </c>
      <c r="D21" s="129"/>
      <c r="E21" s="144" t="s">
        <v>35</v>
      </c>
      <c r="F21" s="129"/>
      <c r="G21" s="148">
        <v>0.72</v>
      </c>
      <c r="H21" s="129"/>
      <c r="I21" s="149">
        <f t="shared" si="0"/>
        <v>25.2</v>
      </c>
      <c r="J21" s="121"/>
    </row>
    <row r="22" spans="1:11" x14ac:dyDescent="0.2">
      <c r="A22" s="152" t="s">
        <v>186</v>
      </c>
      <c r="B22" s="129"/>
      <c r="C22" s="143">
        <v>1</v>
      </c>
      <c r="D22" s="129"/>
      <c r="E22" s="185" t="s">
        <v>163</v>
      </c>
      <c r="F22" s="129"/>
      <c r="G22" s="148">
        <v>12</v>
      </c>
      <c r="H22" s="129"/>
      <c r="I22" s="149">
        <f t="shared" si="0"/>
        <v>12</v>
      </c>
      <c r="J22" s="121"/>
      <c r="K22" s="180"/>
    </row>
    <row r="23" spans="1:11" x14ac:dyDescent="0.2">
      <c r="A23" s="141"/>
      <c r="B23" s="129"/>
      <c r="C23" s="129"/>
      <c r="D23" s="129"/>
      <c r="E23" s="130"/>
      <c r="F23" s="129"/>
      <c r="G23" s="189"/>
      <c r="H23" s="129"/>
      <c r="I23" s="149"/>
      <c r="J23" s="121"/>
    </row>
    <row r="24" spans="1:11" x14ac:dyDescent="0.2">
      <c r="A24" s="141" t="s">
        <v>16</v>
      </c>
      <c r="B24" s="129"/>
      <c r="C24" s="129"/>
      <c r="D24" s="129"/>
      <c r="E24" s="130"/>
      <c r="F24" s="129"/>
      <c r="G24" s="189"/>
      <c r="H24" s="129"/>
      <c r="I24" s="151">
        <f>SUM(I25:I29)</f>
        <v>50.9</v>
      </c>
      <c r="J24" s="121"/>
    </row>
    <row r="25" spans="1:11" x14ac:dyDescent="0.2">
      <c r="A25" s="152" t="s">
        <v>155</v>
      </c>
      <c r="B25" s="129"/>
      <c r="C25" s="143">
        <v>0.48</v>
      </c>
      <c r="D25" s="129"/>
      <c r="E25" s="144" t="s">
        <v>61</v>
      </c>
      <c r="F25" s="129"/>
      <c r="G25" s="148">
        <v>48.5</v>
      </c>
      <c r="H25" s="129"/>
      <c r="I25" s="149">
        <f>C25*G25</f>
        <v>23.279999999999998</v>
      </c>
      <c r="J25" s="121"/>
    </row>
    <row r="26" spans="1:11" x14ac:dyDescent="0.2">
      <c r="A26" s="152" t="s">
        <v>200</v>
      </c>
      <c r="B26" s="129"/>
      <c r="C26" s="153">
        <v>54</v>
      </c>
      <c r="D26" s="129"/>
      <c r="E26" s="185" t="s">
        <v>175</v>
      </c>
      <c r="F26" s="129"/>
      <c r="G26" s="148">
        <v>0.21</v>
      </c>
      <c r="H26" s="129"/>
      <c r="I26" s="149">
        <f>C26*G26</f>
        <v>11.34</v>
      </c>
      <c r="J26" s="121"/>
    </row>
    <row r="27" spans="1:11" x14ac:dyDescent="0.2">
      <c r="A27" s="152" t="s">
        <v>156</v>
      </c>
      <c r="B27" s="129"/>
      <c r="C27" s="194">
        <v>2.4</v>
      </c>
      <c r="D27" s="129"/>
      <c r="E27" s="144" t="s">
        <v>35</v>
      </c>
      <c r="F27" s="129"/>
      <c r="G27" s="148">
        <v>0.7</v>
      </c>
      <c r="H27" s="129"/>
      <c r="I27" s="149">
        <f>C27*G27</f>
        <v>1.68</v>
      </c>
      <c r="J27" s="121"/>
    </row>
    <row r="28" spans="1:11" x14ac:dyDescent="0.2">
      <c r="A28" s="143" t="s">
        <v>196</v>
      </c>
      <c r="B28" s="129"/>
      <c r="C28" s="153">
        <v>4</v>
      </c>
      <c r="D28" s="129"/>
      <c r="E28" s="185" t="s">
        <v>175</v>
      </c>
      <c r="F28" s="129"/>
      <c r="G28" s="148">
        <v>2</v>
      </c>
      <c r="H28" s="129"/>
      <c r="I28" s="149">
        <f>C28*G28</f>
        <v>8</v>
      </c>
      <c r="J28" s="121"/>
    </row>
    <row r="29" spans="1:11" x14ac:dyDescent="0.2">
      <c r="A29" s="183" t="s">
        <v>304</v>
      </c>
      <c r="B29" s="129"/>
      <c r="C29" s="194">
        <v>0.66</v>
      </c>
      <c r="D29" s="129"/>
      <c r="E29" s="144" t="s">
        <v>112</v>
      </c>
      <c r="F29" s="129"/>
      <c r="G29" s="145">
        <v>10</v>
      </c>
      <c r="H29" s="129"/>
      <c r="I29" s="149">
        <f>C29*G29</f>
        <v>6.6000000000000005</v>
      </c>
      <c r="J29" s="121"/>
    </row>
    <row r="30" spans="1:11" ht="5.25" customHeight="1" x14ac:dyDescent="0.2">
      <c r="A30" s="129"/>
      <c r="B30" s="129"/>
      <c r="C30" s="129"/>
      <c r="D30" s="129"/>
      <c r="E30" s="130"/>
      <c r="F30" s="129"/>
      <c r="G30" s="189"/>
      <c r="H30" s="129"/>
      <c r="I30" s="149"/>
      <c r="J30" s="121"/>
    </row>
    <row r="31" spans="1:11" x14ac:dyDescent="0.2">
      <c r="A31" s="141" t="s">
        <v>39</v>
      </c>
      <c r="B31" s="129"/>
      <c r="C31" s="129"/>
      <c r="D31" s="129"/>
      <c r="E31" s="130"/>
      <c r="F31" s="129"/>
      <c r="G31" s="189"/>
      <c r="H31" s="129"/>
      <c r="I31" s="151">
        <f>SUM(I32:I35)</f>
        <v>22.75</v>
      </c>
      <c r="J31" s="121"/>
    </row>
    <row r="32" spans="1:11" x14ac:dyDescent="0.2">
      <c r="A32" s="143" t="s">
        <v>260</v>
      </c>
      <c r="B32" s="129"/>
      <c r="C32" s="143">
        <v>1</v>
      </c>
      <c r="D32" s="129"/>
      <c r="E32" s="144" t="s">
        <v>163</v>
      </c>
      <c r="F32" s="129"/>
      <c r="G32" s="148">
        <v>7.75</v>
      </c>
      <c r="H32" s="129"/>
      <c r="I32" s="149">
        <f>C32*G32</f>
        <v>7.75</v>
      </c>
      <c r="J32" s="121"/>
    </row>
    <row r="33" spans="1:11" x14ac:dyDescent="0.2">
      <c r="A33" s="147" t="s">
        <v>187</v>
      </c>
      <c r="B33" s="129"/>
      <c r="C33" s="143">
        <v>1</v>
      </c>
      <c r="D33" s="129"/>
      <c r="E33" s="144" t="s">
        <v>163</v>
      </c>
      <c r="F33" s="129"/>
      <c r="G33" s="148">
        <v>15</v>
      </c>
      <c r="H33" s="129"/>
      <c r="I33" s="149">
        <f>C33*G33</f>
        <v>15</v>
      </c>
      <c r="J33" s="121"/>
    </row>
    <row r="34" spans="1:11" x14ac:dyDescent="0.2">
      <c r="A34" s="143"/>
      <c r="B34" s="129"/>
      <c r="C34" s="143"/>
      <c r="D34" s="129"/>
      <c r="E34" s="144"/>
      <c r="F34" s="129"/>
      <c r="G34" s="145"/>
      <c r="H34" s="129"/>
      <c r="I34" s="149">
        <f>C34*G34</f>
        <v>0</v>
      </c>
      <c r="J34" s="121"/>
    </row>
    <row r="35" spans="1:11" x14ac:dyDescent="0.2">
      <c r="A35" s="143"/>
      <c r="B35" s="129"/>
      <c r="C35" s="143"/>
      <c r="D35" s="129"/>
      <c r="E35" s="144"/>
      <c r="F35" s="129"/>
      <c r="G35" s="145"/>
      <c r="H35" s="129"/>
      <c r="I35" s="149">
        <f>C35*G35</f>
        <v>0</v>
      </c>
      <c r="J35" s="121"/>
    </row>
    <row r="36" spans="1:11" ht="6" customHeight="1" x14ac:dyDescent="0.2">
      <c r="A36" s="129"/>
      <c r="B36" s="129"/>
      <c r="C36" s="129"/>
      <c r="D36" s="129"/>
      <c r="E36" s="130"/>
      <c r="F36" s="129"/>
      <c r="G36" s="189"/>
      <c r="H36" s="129"/>
      <c r="I36" s="149"/>
      <c r="J36" s="121"/>
    </row>
    <row r="37" spans="1:11" x14ac:dyDescent="0.2">
      <c r="A37" s="141" t="s">
        <v>19</v>
      </c>
      <c r="B37" s="129"/>
      <c r="C37" s="202"/>
      <c r="D37" s="129"/>
      <c r="E37" s="130"/>
      <c r="F37" s="129"/>
      <c r="G37" s="189"/>
      <c r="H37" s="129"/>
      <c r="I37" s="151">
        <f>SUM(I38:I40)</f>
        <v>129.94999999999999</v>
      </c>
      <c r="J37" s="121"/>
    </row>
    <row r="38" spans="1:11" x14ac:dyDescent="0.2">
      <c r="A38" s="143" t="s">
        <v>77</v>
      </c>
      <c r="B38" s="129"/>
      <c r="C38" s="143">
        <v>35</v>
      </c>
      <c r="D38" s="129"/>
      <c r="E38" s="144" t="s">
        <v>165</v>
      </c>
      <c r="F38" s="129"/>
      <c r="G38" s="148">
        <v>1.9</v>
      </c>
      <c r="H38" s="129"/>
      <c r="I38" s="149">
        <f>C38*G38</f>
        <v>66.5</v>
      </c>
      <c r="J38" s="121"/>
    </row>
    <row r="39" spans="1:11" x14ac:dyDescent="0.2">
      <c r="A39" s="143" t="s">
        <v>18</v>
      </c>
      <c r="B39" s="129"/>
      <c r="C39" s="143">
        <v>1</v>
      </c>
      <c r="D39" s="129"/>
      <c r="E39" s="144" t="s">
        <v>163</v>
      </c>
      <c r="F39" s="129"/>
      <c r="G39" s="148">
        <v>45.6</v>
      </c>
      <c r="H39" s="129"/>
      <c r="I39" s="149">
        <f>C39*G39</f>
        <v>45.6</v>
      </c>
      <c r="J39" s="121"/>
    </row>
    <row r="40" spans="1:11" x14ac:dyDescent="0.2">
      <c r="A40" s="183" t="s">
        <v>78</v>
      </c>
      <c r="B40" s="129"/>
      <c r="C40" s="143">
        <v>35</v>
      </c>
      <c r="D40" s="129"/>
      <c r="E40" s="144" t="s">
        <v>165</v>
      </c>
      <c r="F40" s="129"/>
      <c r="G40" s="148">
        <v>0.51</v>
      </c>
      <c r="H40" s="129"/>
      <c r="I40" s="149">
        <f>C40*G40</f>
        <v>17.850000000000001</v>
      </c>
      <c r="J40" s="121"/>
    </row>
    <row r="41" spans="1:11" ht="6" customHeight="1" x14ac:dyDescent="0.2">
      <c r="A41" s="156"/>
      <c r="B41" s="202"/>
      <c r="C41" s="156"/>
      <c r="D41" s="202"/>
      <c r="E41" s="157"/>
      <c r="F41" s="202"/>
      <c r="G41" s="190"/>
      <c r="H41" s="129"/>
      <c r="I41" s="149"/>
      <c r="J41" s="121"/>
    </row>
    <row r="42" spans="1:11" x14ac:dyDescent="0.2">
      <c r="A42" s="141" t="s">
        <v>121</v>
      </c>
      <c r="B42" s="129"/>
      <c r="C42" s="129"/>
      <c r="D42" s="129"/>
      <c r="E42" s="130"/>
      <c r="F42" s="129"/>
      <c r="G42" s="189"/>
      <c r="H42" s="129"/>
      <c r="I42" s="151">
        <f>SUM(I43:I47)</f>
        <v>116.79949999999999</v>
      </c>
      <c r="J42" s="121"/>
    </row>
    <row r="43" spans="1:11" x14ac:dyDescent="0.2">
      <c r="A43" s="143" t="s">
        <v>169</v>
      </c>
      <c r="B43" s="129"/>
      <c r="C43" s="147">
        <v>3.33</v>
      </c>
      <c r="D43" s="129"/>
      <c r="E43" s="144" t="s">
        <v>112</v>
      </c>
      <c r="F43" s="129"/>
      <c r="G43" s="148">
        <v>2.5</v>
      </c>
      <c r="H43" s="129"/>
      <c r="I43" s="149">
        <f>C43*G43</f>
        <v>8.3249999999999993</v>
      </c>
      <c r="J43" s="121"/>
      <c r="K43" s="180"/>
    </row>
    <row r="44" spans="1:11" x14ac:dyDescent="0.2">
      <c r="A44" s="143" t="s">
        <v>170</v>
      </c>
      <c r="B44" s="129"/>
      <c r="C44" s="147">
        <v>18.02</v>
      </c>
      <c r="D44" s="129"/>
      <c r="E44" s="144" t="s">
        <v>112</v>
      </c>
      <c r="F44" s="129"/>
      <c r="G44" s="148">
        <v>2.2999999999999998</v>
      </c>
      <c r="H44" s="129"/>
      <c r="I44" s="149">
        <f>C44*G44</f>
        <v>41.445999999999998</v>
      </c>
      <c r="J44" s="121"/>
    </row>
    <row r="45" spans="1:11" x14ac:dyDescent="0.2">
      <c r="A45" s="147" t="s">
        <v>171</v>
      </c>
      <c r="B45" s="129"/>
      <c r="C45" s="143">
        <v>4.41</v>
      </c>
      <c r="D45" s="129"/>
      <c r="E45" s="144" t="s">
        <v>112</v>
      </c>
      <c r="F45" s="129"/>
      <c r="G45" s="148">
        <v>2.85</v>
      </c>
      <c r="H45" s="129"/>
      <c r="I45" s="149">
        <f>C45*G45</f>
        <v>12.5685</v>
      </c>
      <c r="J45" s="121"/>
    </row>
    <row r="46" spans="1:11" x14ac:dyDescent="0.2">
      <c r="A46" s="147" t="s">
        <v>125</v>
      </c>
      <c r="B46" s="129"/>
      <c r="C46" s="143">
        <v>1</v>
      </c>
      <c r="D46" s="129"/>
      <c r="E46" s="144" t="s">
        <v>163</v>
      </c>
      <c r="F46" s="129"/>
      <c r="G46" s="148">
        <v>9.35</v>
      </c>
      <c r="H46" s="129"/>
      <c r="I46" s="149">
        <f>C46*G46</f>
        <v>9.35</v>
      </c>
      <c r="J46" s="121"/>
    </row>
    <row r="47" spans="1:11" x14ac:dyDescent="0.2">
      <c r="A47" s="147" t="s">
        <v>172</v>
      </c>
      <c r="B47" s="129"/>
      <c r="C47" s="143">
        <v>1</v>
      </c>
      <c r="D47" s="129"/>
      <c r="E47" s="144" t="s">
        <v>163</v>
      </c>
      <c r="F47" s="129"/>
      <c r="G47" s="148">
        <v>45.11</v>
      </c>
      <c r="H47" s="129"/>
      <c r="I47" s="149">
        <f>C47*G47</f>
        <v>45.11</v>
      </c>
      <c r="J47" s="121"/>
    </row>
    <row r="48" spans="1:11" ht="6" customHeight="1" x14ac:dyDescent="0.2">
      <c r="A48" s="156"/>
      <c r="B48" s="202"/>
      <c r="C48" s="156"/>
      <c r="D48" s="202"/>
      <c r="E48" s="157"/>
      <c r="F48" s="202"/>
      <c r="G48" s="190"/>
      <c r="H48" s="129"/>
      <c r="I48" s="149"/>
      <c r="J48" s="121"/>
    </row>
    <row r="49" spans="1:10" x14ac:dyDescent="0.2">
      <c r="A49" s="141" t="s">
        <v>122</v>
      </c>
      <c r="B49" s="129"/>
      <c r="C49" s="129"/>
      <c r="D49" s="129"/>
      <c r="E49" s="130"/>
      <c r="F49" s="129"/>
      <c r="G49" s="189"/>
      <c r="H49" s="129"/>
      <c r="I49" s="151">
        <f>SUM(I50:I54)</f>
        <v>155.833</v>
      </c>
      <c r="J49" s="121"/>
    </row>
    <row r="50" spans="1:10" x14ac:dyDescent="0.2">
      <c r="A50" s="143" t="s">
        <v>167</v>
      </c>
      <c r="B50" s="129"/>
      <c r="C50" s="147">
        <v>3.42</v>
      </c>
      <c r="D50" s="129"/>
      <c r="E50" s="144" t="s">
        <v>38</v>
      </c>
      <c r="F50" s="129"/>
      <c r="G50" s="148">
        <v>18.5</v>
      </c>
      <c r="H50" s="129"/>
      <c r="I50" s="149">
        <f>C50*G50</f>
        <v>63.269999999999996</v>
      </c>
      <c r="J50" s="121"/>
    </row>
    <row r="51" spans="1:10" x14ac:dyDescent="0.2">
      <c r="A51" s="183" t="s">
        <v>183</v>
      </c>
      <c r="B51" s="129"/>
      <c r="C51" s="147">
        <v>2.88</v>
      </c>
      <c r="D51" s="129"/>
      <c r="E51" s="144" t="s">
        <v>38</v>
      </c>
      <c r="F51" s="129"/>
      <c r="G51" s="193">
        <v>14.4</v>
      </c>
      <c r="H51" s="129"/>
      <c r="I51" s="149">
        <f>C51*G51</f>
        <v>41.472000000000001</v>
      </c>
      <c r="J51" s="121"/>
    </row>
    <row r="52" spans="1:10" x14ac:dyDescent="0.2">
      <c r="A52" s="183" t="s">
        <v>211</v>
      </c>
      <c r="B52" s="129"/>
      <c r="C52" s="205">
        <v>1.4</v>
      </c>
      <c r="D52" s="129"/>
      <c r="E52" s="144" t="s">
        <v>38</v>
      </c>
      <c r="F52" s="129"/>
      <c r="G52" s="148">
        <v>18.5</v>
      </c>
      <c r="H52" s="129"/>
      <c r="I52" s="149">
        <f>C52*G52</f>
        <v>25.9</v>
      </c>
      <c r="J52" s="121"/>
    </row>
    <row r="53" spans="1:10" s="275" customFormat="1" x14ac:dyDescent="0.2">
      <c r="A53" s="277" t="s">
        <v>305</v>
      </c>
      <c r="B53" s="276"/>
      <c r="C53" s="205">
        <v>0.36</v>
      </c>
      <c r="D53" s="276"/>
      <c r="E53" s="144" t="s">
        <v>38</v>
      </c>
      <c r="F53" s="276"/>
      <c r="G53" s="148">
        <v>18.5</v>
      </c>
      <c r="H53" s="276"/>
      <c r="I53" s="149">
        <f>C53*G53</f>
        <v>6.66</v>
      </c>
      <c r="J53" s="121"/>
    </row>
    <row r="54" spans="1:10" x14ac:dyDescent="0.2">
      <c r="A54" s="183" t="s">
        <v>168</v>
      </c>
      <c r="B54" s="129"/>
      <c r="C54" s="205">
        <v>1.74</v>
      </c>
      <c r="D54" s="129"/>
      <c r="E54" s="144" t="s">
        <v>38</v>
      </c>
      <c r="F54" s="129"/>
      <c r="G54" s="148">
        <v>10.65</v>
      </c>
      <c r="H54" s="129"/>
      <c r="I54" s="149">
        <f>C54*G54</f>
        <v>18.530999999999999</v>
      </c>
      <c r="J54" s="121"/>
    </row>
    <row r="55" spans="1:10" ht="5.25" customHeight="1" x14ac:dyDescent="0.2">
      <c r="A55" s="129"/>
      <c r="B55" s="129"/>
      <c r="C55" s="129"/>
      <c r="D55" s="129"/>
      <c r="E55" s="130"/>
      <c r="F55" s="129"/>
      <c r="G55" s="189"/>
      <c r="H55" s="129"/>
      <c r="I55" s="149"/>
      <c r="J55" s="121"/>
    </row>
    <row r="56" spans="1:10" x14ac:dyDescent="0.2">
      <c r="A56" s="141" t="s">
        <v>20</v>
      </c>
      <c r="B56" s="129"/>
      <c r="C56" s="129"/>
      <c r="D56" s="129"/>
      <c r="E56" s="130"/>
      <c r="F56" s="129"/>
      <c r="G56" s="189"/>
      <c r="H56" s="129"/>
      <c r="I56" s="151">
        <f>SUM(I57:I58)</f>
        <v>86.4</v>
      </c>
      <c r="J56" s="121"/>
    </row>
    <row r="57" spans="1:10" x14ac:dyDescent="0.2">
      <c r="A57" s="147" t="s">
        <v>21</v>
      </c>
      <c r="B57" s="129"/>
      <c r="C57" s="143">
        <v>1</v>
      </c>
      <c r="D57" s="129"/>
      <c r="E57" s="144" t="s">
        <v>163</v>
      </c>
      <c r="F57" s="129"/>
      <c r="G57" s="148">
        <v>45</v>
      </c>
      <c r="H57" s="129"/>
      <c r="I57" s="149">
        <f>C57*G57</f>
        <v>45</v>
      </c>
      <c r="J57" s="121"/>
    </row>
    <row r="58" spans="1:10" x14ac:dyDescent="0.2">
      <c r="A58" s="147" t="s">
        <v>188</v>
      </c>
      <c r="B58" s="129"/>
      <c r="C58" s="143">
        <v>36</v>
      </c>
      <c r="D58" s="129"/>
      <c r="E58" s="144" t="s">
        <v>60</v>
      </c>
      <c r="F58" s="129"/>
      <c r="G58" s="148">
        <v>1.1499999999999999</v>
      </c>
      <c r="H58" s="129"/>
      <c r="I58" s="149">
        <f>C58*G58</f>
        <v>41.4</v>
      </c>
      <c r="J58" s="121"/>
    </row>
    <row r="59" spans="1:10" ht="4.5" customHeight="1" x14ac:dyDescent="0.2">
      <c r="A59" s="156"/>
      <c r="B59" s="202"/>
      <c r="C59" s="156"/>
      <c r="D59" s="202"/>
      <c r="E59" s="157"/>
      <c r="F59" s="202"/>
      <c r="G59" s="190"/>
      <c r="H59" s="129"/>
      <c r="I59" s="149"/>
      <c r="J59" s="121"/>
    </row>
    <row r="60" spans="1:10" x14ac:dyDescent="0.2">
      <c r="A60" s="141" t="s">
        <v>126</v>
      </c>
      <c r="B60" s="129"/>
      <c r="C60" s="129"/>
      <c r="D60" s="129"/>
      <c r="E60" s="130"/>
      <c r="F60" s="129"/>
      <c r="G60" s="139"/>
      <c r="H60" s="129"/>
      <c r="I60" s="151">
        <f>SUM(I61:I62)</f>
        <v>0</v>
      </c>
      <c r="J60" s="121"/>
    </row>
    <row r="61" spans="1:10" x14ac:dyDescent="0.2">
      <c r="A61" s="143"/>
      <c r="B61" s="129"/>
      <c r="C61" s="143"/>
      <c r="D61" s="129"/>
      <c r="E61" s="144"/>
      <c r="F61" s="129"/>
      <c r="G61" s="145"/>
      <c r="H61" s="129"/>
      <c r="I61" s="149">
        <f>C61*G61</f>
        <v>0</v>
      </c>
      <c r="J61" s="121"/>
    </row>
    <row r="62" spans="1:10" x14ac:dyDescent="0.2">
      <c r="A62" s="143"/>
      <c r="B62" s="129"/>
      <c r="C62" s="143"/>
      <c r="D62" s="129"/>
      <c r="E62" s="144"/>
      <c r="F62" s="129"/>
      <c r="G62" s="145"/>
      <c r="H62" s="129"/>
      <c r="I62" s="149">
        <f>C62*G62</f>
        <v>0</v>
      </c>
      <c r="J62" s="121"/>
    </row>
    <row r="63" spans="1:10" ht="4.5" customHeight="1" x14ac:dyDescent="0.2">
      <c r="A63" s="156"/>
      <c r="B63" s="202"/>
      <c r="C63" s="156"/>
      <c r="D63" s="202"/>
      <c r="E63" s="157"/>
      <c r="F63" s="202"/>
      <c r="G63" s="159"/>
      <c r="H63" s="129"/>
      <c r="I63" s="149"/>
      <c r="J63" s="121"/>
    </row>
    <row r="64" spans="1:10" x14ac:dyDescent="0.2">
      <c r="A64" s="161" t="s">
        <v>208</v>
      </c>
      <c r="B64" s="129"/>
      <c r="C64" s="316"/>
      <c r="D64" s="314"/>
      <c r="E64" s="314"/>
      <c r="F64" s="314"/>
      <c r="G64" s="314"/>
      <c r="H64" s="129"/>
      <c r="I64" s="148">
        <v>28.43</v>
      </c>
      <c r="J64" s="121"/>
    </row>
    <row r="65" spans="1:10" ht="5.25" customHeight="1" x14ac:dyDescent="0.2">
      <c r="A65" s="129"/>
      <c r="B65" s="129"/>
      <c r="C65" s="129"/>
      <c r="D65" s="129"/>
      <c r="E65" s="130"/>
      <c r="F65" s="129"/>
      <c r="G65" s="129"/>
      <c r="H65" s="129"/>
      <c r="I65" s="149"/>
      <c r="J65" s="121"/>
    </row>
    <row r="66" spans="1:10" x14ac:dyDescent="0.2">
      <c r="A66" s="141" t="s">
        <v>24</v>
      </c>
      <c r="B66" s="129"/>
      <c r="C66" s="129"/>
      <c r="D66" s="129"/>
      <c r="E66" s="130"/>
      <c r="F66" s="129"/>
      <c r="G66" s="129"/>
      <c r="H66" s="129"/>
      <c r="I66" s="149">
        <f>SUM(I11:I64)-(I11+I15+I24+I31+I37+I42+I49+I56+I60)</f>
        <v>913.23250000000041</v>
      </c>
      <c r="J66" s="121"/>
    </row>
    <row r="67" spans="1:10" x14ac:dyDescent="0.2">
      <c r="A67" s="141" t="s">
        <v>25</v>
      </c>
      <c r="B67" s="129"/>
      <c r="C67" s="129"/>
      <c r="D67" s="129"/>
      <c r="E67" s="130"/>
      <c r="F67" s="129"/>
      <c r="G67" s="129"/>
      <c r="H67" s="129"/>
      <c r="I67" s="149">
        <f>I66/C7</f>
        <v>25.367569444444456</v>
      </c>
      <c r="J67" s="121"/>
    </row>
    <row r="68" spans="1:10" ht="5.25" customHeight="1" x14ac:dyDescent="0.2">
      <c r="A68" s="129"/>
      <c r="B68" s="129"/>
      <c r="C68" s="129"/>
      <c r="D68" s="129"/>
      <c r="E68" s="130"/>
      <c r="F68" s="129"/>
      <c r="G68" s="129"/>
      <c r="H68" s="129"/>
      <c r="I68" s="149"/>
      <c r="J68" s="121"/>
    </row>
    <row r="69" spans="1:10" x14ac:dyDescent="0.2">
      <c r="A69" s="124" t="s">
        <v>26</v>
      </c>
      <c r="B69" s="124"/>
      <c r="C69" s="124"/>
      <c r="D69" s="124"/>
      <c r="E69" s="125"/>
      <c r="F69" s="124"/>
      <c r="G69" s="124"/>
      <c r="H69" s="124"/>
      <c r="I69" s="162">
        <f>I7-I66</f>
        <v>598.76749999999959</v>
      </c>
      <c r="J69" s="121"/>
    </row>
    <row r="70" spans="1:10" ht="5.25" customHeight="1" x14ac:dyDescent="0.2">
      <c r="A70" s="129"/>
      <c r="B70" s="129"/>
      <c r="C70" s="129"/>
      <c r="D70" s="129"/>
      <c r="E70" s="130"/>
      <c r="F70" s="129"/>
      <c r="G70" s="129"/>
      <c r="H70" s="129"/>
      <c r="I70" s="149"/>
      <c r="J70" s="121"/>
    </row>
    <row r="71" spans="1:10" x14ac:dyDescent="0.2">
      <c r="A71" s="128" t="s">
        <v>27</v>
      </c>
      <c r="B71" s="129"/>
      <c r="C71" s="129"/>
      <c r="D71" s="129"/>
      <c r="E71" s="130"/>
      <c r="F71" s="129"/>
      <c r="G71" s="129"/>
      <c r="H71" s="129"/>
      <c r="I71" s="149"/>
      <c r="J71" s="121"/>
    </row>
    <row r="72" spans="1:10" x14ac:dyDescent="0.2">
      <c r="A72" s="312" t="s">
        <v>59</v>
      </c>
      <c r="B72" s="312"/>
      <c r="C72" s="312"/>
      <c r="D72" s="316"/>
      <c r="E72" s="314"/>
      <c r="F72" s="314"/>
      <c r="G72" s="314"/>
      <c r="H72" s="314"/>
      <c r="I72" s="148">
        <v>5.13</v>
      </c>
      <c r="J72" s="121"/>
    </row>
    <row r="73" spans="1:10" x14ac:dyDescent="0.2">
      <c r="A73" s="312" t="s">
        <v>57</v>
      </c>
      <c r="B73" s="312"/>
      <c r="C73" s="312"/>
      <c r="D73" s="316"/>
      <c r="E73" s="314"/>
      <c r="F73" s="314"/>
      <c r="G73" s="314"/>
      <c r="H73" s="314"/>
      <c r="I73" s="148">
        <v>168</v>
      </c>
      <c r="J73" s="121"/>
    </row>
    <row r="74" spans="1:10" x14ac:dyDescent="0.2">
      <c r="A74" s="309" t="s">
        <v>58</v>
      </c>
      <c r="B74" s="309"/>
      <c r="C74" s="309"/>
      <c r="D74" s="316"/>
      <c r="E74" s="314"/>
      <c r="F74" s="314"/>
      <c r="G74" s="314"/>
      <c r="H74" s="314"/>
      <c r="I74" s="148"/>
      <c r="J74" s="121"/>
    </row>
    <row r="75" spans="1:10" x14ac:dyDescent="0.2">
      <c r="A75" s="309" t="s">
        <v>174</v>
      </c>
      <c r="B75" s="309"/>
      <c r="C75" s="309"/>
      <c r="D75" s="316"/>
      <c r="E75" s="314"/>
      <c r="F75" s="314"/>
      <c r="G75" s="314"/>
      <c r="H75" s="314"/>
      <c r="I75" s="148">
        <v>350</v>
      </c>
      <c r="J75" s="121"/>
    </row>
    <row r="76" spans="1:10" x14ac:dyDescent="0.2">
      <c r="A76" s="323" t="s">
        <v>62</v>
      </c>
      <c r="B76" s="323"/>
      <c r="C76" s="323"/>
      <c r="D76" s="316"/>
      <c r="E76" s="314"/>
      <c r="F76" s="314"/>
      <c r="G76" s="314"/>
      <c r="H76" s="314"/>
      <c r="I76" s="148">
        <v>30</v>
      </c>
      <c r="J76" s="121"/>
    </row>
    <row r="77" spans="1:10" x14ac:dyDescent="0.2">
      <c r="A77" s="309" t="s">
        <v>173</v>
      </c>
      <c r="B77" s="309"/>
      <c r="C77" s="309"/>
      <c r="D77" s="316"/>
      <c r="E77" s="314"/>
      <c r="F77" s="314"/>
      <c r="G77" s="314"/>
      <c r="H77" s="314"/>
      <c r="I77" s="148">
        <v>24</v>
      </c>
      <c r="J77" s="121"/>
    </row>
    <row r="78" spans="1:10" x14ac:dyDescent="0.2">
      <c r="A78" s="323" t="s">
        <v>29</v>
      </c>
      <c r="B78" s="323"/>
      <c r="C78" s="323"/>
      <c r="D78" s="316"/>
      <c r="E78" s="314"/>
      <c r="F78" s="314"/>
      <c r="G78" s="314"/>
      <c r="H78" s="314"/>
      <c r="I78" s="148">
        <v>75</v>
      </c>
      <c r="J78" s="121"/>
    </row>
    <row r="79" spans="1:10" x14ac:dyDescent="0.2">
      <c r="A79" s="309"/>
      <c r="B79" s="309"/>
      <c r="C79" s="309"/>
      <c r="D79" s="310"/>
      <c r="E79" s="310"/>
      <c r="F79" s="310"/>
      <c r="G79" s="310"/>
      <c r="H79" s="310"/>
      <c r="I79" s="163"/>
      <c r="J79" s="121"/>
    </row>
    <row r="80" spans="1:10" ht="5.25" customHeight="1" x14ac:dyDescent="0.2">
      <c r="A80" s="129"/>
      <c r="B80" s="129"/>
      <c r="C80" s="129"/>
      <c r="D80" s="129"/>
      <c r="E80" s="130"/>
      <c r="F80" s="129"/>
      <c r="G80" s="129"/>
      <c r="H80" s="129"/>
      <c r="I80" s="149"/>
      <c r="J80" s="121"/>
    </row>
    <row r="81" spans="1:10" x14ac:dyDescent="0.2">
      <c r="A81" s="141" t="s">
        <v>30</v>
      </c>
      <c r="B81" s="129"/>
      <c r="C81" s="129"/>
      <c r="D81" s="129"/>
      <c r="E81" s="130"/>
      <c r="F81" s="129"/>
      <c r="G81" s="129"/>
      <c r="H81" s="129"/>
      <c r="I81" s="149">
        <f>SUM(I71:I79)</f>
        <v>652.13</v>
      </c>
      <c r="J81" s="121"/>
    </row>
    <row r="82" spans="1:10" x14ac:dyDescent="0.2">
      <c r="A82" s="141" t="s">
        <v>31</v>
      </c>
      <c r="B82" s="129"/>
      <c r="C82" s="129"/>
      <c r="D82" s="129"/>
      <c r="E82" s="130"/>
      <c r="F82" s="129"/>
      <c r="G82" s="129"/>
      <c r="H82" s="129"/>
      <c r="I82" s="149">
        <f>I81/C7</f>
        <v>18.114722222222223</v>
      </c>
      <c r="J82" s="121"/>
    </row>
    <row r="83" spans="1:10" x14ac:dyDescent="0.2">
      <c r="A83" s="129"/>
      <c r="B83" s="129"/>
      <c r="C83" s="129"/>
      <c r="D83" s="129"/>
      <c r="E83" s="130"/>
      <c r="F83" s="129"/>
      <c r="G83" s="129"/>
      <c r="H83" s="129"/>
      <c r="I83" s="149"/>
      <c r="J83" s="121"/>
    </row>
    <row r="84" spans="1:10" x14ac:dyDescent="0.2">
      <c r="A84" s="141" t="s">
        <v>32</v>
      </c>
      <c r="B84" s="129"/>
      <c r="C84" s="129"/>
      <c r="D84" s="129"/>
      <c r="E84" s="130"/>
      <c r="F84" s="129"/>
      <c r="G84" s="129"/>
      <c r="H84" s="129"/>
      <c r="I84" s="149">
        <f>I66+I81</f>
        <v>1565.3625000000004</v>
      </c>
      <c r="J84" s="121"/>
    </row>
    <row r="85" spans="1:10" x14ac:dyDescent="0.2">
      <c r="A85" s="141" t="s">
        <v>33</v>
      </c>
      <c r="B85" s="129"/>
      <c r="C85" s="129"/>
      <c r="D85" s="129"/>
      <c r="E85" s="130"/>
      <c r="F85" s="129"/>
      <c r="G85" s="129"/>
      <c r="H85" s="129"/>
      <c r="I85" s="149">
        <f>I84/C7</f>
        <v>43.482291666666676</v>
      </c>
      <c r="J85" s="121"/>
    </row>
    <row r="86" spans="1:10" x14ac:dyDescent="0.2">
      <c r="A86" s="129"/>
      <c r="B86" s="129"/>
      <c r="C86" s="129"/>
      <c r="D86" s="129"/>
      <c r="E86" s="130"/>
      <c r="F86" s="129"/>
      <c r="G86" s="129"/>
      <c r="H86" s="129"/>
      <c r="I86" s="149"/>
      <c r="J86" s="121"/>
    </row>
    <row r="87" spans="1:10" x14ac:dyDescent="0.2">
      <c r="A87" s="129" t="s">
        <v>34</v>
      </c>
      <c r="B87" s="129"/>
      <c r="C87" s="129"/>
      <c r="D87" s="129"/>
      <c r="E87" s="130"/>
      <c r="F87" s="129"/>
      <c r="G87" s="129"/>
      <c r="H87" s="129"/>
      <c r="I87" s="149">
        <f>I7-I84</f>
        <v>-53.362500000000409</v>
      </c>
      <c r="J87" s="121"/>
    </row>
    <row r="88" spans="1:10" x14ac:dyDescent="0.2">
      <c r="A88" s="124"/>
      <c r="B88" s="124"/>
      <c r="C88" s="124"/>
      <c r="D88" s="124"/>
      <c r="E88" s="125"/>
      <c r="F88" s="124"/>
      <c r="G88" s="124"/>
      <c r="H88" s="124"/>
      <c r="I88" s="126"/>
      <c r="J88" s="127"/>
    </row>
    <row r="89" spans="1:10" x14ac:dyDescent="0.2">
      <c r="A89" s="132" t="s">
        <v>79</v>
      </c>
      <c r="B89" s="132"/>
      <c r="C89" s="132"/>
      <c r="D89" s="132"/>
      <c r="E89" s="137"/>
      <c r="F89" s="132"/>
      <c r="G89" s="132"/>
      <c r="H89" s="132"/>
      <c r="I89" s="132"/>
      <c r="J89" s="164"/>
    </row>
    <row r="90" spans="1:10" x14ac:dyDescent="0.2">
      <c r="A90" s="311" t="s">
        <v>41</v>
      </c>
      <c r="B90" s="311"/>
      <c r="C90" s="311"/>
      <c r="D90" s="311"/>
      <c r="E90" s="311"/>
      <c r="F90" s="311"/>
      <c r="G90" s="311"/>
      <c r="H90" s="311"/>
      <c r="I90" s="311"/>
      <c r="J90" s="202"/>
    </row>
    <row r="91" spans="1:10" x14ac:dyDescent="0.2">
      <c r="A91" s="311"/>
      <c r="B91" s="311"/>
      <c r="C91" s="311"/>
      <c r="D91" s="311"/>
      <c r="E91" s="311"/>
      <c r="F91" s="311"/>
      <c r="G91" s="311"/>
      <c r="H91" s="311"/>
      <c r="I91" s="311"/>
      <c r="J91" s="202"/>
    </row>
    <row r="92" spans="1:10" x14ac:dyDescent="0.2">
      <c r="A92" s="311"/>
      <c r="B92" s="311"/>
      <c r="C92" s="311"/>
      <c r="D92" s="311"/>
      <c r="E92" s="311"/>
      <c r="F92" s="311"/>
      <c r="G92" s="311"/>
      <c r="H92" s="311"/>
      <c r="I92" s="311"/>
      <c r="J92" s="202"/>
    </row>
    <row r="93" spans="1:10" x14ac:dyDescent="0.2">
      <c r="A93" s="311"/>
      <c r="B93" s="311"/>
      <c r="C93" s="311"/>
      <c r="D93" s="311"/>
      <c r="E93" s="311"/>
      <c r="F93" s="311"/>
      <c r="G93" s="311"/>
      <c r="H93" s="311"/>
      <c r="I93" s="311"/>
      <c r="J93" s="202"/>
    </row>
    <row r="94" spans="1:10" x14ac:dyDescent="0.2">
      <c r="A94" s="311"/>
      <c r="B94" s="311"/>
      <c r="C94" s="311"/>
      <c r="D94" s="311"/>
      <c r="E94" s="311"/>
      <c r="F94" s="311"/>
      <c r="G94" s="311"/>
      <c r="H94" s="311"/>
      <c r="I94" s="311"/>
      <c r="J94" s="202"/>
    </row>
    <row r="95" spans="1:10" x14ac:dyDescent="0.2">
      <c r="A95" s="129"/>
      <c r="B95" s="129"/>
      <c r="C95" s="129"/>
      <c r="D95" s="129"/>
      <c r="E95" s="130"/>
      <c r="F95" s="129"/>
      <c r="G95" s="129"/>
      <c r="H95" s="129"/>
      <c r="I95" s="129"/>
      <c r="J95" s="202"/>
    </row>
    <row r="96" spans="1:10" x14ac:dyDescent="0.2">
      <c r="A96" s="165" t="s">
        <v>46</v>
      </c>
      <c r="B96" s="129"/>
      <c r="C96" s="166" t="s">
        <v>50</v>
      </c>
      <c r="D96" s="129"/>
      <c r="E96" s="130" t="s">
        <v>48</v>
      </c>
      <c r="F96" s="129"/>
      <c r="G96" s="166" t="s">
        <v>49</v>
      </c>
      <c r="H96" s="129"/>
      <c r="I96" s="129"/>
      <c r="J96" s="202"/>
    </row>
    <row r="97" spans="1:10" x14ac:dyDescent="0.2">
      <c r="A97" s="129"/>
      <c r="B97" s="129"/>
      <c r="C97" s="167">
        <v>0.05</v>
      </c>
      <c r="D97" s="129"/>
      <c r="E97" s="130"/>
      <c r="F97" s="129"/>
      <c r="G97" s="167">
        <v>0.1</v>
      </c>
      <c r="H97" s="129"/>
      <c r="I97" s="129"/>
      <c r="J97" s="202"/>
    </row>
    <row r="98" spans="1:10" x14ac:dyDescent="0.2">
      <c r="A98" s="129"/>
      <c r="B98" s="129"/>
      <c r="C98" s="168"/>
      <c r="D98" s="124"/>
      <c r="E98" s="123" t="s">
        <v>47</v>
      </c>
      <c r="F98" s="124"/>
      <c r="G98" s="168"/>
      <c r="H98" s="129"/>
      <c r="I98" s="129"/>
      <c r="J98" s="202"/>
    </row>
    <row r="99" spans="1:10" x14ac:dyDescent="0.2">
      <c r="A99" s="169" t="s">
        <v>43</v>
      </c>
      <c r="B99" s="129"/>
      <c r="C99" s="170">
        <f>E99*(1-C97)</f>
        <v>34.199999999999996</v>
      </c>
      <c r="D99" s="171"/>
      <c r="E99" s="172">
        <f>C7</f>
        <v>36</v>
      </c>
      <c r="F99" s="171"/>
      <c r="G99" s="173">
        <f>E99*(1+G97)</f>
        <v>39.6</v>
      </c>
      <c r="H99" s="129"/>
      <c r="I99" s="129"/>
      <c r="J99" s="202"/>
    </row>
    <row r="100" spans="1:10" ht="4.5" customHeight="1" x14ac:dyDescent="0.2">
      <c r="A100" s="129"/>
      <c r="B100" s="129"/>
      <c r="C100" s="129"/>
      <c r="D100" s="129"/>
      <c r="E100" s="130"/>
      <c r="F100" s="129"/>
      <c r="G100" s="129"/>
      <c r="H100" s="129"/>
      <c r="I100" s="129"/>
      <c r="J100" s="202"/>
    </row>
    <row r="101" spans="1:10" x14ac:dyDescent="0.2">
      <c r="A101" s="129" t="s">
        <v>51</v>
      </c>
      <c r="B101" s="129"/>
      <c r="C101" s="174">
        <f>$I$66/C99</f>
        <v>26.70270467836259</v>
      </c>
      <c r="D101" s="129"/>
      <c r="E101" s="174">
        <f>$I$66/E99</f>
        <v>25.367569444444456</v>
      </c>
      <c r="F101" s="129"/>
      <c r="G101" s="174">
        <f>$I$66/G99</f>
        <v>23.061426767676778</v>
      </c>
      <c r="H101" s="129"/>
      <c r="I101" s="129"/>
      <c r="J101" s="202"/>
    </row>
    <row r="102" spans="1:10" ht="4.5" customHeight="1" x14ac:dyDescent="0.2">
      <c r="A102" s="129"/>
      <c r="B102" s="129"/>
      <c r="C102" s="129"/>
      <c r="D102" s="129"/>
      <c r="E102" s="130"/>
      <c r="F102" s="129"/>
      <c r="G102" s="129"/>
      <c r="H102" s="129"/>
      <c r="I102" s="129"/>
      <c r="J102" s="202"/>
    </row>
    <row r="103" spans="1:10" x14ac:dyDescent="0.2">
      <c r="A103" s="129" t="s">
        <v>52</v>
      </c>
      <c r="B103" s="129"/>
      <c r="C103" s="174">
        <f>$I$81/C99</f>
        <v>19.068128654970764</v>
      </c>
      <c r="D103" s="129"/>
      <c r="E103" s="174">
        <f>$I$81/E99</f>
        <v>18.114722222222223</v>
      </c>
      <c r="F103" s="129"/>
      <c r="G103" s="174">
        <f>$I$81/G99</f>
        <v>16.467929292929291</v>
      </c>
      <c r="H103" s="129"/>
      <c r="I103" s="129"/>
      <c r="J103" s="202"/>
    </row>
    <row r="104" spans="1:10" ht="3.75" customHeight="1" x14ac:dyDescent="0.2">
      <c r="A104" s="129"/>
      <c r="B104" s="129"/>
      <c r="C104" s="129"/>
      <c r="D104" s="129"/>
      <c r="E104" s="130"/>
      <c r="F104" s="129"/>
      <c r="G104" s="129"/>
      <c r="H104" s="129"/>
      <c r="I104" s="129"/>
      <c r="J104" s="202"/>
    </row>
    <row r="105" spans="1:10" x14ac:dyDescent="0.2">
      <c r="A105" s="129" t="s">
        <v>53</v>
      </c>
      <c r="B105" s="129"/>
      <c r="C105" s="174">
        <f>$I$84/C99</f>
        <v>45.77083333333335</v>
      </c>
      <c r="D105" s="129"/>
      <c r="E105" s="174">
        <f>$I$84/E99</f>
        <v>43.482291666666676</v>
      </c>
      <c r="F105" s="129"/>
      <c r="G105" s="174">
        <f>$I$84/G99</f>
        <v>39.529356060606069</v>
      </c>
      <c r="H105" s="129"/>
      <c r="I105" s="129"/>
      <c r="J105" s="202"/>
    </row>
    <row r="106" spans="1:10" ht="5.25" customHeight="1" x14ac:dyDescent="0.2">
      <c r="A106" s="132"/>
      <c r="B106" s="132"/>
      <c r="C106" s="132"/>
      <c r="D106" s="132"/>
      <c r="E106" s="137"/>
      <c r="F106" s="132"/>
      <c r="G106" s="132"/>
      <c r="H106" s="132"/>
      <c r="I106" s="132"/>
      <c r="J106" s="202"/>
    </row>
    <row r="107" spans="1:10" x14ac:dyDescent="0.2">
      <c r="A107" s="129"/>
      <c r="B107" s="129"/>
      <c r="C107" s="129"/>
      <c r="D107" s="129"/>
      <c r="E107" s="130"/>
      <c r="F107" s="129"/>
      <c r="G107" s="129"/>
      <c r="H107" s="129"/>
      <c r="I107" s="129"/>
      <c r="J107" s="202"/>
    </row>
    <row r="108" spans="1:10" x14ac:dyDescent="0.2">
      <c r="A108" s="129"/>
      <c r="B108" s="129"/>
      <c r="C108" s="124"/>
      <c r="D108" s="124"/>
      <c r="E108" s="125" t="s">
        <v>43</v>
      </c>
      <c r="F108" s="124"/>
      <c r="G108" s="124"/>
      <c r="H108" s="129"/>
      <c r="I108" s="129"/>
      <c r="J108" s="202"/>
    </row>
    <row r="109" spans="1:10" x14ac:dyDescent="0.2">
      <c r="A109" s="169" t="s">
        <v>47</v>
      </c>
      <c r="B109" s="129"/>
      <c r="C109" s="175">
        <f>E109*(1-C97)</f>
        <v>39.9</v>
      </c>
      <c r="D109" s="171"/>
      <c r="E109" s="176">
        <f>G7</f>
        <v>42</v>
      </c>
      <c r="F109" s="171"/>
      <c r="G109" s="175">
        <f>E109*(1+G97)</f>
        <v>46.2</v>
      </c>
      <c r="H109" s="129"/>
      <c r="I109" s="129"/>
      <c r="J109" s="202"/>
    </row>
    <row r="110" spans="1:10" ht="4.5" customHeight="1" x14ac:dyDescent="0.2">
      <c r="A110" s="129"/>
      <c r="B110" s="129"/>
      <c r="C110" s="129"/>
      <c r="D110" s="129"/>
      <c r="E110" s="130"/>
      <c r="F110" s="129"/>
      <c r="G110" s="129"/>
      <c r="H110" s="129"/>
      <c r="I110" s="129"/>
      <c r="J110" s="202"/>
    </row>
    <row r="111" spans="1:10" x14ac:dyDescent="0.2">
      <c r="A111" s="129" t="s">
        <v>51</v>
      </c>
      <c r="B111" s="129"/>
      <c r="C111" s="177">
        <f>$I$66/C109</f>
        <v>22.888032581453647</v>
      </c>
      <c r="D111" s="129"/>
      <c r="E111" s="177">
        <f>$I$66/E109</f>
        <v>21.743630952380961</v>
      </c>
      <c r="F111" s="129"/>
      <c r="G111" s="177">
        <f>$I$66/G109</f>
        <v>19.766937229437236</v>
      </c>
      <c r="H111" s="129"/>
      <c r="I111" s="129"/>
      <c r="J111" s="202"/>
    </row>
    <row r="112" spans="1:10" ht="3" customHeight="1" x14ac:dyDescent="0.2">
      <c r="A112" s="129"/>
      <c r="B112" s="129"/>
      <c r="C112" s="129"/>
      <c r="D112" s="129"/>
      <c r="E112" s="130"/>
      <c r="F112" s="129"/>
      <c r="G112" s="129"/>
      <c r="H112" s="129"/>
      <c r="I112" s="129"/>
      <c r="J112" s="202"/>
    </row>
    <row r="113" spans="1:10" x14ac:dyDescent="0.2">
      <c r="A113" s="129" t="s">
        <v>52</v>
      </c>
      <c r="B113" s="129"/>
      <c r="C113" s="177">
        <f>$I$81/C109</f>
        <v>16.344110275689225</v>
      </c>
      <c r="D113" s="129"/>
      <c r="E113" s="177">
        <f>$I$81/E109</f>
        <v>15.526904761904762</v>
      </c>
      <c r="F113" s="129"/>
      <c r="G113" s="177">
        <f>$I$81/G109</f>
        <v>14.115367965367964</v>
      </c>
      <c r="H113" s="129"/>
      <c r="I113" s="129"/>
      <c r="J113" s="202"/>
    </row>
    <row r="114" spans="1:10" ht="3.75" customHeight="1" x14ac:dyDescent="0.2">
      <c r="A114" s="129"/>
      <c r="B114" s="129"/>
      <c r="C114" s="129"/>
      <c r="D114" s="129"/>
      <c r="E114" s="130"/>
      <c r="F114" s="129"/>
      <c r="G114" s="129"/>
      <c r="H114" s="129"/>
      <c r="I114" s="129"/>
      <c r="J114" s="202"/>
    </row>
    <row r="115" spans="1:10" x14ac:dyDescent="0.2">
      <c r="A115" s="129" t="s">
        <v>53</v>
      </c>
      <c r="B115" s="129"/>
      <c r="C115" s="177">
        <f>$I$84/C109</f>
        <v>39.232142857142868</v>
      </c>
      <c r="D115" s="129"/>
      <c r="E115" s="177">
        <f>$I$84/E109</f>
        <v>37.270535714285721</v>
      </c>
      <c r="F115" s="129"/>
      <c r="G115" s="177">
        <f>$I$84/G109</f>
        <v>33.882305194805198</v>
      </c>
      <c r="H115" s="129"/>
      <c r="I115" s="129"/>
      <c r="J115" s="202"/>
    </row>
    <row r="116" spans="1:10" ht="5.25" customHeight="1" x14ac:dyDescent="0.2">
      <c r="A116" s="129"/>
      <c r="B116" s="129"/>
      <c r="C116" s="129"/>
      <c r="D116" s="129"/>
      <c r="E116" s="130"/>
      <c r="F116" s="129"/>
      <c r="G116" s="129"/>
      <c r="H116" s="129"/>
      <c r="I116" s="129"/>
      <c r="J116" s="202"/>
    </row>
    <row r="117" spans="1:10" x14ac:dyDescent="0.2">
      <c r="A117" s="124"/>
      <c r="B117" s="124"/>
      <c r="C117" s="124"/>
      <c r="D117" s="124"/>
      <c r="E117" s="125"/>
      <c r="F117" s="124"/>
      <c r="G117" s="124"/>
      <c r="H117" s="124"/>
      <c r="I117" s="124"/>
      <c r="J117" s="202"/>
    </row>
    <row r="118" spans="1:10" x14ac:dyDescent="0.2">
      <c r="A118" s="129"/>
      <c r="B118" s="129"/>
      <c r="C118" s="129"/>
      <c r="D118" s="129"/>
      <c r="E118" s="130"/>
      <c r="F118" s="129"/>
      <c r="G118" s="129"/>
      <c r="H118" s="129"/>
      <c r="I118" s="129"/>
      <c r="J118" s="202"/>
    </row>
    <row r="119" spans="1:10" x14ac:dyDescent="0.2">
      <c r="A119" s="178" t="s">
        <v>56</v>
      </c>
      <c r="B119" s="129"/>
      <c r="C119" s="309"/>
      <c r="D119" s="309"/>
      <c r="E119" s="309"/>
      <c r="F119" s="129"/>
      <c r="G119" s="129"/>
      <c r="H119" s="129"/>
      <c r="I119" s="129"/>
      <c r="J119" s="202"/>
    </row>
    <row r="120" spans="1:10" x14ac:dyDescent="0.2">
      <c r="A120" s="178" t="s">
        <v>54</v>
      </c>
      <c r="B120" s="129"/>
      <c r="C120" s="309"/>
      <c r="D120" s="309"/>
      <c r="E120" s="309"/>
      <c r="F120" s="309"/>
      <c r="G120" s="309"/>
      <c r="H120" s="129"/>
      <c r="I120" s="129"/>
      <c r="J120" s="202"/>
    </row>
    <row r="121" spans="1:10" x14ac:dyDescent="0.2">
      <c r="A121" s="178" t="s">
        <v>55</v>
      </c>
      <c r="B121" s="129"/>
      <c r="C121" s="309"/>
      <c r="D121" s="309"/>
      <c r="E121" s="309"/>
      <c r="F121" s="309"/>
      <c r="G121" s="309"/>
      <c r="H121" s="129"/>
      <c r="I121" s="129"/>
      <c r="J121" s="202"/>
    </row>
    <row r="122" spans="1:10" x14ac:dyDescent="0.2">
      <c r="A122" s="129"/>
      <c r="B122" s="129"/>
      <c r="C122" s="309"/>
      <c r="D122" s="309"/>
      <c r="E122" s="309"/>
      <c r="F122" s="309"/>
      <c r="G122" s="309"/>
      <c r="H122" s="129"/>
      <c r="I122" s="129"/>
      <c r="J122" s="202"/>
    </row>
    <row r="123" spans="1:10" x14ac:dyDescent="0.2">
      <c r="A123" s="129"/>
      <c r="B123" s="129"/>
      <c r="C123" s="309"/>
      <c r="D123" s="309"/>
      <c r="E123" s="309"/>
      <c r="F123" s="309"/>
      <c r="G123" s="309"/>
      <c r="H123" s="129"/>
      <c r="I123" s="129"/>
      <c r="J123" s="202"/>
    </row>
    <row r="124" spans="1:10" x14ac:dyDescent="0.2">
      <c r="A124" s="129"/>
      <c r="B124" s="129"/>
      <c r="C124" s="129"/>
      <c r="D124" s="129"/>
      <c r="E124" s="130"/>
      <c r="F124" s="129"/>
      <c r="G124" s="129"/>
      <c r="H124" s="129"/>
      <c r="I124" s="129"/>
      <c r="J124" s="202"/>
    </row>
  </sheetData>
  <sheetProtection sheet="1" objects="1" scenarios="1"/>
  <mergeCells count="26">
    <mergeCell ref="C122:G122"/>
    <mergeCell ref="C123:G123"/>
    <mergeCell ref="A79:C79"/>
    <mergeCell ref="D79:H79"/>
    <mergeCell ref="A90:I94"/>
    <mergeCell ref="C119:E119"/>
    <mergeCell ref="C120:G120"/>
    <mergeCell ref="C121:G121"/>
    <mergeCell ref="A76:C76"/>
    <mergeCell ref="D76:H76"/>
    <mergeCell ref="A77:C77"/>
    <mergeCell ref="D77:H77"/>
    <mergeCell ref="A78:C78"/>
    <mergeCell ref="D78:H78"/>
    <mergeCell ref="A73:C73"/>
    <mergeCell ref="D73:H73"/>
    <mergeCell ref="A74:C74"/>
    <mergeCell ref="D74:H74"/>
    <mergeCell ref="A75:C75"/>
    <mergeCell ref="D75:H75"/>
    <mergeCell ref="A1:J1"/>
    <mergeCell ref="L7:P7"/>
    <mergeCell ref="L8:Q8"/>
    <mergeCell ref="C64:G64"/>
    <mergeCell ref="A72:C72"/>
    <mergeCell ref="D72:H72"/>
  </mergeCells>
  <pageMargins left="1.25" right="0.75" top="0.5" bottom="0.5" header="0.5" footer="0.5"/>
  <pageSetup scale="86" orientation="portrait" r:id="rId1"/>
  <headerFooter alignWithMargins="0">
    <oddFooter>&amp;L&amp;A&amp;CUniversity of Idaho&amp;RAERS Dept</oddFooter>
  </headerFooter>
  <rowBreaks count="1" manualBreakCount="1">
    <brk id="7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zoomScaleNormal="100" workbookViewId="0">
      <pane ySplit="4" topLeftCell="A5" activePane="bottomLeft" state="frozen"/>
      <selection pane="bottomLeft" sqref="A1:J1"/>
    </sheetView>
  </sheetViews>
  <sheetFormatPr defaultRowHeight="12.75" x14ac:dyDescent="0.2"/>
  <cols>
    <col min="1" max="1" width="26.5703125" style="112" customWidth="1"/>
    <col min="2" max="2" width="2" style="112" customWidth="1"/>
    <col min="3" max="3" width="11.7109375" style="112" customWidth="1"/>
    <col min="4" max="4" width="1.140625" style="112" customWidth="1"/>
    <col min="5" max="5" width="10.7109375" style="179" customWidth="1"/>
    <col min="6" max="6" width="1.5703125" style="112" customWidth="1"/>
    <col min="7" max="7" width="10.7109375" style="112" customWidth="1"/>
    <col min="8" max="8" width="1.7109375" style="112" customWidth="1"/>
    <col min="9" max="9" width="16.7109375" style="180" customWidth="1"/>
    <col min="10" max="10" width="1.5703125" style="112" customWidth="1"/>
    <col min="11" max="11" width="1.42578125" style="112" customWidth="1"/>
    <col min="12" max="12" width="9.85546875" style="112" customWidth="1"/>
    <col min="13" max="16384" width="9.140625" style="112"/>
  </cols>
  <sheetData>
    <row r="1" spans="1:17" ht="33.75" customHeight="1" x14ac:dyDescent="0.2">
      <c r="A1" s="313" t="s">
        <v>291</v>
      </c>
      <c r="B1" s="313"/>
      <c r="C1" s="313"/>
      <c r="D1" s="313"/>
      <c r="E1" s="313"/>
      <c r="F1" s="313"/>
      <c r="G1" s="313"/>
      <c r="H1" s="313"/>
      <c r="I1" s="313"/>
      <c r="J1" s="313"/>
      <c r="L1" s="204" t="s">
        <v>308</v>
      </c>
    </row>
    <row r="2" spans="1:17" ht="3.75" customHeight="1" x14ac:dyDescent="0.2">
      <c r="A2" s="113"/>
      <c r="B2" s="113"/>
      <c r="C2" s="113"/>
      <c r="D2" s="113"/>
      <c r="E2" s="114"/>
      <c r="F2" s="113"/>
      <c r="G2" s="113"/>
      <c r="H2" s="113"/>
      <c r="I2" s="115"/>
      <c r="J2" s="113"/>
    </row>
    <row r="3" spans="1:17" ht="15" x14ac:dyDescent="0.2">
      <c r="A3" s="116"/>
      <c r="B3" s="116"/>
      <c r="C3" s="117" t="s">
        <v>2</v>
      </c>
      <c r="D3" s="118"/>
      <c r="E3" s="119"/>
      <c r="F3" s="118"/>
      <c r="G3" s="118" t="s">
        <v>5</v>
      </c>
      <c r="H3" s="118"/>
      <c r="I3" s="120" t="s">
        <v>8</v>
      </c>
      <c r="J3" s="121"/>
    </row>
    <row r="4" spans="1:17" ht="15" x14ac:dyDescent="0.2">
      <c r="A4" s="122" t="s">
        <v>1</v>
      </c>
      <c r="B4" s="116"/>
      <c r="C4" s="117" t="s">
        <v>3</v>
      </c>
      <c r="D4" s="118"/>
      <c r="E4" s="119" t="s">
        <v>4</v>
      </c>
      <c r="F4" s="118"/>
      <c r="G4" s="118" t="s">
        <v>6</v>
      </c>
      <c r="H4" s="118"/>
      <c r="I4" s="120" t="s">
        <v>7</v>
      </c>
      <c r="J4" s="121"/>
    </row>
    <row r="5" spans="1:17" ht="5.25" customHeight="1" x14ac:dyDescent="0.2">
      <c r="A5" s="123"/>
      <c r="B5" s="124"/>
      <c r="C5" s="124"/>
      <c r="D5" s="124"/>
      <c r="E5" s="125"/>
      <c r="F5" s="124"/>
      <c r="G5" s="124"/>
      <c r="H5" s="124"/>
      <c r="I5" s="126"/>
      <c r="J5" s="127"/>
    </row>
    <row r="6" spans="1:17" x14ac:dyDescent="0.2">
      <c r="A6" s="128" t="s">
        <v>0</v>
      </c>
      <c r="B6" s="129"/>
      <c r="C6" s="129"/>
      <c r="D6" s="129"/>
      <c r="E6" s="130"/>
      <c r="F6" s="129"/>
      <c r="G6" s="129"/>
      <c r="H6" s="129"/>
      <c r="I6" s="121"/>
      <c r="J6" s="121"/>
    </row>
    <row r="7" spans="1:17" x14ac:dyDescent="0.2">
      <c r="A7" s="187" t="s">
        <v>132</v>
      </c>
      <c r="B7" s="132"/>
      <c r="C7" s="131">
        <v>145</v>
      </c>
      <c r="D7" s="132"/>
      <c r="E7" s="182" t="s">
        <v>69</v>
      </c>
      <c r="F7" s="132"/>
      <c r="G7" s="216">
        <v>4.25</v>
      </c>
      <c r="H7" s="132"/>
      <c r="I7" s="135">
        <f>C7*G7</f>
        <v>616.25</v>
      </c>
      <c r="J7" s="136"/>
      <c r="L7" s="314"/>
      <c r="M7" s="314"/>
      <c r="N7" s="314"/>
      <c r="O7" s="314"/>
      <c r="P7" s="314"/>
    </row>
    <row r="8" spans="1:17" ht="6.75" customHeight="1" x14ac:dyDescent="0.2">
      <c r="A8" s="132"/>
      <c r="B8" s="132"/>
      <c r="C8" s="132"/>
      <c r="D8" s="132"/>
      <c r="E8" s="137"/>
      <c r="F8" s="132"/>
      <c r="G8" s="138"/>
      <c r="H8" s="132"/>
      <c r="I8" s="135"/>
      <c r="J8" s="136"/>
      <c r="L8" s="315"/>
      <c r="M8" s="315"/>
      <c r="N8" s="315"/>
      <c r="O8" s="315"/>
      <c r="P8" s="315"/>
      <c r="Q8" s="315"/>
    </row>
    <row r="9" spans="1:17" x14ac:dyDescent="0.2">
      <c r="A9" s="128" t="s">
        <v>11</v>
      </c>
      <c r="B9" s="129"/>
      <c r="C9" s="129"/>
      <c r="D9" s="129"/>
      <c r="E9" s="130"/>
      <c r="F9" s="129"/>
      <c r="G9" s="139"/>
      <c r="H9" s="129"/>
      <c r="I9" s="140"/>
      <c r="J9" s="121"/>
    </row>
    <row r="10" spans="1:17" ht="6.75" customHeight="1" x14ac:dyDescent="0.2">
      <c r="A10" s="129"/>
      <c r="B10" s="129"/>
      <c r="C10" s="129"/>
      <c r="D10" s="129"/>
      <c r="E10" s="130"/>
      <c r="F10" s="129"/>
      <c r="G10" s="139"/>
      <c r="H10" s="129"/>
      <c r="I10" s="140"/>
      <c r="J10" s="121"/>
    </row>
    <row r="11" spans="1:17" x14ac:dyDescent="0.2">
      <c r="A11" s="141" t="s">
        <v>12</v>
      </c>
      <c r="B11" s="129"/>
      <c r="C11" s="129"/>
      <c r="D11" s="129"/>
      <c r="E11" s="130"/>
      <c r="F11" s="129"/>
      <c r="G11" s="206"/>
      <c r="H11" s="129"/>
      <c r="I11" s="142">
        <f>SUM(I12:I13)</f>
        <v>23.099999999999998</v>
      </c>
      <c r="J11" s="121"/>
    </row>
    <row r="12" spans="1:17" x14ac:dyDescent="0.2">
      <c r="A12" s="143" t="s">
        <v>189</v>
      </c>
      <c r="B12" s="129"/>
      <c r="C12" s="143">
        <v>110</v>
      </c>
      <c r="D12" s="129"/>
      <c r="E12" s="144" t="s">
        <v>35</v>
      </c>
      <c r="F12" s="129"/>
      <c r="G12" s="148">
        <v>0.21</v>
      </c>
      <c r="H12" s="129"/>
      <c r="I12" s="140">
        <f>C12*G12</f>
        <v>23.099999999999998</v>
      </c>
      <c r="J12" s="121"/>
    </row>
    <row r="13" spans="1:17" x14ac:dyDescent="0.2">
      <c r="A13" s="143"/>
      <c r="B13" s="129"/>
      <c r="C13" s="143"/>
      <c r="D13" s="129"/>
      <c r="E13" s="144"/>
      <c r="F13" s="129"/>
      <c r="G13" s="146"/>
      <c r="H13" s="129"/>
      <c r="I13" s="140">
        <f>C13*G13</f>
        <v>0</v>
      </c>
      <c r="J13" s="121"/>
    </row>
    <row r="14" spans="1:17" ht="7.5" customHeight="1" x14ac:dyDescent="0.2">
      <c r="A14" s="129"/>
      <c r="B14" s="129"/>
      <c r="C14" s="129"/>
      <c r="D14" s="129"/>
      <c r="E14" s="130"/>
      <c r="F14" s="129"/>
      <c r="G14" s="139"/>
      <c r="H14" s="129"/>
      <c r="I14" s="140"/>
      <c r="J14" s="121"/>
    </row>
    <row r="15" spans="1:17" x14ac:dyDescent="0.2">
      <c r="A15" s="141" t="s">
        <v>13</v>
      </c>
      <c r="B15" s="129"/>
      <c r="C15" s="129"/>
      <c r="D15" s="129"/>
      <c r="E15" s="130"/>
      <c r="F15" s="129"/>
      <c r="G15" s="139"/>
      <c r="H15" s="129"/>
      <c r="I15" s="142">
        <f>SUM(I16:I21)</f>
        <v>98</v>
      </c>
      <c r="J15" s="121"/>
    </row>
    <row r="16" spans="1:17" x14ac:dyDescent="0.2">
      <c r="A16" s="143" t="s">
        <v>68</v>
      </c>
      <c r="B16" s="129"/>
      <c r="C16" s="143">
        <v>130</v>
      </c>
      <c r="D16" s="129"/>
      <c r="E16" s="144" t="s">
        <v>35</v>
      </c>
      <c r="F16" s="129"/>
      <c r="G16" s="148">
        <v>0.55000000000000004</v>
      </c>
      <c r="H16" s="129"/>
      <c r="I16" s="140">
        <f t="shared" ref="I16:I21" si="0">C16*G16</f>
        <v>71.5</v>
      </c>
      <c r="J16" s="121"/>
    </row>
    <row r="17" spans="1:13" x14ac:dyDescent="0.2">
      <c r="A17" s="143" t="s">
        <v>66</v>
      </c>
      <c r="B17" s="129"/>
      <c r="C17" s="143">
        <v>50</v>
      </c>
      <c r="D17" s="129"/>
      <c r="E17" s="144" t="s">
        <v>35</v>
      </c>
      <c r="F17" s="129"/>
      <c r="G17" s="148">
        <v>0.53</v>
      </c>
      <c r="H17" s="129"/>
      <c r="I17" s="140">
        <f t="shared" si="0"/>
        <v>26.5</v>
      </c>
      <c r="J17" s="121"/>
    </row>
    <row r="18" spans="1:13" x14ac:dyDescent="0.2">
      <c r="A18" s="147"/>
      <c r="B18" s="129"/>
      <c r="C18" s="143"/>
      <c r="D18" s="129"/>
      <c r="E18" s="144"/>
      <c r="F18" s="129"/>
      <c r="G18" s="155"/>
      <c r="H18" s="129"/>
      <c r="I18" s="149">
        <f t="shared" si="0"/>
        <v>0</v>
      </c>
      <c r="J18" s="121"/>
    </row>
    <row r="19" spans="1:13" x14ac:dyDescent="0.2">
      <c r="A19" s="143"/>
      <c r="B19" s="129"/>
      <c r="C19" s="143"/>
      <c r="D19" s="129"/>
      <c r="E19" s="144"/>
      <c r="F19" s="129"/>
      <c r="G19" s="150"/>
      <c r="H19" s="129"/>
      <c r="I19" s="149">
        <f t="shared" si="0"/>
        <v>0</v>
      </c>
      <c r="J19" s="121"/>
    </row>
    <row r="20" spans="1:13" x14ac:dyDescent="0.2">
      <c r="A20" s="143"/>
      <c r="B20" s="129"/>
      <c r="C20" s="143"/>
      <c r="D20" s="129"/>
      <c r="E20" s="144"/>
      <c r="F20" s="129"/>
      <c r="G20" s="150"/>
      <c r="H20" s="129"/>
      <c r="I20" s="149">
        <f t="shared" si="0"/>
        <v>0</v>
      </c>
      <c r="J20" s="121"/>
    </row>
    <row r="21" spans="1:13" x14ac:dyDescent="0.2">
      <c r="B21" s="129"/>
      <c r="C21" s="143"/>
      <c r="D21" s="129"/>
      <c r="E21" s="144"/>
      <c r="F21" s="129"/>
      <c r="G21" s="146"/>
      <c r="H21" s="129"/>
      <c r="I21" s="149">
        <f t="shared" si="0"/>
        <v>0</v>
      </c>
      <c r="J21" s="121"/>
    </row>
    <row r="22" spans="1:13" x14ac:dyDescent="0.2">
      <c r="A22" s="141"/>
      <c r="B22" s="129"/>
      <c r="C22" s="129"/>
      <c r="D22" s="129"/>
      <c r="E22" s="130"/>
      <c r="F22" s="129"/>
      <c r="G22" s="139"/>
      <c r="H22" s="129"/>
      <c r="I22" s="149"/>
      <c r="J22" s="121"/>
    </row>
    <row r="23" spans="1:13" x14ac:dyDescent="0.2">
      <c r="A23" s="141" t="s">
        <v>16</v>
      </c>
      <c r="B23" s="129"/>
      <c r="C23" s="129"/>
      <c r="D23" s="129"/>
      <c r="E23" s="130"/>
      <c r="F23" s="129"/>
      <c r="G23" s="139"/>
      <c r="H23" s="129"/>
      <c r="I23" s="151">
        <f>SUM(I24:I28)</f>
        <v>48.411999999999999</v>
      </c>
      <c r="J23" s="121"/>
    </row>
    <row r="24" spans="1:13" x14ac:dyDescent="0.2">
      <c r="A24" s="152" t="s">
        <v>306</v>
      </c>
      <c r="B24" s="129"/>
      <c r="C24" s="143">
        <v>16.399999999999999</v>
      </c>
      <c r="D24" s="129"/>
      <c r="E24" s="185" t="s">
        <v>175</v>
      </c>
      <c r="F24" s="129"/>
      <c r="G24" s="148">
        <v>1.1299999999999999</v>
      </c>
      <c r="H24" s="129"/>
      <c r="I24" s="149">
        <f>C24*G24</f>
        <v>18.531999999999996</v>
      </c>
      <c r="J24" s="121"/>
      <c r="K24" s="180"/>
      <c r="L24" s="180"/>
      <c r="M24" s="180"/>
    </row>
    <row r="25" spans="1:13" x14ac:dyDescent="0.2">
      <c r="A25" s="152" t="s">
        <v>152</v>
      </c>
      <c r="B25" s="129"/>
      <c r="C25" s="200">
        <v>20</v>
      </c>
      <c r="D25" s="129"/>
      <c r="E25" s="185" t="s">
        <v>175</v>
      </c>
      <c r="F25" s="129"/>
      <c r="G25" s="148">
        <v>0.66</v>
      </c>
      <c r="H25" s="129"/>
      <c r="I25" s="149">
        <f>C25*G25</f>
        <v>13.200000000000001</v>
      </c>
      <c r="J25" s="121"/>
    </row>
    <row r="26" spans="1:13" x14ac:dyDescent="0.2">
      <c r="A26" s="147" t="s">
        <v>146</v>
      </c>
      <c r="B26" s="129"/>
      <c r="C26" s="153">
        <v>6</v>
      </c>
      <c r="D26" s="129"/>
      <c r="E26" s="144" t="s">
        <v>175</v>
      </c>
      <c r="F26" s="129"/>
      <c r="G26" s="148">
        <v>2.78</v>
      </c>
      <c r="H26" s="129"/>
      <c r="I26" s="149">
        <f>C26*G26</f>
        <v>16.68</v>
      </c>
      <c r="J26" s="121"/>
    </row>
    <row r="27" spans="1:13" x14ac:dyDescent="0.2">
      <c r="A27" s="143"/>
      <c r="B27" s="129"/>
      <c r="C27" s="143"/>
      <c r="D27" s="129"/>
      <c r="E27" s="144"/>
      <c r="F27" s="129"/>
      <c r="G27" s="150"/>
      <c r="H27" s="129"/>
      <c r="I27" s="149">
        <f>C27*G27</f>
        <v>0</v>
      </c>
      <c r="J27" s="121"/>
    </row>
    <row r="28" spans="1:13" x14ac:dyDescent="0.2">
      <c r="A28" s="143"/>
      <c r="B28" s="129"/>
      <c r="C28" s="143"/>
      <c r="D28" s="129"/>
      <c r="E28" s="144"/>
      <c r="F28" s="129"/>
      <c r="G28" s="150"/>
      <c r="H28" s="129"/>
      <c r="I28" s="149">
        <f>C28*G28</f>
        <v>0</v>
      </c>
      <c r="J28" s="121"/>
    </row>
    <row r="29" spans="1:13" ht="5.25" customHeight="1" x14ac:dyDescent="0.2">
      <c r="A29" s="129"/>
      <c r="B29" s="129"/>
      <c r="C29" s="129"/>
      <c r="D29" s="129"/>
      <c r="E29" s="130"/>
      <c r="F29" s="129"/>
      <c r="G29" s="139"/>
      <c r="H29" s="129"/>
      <c r="I29" s="149"/>
      <c r="J29" s="121"/>
    </row>
    <row r="30" spans="1:13" x14ac:dyDescent="0.2">
      <c r="A30" s="141" t="s">
        <v>39</v>
      </c>
      <c r="B30" s="129"/>
      <c r="C30" s="129"/>
      <c r="D30" s="129"/>
      <c r="E30" s="130"/>
      <c r="F30" s="129"/>
      <c r="G30" s="139"/>
      <c r="H30" s="129"/>
      <c r="I30" s="151">
        <f>SUM(I31:I35)</f>
        <v>28.25</v>
      </c>
      <c r="J30" s="121"/>
    </row>
    <row r="31" spans="1:13" x14ac:dyDescent="0.2">
      <c r="A31" s="143" t="s">
        <v>207</v>
      </c>
      <c r="B31" s="129"/>
      <c r="C31" s="143">
        <v>1</v>
      </c>
      <c r="D31" s="129"/>
      <c r="E31" s="144" t="s">
        <v>163</v>
      </c>
      <c r="F31" s="129"/>
      <c r="G31" s="148">
        <v>7.25</v>
      </c>
      <c r="H31" s="129"/>
      <c r="I31" s="149">
        <f>C31*G31</f>
        <v>7.25</v>
      </c>
      <c r="J31" s="121"/>
    </row>
    <row r="32" spans="1:13" x14ac:dyDescent="0.2">
      <c r="A32" s="143" t="s">
        <v>190</v>
      </c>
      <c r="B32" s="129"/>
      <c r="C32" s="143">
        <v>140</v>
      </c>
      <c r="D32" s="129"/>
      <c r="E32" s="144" t="s">
        <v>69</v>
      </c>
      <c r="F32" s="129"/>
      <c r="G32" s="148">
        <v>0.15</v>
      </c>
      <c r="H32" s="129"/>
      <c r="I32" s="149">
        <f>C32*G32</f>
        <v>21</v>
      </c>
      <c r="J32" s="121"/>
    </row>
    <row r="33" spans="1:10" s="209" customFormat="1" x14ac:dyDescent="0.2">
      <c r="A33" s="213"/>
      <c r="B33" s="212"/>
      <c r="C33" s="213"/>
      <c r="D33" s="212"/>
      <c r="E33" s="144"/>
      <c r="F33" s="212"/>
      <c r="G33" s="148"/>
      <c r="H33" s="212"/>
      <c r="I33" s="149">
        <f>C33*G33</f>
        <v>0</v>
      </c>
      <c r="J33" s="121"/>
    </row>
    <row r="34" spans="1:10" x14ac:dyDescent="0.2">
      <c r="A34" s="143"/>
      <c r="B34" s="129"/>
      <c r="C34" s="143"/>
      <c r="D34" s="129"/>
      <c r="E34" s="144"/>
      <c r="F34" s="129"/>
      <c r="G34" s="150"/>
      <c r="H34" s="129"/>
      <c r="I34" s="149">
        <f>C34*G34</f>
        <v>0</v>
      </c>
      <c r="J34" s="121"/>
    </row>
    <row r="35" spans="1:10" x14ac:dyDescent="0.2">
      <c r="A35" s="143"/>
      <c r="B35" s="129"/>
      <c r="C35" s="143"/>
      <c r="D35" s="129"/>
      <c r="E35" s="144"/>
      <c r="F35" s="129"/>
      <c r="G35" s="150"/>
      <c r="H35" s="129"/>
      <c r="I35" s="149">
        <f>C35*G35</f>
        <v>0</v>
      </c>
      <c r="J35" s="121"/>
    </row>
    <row r="36" spans="1:10" ht="6" customHeight="1" x14ac:dyDescent="0.2">
      <c r="A36" s="129"/>
      <c r="B36" s="129"/>
      <c r="C36" s="129"/>
      <c r="D36" s="129"/>
      <c r="E36" s="130"/>
      <c r="F36" s="129"/>
      <c r="G36" s="139"/>
      <c r="H36" s="129"/>
      <c r="I36" s="149"/>
      <c r="J36" s="121"/>
    </row>
    <row r="37" spans="1:10" x14ac:dyDescent="0.2">
      <c r="A37" s="141" t="s">
        <v>19</v>
      </c>
      <c r="B37" s="129"/>
      <c r="C37" s="154"/>
      <c r="D37" s="129"/>
      <c r="E37" s="130"/>
      <c r="F37" s="129"/>
      <c r="G37" s="139"/>
      <c r="H37" s="129"/>
      <c r="I37" s="151">
        <f>SUM(I38:I40)</f>
        <v>98.62</v>
      </c>
      <c r="J37" s="121"/>
    </row>
    <row r="38" spans="1:10" x14ac:dyDescent="0.2">
      <c r="A38" s="183" t="s">
        <v>77</v>
      </c>
      <c r="B38" s="129"/>
      <c r="C38" s="143">
        <v>22</v>
      </c>
      <c r="D38" s="129"/>
      <c r="E38" s="144" t="s">
        <v>165</v>
      </c>
      <c r="F38" s="129"/>
      <c r="G38" s="148">
        <v>1.9</v>
      </c>
      <c r="H38" s="129"/>
      <c r="I38" s="149">
        <f>C38*G38</f>
        <v>41.8</v>
      </c>
      <c r="J38" s="121"/>
    </row>
    <row r="39" spans="1:10" x14ac:dyDescent="0.2">
      <c r="A39" s="183" t="s">
        <v>18</v>
      </c>
      <c r="B39" s="129"/>
      <c r="C39" s="143">
        <v>1</v>
      </c>
      <c r="D39" s="129"/>
      <c r="E39" s="144" t="s">
        <v>163</v>
      </c>
      <c r="F39" s="129"/>
      <c r="G39" s="148">
        <v>45.6</v>
      </c>
      <c r="H39" s="129"/>
      <c r="I39" s="149">
        <f>C39*G39</f>
        <v>45.6</v>
      </c>
      <c r="J39" s="121"/>
    </row>
    <row r="40" spans="1:10" x14ac:dyDescent="0.2">
      <c r="A40" s="183" t="s">
        <v>78</v>
      </c>
      <c r="B40" s="129"/>
      <c r="C40" s="143">
        <v>22</v>
      </c>
      <c r="D40" s="129"/>
      <c r="E40" s="144" t="s">
        <v>165</v>
      </c>
      <c r="F40" s="129"/>
      <c r="G40" s="148">
        <v>0.51</v>
      </c>
      <c r="H40" s="129"/>
      <c r="I40" s="149">
        <f>C40*G40</f>
        <v>11.22</v>
      </c>
      <c r="J40" s="121"/>
    </row>
    <row r="41" spans="1:10" ht="6" customHeight="1" x14ac:dyDescent="0.2">
      <c r="A41" s="156"/>
      <c r="B41" s="154"/>
      <c r="C41" s="156"/>
      <c r="D41" s="154"/>
      <c r="E41" s="157"/>
      <c r="F41" s="154"/>
      <c r="G41" s="158"/>
      <c r="H41" s="129"/>
      <c r="I41" s="149"/>
      <c r="J41" s="121"/>
    </row>
    <row r="42" spans="1:10" ht="10.5" customHeight="1" x14ac:dyDescent="0.2">
      <c r="A42" s="141" t="s">
        <v>121</v>
      </c>
      <c r="B42" s="129"/>
      <c r="C42" s="129"/>
      <c r="D42" s="129"/>
      <c r="E42" s="130"/>
      <c r="F42" s="129"/>
      <c r="G42" s="139"/>
      <c r="H42" s="129"/>
      <c r="I42" s="151">
        <f>SUM(I43:I47)</f>
        <v>34.209999999999994</v>
      </c>
      <c r="J42" s="121"/>
    </row>
    <row r="43" spans="1:10" x14ac:dyDescent="0.2">
      <c r="A43" s="143" t="s">
        <v>169</v>
      </c>
      <c r="B43" s="129"/>
      <c r="C43" s="147">
        <v>2.5099999999999998</v>
      </c>
      <c r="D43" s="129"/>
      <c r="E43" s="144" t="s">
        <v>112</v>
      </c>
      <c r="F43" s="129"/>
      <c r="G43" s="148">
        <v>2.5</v>
      </c>
      <c r="H43" s="129"/>
      <c r="I43" s="149">
        <f>C43*G43</f>
        <v>6.2749999999999995</v>
      </c>
      <c r="J43" s="121"/>
    </row>
    <row r="44" spans="1:10" x14ac:dyDescent="0.2">
      <c r="A44" s="143" t="s">
        <v>170</v>
      </c>
      <c r="B44" s="129"/>
      <c r="C44" s="147">
        <v>5.01</v>
      </c>
      <c r="D44" s="129"/>
      <c r="E44" s="144" t="s">
        <v>112</v>
      </c>
      <c r="F44" s="129"/>
      <c r="G44" s="148">
        <v>2.2999999999999998</v>
      </c>
      <c r="H44" s="129"/>
      <c r="I44" s="149">
        <f>C44*G44</f>
        <v>11.522999999999998</v>
      </c>
      <c r="J44" s="121"/>
    </row>
    <row r="45" spans="1:10" x14ac:dyDescent="0.2">
      <c r="A45" s="143" t="s">
        <v>171</v>
      </c>
      <c r="B45" s="129"/>
      <c r="C45" s="147">
        <v>0.12</v>
      </c>
      <c r="D45" s="129"/>
      <c r="E45" s="144" t="s">
        <v>112</v>
      </c>
      <c r="F45" s="129"/>
      <c r="G45" s="148">
        <v>2.85</v>
      </c>
      <c r="H45" s="129"/>
      <c r="I45" s="149">
        <f>C45*G45</f>
        <v>0.34199999999999997</v>
      </c>
      <c r="J45" s="121"/>
    </row>
    <row r="46" spans="1:10" x14ac:dyDescent="0.2">
      <c r="A46" s="147" t="s">
        <v>125</v>
      </c>
      <c r="B46" s="129"/>
      <c r="C46" s="143">
        <v>1</v>
      </c>
      <c r="D46" s="129"/>
      <c r="E46" s="144" t="s">
        <v>163</v>
      </c>
      <c r="F46" s="129"/>
      <c r="G46" s="148">
        <v>2.72</v>
      </c>
      <c r="H46" s="129"/>
      <c r="I46" s="149">
        <f>C46*G46</f>
        <v>2.72</v>
      </c>
      <c r="J46" s="121"/>
    </row>
    <row r="47" spans="1:10" x14ac:dyDescent="0.2">
      <c r="A47" s="147" t="s">
        <v>172</v>
      </c>
      <c r="B47" s="129"/>
      <c r="C47" s="143">
        <v>1</v>
      </c>
      <c r="D47" s="129"/>
      <c r="E47" s="144" t="s">
        <v>163</v>
      </c>
      <c r="F47" s="129"/>
      <c r="G47" s="148">
        <v>13.35</v>
      </c>
      <c r="H47" s="129"/>
      <c r="I47" s="149">
        <f>C47*G47</f>
        <v>13.35</v>
      </c>
      <c r="J47" s="121"/>
    </row>
    <row r="48" spans="1:10" ht="6" customHeight="1" x14ac:dyDescent="0.2">
      <c r="A48" s="156"/>
      <c r="B48" s="154"/>
      <c r="C48" s="156"/>
      <c r="D48" s="154"/>
      <c r="E48" s="157"/>
      <c r="F48" s="154"/>
      <c r="G48" s="158"/>
      <c r="H48" s="129"/>
      <c r="I48" s="149"/>
      <c r="J48" s="121"/>
    </row>
    <row r="49" spans="1:10" x14ac:dyDescent="0.2">
      <c r="A49" s="141" t="s">
        <v>122</v>
      </c>
      <c r="B49" s="129"/>
      <c r="C49" s="129"/>
      <c r="D49" s="129"/>
      <c r="E49" s="130"/>
      <c r="F49" s="129"/>
      <c r="G49" s="139"/>
      <c r="H49" s="129"/>
      <c r="I49" s="151">
        <f>SUM(I50:I52)</f>
        <v>52.158000000000001</v>
      </c>
      <c r="J49" s="121"/>
    </row>
    <row r="50" spans="1:10" x14ac:dyDescent="0.2">
      <c r="A50" s="143" t="s">
        <v>167</v>
      </c>
      <c r="B50" s="129"/>
      <c r="C50" s="147">
        <v>1.64</v>
      </c>
      <c r="D50" s="129"/>
      <c r="E50" s="144" t="s">
        <v>38</v>
      </c>
      <c r="F50" s="129"/>
      <c r="G50" s="148">
        <v>18.5</v>
      </c>
      <c r="H50" s="129"/>
      <c r="I50" s="149">
        <f>C50*G50</f>
        <v>30.34</v>
      </c>
      <c r="J50" s="121"/>
    </row>
    <row r="51" spans="1:10" x14ac:dyDescent="0.2">
      <c r="A51" s="183" t="s">
        <v>261</v>
      </c>
      <c r="B51" s="129"/>
      <c r="C51" s="143">
        <v>0.88</v>
      </c>
      <c r="D51" s="129"/>
      <c r="E51" s="144" t="s">
        <v>38</v>
      </c>
      <c r="F51" s="129"/>
      <c r="G51" s="193">
        <v>18.5</v>
      </c>
      <c r="H51" s="129"/>
      <c r="I51" s="149">
        <f>C51*G51</f>
        <v>16.28</v>
      </c>
      <c r="J51" s="121"/>
    </row>
    <row r="52" spans="1:10" x14ac:dyDescent="0.2">
      <c r="A52" s="183" t="s">
        <v>168</v>
      </c>
      <c r="B52" s="129"/>
      <c r="C52" s="147">
        <v>0.52</v>
      </c>
      <c r="D52" s="129"/>
      <c r="E52" s="144" t="s">
        <v>38</v>
      </c>
      <c r="F52" s="129"/>
      <c r="G52" s="148">
        <v>10.65</v>
      </c>
      <c r="H52" s="129"/>
      <c r="I52" s="149">
        <f>C52*G52</f>
        <v>5.5380000000000003</v>
      </c>
      <c r="J52" s="121"/>
    </row>
    <row r="53" spans="1:10" ht="5.25" customHeight="1" x14ac:dyDescent="0.2">
      <c r="A53" s="129"/>
      <c r="B53" s="129"/>
      <c r="C53" s="129"/>
      <c r="D53" s="129"/>
      <c r="E53" s="130"/>
      <c r="F53" s="129"/>
      <c r="G53" s="139"/>
      <c r="H53" s="129"/>
      <c r="I53" s="149"/>
      <c r="J53" s="121"/>
    </row>
    <row r="54" spans="1:10" x14ac:dyDescent="0.2">
      <c r="A54" s="141" t="s">
        <v>20</v>
      </c>
      <c r="B54" s="129"/>
      <c r="C54" s="129"/>
      <c r="D54" s="129"/>
      <c r="E54" s="130"/>
      <c r="F54" s="129"/>
      <c r="G54" s="139"/>
      <c r="H54" s="129"/>
      <c r="I54" s="151">
        <f>SUM(I55:I56)</f>
        <v>14</v>
      </c>
      <c r="J54" s="121"/>
    </row>
    <row r="55" spans="1:10" x14ac:dyDescent="0.2">
      <c r="A55" s="147" t="s">
        <v>21</v>
      </c>
      <c r="B55" s="129"/>
      <c r="C55" s="143">
        <v>1</v>
      </c>
      <c r="D55" s="129"/>
      <c r="E55" s="144" t="s">
        <v>163</v>
      </c>
      <c r="F55" s="129"/>
      <c r="G55" s="148">
        <v>14</v>
      </c>
      <c r="H55" s="129"/>
      <c r="I55" s="149">
        <f>C55*G55</f>
        <v>14</v>
      </c>
      <c r="J55" s="121"/>
    </row>
    <row r="56" spans="1:10" x14ac:dyDescent="0.2">
      <c r="A56" s="143"/>
      <c r="B56" s="129"/>
      <c r="C56" s="143"/>
      <c r="D56" s="129"/>
      <c r="E56" s="144"/>
      <c r="F56" s="129"/>
      <c r="G56" s="150"/>
      <c r="H56" s="129"/>
      <c r="I56" s="149">
        <f>C56*G56</f>
        <v>0</v>
      </c>
      <c r="J56" s="121"/>
    </row>
    <row r="57" spans="1:10" ht="4.5" customHeight="1" x14ac:dyDescent="0.2">
      <c r="A57" s="156"/>
      <c r="B57" s="154"/>
      <c r="C57" s="156"/>
      <c r="D57" s="154"/>
      <c r="E57" s="157"/>
      <c r="F57" s="154"/>
      <c r="G57" s="159"/>
      <c r="H57" s="129"/>
      <c r="I57" s="149"/>
      <c r="J57" s="121"/>
    </row>
    <row r="58" spans="1:10" x14ac:dyDescent="0.2">
      <c r="A58" s="141" t="s">
        <v>126</v>
      </c>
      <c r="B58" s="129"/>
      <c r="C58" s="129"/>
      <c r="D58" s="129"/>
      <c r="E58" s="130"/>
      <c r="F58" s="129"/>
      <c r="G58" s="139"/>
      <c r="H58" s="129"/>
      <c r="I58" s="151">
        <f>SUM(I59:I60)</f>
        <v>0</v>
      </c>
      <c r="J58" s="121"/>
    </row>
    <row r="59" spans="1:10" x14ac:dyDescent="0.2">
      <c r="A59" s="143" t="s">
        <v>127</v>
      </c>
      <c r="B59" s="129"/>
      <c r="C59" s="143"/>
      <c r="D59" s="129"/>
      <c r="E59" s="144"/>
      <c r="F59" s="129"/>
      <c r="G59" s="160"/>
      <c r="H59" s="129"/>
      <c r="I59" s="149">
        <f>C59*G59</f>
        <v>0</v>
      </c>
      <c r="J59" s="121"/>
    </row>
    <row r="60" spans="1:10" x14ac:dyDescent="0.2">
      <c r="A60" s="143" t="s">
        <v>128</v>
      </c>
      <c r="B60" s="129"/>
      <c r="C60" s="143"/>
      <c r="D60" s="129"/>
      <c r="E60" s="144"/>
      <c r="F60" s="129"/>
      <c r="G60" s="150"/>
      <c r="H60" s="129"/>
      <c r="I60" s="149">
        <f>C60*G60</f>
        <v>0</v>
      </c>
      <c r="J60" s="121"/>
    </row>
    <row r="61" spans="1:10" ht="4.5" customHeight="1" x14ac:dyDescent="0.2">
      <c r="A61" s="156"/>
      <c r="B61" s="154"/>
      <c r="C61" s="156"/>
      <c r="D61" s="154"/>
      <c r="E61" s="157"/>
      <c r="F61" s="154"/>
      <c r="G61" s="159"/>
      <c r="H61" s="129"/>
      <c r="I61" s="149"/>
      <c r="J61" s="121"/>
    </row>
    <row r="62" spans="1:10" x14ac:dyDescent="0.2">
      <c r="A62" s="161" t="s">
        <v>208</v>
      </c>
      <c r="B62" s="129"/>
      <c r="C62" s="316"/>
      <c r="D62" s="314"/>
      <c r="E62" s="314"/>
      <c r="F62" s="314"/>
      <c r="G62" s="314"/>
      <c r="H62" s="129"/>
      <c r="I62" s="148">
        <v>9.42</v>
      </c>
      <c r="J62" s="121"/>
    </row>
    <row r="63" spans="1:10" ht="5.25" customHeight="1" x14ac:dyDescent="0.2">
      <c r="A63" s="129"/>
      <c r="B63" s="129"/>
      <c r="C63" s="129"/>
      <c r="D63" s="129"/>
      <c r="E63" s="130"/>
      <c r="F63" s="129"/>
      <c r="G63" s="129"/>
      <c r="H63" s="129"/>
      <c r="I63" s="149"/>
      <c r="J63" s="121"/>
    </row>
    <row r="64" spans="1:10" x14ac:dyDescent="0.2">
      <c r="A64" s="141" t="s">
        <v>24</v>
      </c>
      <c r="B64" s="129"/>
      <c r="C64" s="129"/>
      <c r="D64" s="129"/>
      <c r="E64" s="130"/>
      <c r="F64" s="129"/>
      <c r="G64" s="129"/>
      <c r="H64" s="129"/>
      <c r="I64" s="149">
        <f>SUM(I11:I62)-(I11+I15+I23+I30+I37+I42+I49+I54+I58)</f>
        <v>406.17000000000007</v>
      </c>
      <c r="J64" s="121"/>
    </row>
    <row r="65" spans="1:10" x14ac:dyDescent="0.2">
      <c r="A65" s="141" t="s">
        <v>25</v>
      </c>
      <c r="B65" s="129"/>
      <c r="C65" s="129"/>
      <c r="D65" s="129"/>
      <c r="E65" s="130"/>
      <c r="F65" s="129"/>
      <c r="G65" s="129"/>
      <c r="H65" s="129"/>
      <c r="I65" s="149">
        <f>I64/C7</f>
        <v>2.801172413793104</v>
      </c>
      <c r="J65" s="121"/>
    </row>
    <row r="66" spans="1:10" ht="5.25" customHeight="1" x14ac:dyDescent="0.2">
      <c r="A66" s="129"/>
      <c r="B66" s="129"/>
      <c r="C66" s="129"/>
      <c r="D66" s="129"/>
      <c r="E66" s="130"/>
      <c r="F66" s="129"/>
      <c r="G66" s="129"/>
      <c r="H66" s="129"/>
      <c r="I66" s="149"/>
      <c r="J66" s="121"/>
    </row>
    <row r="67" spans="1:10" x14ac:dyDescent="0.2">
      <c r="A67" s="124" t="s">
        <v>26</v>
      </c>
      <c r="B67" s="124"/>
      <c r="C67" s="124"/>
      <c r="D67" s="124"/>
      <c r="E67" s="125"/>
      <c r="F67" s="124"/>
      <c r="G67" s="124"/>
      <c r="H67" s="124"/>
      <c r="I67" s="162">
        <f>I7-I64</f>
        <v>210.07999999999993</v>
      </c>
      <c r="J67" s="121"/>
    </row>
    <row r="68" spans="1:10" ht="5.25" customHeight="1" x14ac:dyDescent="0.2">
      <c r="A68" s="129"/>
      <c r="B68" s="129"/>
      <c r="C68" s="129"/>
      <c r="D68" s="129"/>
      <c r="E68" s="130"/>
      <c r="F68" s="129"/>
      <c r="G68" s="129"/>
      <c r="H68" s="129"/>
      <c r="I68" s="149"/>
      <c r="J68" s="121"/>
    </row>
    <row r="69" spans="1:10" x14ac:dyDescent="0.2">
      <c r="A69" s="128" t="s">
        <v>27</v>
      </c>
      <c r="B69" s="129"/>
      <c r="C69" s="129"/>
      <c r="D69" s="129"/>
      <c r="E69" s="130"/>
      <c r="F69" s="129"/>
      <c r="G69" s="129"/>
      <c r="H69" s="129"/>
      <c r="I69" s="149"/>
      <c r="J69" s="121"/>
    </row>
    <row r="70" spans="1:10" x14ac:dyDescent="0.2">
      <c r="A70" s="312" t="s">
        <v>59</v>
      </c>
      <c r="B70" s="312"/>
      <c r="C70" s="312"/>
      <c r="D70" s="316"/>
      <c r="E70" s="314"/>
      <c r="F70" s="314"/>
      <c r="G70" s="314"/>
      <c r="H70" s="314"/>
      <c r="I70" s="148">
        <v>1.52</v>
      </c>
      <c r="J70" s="121"/>
    </row>
    <row r="71" spans="1:10" x14ac:dyDescent="0.2">
      <c r="A71" s="312" t="s">
        <v>57</v>
      </c>
      <c r="B71" s="312"/>
      <c r="C71" s="312"/>
      <c r="D71" s="316"/>
      <c r="E71" s="314"/>
      <c r="F71" s="314"/>
      <c r="G71" s="314"/>
      <c r="H71" s="314"/>
      <c r="I71" s="148">
        <v>56</v>
      </c>
      <c r="J71" s="121"/>
    </row>
    <row r="72" spans="1:10" x14ac:dyDescent="0.2">
      <c r="A72" s="309" t="s">
        <v>58</v>
      </c>
      <c r="B72" s="309"/>
      <c r="C72" s="309"/>
      <c r="D72" s="316"/>
      <c r="E72" s="314"/>
      <c r="F72" s="314"/>
      <c r="G72" s="314"/>
      <c r="H72" s="314"/>
      <c r="I72" s="211"/>
      <c r="J72" s="121"/>
    </row>
    <row r="73" spans="1:10" x14ac:dyDescent="0.2">
      <c r="A73" s="309" t="s">
        <v>174</v>
      </c>
      <c r="B73" s="309"/>
      <c r="C73" s="309"/>
      <c r="D73" s="316"/>
      <c r="E73" s="314"/>
      <c r="F73" s="314"/>
      <c r="G73" s="314"/>
      <c r="H73" s="314"/>
      <c r="I73" s="148">
        <v>250</v>
      </c>
      <c r="J73" s="121"/>
    </row>
    <row r="74" spans="1:10" x14ac:dyDescent="0.2">
      <c r="A74" s="309" t="s">
        <v>173</v>
      </c>
      <c r="B74" s="309"/>
      <c r="C74" s="309"/>
      <c r="D74" s="316"/>
      <c r="E74" s="314"/>
      <c r="F74" s="314"/>
      <c r="G74" s="314"/>
      <c r="H74" s="314"/>
      <c r="I74" s="148">
        <v>10</v>
      </c>
      <c r="J74" s="121"/>
    </row>
    <row r="75" spans="1:10" x14ac:dyDescent="0.2">
      <c r="A75" s="309" t="s">
        <v>29</v>
      </c>
      <c r="B75" s="309"/>
      <c r="C75" s="309"/>
      <c r="D75" s="316"/>
      <c r="E75" s="314"/>
      <c r="F75" s="314"/>
      <c r="G75" s="314"/>
      <c r="H75" s="314"/>
      <c r="I75" s="148">
        <v>30</v>
      </c>
      <c r="J75" s="121"/>
    </row>
    <row r="76" spans="1:10" x14ac:dyDescent="0.2">
      <c r="A76" s="309"/>
      <c r="B76" s="309"/>
      <c r="C76" s="309"/>
      <c r="D76" s="310"/>
      <c r="E76" s="310"/>
      <c r="F76" s="310"/>
      <c r="G76" s="310"/>
      <c r="H76" s="310"/>
      <c r="I76" s="147"/>
      <c r="J76" s="121"/>
    </row>
    <row r="77" spans="1:10" x14ac:dyDescent="0.2">
      <c r="A77" s="309"/>
      <c r="B77" s="309"/>
      <c r="C77" s="309"/>
      <c r="D77" s="310"/>
      <c r="E77" s="310"/>
      <c r="F77" s="310"/>
      <c r="G77" s="310"/>
      <c r="H77" s="310"/>
      <c r="I77" s="163"/>
      <c r="J77" s="121"/>
    </row>
    <row r="78" spans="1:10" ht="5.25" customHeight="1" x14ac:dyDescent="0.2">
      <c r="A78" s="129"/>
      <c r="B78" s="129"/>
      <c r="C78" s="129"/>
      <c r="D78" s="129"/>
      <c r="E78" s="130"/>
      <c r="F78" s="129"/>
      <c r="G78" s="129"/>
      <c r="H78" s="129"/>
      <c r="I78" s="149"/>
      <c r="J78" s="121"/>
    </row>
    <row r="79" spans="1:10" x14ac:dyDescent="0.2">
      <c r="A79" s="141" t="s">
        <v>30</v>
      </c>
      <c r="B79" s="129"/>
      <c r="C79" s="129"/>
      <c r="D79" s="129"/>
      <c r="E79" s="130"/>
      <c r="F79" s="129"/>
      <c r="G79" s="129"/>
      <c r="H79" s="129"/>
      <c r="I79" s="149">
        <f>SUM(I69:I77)</f>
        <v>347.52</v>
      </c>
      <c r="J79" s="121"/>
    </row>
    <row r="80" spans="1:10" x14ac:dyDescent="0.2">
      <c r="A80" s="141" t="s">
        <v>31</v>
      </c>
      <c r="B80" s="129"/>
      <c r="C80" s="129"/>
      <c r="D80" s="129"/>
      <c r="E80" s="130"/>
      <c r="F80" s="129"/>
      <c r="G80" s="129"/>
      <c r="H80" s="129"/>
      <c r="I80" s="149">
        <f>I79/C7</f>
        <v>2.3966896551724135</v>
      </c>
      <c r="J80" s="121"/>
    </row>
    <row r="81" spans="1:10" x14ac:dyDescent="0.2">
      <c r="A81" s="129"/>
      <c r="B81" s="129"/>
      <c r="C81" s="129"/>
      <c r="D81" s="129"/>
      <c r="E81" s="130"/>
      <c r="F81" s="129"/>
      <c r="G81" s="129"/>
      <c r="H81" s="129"/>
      <c r="I81" s="149"/>
      <c r="J81" s="121"/>
    </row>
    <row r="82" spans="1:10" x14ac:dyDescent="0.2">
      <c r="A82" s="141" t="s">
        <v>32</v>
      </c>
      <c r="B82" s="129"/>
      <c r="C82" s="129"/>
      <c r="D82" s="129"/>
      <c r="E82" s="130"/>
      <c r="F82" s="129"/>
      <c r="G82" s="129"/>
      <c r="H82" s="129"/>
      <c r="I82" s="149">
        <f>I64+I79</f>
        <v>753.69</v>
      </c>
      <c r="J82" s="121"/>
    </row>
    <row r="83" spans="1:10" x14ac:dyDescent="0.2">
      <c r="A83" s="141" t="s">
        <v>33</v>
      </c>
      <c r="B83" s="129"/>
      <c r="C83" s="129"/>
      <c r="D83" s="129"/>
      <c r="E83" s="130"/>
      <c r="F83" s="129"/>
      <c r="G83" s="129"/>
      <c r="H83" s="129"/>
      <c r="I83" s="149">
        <f>I82/C7</f>
        <v>5.1978620689655175</v>
      </c>
      <c r="J83" s="121"/>
    </row>
    <row r="84" spans="1:10" x14ac:dyDescent="0.2">
      <c r="A84" s="129"/>
      <c r="B84" s="129"/>
      <c r="C84" s="129"/>
      <c r="D84" s="129"/>
      <c r="E84" s="130"/>
      <c r="F84" s="129"/>
      <c r="G84" s="129"/>
      <c r="H84" s="129"/>
      <c r="I84" s="149"/>
      <c r="J84" s="121"/>
    </row>
    <row r="85" spans="1:10" x14ac:dyDescent="0.2">
      <c r="A85" s="129" t="s">
        <v>34</v>
      </c>
      <c r="B85" s="129"/>
      <c r="C85" s="129"/>
      <c r="D85" s="129"/>
      <c r="E85" s="130"/>
      <c r="F85" s="129"/>
      <c r="G85" s="129"/>
      <c r="H85" s="129"/>
      <c r="I85" s="149">
        <f>I7-I82</f>
        <v>-137.44000000000005</v>
      </c>
      <c r="J85" s="121"/>
    </row>
    <row r="86" spans="1:10" x14ac:dyDescent="0.2">
      <c r="A86" s="124"/>
      <c r="B86" s="124"/>
      <c r="C86" s="124"/>
      <c r="D86" s="124"/>
      <c r="E86" s="125"/>
      <c r="F86" s="124"/>
      <c r="G86" s="124"/>
      <c r="H86" s="124"/>
      <c r="I86" s="126"/>
      <c r="J86" s="127"/>
    </row>
    <row r="87" spans="1:10" x14ac:dyDescent="0.2">
      <c r="A87" s="132" t="s">
        <v>79</v>
      </c>
      <c r="B87" s="132"/>
      <c r="C87" s="132"/>
      <c r="D87" s="132"/>
      <c r="E87" s="137"/>
      <c r="F87" s="132"/>
      <c r="G87" s="132"/>
      <c r="H87" s="132"/>
      <c r="I87" s="132"/>
      <c r="J87" s="164"/>
    </row>
    <row r="88" spans="1:10" x14ac:dyDescent="0.2">
      <c r="A88" s="311" t="s">
        <v>41</v>
      </c>
      <c r="B88" s="311"/>
      <c r="C88" s="311"/>
      <c r="D88" s="311"/>
      <c r="E88" s="311"/>
      <c r="F88" s="311"/>
      <c r="G88" s="311"/>
      <c r="H88" s="311"/>
      <c r="I88" s="311"/>
      <c r="J88" s="154"/>
    </row>
    <row r="89" spans="1:10" x14ac:dyDescent="0.2">
      <c r="A89" s="311"/>
      <c r="B89" s="311"/>
      <c r="C89" s="311"/>
      <c r="D89" s="311"/>
      <c r="E89" s="311"/>
      <c r="F89" s="311"/>
      <c r="G89" s="311"/>
      <c r="H89" s="311"/>
      <c r="I89" s="311"/>
      <c r="J89" s="154"/>
    </row>
    <row r="90" spans="1:10" x14ac:dyDescent="0.2">
      <c r="A90" s="311"/>
      <c r="B90" s="311"/>
      <c r="C90" s="311"/>
      <c r="D90" s="311"/>
      <c r="E90" s="311"/>
      <c r="F90" s="311"/>
      <c r="G90" s="311"/>
      <c r="H90" s="311"/>
      <c r="I90" s="311"/>
      <c r="J90" s="154"/>
    </row>
    <row r="91" spans="1:10" x14ac:dyDescent="0.2">
      <c r="A91" s="311"/>
      <c r="B91" s="311"/>
      <c r="C91" s="311"/>
      <c r="D91" s="311"/>
      <c r="E91" s="311"/>
      <c r="F91" s="311"/>
      <c r="G91" s="311"/>
      <c r="H91" s="311"/>
      <c r="I91" s="311"/>
      <c r="J91" s="154"/>
    </row>
    <row r="92" spans="1:10" x14ac:dyDescent="0.2">
      <c r="A92" s="311"/>
      <c r="B92" s="311"/>
      <c r="C92" s="311"/>
      <c r="D92" s="311"/>
      <c r="E92" s="311"/>
      <c r="F92" s="311"/>
      <c r="G92" s="311"/>
      <c r="H92" s="311"/>
      <c r="I92" s="311"/>
      <c r="J92" s="154"/>
    </row>
    <row r="93" spans="1:10" x14ac:dyDescent="0.2">
      <c r="A93" s="129"/>
      <c r="B93" s="129"/>
      <c r="C93" s="129"/>
      <c r="D93" s="129"/>
      <c r="E93" s="130"/>
      <c r="F93" s="129"/>
      <c r="G93" s="129"/>
      <c r="H93" s="129"/>
      <c r="I93" s="129"/>
      <c r="J93" s="154"/>
    </row>
    <row r="94" spans="1:10" x14ac:dyDescent="0.2">
      <c r="A94" s="165" t="s">
        <v>46</v>
      </c>
      <c r="B94" s="129"/>
      <c r="C94" s="166" t="s">
        <v>50</v>
      </c>
      <c r="D94" s="129"/>
      <c r="E94" s="130" t="s">
        <v>48</v>
      </c>
      <c r="F94" s="129"/>
      <c r="G94" s="166" t="s">
        <v>49</v>
      </c>
      <c r="H94" s="129"/>
      <c r="I94" s="129"/>
      <c r="J94" s="154"/>
    </row>
    <row r="95" spans="1:10" x14ac:dyDescent="0.2">
      <c r="A95" s="129"/>
      <c r="B95" s="129"/>
      <c r="C95" s="167">
        <v>0.1</v>
      </c>
      <c r="D95" s="129"/>
      <c r="E95" s="130"/>
      <c r="F95" s="129"/>
      <c r="G95" s="167">
        <v>0.1</v>
      </c>
      <c r="H95" s="129"/>
      <c r="I95" s="129"/>
      <c r="J95" s="154"/>
    </row>
    <row r="96" spans="1:10" x14ac:dyDescent="0.2">
      <c r="A96" s="129"/>
      <c r="B96" s="129"/>
      <c r="C96" s="168"/>
      <c r="D96" s="124"/>
      <c r="E96" s="123" t="s">
        <v>47</v>
      </c>
      <c r="F96" s="124"/>
      <c r="G96" s="168"/>
      <c r="H96" s="129"/>
      <c r="I96" s="129"/>
      <c r="J96" s="154"/>
    </row>
    <row r="97" spans="1:10" x14ac:dyDescent="0.2">
      <c r="A97" s="169" t="s">
        <v>43</v>
      </c>
      <c r="B97" s="129"/>
      <c r="C97" s="170">
        <f>E97*(1-C95)</f>
        <v>130.5</v>
      </c>
      <c r="D97" s="171"/>
      <c r="E97" s="172">
        <f>C7</f>
        <v>145</v>
      </c>
      <c r="F97" s="171"/>
      <c r="G97" s="173">
        <f>E97*(1+G95)</f>
        <v>159.5</v>
      </c>
      <c r="H97" s="129"/>
      <c r="I97" s="129"/>
      <c r="J97" s="154"/>
    </row>
    <row r="98" spans="1:10" ht="4.5" customHeight="1" x14ac:dyDescent="0.2">
      <c r="A98" s="129"/>
      <c r="B98" s="129"/>
      <c r="C98" s="129"/>
      <c r="D98" s="129"/>
      <c r="E98" s="130"/>
      <c r="F98" s="129"/>
      <c r="G98" s="129"/>
      <c r="H98" s="129"/>
      <c r="I98" s="129"/>
      <c r="J98" s="154"/>
    </row>
    <row r="99" spans="1:10" x14ac:dyDescent="0.2">
      <c r="A99" s="129" t="s">
        <v>51</v>
      </c>
      <c r="B99" s="129"/>
      <c r="C99" s="174">
        <f>$I$64/C97</f>
        <v>3.1124137931034488</v>
      </c>
      <c r="D99" s="129"/>
      <c r="E99" s="174">
        <f>$I$64/E97</f>
        <v>2.801172413793104</v>
      </c>
      <c r="F99" s="129"/>
      <c r="G99" s="174">
        <f>$I$64/G97</f>
        <v>2.546520376175549</v>
      </c>
      <c r="H99" s="129"/>
      <c r="I99" s="129"/>
      <c r="J99" s="154"/>
    </row>
    <row r="100" spans="1:10" ht="4.5" customHeight="1" x14ac:dyDescent="0.2">
      <c r="A100" s="129"/>
      <c r="B100" s="129"/>
      <c r="C100" s="129"/>
      <c r="D100" s="129"/>
      <c r="E100" s="130"/>
      <c r="F100" s="129"/>
      <c r="G100" s="129"/>
      <c r="H100" s="129"/>
      <c r="I100" s="129"/>
      <c r="J100" s="154"/>
    </row>
    <row r="101" spans="1:10" x14ac:dyDescent="0.2">
      <c r="A101" s="129" t="s">
        <v>52</v>
      </c>
      <c r="B101" s="129"/>
      <c r="C101" s="174">
        <f>$I$79/C97</f>
        <v>2.6629885057471263</v>
      </c>
      <c r="D101" s="129"/>
      <c r="E101" s="174">
        <f>$I$79/E97</f>
        <v>2.3966896551724135</v>
      </c>
      <c r="F101" s="129"/>
      <c r="G101" s="174">
        <f>$I$79/G97</f>
        <v>2.1788087774294671</v>
      </c>
      <c r="H101" s="129"/>
      <c r="I101" s="129"/>
      <c r="J101" s="154"/>
    </row>
    <row r="102" spans="1:10" ht="3.75" customHeight="1" x14ac:dyDescent="0.2">
      <c r="A102" s="129"/>
      <c r="B102" s="129"/>
      <c r="C102" s="129"/>
      <c r="D102" s="129"/>
      <c r="E102" s="130"/>
      <c r="F102" s="129"/>
      <c r="G102" s="129"/>
      <c r="H102" s="129"/>
      <c r="I102" s="129"/>
      <c r="J102" s="154"/>
    </row>
    <row r="103" spans="1:10" x14ac:dyDescent="0.2">
      <c r="A103" s="129" t="s">
        <v>53</v>
      </c>
      <c r="B103" s="129"/>
      <c r="C103" s="174">
        <f>$I$82/C97</f>
        <v>5.7754022988505751</v>
      </c>
      <c r="D103" s="129"/>
      <c r="E103" s="174">
        <f>$I$82/E97</f>
        <v>5.1978620689655175</v>
      </c>
      <c r="F103" s="129"/>
      <c r="G103" s="174">
        <f>$I$82/G97</f>
        <v>4.7253291536050162</v>
      </c>
      <c r="H103" s="129"/>
      <c r="I103" s="129"/>
      <c r="J103" s="154"/>
    </row>
    <row r="104" spans="1:10" ht="5.25" customHeight="1" x14ac:dyDescent="0.2">
      <c r="A104" s="132"/>
      <c r="B104" s="132"/>
      <c r="C104" s="132"/>
      <c r="D104" s="132"/>
      <c r="E104" s="137"/>
      <c r="F104" s="132"/>
      <c r="G104" s="132"/>
      <c r="H104" s="132"/>
      <c r="I104" s="132"/>
      <c r="J104" s="154"/>
    </row>
    <row r="105" spans="1:10" x14ac:dyDescent="0.2">
      <c r="A105" s="129"/>
      <c r="B105" s="129"/>
      <c r="C105" s="129"/>
      <c r="D105" s="129"/>
      <c r="E105" s="130"/>
      <c r="F105" s="129"/>
      <c r="G105" s="129"/>
      <c r="H105" s="129"/>
      <c r="I105" s="129"/>
      <c r="J105" s="154"/>
    </row>
    <row r="106" spans="1:10" x14ac:dyDescent="0.2">
      <c r="A106" s="129"/>
      <c r="B106" s="129"/>
      <c r="C106" s="124"/>
      <c r="D106" s="124"/>
      <c r="E106" s="125" t="s">
        <v>43</v>
      </c>
      <c r="F106" s="124"/>
      <c r="G106" s="124"/>
      <c r="H106" s="129"/>
      <c r="I106" s="129"/>
      <c r="J106" s="154"/>
    </row>
    <row r="107" spans="1:10" x14ac:dyDescent="0.2">
      <c r="A107" s="169" t="s">
        <v>47</v>
      </c>
      <c r="B107" s="129"/>
      <c r="C107" s="175">
        <f>E107*(1-C95)</f>
        <v>3.8250000000000002</v>
      </c>
      <c r="D107" s="171"/>
      <c r="E107" s="176">
        <f>G7</f>
        <v>4.25</v>
      </c>
      <c r="F107" s="171"/>
      <c r="G107" s="175">
        <f>E107*(1+G95)</f>
        <v>4.6750000000000007</v>
      </c>
      <c r="H107" s="129"/>
      <c r="I107" s="129"/>
      <c r="J107" s="154"/>
    </row>
    <row r="108" spans="1:10" ht="4.5" customHeight="1" x14ac:dyDescent="0.2">
      <c r="A108" s="129"/>
      <c r="B108" s="129"/>
      <c r="C108" s="129"/>
      <c r="D108" s="129"/>
      <c r="E108" s="130"/>
      <c r="F108" s="129"/>
      <c r="G108" s="129"/>
      <c r="H108" s="129"/>
      <c r="I108" s="129"/>
      <c r="J108" s="154"/>
    </row>
    <row r="109" spans="1:10" x14ac:dyDescent="0.2">
      <c r="A109" s="129" t="s">
        <v>51</v>
      </c>
      <c r="B109" s="129"/>
      <c r="C109" s="177">
        <f>$I$64/C107</f>
        <v>106.18823529411766</v>
      </c>
      <c r="D109" s="129"/>
      <c r="E109" s="177">
        <f>$I$64/E107</f>
        <v>95.569411764705904</v>
      </c>
      <c r="F109" s="129"/>
      <c r="G109" s="177">
        <f>$I$64/G107</f>
        <v>86.881283422459902</v>
      </c>
      <c r="H109" s="129"/>
      <c r="I109" s="129"/>
      <c r="J109" s="154"/>
    </row>
    <row r="110" spans="1:10" ht="3" customHeight="1" x14ac:dyDescent="0.2">
      <c r="A110" s="129"/>
      <c r="B110" s="129"/>
      <c r="C110" s="129"/>
      <c r="D110" s="129"/>
      <c r="E110" s="130"/>
      <c r="F110" s="129"/>
      <c r="G110" s="129"/>
      <c r="H110" s="129"/>
      <c r="I110" s="129"/>
      <c r="J110" s="154"/>
    </row>
    <row r="111" spans="1:10" x14ac:dyDescent="0.2">
      <c r="A111" s="129" t="s">
        <v>52</v>
      </c>
      <c r="B111" s="129"/>
      <c r="C111" s="177">
        <f>$I$79/C107</f>
        <v>90.854901960784304</v>
      </c>
      <c r="D111" s="129"/>
      <c r="E111" s="177">
        <f>$I$79/E107</f>
        <v>81.769411764705879</v>
      </c>
      <c r="F111" s="129"/>
      <c r="G111" s="177">
        <f>$I$79/G107</f>
        <v>74.335828877005326</v>
      </c>
      <c r="H111" s="129"/>
      <c r="I111" s="129"/>
      <c r="J111" s="154"/>
    </row>
    <row r="112" spans="1:10" ht="3.75" customHeight="1" x14ac:dyDescent="0.2">
      <c r="A112" s="129"/>
      <c r="B112" s="129"/>
      <c r="C112" s="129"/>
      <c r="D112" s="129"/>
      <c r="E112" s="130"/>
      <c r="F112" s="129"/>
      <c r="G112" s="129"/>
      <c r="H112" s="129"/>
      <c r="I112" s="129"/>
      <c r="J112" s="154"/>
    </row>
    <row r="113" spans="1:10" x14ac:dyDescent="0.2">
      <c r="A113" s="129" t="s">
        <v>53</v>
      </c>
      <c r="B113" s="129"/>
      <c r="C113" s="177">
        <f>$I$82/C107</f>
        <v>197.04313725490198</v>
      </c>
      <c r="D113" s="129"/>
      <c r="E113" s="177">
        <f>$I$82/E107</f>
        <v>177.33882352941177</v>
      </c>
      <c r="F113" s="129"/>
      <c r="G113" s="177">
        <f>$I$82/G107</f>
        <v>161.21711229946521</v>
      </c>
      <c r="H113" s="129"/>
      <c r="I113" s="129"/>
      <c r="J113" s="154"/>
    </row>
    <row r="114" spans="1:10" ht="5.25" customHeight="1" x14ac:dyDescent="0.2">
      <c r="A114" s="129"/>
      <c r="B114" s="129"/>
      <c r="C114" s="129"/>
      <c r="D114" s="129"/>
      <c r="E114" s="130"/>
      <c r="F114" s="129"/>
      <c r="G114" s="129"/>
      <c r="H114" s="129"/>
      <c r="I114" s="129"/>
      <c r="J114" s="154"/>
    </row>
    <row r="115" spans="1:10" x14ac:dyDescent="0.2">
      <c r="A115" s="124"/>
      <c r="B115" s="124"/>
      <c r="C115" s="124"/>
      <c r="D115" s="124"/>
      <c r="E115" s="125"/>
      <c r="F115" s="124"/>
      <c r="G115" s="124"/>
      <c r="H115" s="124"/>
      <c r="I115" s="124"/>
      <c r="J115" s="154"/>
    </row>
    <row r="116" spans="1:10" x14ac:dyDescent="0.2">
      <c r="A116" s="129"/>
      <c r="B116" s="129"/>
      <c r="C116" s="129"/>
      <c r="D116" s="129"/>
      <c r="E116" s="130"/>
      <c r="F116" s="129"/>
      <c r="G116" s="129"/>
      <c r="H116" s="129"/>
      <c r="I116" s="129"/>
      <c r="J116" s="154"/>
    </row>
    <row r="117" spans="1:10" x14ac:dyDescent="0.2">
      <c r="A117" s="178" t="s">
        <v>56</v>
      </c>
      <c r="B117" s="129"/>
      <c r="C117" s="309"/>
      <c r="D117" s="309"/>
      <c r="E117" s="309"/>
      <c r="F117" s="129"/>
      <c r="G117" s="129"/>
      <c r="H117" s="129"/>
      <c r="I117" s="129"/>
      <c r="J117" s="154"/>
    </row>
    <row r="118" spans="1:10" x14ac:dyDescent="0.2">
      <c r="A118" s="178" t="s">
        <v>54</v>
      </c>
      <c r="B118" s="129"/>
      <c r="C118" s="309"/>
      <c r="D118" s="309"/>
      <c r="E118" s="309"/>
      <c r="F118" s="309"/>
      <c r="G118" s="309"/>
      <c r="H118" s="129"/>
      <c r="I118" s="129"/>
      <c r="J118" s="154"/>
    </row>
    <row r="119" spans="1:10" x14ac:dyDescent="0.2">
      <c r="A119" s="178" t="s">
        <v>55</v>
      </c>
      <c r="B119" s="129"/>
      <c r="C119" s="309"/>
      <c r="D119" s="309"/>
      <c r="E119" s="309"/>
      <c r="F119" s="309"/>
      <c r="G119" s="309"/>
      <c r="H119" s="129"/>
      <c r="I119" s="129"/>
      <c r="J119" s="154"/>
    </row>
    <row r="120" spans="1:10" x14ac:dyDescent="0.2">
      <c r="A120" s="129"/>
      <c r="B120" s="129"/>
      <c r="C120" s="309"/>
      <c r="D120" s="309"/>
      <c r="E120" s="309"/>
      <c r="F120" s="309"/>
      <c r="G120" s="309"/>
      <c r="H120" s="129"/>
      <c r="I120" s="129"/>
      <c r="J120" s="154"/>
    </row>
    <row r="121" spans="1:10" x14ac:dyDescent="0.2">
      <c r="A121" s="129"/>
      <c r="B121" s="129"/>
      <c r="C121" s="309"/>
      <c r="D121" s="309"/>
      <c r="E121" s="309"/>
      <c r="F121" s="309"/>
      <c r="G121" s="309"/>
      <c r="H121" s="129"/>
      <c r="I121" s="129"/>
      <c r="J121" s="154"/>
    </row>
    <row r="122" spans="1:10" x14ac:dyDescent="0.2">
      <c r="A122" s="129"/>
      <c r="B122" s="129"/>
      <c r="C122" s="129"/>
      <c r="D122" s="129"/>
      <c r="E122" s="130"/>
      <c r="F122" s="129"/>
      <c r="G122" s="129"/>
      <c r="H122" s="129"/>
      <c r="I122" s="129"/>
      <c r="J122" s="154"/>
    </row>
  </sheetData>
  <sheetProtection sheet="1" objects="1" scenarios="1"/>
  <mergeCells count="26">
    <mergeCell ref="A1:J1"/>
    <mergeCell ref="L7:P7"/>
    <mergeCell ref="L8:Q8"/>
    <mergeCell ref="C62:G62"/>
    <mergeCell ref="A70:C70"/>
    <mergeCell ref="D70:H70"/>
    <mergeCell ref="A71:C71"/>
    <mergeCell ref="D71:H71"/>
    <mergeCell ref="A72:C72"/>
    <mergeCell ref="D72:H72"/>
    <mergeCell ref="A73:C73"/>
    <mergeCell ref="D73:H73"/>
    <mergeCell ref="A74:C74"/>
    <mergeCell ref="D74:H74"/>
    <mergeCell ref="A75:C75"/>
    <mergeCell ref="D75:H75"/>
    <mergeCell ref="A76:C76"/>
    <mergeCell ref="D76:H76"/>
    <mergeCell ref="C120:G120"/>
    <mergeCell ref="C121:G121"/>
    <mergeCell ref="A77:C77"/>
    <mergeCell ref="D77:H77"/>
    <mergeCell ref="A88:I92"/>
    <mergeCell ref="C117:E117"/>
    <mergeCell ref="C118:G118"/>
    <mergeCell ref="C119:G119"/>
  </mergeCells>
  <pageMargins left="1.25" right="0.75" top="0.5" bottom="0.5" header="0.5" footer="0.5"/>
  <pageSetup scale="86" orientation="portrait" r:id="rId1"/>
  <headerFooter alignWithMargins="0">
    <oddFooter>&amp;L&amp;A&amp;CUniversity of Idaho&amp;RAERS Dept</oddFooter>
  </headerFooter>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zoomScaleNormal="100" workbookViewId="0">
      <pane ySplit="4" topLeftCell="A5" activePane="bottomLeft" state="frozen"/>
      <selection pane="bottomLeft" sqref="A1:J1"/>
    </sheetView>
  </sheetViews>
  <sheetFormatPr defaultRowHeight="12.75" x14ac:dyDescent="0.2"/>
  <cols>
    <col min="1" max="1" width="26.5703125" style="112" customWidth="1"/>
    <col min="2" max="2" width="2" style="112" customWidth="1"/>
    <col min="3" max="3" width="11.7109375" style="112" customWidth="1"/>
    <col min="4" max="4" width="1.140625" style="112" customWidth="1"/>
    <col min="5" max="5" width="10.7109375" style="179" customWidth="1"/>
    <col min="6" max="6" width="1.5703125" style="112" customWidth="1"/>
    <col min="7" max="7" width="10.7109375" style="112" customWidth="1"/>
    <col min="8" max="8" width="1.7109375" style="112" customWidth="1"/>
    <col min="9" max="9" width="16.7109375" style="180" customWidth="1"/>
    <col min="10" max="11" width="1.5703125" style="112" customWidth="1"/>
    <col min="12" max="12" width="10.7109375" style="112" customWidth="1"/>
    <col min="13" max="16384" width="9.140625" style="112"/>
  </cols>
  <sheetData>
    <row r="1" spans="1:17" ht="33.75" customHeight="1" x14ac:dyDescent="0.2">
      <c r="A1" s="313" t="s">
        <v>292</v>
      </c>
      <c r="B1" s="313"/>
      <c r="C1" s="313"/>
      <c r="D1" s="313"/>
      <c r="E1" s="313"/>
      <c r="F1" s="313"/>
      <c r="G1" s="313"/>
      <c r="H1" s="313"/>
      <c r="I1" s="313"/>
      <c r="J1" s="313"/>
      <c r="L1" s="204" t="s">
        <v>308</v>
      </c>
    </row>
    <row r="2" spans="1:17" ht="3.75" customHeight="1" x14ac:dyDescent="0.2">
      <c r="A2" s="113"/>
      <c r="B2" s="113"/>
      <c r="C2" s="113"/>
      <c r="D2" s="113"/>
      <c r="E2" s="114"/>
      <c r="F2" s="113"/>
      <c r="G2" s="113"/>
      <c r="H2" s="113"/>
      <c r="I2" s="115"/>
      <c r="J2" s="113"/>
    </row>
    <row r="3" spans="1:17" ht="15" x14ac:dyDescent="0.2">
      <c r="A3" s="116"/>
      <c r="B3" s="116"/>
      <c r="C3" s="117" t="s">
        <v>2</v>
      </c>
      <c r="D3" s="118"/>
      <c r="E3" s="119"/>
      <c r="F3" s="118"/>
      <c r="G3" s="118" t="s">
        <v>5</v>
      </c>
      <c r="H3" s="118"/>
      <c r="I3" s="120" t="s">
        <v>8</v>
      </c>
      <c r="J3" s="121"/>
    </row>
    <row r="4" spans="1:17" ht="15" x14ac:dyDescent="0.2">
      <c r="A4" s="122" t="s">
        <v>1</v>
      </c>
      <c r="B4" s="116"/>
      <c r="C4" s="117" t="s">
        <v>3</v>
      </c>
      <c r="D4" s="118"/>
      <c r="E4" s="119" t="s">
        <v>4</v>
      </c>
      <c r="F4" s="118"/>
      <c r="G4" s="118" t="s">
        <v>6</v>
      </c>
      <c r="H4" s="118"/>
      <c r="I4" s="120" t="s">
        <v>7</v>
      </c>
      <c r="J4" s="121"/>
    </row>
    <row r="5" spans="1:17" ht="5.25" customHeight="1" x14ac:dyDescent="0.2">
      <c r="A5" s="123"/>
      <c r="B5" s="124"/>
      <c r="C5" s="124"/>
      <c r="D5" s="124"/>
      <c r="E5" s="125"/>
      <c r="F5" s="124"/>
      <c r="G5" s="124"/>
      <c r="H5" s="124"/>
      <c r="I5" s="126"/>
      <c r="J5" s="127"/>
    </row>
    <row r="6" spans="1:17" x14ac:dyDescent="0.2">
      <c r="A6" s="128" t="s">
        <v>0</v>
      </c>
      <c r="B6" s="129"/>
      <c r="C6" s="129"/>
      <c r="D6" s="129"/>
      <c r="E6" s="130"/>
      <c r="F6" s="129"/>
      <c r="G6" s="129"/>
      <c r="H6" s="129"/>
      <c r="I6" s="121"/>
      <c r="J6" s="121"/>
    </row>
    <row r="7" spans="1:17" x14ac:dyDescent="0.2">
      <c r="A7" s="187" t="s">
        <v>133</v>
      </c>
      <c r="B7" s="132"/>
      <c r="C7" s="131">
        <v>130</v>
      </c>
      <c r="D7" s="132"/>
      <c r="E7" s="182" t="s">
        <v>69</v>
      </c>
      <c r="F7" s="132"/>
      <c r="G7" s="216">
        <v>5.75</v>
      </c>
      <c r="H7" s="132"/>
      <c r="I7" s="135">
        <f>C7*G7</f>
        <v>747.5</v>
      </c>
      <c r="J7" s="136"/>
      <c r="L7" s="314"/>
      <c r="M7" s="314"/>
      <c r="N7" s="314"/>
      <c r="O7" s="314"/>
      <c r="P7" s="314"/>
    </row>
    <row r="8" spans="1:17" ht="6.75" customHeight="1" x14ac:dyDescent="0.2">
      <c r="A8" s="132"/>
      <c r="B8" s="132"/>
      <c r="C8" s="132"/>
      <c r="D8" s="132"/>
      <c r="E8" s="137"/>
      <c r="F8" s="132"/>
      <c r="G8" s="191"/>
      <c r="H8" s="132"/>
      <c r="I8" s="135"/>
      <c r="J8" s="136"/>
      <c r="L8" s="315"/>
      <c r="M8" s="315"/>
      <c r="N8" s="315"/>
      <c r="O8" s="315"/>
      <c r="P8" s="315"/>
      <c r="Q8" s="315"/>
    </row>
    <row r="9" spans="1:17" x14ac:dyDescent="0.2">
      <c r="A9" s="128" t="s">
        <v>11</v>
      </c>
      <c r="B9" s="129"/>
      <c r="C9" s="129"/>
      <c r="D9" s="129"/>
      <c r="E9" s="130"/>
      <c r="F9" s="129"/>
      <c r="G9" s="189"/>
      <c r="H9" s="129"/>
      <c r="I9" s="140"/>
      <c r="J9" s="121"/>
    </row>
    <row r="10" spans="1:17" ht="6.75" customHeight="1" x14ac:dyDescent="0.2">
      <c r="A10" s="129"/>
      <c r="B10" s="129"/>
      <c r="C10" s="129"/>
      <c r="D10" s="129"/>
      <c r="E10" s="130"/>
      <c r="F10" s="129"/>
      <c r="G10" s="189"/>
      <c r="H10" s="129"/>
      <c r="I10" s="140"/>
      <c r="J10" s="121"/>
    </row>
    <row r="11" spans="1:17" x14ac:dyDescent="0.2">
      <c r="A11" s="141" t="s">
        <v>12</v>
      </c>
      <c r="B11" s="129"/>
      <c r="C11" s="129"/>
      <c r="D11" s="129"/>
      <c r="E11" s="130"/>
      <c r="F11" s="129"/>
      <c r="G11" s="189"/>
      <c r="H11" s="129"/>
      <c r="I11" s="142">
        <f>SUM(I12:I13)</f>
        <v>28.6</v>
      </c>
      <c r="J11" s="121"/>
    </row>
    <row r="12" spans="1:17" x14ac:dyDescent="0.2">
      <c r="A12" s="143" t="s">
        <v>191</v>
      </c>
      <c r="B12" s="129"/>
      <c r="C12" s="143">
        <v>110</v>
      </c>
      <c r="D12" s="129"/>
      <c r="E12" s="144" t="s">
        <v>35</v>
      </c>
      <c r="F12" s="129"/>
      <c r="G12" s="148">
        <v>0.26</v>
      </c>
      <c r="H12" s="129"/>
      <c r="I12" s="140">
        <f>C12*G12</f>
        <v>28.6</v>
      </c>
      <c r="J12" s="121"/>
      <c r="K12" s="180"/>
      <c r="L12" s="180"/>
      <c r="M12" s="180"/>
      <c r="N12" s="180"/>
      <c r="O12" s="180"/>
    </row>
    <row r="13" spans="1:17" x14ac:dyDescent="0.2">
      <c r="A13" s="143"/>
      <c r="B13" s="129"/>
      <c r="C13" s="143"/>
      <c r="D13" s="129"/>
      <c r="E13" s="144"/>
      <c r="F13" s="129"/>
      <c r="G13" s="188"/>
      <c r="H13" s="129"/>
      <c r="I13" s="140">
        <f>C13*G13</f>
        <v>0</v>
      </c>
      <c r="J13" s="121"/>
    </row>
    <row r="14" spans="1:17" ht="7.5" customHeight="1" x14ac:dyDescent="0.2">
      <c r="A14" s="129"/>
      <c r="B14" s="129"/>
      <c r="C14" s="129"/>
      <c r="D14" s="129"/>
      <c r="E14" s="130"/>
      <c r="F14" s="129"/>
      <c r="G14" s="189"/>
      <c r="H14" s="129"/>
      <c r="I14" s="140"/>
      <c r="J14" s="121"/>
    </row>
    <row r="15" spans="1:17" x14ac:dyDescent="0.2">
      <c r="A15" s="141" t="s">
        <v>13</v>
      </c>
      <c r="B15" s="129"/>
      <c r="C15" s="129"/>
      <c r="D15" s="129"/>
      <c r="E15" s="130"/>
      <c r="F15" s="129"/>
      <c r="G15" s="189"/>
      <c r="H15" s="129"/>
      <c r="I15" s="142">
        <f>SUM(I16:I21)</f>
        <v>73.350000000000009</v>
      </c>
      <c r="J15" s="121"/>
    </row>
    <row r="16" spans="1:17" x14ac:dyDescent="0.2">
      <c r="A16" s="213" t="s">
        <v>68</v>
      </c>
      <c r="B16" s="212"/>
      <c r="C16" s="213">
        <v>90</v>
      </c>
      <c r="D16" s="212"/>
      <c r="E16" s="144" t="s">
        <v>35</v>
      </c>
      <c r="F16" s="212"/>
      <c r="G16" s="148">
        <v>0.55000000000000004</v>
      </c>
      <c r="H16" s="129"/>
      <c r="I16" s="140">
        <f t="shared" ref="I16:I21" si="0">C16*G16</f>
        <v>49.500000000000007</v>
      </c>
      <c r="J16" s="121"/>
    </row>
    <row r="17" spans="1:13" x14ac:dyDescent="0.2">
      <c r="A17" s="213" t="s">
        <v>66</v>
      </c>
      <c r="B17" s="212"/>
      <c r="C17" s="213">
        <v>45</v>
      </c>
      <c r="D17" s="212"/>
      <c r="E17" s="144" t="s">
        <v>35</v>
      </c>
      <c r="F17" s="212"/>
      <c r="G17" s="148">
        <v>0.53</v>
      </c>
      <c r="H17" s="129"/>
      <c r="I17" s="140">
        <f t="shared" si="0"/>
        <v>23.85</v>
      </c>
      <c r="J17" s="121"/>
    </row>
    <row r="18" spans="1:13" x14ac:dyDescent="0.2">
      <c r="A18" s="147"/>
      <c r="B18" s="129"/>
      <c r="C18" s="143"/>
      <c r="D18" s="129"/>
      <c r="E18" s="144"/>
      <c r="F18" s="129"/>
      <c r="G18" s="148"/>
      <c r="H18" s="129"/>
      <c r="I18" s="149">
        <f t="shared" si="0"/>
        <v>0</v>
      </c>
      <c r="J18" s="121"/>
    </row>
    <row r="19" spans="1:13" x14ac:dyDescent="0.2">
      <c r="A19" s="143"/>
      <c r="B19" s="129"/>
      <c r="C19" s="143"/>
      <c r="D19" s="129"/>
      <c r="E19" s="144"/>
      <c r="F19" s="129"/>
      <c r="G19" s="145"/>
      <c r="H19" s="129"/>
      <c r="I19" s="149">
        <f t="shared" si="0"/>
        <v>0</v>
      </c>
      <c r="J19" s="121"/>
    </row>
    <row r="20" spans="1:13" x14ac:dyDescent="0.2">
      <c r="A20" s="143"/>
      <c r="B20" s="129"/>
      <c r="C20" s="143"/>
      <c r="D20" s="129"/>
      <c r="E20" s="144"/>
      <c r="F20" s="129"/>
      <c r="G20" s="145"/>
      <c r="H20" s="129"/>
      <c r="I20" s="149">
        <f t="shared" si="0"/>
        <v>0</v>
      </c>
      <c r="J20" s="121"/>
    </row>
    <row r="21" spans="1:13" x14ac:dyDescent="0.2">
      <c r="B21" s="129"/>
      <c r="C21" s="143"/>
      <c r="D21" s="129"/>
      <c r="E21" s="144"/>
      <c r="F21" s="129"/>
      <c r="G21" s="188"/>
      <c r="H21" s="129"/>
      <c r="I21" s="149">
        <f t="shared" si="0"/>
        <v>0</v>
      </c>
      <c r="J21" s="121"/>
    </row>
    <row r="22" spans="1:13" x14ac:dyDescent="0.2">
      <c r="A22" s="141"/>
      <c r="B22" s="129"/>
      <c r="C22" s="129"/>
      <c r="D22" s="129"/>
      <c r="E22" s="130"/>
      <c r="F22" s="129"/>
      <c r="G22" s="189"/>
      <c r="H22" s="129"/>
      <c r="I22" s="149"/>
      <c r="J22" s="121"/>
    </row>
    <row r="23" spans="1:13" x14ac:dyDescent="0.2">
      <c r="A23" s="141" t="s">
        <v>16</v>
      </c>
      <c r="B23" s="129"/>
      <c r="C23" s="129"/>
      <c r="D23" s="129"/>
      <c r="E23" s="130"/>
      <c r="F23" s="129"/>
      <c r="G23" s="189"/>
      <c r="H23" s="129"/>
      <c r="I23" s="151">
        <f>SUM(I24:I28)</f>
        <v>48.411999999999999</v>
      </c>
      <c r="J23" s="121"/>
    </row>
    <row r="24" spans="1:13" x14ac:dyDescent="0.2">
      <c r="A24" s="152" t="s">
        <v>306</v>
      </c>
      <c r="B24" s="212"/>
      <c r="C24" s="213">
        <v>16.399999999999999</v>
      </c>
      <c r="D24" s="212"/>
      <c r="E24" s="185" t="s">
        <v>175</v>
      </c>
      <c r="F24" s="212"/>
      <c r="G24" s="148">
        <v>1.1299999999999999</v>
      </c>
      <c r="H24" s="129"/>
      <c r="I24" s="149">
        <f>C24*G24</f>
        <v>18.531999999999996</v>
      </c>
      <c r="J24" s="121"/>
      <c r="K24" s="180"/>
      <c r="L24" s="180"/>
      <c r="M24" s="180"/>
    </row>
    <row r="25" spans="1:13" x14ac:dyDescent="0.2">
      <c r="A25" s="152" t="s">
        <v>152</v>
      </c>
      <c r="B25" s="212"/>
      <c r="C25" s="200">
        <v>20</v>
      </c>
      <c r="D25" s="212"/>
      <c r="E25" s="185" t="s">
        <v>175</v>
      </c>
      <c r="F25" s="212"/>
      <c r="G25" s="148">
        <v>0.66</v>
      </c>
      <c r="H25" s="129"/>
      <c r="I25" s="149">
        <f>C25*G25</f>
        <v>13.200000000000001</v>
      </c>
      <c r="J25" s="121"/>
    </row>
    <row r="26" spans="1:13" x14ac:dyDescent="0.2">
      <c r="A26" s="211" t="s">
        <v>146</v>
      </c>
      <c r="B26" s="212"/>
      <c r="C26" s="153">
        <v>6</v>
      </c>
      <c r="D26" s="212"/>
      <c r="E26" s="144" t="s">
        <v>175</v>
      </c>
      <c r="F26" s="212"/>
      <c r="G26" s="148">
        <v>2.78</v>
      </c>
      <c r="H26" s="129"/>
      <c r="I26" s="149">
        <f>C26*G26</f>
        <v>16.68</v>
      </c>
      <c r="J26" s="121"/>
    </row>
    <row r="27" spans="1:13" x14ac:dyDescent="0.2">
      <c r="A27" s="152"/>
      <c r="B27" s="129"/>
      <c r="C27" s="143"/>
      <c r="D27" s="129"/>
      <c r="E27" s="185"/>
      <c r="F27" s="129"/>
      <c r="G27" s="148"/>
      <c r="H27" s="129"/>
      <c r="I27" s="149">
        <f>C27*G27</f>
        <v>0</v>
      </c>
      <c r="J27" s="121"/>
    </row>
    <row r="28" spans="1:13" x14ac:dyDescent="0.2">
      <c r="A28" s="143"/>
      <c r="B28" s="129"/>
      <c r="C28" s="143"/>
      <c r="D28" s="129"/>
      <c r="E28" s="144"/>
      <c r="F28" s="129"/>
      <c r="G28" s="145"/>
      <c r="H28" s="129"/>
      <c r="I28" s="149">
        <f>C28*G28</f>
        <v>0</v>
      </c>
      <c r="J28" s="121"/>
    </row>
    <row r="29" spans="1:13" ht="5.25" customHeight="1" x14ac:dyDescent="0.2">
      <c r="A29" s="129"/>
      <c r="B29" s="129"/>
      <c r="C29" s="129"/>
      <c r="D29" s="129"/>
      <c r="E29" s="130"/>
      <c r="F29" s="129"/>
      <c r="G29" s="189"/>
      <c r="H29" s="129"/>
      <c r="I29" s="149"/>
      <c r="J29" s="121"/>
    </row>
    <row r="30" spans="1:13" x14ac:dyDescent="0.2">
      <c r="A30" s="141" t="s">
        <v>39</v>
      </c>
      <c r="B30" s="129"/>
      <c r="C30" s="129"/>
      <c r="D30" s="129"/>
      <c r="E30" s="130"/>
      <c r="F30" s="129"/>
      <c r="G30" s="189"/>
      <c r="H30" s="129"/>
      <c r="I30" s="151">
        <f>SUM(I31:I35)</f>
        <v>26.75</v>
      </c>
      <c r="J30" s="121"/>
    </row>
    <row r="31" spans="1:13" x14ac:dyDescent="0.2">
      <c r="A31" s="213" t="s">
        <v>207</v>
      </c>
      <c r="B31" s="212"/>
      <c r="C31" s="213">
        <v>1</v>
      </c>
      <c r="D31" s="212"/>
      <c r="E31" s="144" t="s">
        <v>163</v>
      </c>
      <c r="F31" s="212"/>
      <c r="G31" s="148">
        <v>7.25</v>
      </c>
      <c r="H31" s="129"/>
      <c r="I31" s="149">
        <f>C31*G31</f>
        <v>7.25</v>
      </c>
      <c r="J31" s="121"/>
    </row>
    <row r="32" spans="1:13" x14ac:dyDescent="0.2">
      <c r="A32" s="213" t="s">
        <v>190</v>
      </c>
      <c r="B32" s="212"/>
      <c r="C32" s="213">
        <v>130</v>
      </c>
      <c r="D32" s="212"/>
      <c r="E32" s="144" t="s">
        <v>69</v>
      </c>
      <c r="F32" s="212"/>
      <c r="G32" s="148">
        <v>0.15</v>
      </c>
      <c r="H32" s="129"/>
      <c r="I32" s="149">
        <f>C32*G32</f>
        <v>19.5</v>
      </c>
      <c r="J32" s="121"/>
    </row>
    <row r="33" spans="1:10" x14ac:dyDescent="0.2">
      <c r="A33" s="143"/>
      <c r="B33" s="129"/>
      <c r="C33" s="143"/>
      <c r="D33" s="129"/>
      <c r="E33" s="144"/>
      <c r="F33" s="129"/>
      <c r="G33" s="148"/>
      <c r="H33" s="129"/>
      <c r="I33" s="149">
        <f>C33*G33</f>
        <v>0</v>
      </c>
      <c r="J33" s="121"/>
    </row>
    <row r="34" spans="1:10" x14ac:dyDescent="0.2">
      <c r="A34" s="183"/>
      <c r="B34" s="129"/>
      <c r="C34" s="143"/>
      <c r="D34" s="129"/>
      <c r="E34" s="185"/>
      <c r="F34" s="129"/>
      <c r="G34" s="148"/>
      <c r="H34" s="129"/>
      <c r="I34" s="149">
        <f>C34*G34</f>
        <v>0</v>
      </c>
      <c r="J34" s="121"/>
    </row>
    <row r="35" spans="1:10" x14ac:dyDescent="0.2">
      <c r="A35" s="143"/>
      <c r="B35" s="129"/>
      <c r="C35" s="143"/>
      <c r="D35" s="129"/>
      <c r="E35" s="144"/>
      <c r="F35" s="129"/>
      <c r="G35" s="145"/>
      <c r="H35" s="129"/>
      <c r="I35" s="149">
        <f>C35*G35</f>
        <v>0</v>
      </c>
      <c r="J35" s="121"/>
    </row>
    <row r="36" spans="1:10" ht="6" customHeight="1" x14ac:dyDescent="0.2">
      <c r="A36" s="129"/>
      <c r="B36" s="129"/>
      <c r="C36" s="129"/>
      <c r="D36" s="129"/>
      <c r="E36" s="130"/>
      <c r="F36" s="129"/>
      <c r="G36" s="189"/>
      <c r="H36" s="129"/>
      <c r="I36" s="149"/>
      <c r="J36" s="121"/>
    </row>
    <row r="37" spans="1:10" x14ac:dyDescent="0.2">
      <c r="A37" s="141" t="s">
        <v>19</v>
      </c>
      <c r="B37" s="129"/>
      <c r="C37" s="154"/>
      <c r="D37" s="129"/>
      <c r="E37" s="130"/>
      <c r="F37" s="129"/>
      <c r="G37" s="189"/>
      <c r="H37" s="129"/>
      <c r="I37" s="151">
        <f>SUM(I38:I40)</f>
        <v>98.62</v>
      </c>
      <c r="J37" s="121"/>
    </row>
    <row r="38" spans="1:10" x14ac:dyDescent="0.2">
      <c r="A38" s="183" t="s">
        <v>77</v>
      </c>
      <c r="B38" s="129"/>
      <c r="C38" s="143">
        <v>22</v>
      </c>
      <c r="D38" s="129"/>
      <c r="E38" s="144" t="s">
        <v>165</v>
      </c>
      <c r="F38" s="129"/>
      <c r="G38" s="148">
        <v>1.9</v>
      </c>
      <c r="H38" s="129"/>
      <c r="I38" s="149">
        <f>C38*G38</f>
        <v>41.8</v>
      </c>
      <c r="J38" s="121"/>
    </row>
    <row r="39" spans="1:10" x14ac:dyDescent="0.2">
      <c r="A39" s="183" t="s">
        <v>18</v>
      </c>
      <c r="B39" s="129"/>
      <c r="C39" s="143">
        <v>1</v>
      </c>
      <c r="D39" s="129"/>
      <c r="E39" s="144" t="s">
        <v>163</v>
      </c>
      <c r="F39" s="129"/>
      <c r="G39" s="148">
        <v>45.6</v>
      </c>
      <c r="H39" s="129"/>
      <c r="I39" s="149">
        <f>C39*G39</f>
        <v>45.6</v>
      </c>
      <c r="J39" s="121"/>
    </row>
    <row r="40" spans="1:10" x14ac:dyDescent="0.2">
      <c r="A40" s="183" t="s">
        <v>78</v>
      </c>
      <c r="B40" s="129"/>
      <c r="C40" s="143">
        <v>22</v>
      </c>
      <c r="D40" s="129"/>
      <c r="E40" s="144" t="s">
        <v>165</v>
      </c>
      <c r="F40" s="129"/>
      <c r="G40" s="148">
        <v>0.51</v>
      </c>
      <c r="H40" s="129"/>
      <c r="I40" s="149">
        <f>C40*G40</f>
        <v>11.22</v>
      </c>
      <c r="J40" s="121"/>
    </row>
    <row r="41" spans="1:10" ht="6" customHeight="1" x14ac:dyDescent="0.2">
      <c r="A41" s="156"/>
      <c r="B41" s="154"/>
      <c r="C41" s="156"/>
      <c r="D41" s="154"/>
      <c r="E41" s="157"/>
      <c r="F41" s="154"/>
      <c r="G41" s="190"/>
      <c r="H41" s="129"/>
      <c r="I41" s="149"/>
      <c r="J41" s="121"/>
    </row>
    <row r="42" spans="1:10" x14ac:dyDescent="0.2">
      <c r="A42" s="141" t="s">
        <v>121</v>
      </c>
      <c r="B42" s="129"/>
      <c r="C42" s="129"/>
      <c r="D42" s="129"/>
      <c r="E42" s="130"/>
      <c r="F42" s="129"/>
      <c r="G42" s="189"/>
      <c r="H42" s="129"/>
      <c r="I42" s="151">
        <f>SUM(I43:I47)</f>
        <v>34.209999999999994</v>
      </c>
      <c r="J42" s="121"/>
    </row>
    <row r="43" spans="1:10" x14ac:dyDescent="0.2">
      <c r="A43" s="143" t="s">
        <v>169</v>
      </c>
      <c r="B43" s="129"/>
      <c r="C43" s="211">
        <v>2.5099999999999998</v>
      </c>
      <c r="D43" s="212"/>
      <c r="E43" s="144" t="s">
        <v>112</v>
      </c>
      <c r="F43" s="212"/>
      <c r="G43" s="148">
        <v>2.5</v>
      </c>
      <c r="H43" s="129"/>
      <c r="I43" s="149">
        <f>C43*G43</f>
        <v>6.2749999999999995</v>
      </c>
      <c r="J43" s="121"/>
    </row>
    <row r="44" spans="1:10" x14ac:dyDescent="0.2">
      <c r="A44" s="143" t="s">
        <v>170</v>
      </c>
      <c r="B44" s="129"/>
      <c r="C44" s="211">
        <v>5.01</v>
      </c>
      <c r="D44" s="212"/>
      <c r="E44" s="144" t="s">
        <v>112</v>
      </c>
      <c r="F44" s="212"/>
      <c r="G44" s="148">
        <v>2.2999999999999998</v>
      </c>
      <c r="H44" s="129"/>
      <c r="I44" s="149">
        <f>C44*G44</f>
        <v>11.522999999999998</v>
      </c>
      <c r="J44" s="121"/>
    </row>
    <row r="45" spans="1:10" x14ac:dyDescent="0.2">
      <c r="A45" s="143" t="s">
        <v>171</v>
      </c>
      <c r="B45" s="129"/>
      <c r="C45" s="211">
        <v>0.12</v>
      </c>
      <c r="D45" s="212"/>
      <c r="E45" s="144" t="s">
        <v>112</v>
      </c>
      <c r="F45" s="212"/>
      <c r="G45" s="148">
        <v>2.85</v>
      </c>
      <c r="H45" s="129"/>
      <c r="I45" s="149">
        <f>C45*G45</f>
        <v>0.34199999999999997</v>
      </c>
      <c r="J45" s="121"/>
    </row>
    <row r="46" spans="1:10" x14ac:dyDescent="0.2">
      <c r="A46" s="147" t="s">
        <v>125</v>
      </c>
      <c r="B46" s="129"/>
      <c r="C46" s="213">
        <v>1</v>
      </c>
      <c r="D46" s="212"/>
      <c r="E46" s="144" t="s">
        <v>163</v>
      </c>
      <c r="F46" s="212"/>
      <c r="G46" s="148">
        <v>2.72</v>
      </c>
      <c r="H46" s="129"/>
      <c r="I46" s="149">
        <f>C46*G46</f>
        <v>2.72</v>
      </c>
      <c r="J46" s="121"/>
    </row>
    <row r="47" spans="1:10" x14ac:dyDescent="0.2">
      <c r="A47" s="147" t="s">
        <v>172</v>
      </c>
      <c r="B47" s="129"/>
      <c r="C47" s="213">
        <v>1</v>
      </c>
      <c r="D47" s="212"/>
      <c r="E47" s="144" t="s">
        <v>163</v>
      </c>
      <c r="F47" s="212"/>
      <c r="G47" s="148">
        <v>13.35</v>
      </c>
      <c r="H47" s="129"/>
      <c r="I47" s="149">
        <f>C47*G47</f>
        <v>13.35</v>
      </c>
      <c r="J47" s="121"/>
    </row>
    <row r="48" spans="1:10" ht="6" customHeight="1" x14ac:dyDescent="0.2">
      <c r="A48" s="156"/>
      <c r="B48" s="154"/>
      <c r="C48" s="156"/>
      <c r="D48" s="154"/>
      <c r="E48" s="157"/>
      <c r="F48" s="154"/>
      <c r="G48" s="190"/>
      <c r="H48" s="129"/>
      <c r="I48" s="149"/>
      <c r="J48" s="121"/>
    </row>
    <row r="49" spans="1:10" x14ac:dyDescent="0.2">
      <c r="A49" s="141" t="s">
        <v>122</v>
      </c>
      <c r="B49" s="129"/>
      <c r="C49" s="129"/>
      <c r="D49" s="129"/>
      <c r="E49" s="130"/>
      <c r="F49" s="129"/>
      <c r="G49" s="189"/>
      <c r="H49" s="129"/>
      <c r="I49" s="151">
        <f>SUM(I50:I52)</f>
        <v>52.158000000000001</v>
      </c>
      <c r="J49" s="121"/>
    </row>
    <row r="50" spans="1:10" x14ac:dyDescent="0.2">
      <c r="A50" s="213" t="s">
        <v>167</v>
      </c>
      <c r="B50" s="212"/>
      <c r="C50" s="211">
        <v>1.64</v>
      </c>
      <c r="D50" s="212"/>
      <c r="E50" s="144" t="s">
        <v>38</v>
      </c>
      <c r="F50" s="212"/>
      <c r="G50" s="148">
        <v>18.5</v>
      </c>
      <c r="H50" s="129"/>
      <c r="I50" s="149">
        <f>C50*G50</f>
        <v>30.34</v>
      </c>
      <c r="J50" s="121"/>
    </row>
    <row r="51" spans="1:10" x14ac:dyDescent="0.2">
      <c r="A51" s="183" t="s">
        <v>261</v>
      </c>
      <c r="B51" s="212"/>
      <c r="C51" s="213">
        <v>0.88</v>
      </c>
      <c r="D51" s="212"/>
      <c r="E51" s="144" t="s">
        <v>38</v>
      </c>
      <c r="F51" s="212"/>
      <c r="G51" s="193">
        <v>18.5</v>
      </c>
      <c r="H51" s="129"/>
      <c r="I51" s="149">
        <f>C51*G51</f>
        <v>16.28</v>
      </c>
      <c r="J51" s="121"/>
    </row>
    <row r="52" spans="1:10" x14ac:dyDescent="0.2">
      <c r="A52" s="183" t="s">
        <v>168</v>
      </c>
      <c r="B52" s="212"/>
      <c r="C52" s="211">
        <v>0.52</v>
      </c>
      <c r="D52" s="212"/>
      <c r="E52" s="144" t="s">
        <v>38</v>
      </c>
      <c r="F52" s="212"/>
      <c r="G52" s="148">
        <v>10.65</v>
      </c>
      <c r="H52" s="129"/>
      <c r="I52" s="149">
        <f>C52*G52</f>
        <v>5.5380000000000003</v>
      </c>
      <c r="J52" s="121"/>
    </row>
    <row r="53" spans="1:10" ht="5.25" customHeight="1" x14ac:dyDescent="0.2">
      <c r="A53" s="129"/>
      <c r="B53" s="129"/>
      <c r="C53" s="129"/>
      <c r="D53" s="129"/>
      <c r="E53" s="130"/>
      <c r="F53" s="129"/>
      <c r="G53" s="189"/>
      <c r="H53" s="129"/>
      <c r="I53" s="149"/>
      <c r="J53" s="121"/>
    </row>
    <row r="54" spans="1:10" x14ac:dyDescent="0.2">
      <c r="A54" s="141" t="s">
        <v>20</v>
      </c>
      <c r="B54" s="129"/>
      <c r="C54" s="129"/>
      <c r="D54" s="129"/>
      <c r="E54" s="130"/>
      <c r="F54" s="129"/>
      <c r="G54" s="189"/>
      <c r="H54" s="129"/>
      <c r="I54" s="151">
        <f>SUM(I55:I56)</f>
        <v>24</v>
      </c>
      <c r="J54" s="121"/>
    </row>
    <row r="55" spans="1:10" x14ac:dyDescent="0.2">
      <c r="A55" s="147" t="s">
        <v>21</v>
      </c>
      <c r="B55" s="129"/>
      <c r="C55" s="143">
        <v>1</v>
      </c>
      <c r="D55" s="129"/>
      <c r="E55" s="144" t="s">
        <v>163</v>
      </c>
      <c r="F55" s="129"/>
      <c r="G55" s="148">
        <v>24</v>
      </c>
      <c r="H55" s="129"/>
      <c r="I55" s="149">
        <f>C55*G55</f>
        <v>24</v>
      </c>
      <c r="J55" s="121"/>
    </row>
    <row r="56" spans="1:10" x14ac:dyDescent="0.2">
      <c r="A56" s="143"/>
      <c r="B56" s="129"/>
      <c r="C56" s="143"/>
      <c r="D56" s="129"/>
      <c r="E56" s="144"/>
      <c r="F56" s="129"/>
      <c r="G56" s="145"/>
      <c r="H56" s="129"/>
      <c r="I56" s="149">
        <f>C56*G56</f>
        <v>0</v>
      </c>
      <c r="J56" s="121"/>
    </row>
    <row r="57" spans="1:10" ht="4.5" customHeight="1" x14ac:dyDescent="0.2">
      <c r="A57" s="156"/>
      <c r="B57" s="154"/>
      <c r="C57" s="156"/>
      <c r="D57" s="154"/>
      <c r="E57" s="157"/>
      <c r="F57" s="154"/>
      <c r="G57" s="190"/>
      <c r="H57" s="129"/>
      <c r="I57" s="149"/>
      <c r="J57" s="121"/>
    </row>
    <row r="58" spans="1:10" x14ac:dyDescent="0.2">
      <c r="A58" s="141" t="s">
        <v>126</v>
      </c>
      <c r="B58" s="129"/>
      <c r="C58" s="129"/>
      <c r="D58" s="129"/>
      <c r="E58" s="130"/>
      <c r="F58" s="129"/>
      <c r="G58" s="189"/>
      <c r="H58" s="129"/>
      <c r="I58" s="151">
        <f>SUM(I59:I60)</f>
        <v>0</v>
      </c>
      <c r="J58" s="121"/>
    </row>
    <row r="59" spans="1:10" x14ac:dyDescent="0.2">
      <c r="A59" s="143" t="s">
        <v>127</v>
      </c>
      <c r="B59" s="129"/>
      <c r="C59" s="143"/>
      <c r="D59" s="129"/>
      <c r="E59" s="144"/>
      <c r="F59" s="129"/>
      <c r="G59" s="145"/>
      <c r="H59" s="129"/>
      <c r="I59" s="149">
        <f>C59*G59</f>
        <v>0</v>
      </c>
      <c r="J59" s="121"/>
    </row>
    <row r="60" spans="1:10" x14ac:dyDescent="0.2">
      <c r="A60" s="143" t="s">
        <v>128</v>
      </c>
      <c r="B60" s="129"/>
      <c r="C60" s="143"/>
      <c r="D60" s="129"/>
      <c r="E60" s="144"/>
      <c r="F60" s="129"/>
      <c r="G60" s="145"/>
      <c r="H60" s="129"/>
      <c r="I60" s="149">
        <f>C60*G60</f>
        <v>0</v>
      </c>
      <c r="J60" s="121"/>
    </row>
    <row r="61" spans="1:10" ht="4.5" customHeight="1" x14ac:dyDescent="0.2">
      <c r="A61" s="156"/>
      <c r="B61" s="154"/>
      <c r="C61" s="156"/>
      <c r="D61" s="154"/>
      <c r="E61" s="157"/>
      <c r="F61" s="154"/>
      <c r="G61" s="159"/>
      <c r="H61" s="129"/>
      <c r="I61" s="149"/>
      <c r="J61" s="121"/>
    </row>
    <row r="62" spans="1:10" x14ac:dyDescent="0.2">
      <c r="A62" s="161" t="s">
        <v>208</v>
      </c>
      <c r="B62" s="129"/>
      <c r="C62" s="316"/>
      <c r="D62" s="314"/>
      <c r="E62" s="314"/>
      <c r="F62" s="314"/>
      <c r="G62" s="314"/>
      <c r="H62" s="129"/>
      <c r="I62" s="148">
        <v>9.07</v>
      </c>
      <c r="J62" s="121"/>
    </row>
    <row r="63" spans="1:10" ht="5.25" customHeight="1" x14ac:dyDescent="0.2">
      <c r="A63" s="129"/>
      <c r="B63" s="129"/>
      <c r="C63" s="129"/>
      <c r="D63" s="129"/>
      <c r="E63" s="130"/>
      <c r="F63" s="129"/>
      <c r="G63" s="129"/>
      <c r="H63" s="129"/>
      <c r="I63" s="149"/>
      <c r="J63" s="121"/>
    </row>
    <row r="64" spans="1:10" x14ac:dyDescent="0.2">
      <c r="A64" s="141" t="s">
        <v>24</v>
      </c>
      <c r="B64" s="129"/>
      <c r="C64" s="129"/>
      <c r="D64" s="129"/>
      <c r="E64" s="130"/>
      <c r="F64" s="129"/>
      <c r="G64" s="129"/>
      <c r="H64" s="129"/>
      <c r="I64" s="149">
        <f>SUM(I11:I62)-(I11+I15+I23+I30+I37+I42+I49+I54+I58)</f>
        <v>395.17000000000019</v>
      </c>
      <c r="J64" s="121"/>
    </row>
    <row r="65" spans="1:10" x14ac:dyDescent="0.2">
      <c r="A65" s="141" t="s">
        <v>25</v>
      </c>
      <c r="B65" s="129"/>
      <c r="C65" s="129"/>
      <c r="D65" s="129"/>
      <c r="E65" s="130"/>
      <c r="F65" s="129"/>
      <c r="G65" s="129"/>
      <c r="H65" s="129"/>
      <c r="I65" s="149">
        <f>I64/C7</f>
        <v>3.0397692307692323</v>
      </c>
      <c r="J65" s="121"/>
    </row>
    <row r="66" spans="1:10" ht="5.25" customHeight="1" x14ac:dyDescent="0.2">
      <c r="A66" s="129"/>
      <c r="B66" s="129"/>
      <c r="C66" s="129"/>
      <c r="D66" s="129"/>
      <c r="E66" s="130"/>
      <c r="F66" s="129"/>
      <c r="G66" s="129"/>
      <c r="H66" s="129"/>
      <c r="I66" s="149"/>
      <c r="J66" s="121"/>
    </row>
    <row r="67" spans="1:10" x14ac:dyDescent="0.2">
      <c r="A67" s="124" t="s">
        <v>26</v>
      </c>
      <c r="B67" s="124"/>
      <c r="C67" s="124"/>
      <c r="D67" s="124"/>
      <c r="E67" s="125"/>
      <c r="F67" s="124"/>
      <c r="G67" s="124"/>
      <c r="H67" s="124"/>
      <c r="I67" s="162">
        <f>I7-I64</f>
        <v>352.32999999999981</v>
      </c>
      <c r="J67" s="121"/>
    </row>
    <row r="68" spans="1:10" ht="5.25" customHeight="1" x14ac:dyDescent="0.2">
      <c r="A68" s="129"/>
      <c r="B68" s="129"/>
      <c r="C68" s="129"/>
      <c r="D68" s="129"/>
      <c r="E68" s="130"/>
      <c r="F68" s="129"/>
      <c r="G68" s="129"/>
      <c r="H68" s="129"/>
      <c r="I68" s="149"/>
      <c r="J68" s="121"/>
    </row>
    <row r="69" spans="1:10" x14ac:dyDescent="0.2">
      <c r="A69" s="128" t="s">
        <v>27</v>
      </c>
      <c r="B69" s="129"/>
      <c r="C69" s="129"/>
      <c r="D69" s="129"/>
      <c r="E69" s="130"/>
      <c r="F69" s="129"/>
      <c r="G69" s="129"/>
      <c r="H69" s="129"/>
      <c r="I69" s="149"/>
      <c r="J69" s="121"/>
    </row>
    <row r="70" spans="1:10" x14ac:dyDescent="0.2">
      <c r="A70" s="312" t="s">
        <v>59</v>
      </c>
      <c r="B70" s="312"/>
      <c r="C70" s="312"/>
      <c r="D70" s="316"/>
      <c r="E70" s="314"/>
      <c r="F70" s="314"/>
      <c r="G70" s="314"/>
      <c r="H70" s="314"/>
      <c r="I70" s="148">
        <v>1.52</v>
      </c>
      <c r="J70" s="121"/>
    </row>
    <row r="71" spans="1:10" x14ac:dyDescent="0.2">
      <c r="A71" s="312" t="s">
        <v>57</v>
      </c>
      <c r="B71" s="312"/>
      <c r="C71" s="312"/>
      <c r="D71" s="316"/>
      <c r="E71" s="314"/>
      <c r="F71" s="314"/>
      <c r="G71" s="314"/>
      <c r="H71" s="314"/>
      <c r="I71" s="148">
        <v>56</v>
      </c>
      <c r="J71" s="121"/>
    </row>
    <row r="72" spans="1:10" x14ac:dyDescent="0.2">
      <c r="A72" s="309" t="s">
        <v>58</v>
      </c>
      <c r="B72" s="309"/>
      <c r="C72" s="309"/>
      <c r="D72" s="316"/>
      <c r="E72" s="314"/>
      <c r="F72" s="314"/>
      <c r="G72" s="314"/>
      <c r="H72" s="314"/>
      <c r="I72" s="195"/>
      <c r="J72" s="121"/>
    </row>
    <row r="73" spans="1:10" x14ac:dyDescent="0.2">
      <c r="A73" s="309" t="s">
        <v>174</v>
      </c>
      <c r="B73" s="309"/>
      <c r="C73" s="309"/>
      <c r="D73" s="316"/>
      <c r="E73" s="314"/>
      <c r="F73" s="314"/>
      <c r="G73" s="314"/>
      <c r="H73" s="314"/>
      <c r="I73" s="148">
        <v>250</v>
      </c>
      <c r="J73" s="121"/>
    </row>
    <row r="74" spans="1:10" x14ac:dyDescent="0.2">
      <c r="A74" s="309" t="s">
        <v>173</v>
      </c>
      <c r="B74" s="309"/>
      <c r="C74" s="309"/>
      <c r="D74" s="316"/>
      <c r="E74" s="314"/>
      <c r="F74" s="314"/>
      <c r="G74" s="314"/>
      <c r="H74" s="314"/>
      <c r="I74" s="148">
        <v>10</v>
      </c>
      <c r="J74" s="121"/>
    </row>
    <row r="75" spans="1:10" x14ac:dyDescent="0.2">
      <c r="A75" s="309" t="s">
        <v>29</v>
      </c>
      <c r="B75" s="309"/>
      <c r="C75" s="309"/>
      <c r="D75" s="316"/>
      <c r="E75" s="314"/>
      <c r="F75" s="314"/>
      <c r="G75" s="314"/>
      <c r="H75" s="314"/>
      <c r="I75" s="148">
        <v>30</v>
      </c>
      <c r="J75" s="121"/>
    </row>
    <row r="76" spans="1:10" x14ac:dyDescent="0.2">
      <c r="A76" s="309"/>
      <c r="B76" s="309"/>
      <c r="C76" s="309"/>
      <c r="D76" s="310"/>
      <c r="E76" s="310"/>
      <c r="F76" s="310"/>
      <c r="G76" s="310"/>
      <c r="H76" s="310"/>
      <c r="I76" s="147"/>
      <c r="J76" s="121"/>
    </row>
    <row r="77" spans="1:10" x14ac:dyDescent="0.2">
      <c r="A77" s="309"/>
      <c r="B77" s="309"/>
      <c r="C77" s="309"/>
      <c r="D77" s="310"/>
      <c r="E77" s="310"/>
      <c r="F77" s="310"/>
      <c r="G77" s="310"/>
      <c r="H77" s="310"/>
      <c r="I77" s="163"/>
      <c r="J77" s="121"/>
    </row>
    <row r="78" spans="1:10" ht="5.25" customHeight="1" x14ac:dyDescent="0.2">
      <c r="A78" s="129"/>
      <c r="B78" s="129"/>
      <c r="C78" s="129"/>
      <c r="D78" s="129"/>
      <c r="E78" s="130"/>
      <c r="F78" s="129"/>
      <c r="G78" s="129"/>
      <c r="H78" s="129"/>
      <c r="I78" s="149"/>
      <c r="J78" s="121"/>
    </row>
    <row r="79" spans="1:10" x14ac:dyDescent="0.2">
      <c r="A79" s="141" t="s">
        <v>30</v>
      </c>
      <c r="B79" s="129"/>
      <c r="C79" s="129"/>
      <c r="D79" s="129"/>
      <c r="E79" s="130"/>
      <c r="F79" s="129"/>
      <c r="G79" s="129"/>
      <c r="H79" s="129"/>
      <c r="I79" s="149">
        <f>SUM(I69:I77)</f>
        <v>347.52</v>
      </c>
      <c r="J79" s="121"/>
    </row>
    <row r="80" spans="1:10" x14ac:dyDescent="0.2">
      <c r="A80" s="141" t="s">
        <v>31</v>
      </c>
      <c r="B80" s="129"/>
      <c r="C80" s="129"/>
      <c r="D80" s="129"/>
      <c r="E80" s="130"/>
      <c r="F80" s="129"/>
      <c r="G80" s="129"/>
      <c r="H80" s="129"/>
      <c r="I80" s="149">
        <f>I79/C7</f>
        <v>2.6732307692307691</v>
      </c>
      <c r="J80" s="121"/>
    </row>
    <row r="81" spans="1:10" x14ac:dyDescent="0.2">
      <c r="A81" s="129"/>
      <c r="B81" s="129"/>
      <c r="C81" s="129"/>
      <c r="D81" s="129"/>
      <c r="E81" s="130"/>
      <c r="F81" s="129"/>
      <c r="G81" s="129"/>
      <c r="H81" s="129"/>
      <c r="I81" s="149"/>
      <c r="J81" s="121"/>
    </row>
    <row r="82" spans="1:10" x14ac:dyDescent="0.2">
      <c r="A82" s="141" t="s">
        <v>32</v>
      </c>
      <c r="B82" s="129"/>
      <c r="C82" s="129"/>
      <c r="D82" s="129"/>
      <c r="E82" s="130"/>
      <c r="F82" s="129"/>
      <c r="G82" s="129"/>
      <c r="H82" s="129"/>
      <c r="I82" s="149">
        <f>I64+I79</f>
        <v>742.69000000000017</v>
      </c>
      <c r="J82" s="121"/>
    </row>
    <row r="83" spans="1:10" x14ac:dyDescent="0.2">
      <c r="A83" s="141" t="s">
        <v>33</v>
      </c>
      <c r="B83" s="129"/>
      <c r="C83" s="129"/>
      <c r="D83" s="129"/>
      <c r="E83" s="130"/>
      <c r="F83" s="129"/>
      <c r="G83" s="129"/>
      <c r="H83" s="129"/>
      <c r="I83" s="149">
        <f>I82/C7</f>
        <v>5.713000000000001</v>
      </c>
      <c r="J83" s="121"/>
    </row>
    <row r="84" spans="1:10" x14ac:dyDescent="0.2">
      <c r="A84" s="129"/>
      <c r="B84" s="129"/>
      <c r="C84" s="129"/>
      <c r="D84" s="129"/>
      <c r="E84" s="130"/>
      <c r="F84" s="129"/>
      <c r="G84" s="129"/>
      <c r="H84" s="129"/>
      <c r="I84" s="149"/>
      <c r="J84" s="121"/>
    </row>
    <row r="85" spans="1:10" x14ac:dyDescent="0.2">
      <c r="A85" s="129" t="s">
        <v>34</v>
      </c>
      <c r="B85" s="129"/>
      <c r="C85" s="129"/>
      <c r="D85" s="129"/>
      <c r="E85" s="130"/>
      <c r="F85" s="129"/>
      <c r="G85" s="129"/>
      <c r="H85" s="129"/>
      <c r="I85" s="149">
        <f>I7-I82</f>
        <v>4.8099999999998317</v>
      </c>
      <c r="J85" s="121"/>
    </row>
    <row r="86" spans="1:10" x14ac:dyDescent="0.2">
      <c r="A86" s="124"/>
      <c r="B86" s="124"/>
      <c r="C86" s="124"/>
      <c r="D86" s="124"/>
      <c r="E86" s="125"/>
      <c r="F86" s="124"/>
      <c r="G86" s="124"/>
      <c r="H86" s="124"/>
      <c r="I86" s="126"/>
      <c r="J86" s="127"/>
    </row>
    <row r="87" spans="1:10" x14ac:dyDescent="0.2">
      <c r="A87" s="132" t="s">
        <v>79</v>
      </c>
      <c r="B87" s="132"/>
      <c r="C87" s="132"/>
      <c r="D87" s="132"/>
      <c r="E87" s="137"/>
      <c r="F87" s="132"/>
      <c r="G87" s="132"/>
      <c r="H87" s="132"/>
      <c r="I87" s="132"/>
      <c r="J87" s="164"/>
    </row>
    <row r="88" spans="1:10" x14ac:dyDescent="0.2">
      <c r="A88" s="311" t="s">
        <v>41</v>
      </c>
      <c r="B88" s="311"/>
      <c r="C88" s="311"/>
      <c r="D88" s="311"/>
      <c r="E88" s="311"/>
      <c r="F88" s="311"/>
      <c r="G88" s="311"/>
      <c r="H88" s="311"/>
      <c r="I88" s="311"/>
      <c r="J88" s="154"/>
    </row>
    <row r="89" spans="1:10" x14ac:dyDescent="0.2">
      <c r="A89" s="311"/>
      <c r="B89" s="311"/>
      <c r="C89" s="311"/>
      <c r="D89" s="311"/>
      <c r="E89" s="311"/>
      <c r="F89" s="311"/>
      <c r="G89" s="311"/>
      <c r="H89" s="311"/>
      <c r="I89" s="311"/>
      <c r="J89" s="154"/>
    </row>
    <row r="90" spans="1:10" x14ac:dyDescent="0.2">
      <c r="A90" s="311"/>
      <c r="B90" s="311"/>
      <c r="C90" s="311"/>
      <c r="D90" s="311"/>
      <c r="E90" s="311"/>
      <c r="F90" s="311"/>
      <c r="G90" s="311"/>
      <c r="H90" s="311"/>
      <c r="I90" s="311"/>
      <c r="J90" s="154"/>
    </row>
    <row r="91" spans="1:10" x14ac:dyDescent="0.2">
      <c r="A91" s="311"/>
      <c r="B91" s="311"/>
      <c r="C91" s="311"/>
      <c r="D91" s="311"/>
      <c r="E91" s="311"/>
      <c r="F91" s="311"/>
      <c r="G91" s="311"/>
      <c r="H91" s="311"/>
      <c r="I91" s="311"/>
      <c r="J91" s="154"/>
    </row>
    <row r="92" spans="1:10" x14ac:dyDescent="0.2">
      <c r="A92" s="311"/>
      <c r="B92" s="311"/>
      <c r="C92" s="311"/>
      <c r="D92" s="311"/>
      <c r="E92" s="311"/>
      <c r="F92" s="311"/>
      <c r="G92" s="311"/>
      <c r="H92" s="311"/>
      <c r="I92" s="311"/>
      <c r="J92" s="154"/>
    </row>
    <row r="93" spans="1:10" x14ac:dyDescent="0.2">
      <c r="A93" s="129"/>
      <c r="B93" s="129"/>
      <c r="C93" s="129"/>
      <c r="D93" s="129"/>
      <c r="E93" s="130"/>
      <c r="F93" s="129"/>
      <c r="G93" s="129"/>
      <c r="H93" s="129"/>
      <c r="I93" s="129"/>
      <c r="J93" s="154"/>
    </row>
    <row r="94" spans="1:10" x14ac:dyDescent="0.2">
      <c r="A94" s="165" t="s">
        <v>46</v>
      </c>
      <c r="B94" s="129"/>
      <c r="C94" s="166" t="s">
        <v>50</v>
      </c>
      <c r="D94" s="129"/>
      <c r="E94" s="130" t="s">
        <v>48</v>
      </c>
      <c r="F94" s="129"/>
      <c r="G94" s="166" t="s">
        <v>49</v>
      </c>
      <c r="H94" s="129"/>
      <c r="I94" s="129"/>
      <c r="J94" s="154"/>
    </row>
    <row r="95" spans="1:10" x14ac:dyDescent="0.2">
      <c r="A95" s="129"/>
      <c r="B95" s="129"/>
      <c r="C95" s="167">
        <v>0.1</v>
      </c>
      <c r="D95" s="129"/>
      <c r="E95" s="130"/>
      <c r="F95" s="129"/>
      <c r="G95" s="167">
        <v>0.1</v>
      </c>
      <c r="H95" s="129"/>
      <c r="I95" s="129"/>
      <c r="J95" s="154"/>
    </row>
    <row r="96" spans="1:10" x14ac:dyDescent="0.2">
      <c r="A96" s="129"/>
      <c r="B96" s="129"/>
      <c r="C96" s="168"/>
      <c r="D96" s="124"/>
      <c r="E96" s="123" t="s">
        <v>47</v>
      </c>
      <c r="F96" s="124"/>
      <c r="G96" s="168"/>
      <c r="H96" s="129"/>
      <c r="I96" s="129"/>
      <c r="J96" s="154"/>
    </row>
    <row r="97" spans="1:10" x14ac:dyDescent="0.2">
      <c r="A97" s="169" t="s">
        <v>43</v>
      </c>
      <c r="B97" s="129"/>
      <c r="C97" s="170">
        <f>E97*(1-C95)</f>
        <v>117</v>
      </c>
      <c r="D97" s="171"/>
      <c r="E97" s="172">
        <f>C7</f>
        <v>130</v>
      </c>
      <c r="F97" s="171"/>
      <c r="G97" s="173">
        <f>E97*(1+G95)</f>
        <v>143</v>
      </c>
      <c r="H97" s="129"/>
      <c r="I97" s="129"/>
      <c r="J97" s="154"/>
    </row>
    <row r="98" spans="1:10" ht="4.5" customHeight="1" x14ac:dyDescent="0.2">
      <c r="A98" s="129"/>
      <c r="B98" s="129"/>
      <c r="C98" s="129"/>
      <c r="D98" s="129"/>
      <c r="E98" s="130"/>
      <c r="F98" s="129"/>
      <c r="G98" s="129"/>
      <c r="H98" s="129"/>
      <c r="I98" s="129"/>
      <c r="J98" s="154"/>
    </row>
    <row r="99" spans="1:10" x14ac:dyDescent="0.2">
      <c r="A99" s="129" t="s">
        <v>51</v>
      </c>
      <c r="B99" s="129"/>
      <c r="C99" s="174">
        <f>$I$64/C97</f>
        <v>3.3775213675213691</v>
      </c>
      <c r="D99" s="129"/>
      <c r="E99" s="174">
        <f>$I$64/E97</f>
        <v>3.0397692307692323</v>
      </c>
      <c r="F99" s="129"/>
      <c r="G99" s="174">
        <f>$I$64/G97</f>
        <v>2.7634265734265746</v>
      </c>
      <c r="H99" s="129"/>
      <c r="I99" s="129"/>
      <c r="J99" s="154"/>
    </row>
    <row r="100" spans="1:10" ht="4.5" customHeight="1" x14ac:dyDescent="0.2">
      <c r="A100" s="129"/>
      <c r="B100" s="129"/>
      <c r="C100" s="129"/>
      <c r="D100" s="129"/>
      <c r="E100" s="130"/>
      <c r="F100" s="129"/>
      <c r="G100" s="129"/>
      <c r="H100" s="129"/>
      <c r="I100" s="129"/>
      <c r="J100" s="154"/>
    </row>
    <row r="101" spans="1:10" x14ac:dyDescent="0.2">
      <c r="A101" s="129" t="s">
        <v>52</v>
      </c>
      <c r="B101" s="129"/>
      <c r="C101" s="174">
        <f>$I$79/C97</f>
        <v>2.9702564102564102</v>
      </c>
      <c r="D101" s="129"/>
      <c r="E101" s="174">
        <f>$I$79/E97</f>
        <v>2.6732307692307691</v>
      </c>
      <c r="F101" s="129"/>
      <c r="G101" s="174">
        <f>$I$79/G97</f>
        <v>2.4302097902097901</v>
      </c>
      <c r="H101" s="129"/>
      <c r="I101" s="129"/>
      <c r="J101" s="154"/>
    </row>
    <row r="102" spans="1:10" ht="3.75" customHeight="1" x14ac:dyDescent="0.2">
      <c r="A102" s="129"/>
      <c r="B102" s="129"/>
      <c r="C102" s="129"/>
      <c r="D102" s="129"/>
      <c r="E102" s="130"/>
      <c r="F102" s="129"/>
      <c r="G102" s="129"/>
      <c r="H102" s="129"/>
      <c r="I102" s="129"/>
      <c r="J102" s="154"/>
    </row>
    <row r="103" spans="1:10" x14ac:dyDescent="0.2">
      <c r="A103" s="129" t="s">
        <v>53</v>
      </c>
      <c r="B103" s="129"/>
      <c r="C103" s="174">
        <f>$I$82/C97</f>
        <v>6.3477777777777789</v>
      </c>
      <c r="D103" s="129"/>
      <c r="E103" s="174">
        <f>$I$82/E97</f>
        <v>5.713000000000001</v>
      </c>
      <c r="F103" s="129"/>
      <c r="G103" s="174">
        <f>$I$82/G97</f>
        <v>5.1936363636363652</v>
      </c>
      <c r="H103" s="129"/>
      <c r="I103" s="129"/>
      <c r="J103" s="154"/>
    </row>
    <row r="104" spans="1:10" ht="5.25" customHeight="1" x14ac:dyDescent="0.2">
      <c r="A104" s="132"/>
      <c r="B104" s="132"/>
      <c r="C104" s="132"/>
      <c r="D104" s="132"/>
      <c r="E104" s="137"/>
      <c r="F104" s="132"/>
      <c r="G104" s="132"/>
      <c r="H104" s="132"/>
      <c r="I104" s="132"/>
      <c r="J104" s="154"/>
    </row>
    <row r="105" spans="1:10" x14ac:dyDescent="0.2">
      <c r="A105" s="129"/>
      <c r="B105" s="129"/>
      <c r="C105" s="129"/>
      <c r="D105" s="129"/>
      <c r="E105" s="130"/>
      <c r="F105" s="129"/>
      <c r="G105" s="129"/>
      <c r="H105" s="129"/>
      <c r="I105" s="129"/>
      <c r="J105" s="154"/>
    </row>
    <row r="106" spans="1:10" x14ac:dyDescent="0.2">
      <c r="A106" s="129"/>
      <c r="B106" s="129"/>
      <c r="C106" s="124"/>
      <c r="D106" s="124"/>
      <c r="E106" s="125" t="s">
        <v>43</v>
      </c>
      <c r="F106" s="124"/>
      <c r="G106" s="124"/>
      <c r="H106" s="129"/>
      <c r="I106" s="129"/>
      <c r="J106" s="154"/>
    </row>
    <row r="107" spans="1:10" x14ac:dyDescent="0.2">
      <c r="A107" s="169" t="s">
        <v>47</v>
      </c>
      <c r="B107" s="129"/>
      <c r="C107" s="175">
        <f>E107*(1-C95)</f>
        <v>5.1749999999999998</v>
      </c>
      <c r="D107" s="171"/>
      <c r="E107" s="176">
        <f>G7</f>
        <v>5.75</v>
      </c>
      <c r="F107" s="171"/>
      <c r="G107" s="175">
        <f>E107*(1+G95)</f>
        <v>6.3250000000000002</v>
      </c>
      <c r="H107" s="129"/>
      <c r="I107" s="129"/>
      <c r="J107" s="154"/>
    </row>
    <row r="108" spans="1:10" ht="4.5" customHeight="1" x14ac:dyDescent="0.2">
      <c r="A108" s="129"/>
      <c r="B108" s="129"/>
      <c r="C108" s="129"/>
      <c r="D108" s="129"/>
      <c r="E108" s="130"/>
      <c r="F108" s="129"/>
      <c r="G108" s="129"/>
      <c r="H108" s="129"/>
      <c r="I108" s="129"/>
      <c r="J108" s="154"/>
    </row>
    <row r="109" spans="1:10" x14ac:dyDescent="0.2">
      <c r="A109" s="129" t="s">
        <v>51</v>
      </c>
      <c r="B109" s="129"/>
      <c r="C109" s="177">
        <f>$I$64/C107</f>
        <v>76.361352657004872</v>
      </c>
      <c r="D109" s="129"/>
      <c r="E109" s="177">
        <f>$I$64/E107</f>
        <v>68.725217391304383</v>
      </c>
      <c r="F109" s="129"/>
      <c r="G109" s="177">
        <f>$I$64/G107</f>
        <v>62.477470355731256</v>
      </c>
      <c r="H109" s="129"/>
      <c r="I109" s="129"/>
      <c r="J109" s="154"/>
    </row>
    <row r="110" spans="1:10" ht="3" customHeight="1" x14ac:dyDescent="0.2">
      <c r="A110" s="129"/>
      <c r="B110" s="129"/>
      <c r="C110" s="129"/>
      <c r="D110" s="129"/>
      <c r="E110" s="130"/>
      <c r="F110" s="129"/>
      <c r="G110" s="129"/>
      <c r="H110" s="129"/>
      <c r="I110" s="129"/>
      <c r="J110" s="154"/>
    </row>
    <row r="111" spans="1:10" x14ac:dyDescent="0.2">
      <c r="A111" s="129" t="s">
        <v>52</v>
      </c>
      <c r="B111" s="129"/>
      <c r="C111" s="177">
        <f>$I$79/C107</f>
        <v>67.153623188405803</v>
      </c>
      <c r="D111" s="129"/>
      <c r="E111" s="177">
        <f>$I$79/E107</f>
        <v>60.438260869565212</v>
      </c>
      <c r="F111" s="129"/>
      <c r="G111" s="177">
        <f>$I$79/G107</f>
        <v>54.943873517786557</v>
      </c>
      <c r="H111" s="129"/>
      <c r="I111" s="129"/>
      <c r="J111" s="154"/>
    </row>
    <row r="112" spans="1:10" ht="3.75" customHeight="1" x14ac:dyDescent="0.2">
      <c r="A112" s="129"/>
      <c r="B112" s="129"/>
      <c r="C112" s="129"/>
      <c r="D112" s="129"/>
      <c r="E112" s="130"/>
      <c r="F112" s="129"/>
      <c r="G112" s="129"/>
      <c r="H112" s="129"/>
      <c r="I112" s="129"/>
      <c r="J112" s="154"/>
    </row>
    <row r="113" spans="1:10" x14ac:dyDescent="0.2">
      <c r="A113" s="129" t="s">
        <v>53</v>
      </c>
      <c r="B113" s="129"/>
      <c r="C113" s="177">
        <f>$I$82/C107</f>
        <v>143.51497584541067</v>
      </c>
      <c r="D113" s="129"/>
      <c r="E113" s="177">
        <f>$I$82/E107</f>
        <v>129.1634782608696</v>
      </c>
      <c r="F113" s="129"/>
      <c r="G113" s="177">
        <f>$I$82/G107</f>
        <v>117.42134387351781</v>
      </c>
      <c r="H113" s="129"/>
      <c r="I113" s="129"/>
      <c r="J113" s="154"/>
    </row>
    <row r="114" spans="1:10" ht="5.25" customHeight="1" x14ac:dyDescent="0.2">
      <c r="A114" s="129"/>
      <c r="B114" s="129"/>
      <c r="C114" s="129"/>
      <c r="D114" s="129"/>
      <c r="E114" s="130"/>
      <c r="F114" s="129"/>
      <c r="G114" s="129"/>
      <c r="H114" s="129"/>
      <c r="I114" s="129"/>
      <c r="J114" s="154"/>
    </row>
    <row r="115" spans="1:10" x14ac:dyDescent="0.2">
      <c r="A115" s="124"/>
      <c r="B115" s="124"/>
      <c r="C115" s="124"/>
      <c r="D115" s="124"/>
      <c r="E115" s="125"/>
      <c r="F115" s="124"/>
      <c r="G115" s="124"/>
      <c r="H115" s="124"/>
      <c r="I115" s="124"/>
      <c r="J115" s="154"/>
    </row>
    <row r="116" spans="1:10" x14ac:dyDescent="0.2">
      <c r="A116" s="129"/>
      <c r="B116" s="129"/>
      <c r="C116" s="129"/>
      <c r="D116" s="129"/>
      <c r="E116" s="130"/>
      <c r="F116" s="129"/>
      <c r="G116" s="129"/>
      <c r="H116" s="129"/>
      <c r="I116" s="129"/>
      <c r="J116" s="154"/>
    </row>
    <row r="117" spans="1:10" x14ac:dyDescent="0.2">
      <c r="A117" s="178" t="s">
        <v>56</v>
      </c>
      <c r="B117" s="129"/>
      <c r="C117" s="309"/>
      <c r="D117" s="309"/>
      <c r="E117" s="309"/>
      <c r="F117" s="129"/>
      <c r="G117" s="129"/>
      <c r="H117" s="129"/>
      <c r="I117" s="129"/>
      <c r="J117" s="154"/>
    </row>
    <row r="118" spans="1:10" x14ac:dyDescent="0.2">
      <c r="A118" s="178" t="s">
        <v>54</v>
      </c>
      <c r="B118" s="129"/>
      <c r="C118" s="309"/>
      <c r="D118" s="309"/>
      <c r="E118" s="309"/>
      <c r="F118" s="309"/>
      <c r="G118" s="309"/>
      <c r="H118" s="129"/>
      <c r="I118" s="129"/>
      <c r="J118" s="154"/>
    </row>
    <row r="119" spans="1:10" x14ac:dyDescent="0.2">
      <c r="A119" s="178" t="s">
        <v>55</v>
      </c>
      <c r="B119" s="129"/>
      <c r="C119" s="309"/>
      <c r="D119" s="309"/>
      <c r="E119" s="309"/>
      <c r="F119" s="309"/>
      <c r="G119" s="309"/>
      <c r="H119" s="129"/>
      <c r="I119" s="129"/>
      <c r="J119" s="154"/>
    </row>
    <row r="120" spans="1:10" x14ac:dyDescent="0.2">
      <c r="A120" s="129"/>
      <c r="B120" s="129"/>
      <c r="C120" s="309"/>
      <c r="D120" s="309"/>
      <c r="E120" s="309"/>
      <c r="F120" s="309"/>
      <c r="G120" s="309"/>
      <c r="H120" s="129"/>
      <c r="I120" s="129"/>
      <c r="J120" s="154"/>
    </row>
    <row r="121" spans="1:10" x14ac:dyDescent="0.2">
      <c r="A121" s="129"/>
      <c r="B121" s="129"/>
      <c r="C121" s="309"/>
      <c r="D121" s="309"/>
      <c r="E121" s="309"/>
      <c r="F121" s="309"/>
      <c r="G121" s="309"/>
      <c r="H121" s="129"/>
      <c r="I121" s="129"/>
      <c r="J121" s="154"/>
    </row>
    <row r="122" spans="1:10" x14ac:dyDescent="0.2">
      <c r="A122" s="129"/>
      <c r="B122" s="129"/>
      <c r="C122" s="129"/>
      <c r="D122" s="129"/>
      <c r="E122" s="130"/>
      <c r="F122" s="129"/>
      <c r="G122" s="129"/>
      <c r="H122" s="129"/>
      <c r="I122" s="129"/>
      <c r="J122" s="154"/>
    </row>
  </sheetData>
  <sheetProtection sheet="1" objects="1" scenarios="1"/>
  <mergeCells count="26">
    <mergeCell ref="A1:J1"/>
    <mergeCell ref="L7:P7"/>
    <mergeCell ref="L8:Q8"/>
    <mergeCell ref="C62:G62"/>
    <mergeCell ref="A70:C70"/>
    <mergeCell ref="D70:H70"/>
    <mergeCell ref="A71:C71"/>
    <mergeCell ref="D71:H71"/>
    <mergeCell ref="A72:C72"/>
    <mergeCell ref="D72:H72"/>
    <mergeCell ref="A73:C73"/>
    <mergeCell ref="D73:H73"/>
    <mergeCell ref="A74:C74"/>
    <mergeCell ref="D74:H74"/>
    <mergeCell ref="A75:C75"/>
    <mergeCell ref="D75:H75"/>
    <mergeCell ref="A76:C76"/>
    <mergeCell ref="D76:H76"/>
    <mergeCell ref="C120:G120"/>
    <mergeCell ref="C121:G121"/>
    <mergeCell ref="A77:C77"/>
    <mergeCell ref="D77:H77"/>
    <mergeCell ref="A88:I92"/>
    <mergeCell ref="C117:E117"/>
    <mergeCell ref="C118:G118"/>
    <mergeCell ref="C119:G119"/>
  </mergeCells>
  <pageMargins left="1.25" right="0.75" top="0.5" bottom="0.5" header="0.5" footer="0.5"/>
  <pageSetup scale="86" orientation="portrait" r:id="rId1"/>
  <headerFooter alignWithMargins="0">
    <oddFooter>&amp;L&amp;A&amp;CUniversity of Idaho&amp;RAERS Dept</oddFooter>
  </headerFooter>
  <rowBreaks count="1" manualBreakCount="1">
    <brk id="6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3"/>
  <sheetViews>
    <sheetView zoomScaleNormal="100" workbookViewId="0">
      <pane ySplit="4" topLeftCell="A5" activePane="bottomLeft" state="frozen"/>
      <selection pane="bottomLeft" sqref="A1:J1"/>
    </sheetView>
  </sheetViews>
  <sheetFormatPr defaultRowHeight="12.75" x14ac:dyDescent="0.2"/>
  <cols>
    <col min="1" max="1" width="26.5703125" style="112" customWidth="1"/>
    <col min="2" max="2" width="2" style="112" customWidth="1"/>
    <col min="3" max="3" width="11.7109375" style="112" customWidth="1"/>
    <col min="4" max="4" width="1.140625" style="112" customWidth="1"/>
    <col min="5" max="5" width="10.7109375" style="179" customWidth="1"/>
    <col min="6" max="6" width="1.5703125" style="112" customWidth="1"/>
    <col min="7" max="7" width="10.7109375" style="112" customWidth="1"/>
    <col min="8" max="8" width="1.7109375" style="112" customWidth="1"/>
    <col min="9" max="9" width="16.7109375" style="180" customWidth="1"/>
    <col min="10" max="10" width="1.5703125" style="112" customWidth="1"/>
    <col min="11" max="11" width="1.42578125" style="112" customWidth="1"/>
    <col min="12" max="12" width="11.7109375" style="112" customWidth="1"/>
    <col min="13" max="16384" width="9.140625" style="112"/>
  </cols>
  <sheetData>
    <row r="1" spans="1:17" ht="33.75" customHeight="1" x14ac:dyDescent="0.2">
      <c r="A1" s="313" t="s">
        <v>293</v>
      </c>
      <c r="B1" s="313"/>
      <c r="C1" s="313"/>
      <c r="D1" s="313"/>
      <c r="E1" s="313"/>
      <c r="F1" s="313"/>
      <c r="G1" s="313"/>
      <c r="H1" s="313"/>
      <c r="I1" s="313"/>
      <c r="J1" s="313"/>
      <c r="L1" s="204" t="s">
        <v>308</v>
      </c>
    </row>
    <row r="2" spans="1:17" ht="3.75" customHeight="1" x14ac:dyDescent="0.2">
      <c r="A2" s="113"/>
      <c r="B2" s="113"/>
      <c r="C2" s="113"/>
      <c r="D2" s="113"/>
      <c r="E2" s="114"/>
      <c r="F2" s="113"/>
      <c r="G2" s="113"/>
      <c r="H2" s="113"/>
      <c r="I2" s="115"/>
      <c r="J2" s="113"/>
    </row>
    <row r="3" spans="1:17" ht="15" x14ac:dyDescent="0.2">
      <c r="A3" s="116"/>
      <c r="B3" s="116"/>
      <c r="C3" s="117" t="s">
        <v>2</v>
      </c>
      <c r="D3" s="118"/>
      <c r="E3" s="119"/>
      <c r="F3" s="118"/>
      <c r="G3" s="118" t="s">
        <v>5</v>
      </c>
      <c r="H3" s="118"/>
      <c r="I3" s="120" t="s">
        <v>8</v>
      </c>
      <c r="J3" s="121"/>
    </row>
    <row r="4" spans="1:17" ht="15" x14ac:dyDescent="0.2">
      <c r="A4" s="122" t="s">
        <v>1</v>
      </c>
      <c r="B4" s="116"/>
      <c r="C4" s="117" t="s">
        <v>3</v>
      </c>
      <c r="D4" s="118"/>
      <c r="E4" s="119" t="s">
        <v>4</v>
      </c>
      <c r="F4" s="118"/>
      <c r="G4" s="118" t="s">
        <v>6</v>
      </c>
      <c r="H4" s="118"/>
      <c r="I4" s="120" t="s">
        <v>7</v>
      </c>
      <c r="J4" s="121"/>
    </row>
    <row r="5" spans="1:17" ht="5.25" customHeight="1" x14ac:dyDescent="0.2">
      <c r="A5" s="123"/>
      <c r="B5" s="124"/>
      <c r="C5" s="124"/>
      <c r="D5" s="124"/>
      <c r="E5" s="125"/>
      <c r="F5" s="124"/>
      <c r="G5" s="124"/>
      <c r="H5" s="124"/>
      <c r="I5" s="126"/>
      <c r="J5" s="127"/>
    </row>
    <row r="6" spans="1:17" x14ac:dyDescent="0.2">
      <c r="A6" s="128" t="s">
        <v>0</v>
      </c>
      <c r="B6" s="129"/>
      <c r="C6" s="129"/>
      <c r="D6" s="129"/>
      <c r="E6" s="130"/>
      <c r="F6" s="129"/>
      <c r="G6" s="129"/>
      <c r="H6" s="129"/>
      <c r="I6" s="121"/>
      <c r="J6" s="121"/>
    </row>
    <row r="7" spans="1:17" x14ac:dyDescent="0.2">
      <c r="A7" s="131" t="s">
        <v>72</v>
      </c>
      <c r="B7" s="132"/>
      <c r="C7" s="131">
        <v>110</v>
      </c>
      <c r="D7" s="132"/>
      <c r="E7" s="182" t="s">
        <v>69</v>
      </c>
      <c r="F7" s="132"/>
      <c r="G7" s="216">
        <v>6.1</v>
      </c>
      <c r="H7" s="132"/>
      <c r="I7" s="135">
        <f>C7*G7</f>
        <v>671</v>
      </c>
      <c r="J7" s="136"/>
      <c r="L7" s="314"/>
      <c r="M7" s="314"/>
      <c r="N7" s="314"/>
      <c r="O7" s="314"/>
      <c r="P7" s="314"/>
    </row>
    <row r="8" spans="1:17" ht="6.75" customHeight="1" x14ac:dyDescent="0.2">
      <c r="A8" s="132"/>
      <c r="B8" s="132"/>
      <c r="C8" s="132"/>
      <c r="D8" s="132"/>
      <c r="E8" s="137"/>
      <c r="F8" s="132"/>
      <c r="G8" s="138"/>
      <c r="H8" s="132"/>
      <c r="I8" s="135"/>
      <c r="J8" s="136"/>
      <c r="L8" s="315"/>
      <c r="M8" s="315"/>
      <c r="N8" s="315"/>
      <c r="O8" s="315"/>
      <c r="P8" s="315"/>
      <c r="Q8" s="315"/>
    </row>
    <row r="9" spans="1:17" x14ac:dyDescent="0.2">
      <c r="A9" s="128" t="s">
        <v>11</v>
      </c>
      <c r="B9" s="129"/>
      <c r="C9" s="129"/>
      <c r="D9" s="129"/>
      <c r="E9" s="130"/>
      <c r="F9" s="129"/>
      <c r="G9" s="139"/>
      <c r="H9" s="129"/>
      <c r="I9" s="140"/>
      <c r="J9" s="121"/>
    </row>
    <row r="10" spans="1:17" ht="6.75" customHeight="1" x14ac:dyDescent="0.2">
      <c r="A10" s="129"/>
      <c r="B10" s="129"/>
      <c r="C10" s="129"/>
      <c r="D10" s="129"/>
      <c r="E10" s="130"/>
      <c r="F10" s="129"/>
      <c r="G10" s="139"/>
      <c r="H10" s="129"/>
      <c r="I10" s="140"/>
      <c r="J10" s="121"/>
    </row>
    <row r="11" spans="1:17" x14ac:dyDescent="0.2">
      <c r="A11" s="141" t="s">
        <v>12</v>
      </c>
      <c r="B11" s="129"/>
      <c r="C11" s="129"/>
      <c r="D11" s="129"/>
      <c r="E11" s="130"/>
      <c r="F11" s="129"/>
      <c r="G11" s="139"/>
      <c r="H11" s="129"/>
      <c r="I11" s="142">
        <f>SUM(I12:I13)</f>
        <v>28.6</v>
      </c>
      <c r="J11" s="121"/>
    </row>
    <row r="12" spans="1:17" x14ac:dyDescent="0.2">
      <c r="A12" s="143" t="s">
        <v>70</v>
      </c>
      <c r="B12" s="129"/>
      <c r="C12" s="143">
        <v>110</v>
      </c>
      <c r="D12" s="129"/>
      <c r="E12" s="144" t="s">
        <v>35</v>
      </c>
      <c r="F12" s="129"/>
      <c r="G12" s="148">
        <v>0.26</v>
      </c>
      <c r="H12" s="129"/>
      <c r="I12" s="140">
        <f>C12*G12</f>
        <v>28.6</v>
      </c>
      <c r="J12" s="121"/>
    </row>
    <row r="13" spans="1:17" x14ac:dyDescent="0.2">
      <c r="A13" s="143"/>
      <c r="B13" s="129"/>
      <c r="C13" s="143"/>
      <c r="D13" s="129"/>
      <c r="E13" s="144"/>
      <c r="F13" s="129"/>
      <c r="G13" s="146"/>
      <c r="H13" s="129"/>
      <c r="I13" s="140">
        <f>C13*G13</f>
        <v>0</v>
      </c>
      <c r="J13" s="121"/>
    </row>
    <row r="14" spans="1:17" ht="7.5" customHeight="1" x14ac:dyDescent="0.2">
      <c r="A14" s="129"/>
      <c r="B14" s="129"/>
      <c r="C14" s="129"/>
      <c r="D14" s="129"/>
      <c r="E14" s="130"/>
      <c r="F14" s="129"/>
      <c r="G14" s="139"/>
      <c r="H14" s="129"/>
      <c r="I14" s="140"/>
      <c r="J14" s="121"/>
    </row>
    <row r="15" spans="1:17" x14ac:dyDescent="0.2">
      <c r="A15" s="141" t="s">
        <v>13</v>
      </c>
      <c r="B15" s="129"/>
      <c r="C15" s="129"/>
      <c r="D15" s="129"/>
      <c r="E15" s="130"/>
      <c r="F15" s="129"/>
      <c r="G15" s="139"/>
      <c r="H15" s="129"/>
      <c r="I15" s="142">
        <f>SUM(I16:I21)</f>
        <v>113.55000000000001</v>
      </c>
      <c r="J15" s="121"/>
    </row>
    <row r="16" spans="1:17" x14ac:dyDescent="0.2">
      <c r="A16" s="143" t="s">
        <v>68</v>
      </c>
      <c r="B16" s="129"/>
      <c r="C16" s="143">
        <v>110</v>
      </c>
      <c r="D16" s="129"/>
      <c r="E16" s="144" t="s">
        <v>35</v>
      </c>
      <c r="F16" s="129"/>
      <c r="G16" s="148">
        <v>0.55000000000000004</v>
      </c>
      <c r="H16" s="129"/>
      <c r="I16" s="140">
        <f t="shared" ref="I16:I21" si="0">C16*G16</f>
        <v>60.500000000000007</v>
      </c>
      <c r="J16" s="121"/>
    </row>
    <row r="17" spans="1:13" x14ac:dyDescent="0.2">
      <c r="A17" s="143" t="s">
        <v>66</v>
      </c>
      <c r="B17" s="129"/>
      <c r="C17" s="143">
        <v>45</v>
      </c>
      <c r="D17" s="129"/>
      <c r="E17" s="144" t="s">
        <v>35</v>
      </c>
      <c r="F17" s="129"/>
      <c r="G17" s="148">
        <v>0.53</v>
      </c>
      <c r="H17" s="129"/>
      <c r="I17" s="140">
        <f t="shared" si="0"/>
        <v>23.85</v>
      </c>
      <c r="J17" s="121"/>
    </row>
    <row r="18" spans="1:13" x14ac:dyDescent="0.2">
      <c r="A18" s="143" t="s">
        <v>15</v>
      </c>
      <c r="B18" s="129"/>
      <c r="C18" s="143">
        <v>40</v>
      </c>
      <c r="D18" s="129"/>
      <c r="E18" s="144" t="s">
        <v>35</v>
      </c>
      <c r="F18" s="129"/>
      <c r="G18" s="148">
        <v>0.73</v>
      </c>
      <c r="H18" s="129"/>
      <c r="I18" s="149">
        <f t="shared" si="0"/>
        <v>29.2</v>
      </c>
      <c r="J18" s="121"/>
    </row>
    <row r="19" spans="1:13" x14ac:dyDescent="0.2">
      <c r="A19" s="143"/>
      <c r="B19" s="129"/>
      <c r="C19" s="143"/>
      <c r="D19" s="129"/>
      <c r="E19" s="144"/>
      <c r="F19" s="129"/>
      <c r="G19" s="150"/>
      <c r="H19" s="129"/>
      <c r="I19" s="149">
        <f t="shared" si="0"/>
        <v>0</v>
      </c>
      <c r="J19" s="121"/>
    </row>
    <row r="20" spans="1:13" x14ac:dyDescent="0.2">
      <c r="A20" s="143"/>
      <c r="B20" s="129"/>
      <c r="C20" s="143"/>
      <c r="D20" s="129"/>
      <c r="E20" s="144"/>
      <c r="F20" s="129"/>
      <c r="G20" s="150"/>
      <c r="H20" s="129"/>
      <c r="I20" s="149">
        <f t="shared" si="0"/>
        <v>0</v>
      </c>
      <c r="J20" s="121"/>
    </row>
    <row r="21" spans="1:13" x14ac:dyDescent="0.2">
      <c r="B21" s="129"/>
      <c r="C21" s="143"/>
      <c r="D21" s="129"/>
      <c r="E21" s="144"/>
      <c r="F21" s="129"/>
      <c r="G21" s="146"/>
      <c r="H21" s="129"/>
      <c r="I21" s="149">
        <f t="shared" si="0"/>
        <v>0</v>
      </c>
      <c r="J21" s="121"/>
    </row>
    <row r="22" spans="1:13" x14ac:dyDescent="0.2">
      <c r="A22" s="141"/>
      <c r="B22" s="129"/>
      <c r="C22" s="129"/>
      <c r="D22" s="129"/>
      <c r="E22" s="130"/>
      <c r="F22" s="129"/>
      <c r="G22" s="139"/>
      <c r="H22" s="129"/>
      <c r="I22" s="149"/>
      <c r="J22" s="121"/>
    </row>
    <row r="23" spans="1:13" x14ac:dyDescent="0.2">
      <c r="A23" s="141" t="s">
        <v>16</v>
      </c>
      <c r="B23" s="129"/>
      <c r="C23" s="129"/>
      <c r="D23" s="129"/>
      <c r="E23" s="130"/>
      <c r="F23" s="129"/>
      <c r="G23" s="139"/>
      <c r="H23" s="129"/>
      <c r="I23" s="151">
        <f>SUM(I24:I28)</f>
        <v>42.66</v>
      </c>
      <c r="J23" s="121"/>
    </row>
    <row r="24" spans="1:13" x14ac:dyDescent="0.2">
      <c r="A24" s="152" t="s">
        <v>201</v>
      </c>
      <c r="B24" s="129"/>
      <c r="C24" s="143">
        <v>12.8</v>
      </c>
      <c r="D24" s="129"/>
      <c r="E24" s="185" t="s">
        <v>175</v>
      </c>
      <c r="F24" s="129"/>
      <c r="G24" s="148">
        <v>1.2</v>
      </c>
      <c r="H24" s="129"/>
      <c r="I24" s="149">
        <f>C24*G24</f>
        <v>15.36</v>
      </c>
      <c r="J24" s="121"/>
      <c r="K24" s="180"/>
    </row>
    <row r="25" spans="1:13" x14ac:dyDescent="0.2">
      <c r="A25" s="152" t="s">
        <v>152</v>
      </c>
      <c r="B25" s="129"/>
      <c r="C25" s="200">
        <v>21</v>
      </c>
      <c r="D25" s="129"/>
      <c r="E25" s="185" t="s">
        <v>175</v>
      </c>
      <c r="F25" s="129"/>
      <c r="G25" s="148">
        <v>0.66</v>
      </c>
      <c r="H25" s="129"/>
      <c r="I25" s="149">
        <f>C25*G25</f>
        <v>13.860000000000001</v>
      </c>
      <c r="J25" s="121"/>
    </row>
    <row r="26" spans="1:13" x14ac:dyDescent="0.2">
      <c r="A26" s="152" t="s">
        <v>195</v>
      </c>
      <c r="B26" s="129"/>
      <c r="C26" s="200">
        <v>12</v>
      </c>
      <c r="D26" s="129"/>
      <c r="E26" s="185" t="s">
        <v>175</v>
      </c>
      <c r="F26" s="129"/>
      <c r="G26" s="148">
        <v>1.1200000000000001</v>
      </c>
      <c r="H26" s="129"/>
      <c r="I26" s="149">
        <f>C26*G26</f>
        <v>13.440000000000001</v>
      </c>
      <c r="J26" s="121"/>
      <c r="K26" s="180"/>
      <c r="L26" s="180"/>
      <c r="M26" s="180"/>
    </row>
    <row r="27" spans="1:13" x14ac:dyDescent="0.2">
      <c r="A27" s="143"/>
      <c r="B27" s="129"/>
      <c r="C27" s="143"/>
      <c r="D27" s="129"/>
      <c r="E27" s="144"/>
      <c r="F27" s="129"/>
      <c r="G27" s="145"/>
      <c r="H27" s="129"/>
      <c r="I27" s="149">
        <f>C27*G27</f>
        <v>0</v>
      </c>
      <c r="J27" s="121"/>
    </row>
    <row r="28" spans="1:13" x14ac:dyDescent="0.2">
      <c r="A28" s="143"/>
      <c r="B28" s="129"/>
      <c r="C28" s="143"/>
      <c r="D28" s="129"/>
      <c r="E28" s="144"/>
      <c r="F28" s="129"/>
      <c r="G28" s="145"/>
      <c r="H28" s="129"/>
      <c r="I28" s="149">
        <f>C28*G28</f>
        <v>0</v>
      </c>
      <c r="J28" s="121"/>
    </row>
    <row r="29" spans="1:13" ht="5.25" customHeight="1" x14ac:dyDescent="0.2">
      <c r="A29" s="129"/>
      <c r="B29" s="129"/>
      <c r="C29" s="129"/>
      <c r="D29" s="129"/>
      <c r="E29" s="130"/>
      <c r="F29" s="129"/>
      <c r="G29" s="139"/>
      <c r="H29" s="129"/>
      <c r="I29" s="149"/>
      <c r="J29" s="121"/>
    </row>
    <row r="30" spans="1:13" x14ac:dyDescent="0.2">
      <c r="A30" s="141" t="s">
        <v>39</v>
      </c>
      <c r="B30" s="129"/>
      <c r="C30" s="129"/>
      <c r="D30" s="129"/>
      <c r="E30" s="130"/>
      <c r="F30" s="129"/>
      <c r="G30" s="139"/>
      <c r="H30" s="129"/>
      <c r="I30" s="151">
        <f>SUM(I31:I35)</f>
        <v>27.05</v>
      </c>
      <c r="J30" s="121"/>
    </row>
    <row r="31" spans="1:13" x14ac:dyDescent="0.2">
      <c r="A31" s="213" t="s">
        <v>207</v>
      </c>
      <c r="B31" s="129"/>
      <c r="C31" s="143">
        <v>1</v>
      </c>
      <c r="D31" s="129"/>
      <c r="E31" s="144" t="s">
        <v>163</v>
      </c>
      <c r="F31" s="129"/>
      <c r="G31" s="148">
        <v>7.25</v>
      </c>
      <c r="H31" s="129"/>
      <c r="I31" s="149">
        <f>C31*G31</f>
        <v>7.25</v>
      </c>
      <c r="J31" s="121"/>
    </row>
    <row r="32" spans="1:13" x14ac:dyDescent="0.2">
      <c r="A32" s="213" t="s">
        <v>193</v>
      </c>
      <c r="B32" s="212"/>
      <c r="C32" s="213">
        <v>110</v>
      </c>
      <c r="D32" s="212"/>
      <c r="E32" s="144" t="s">
        <v>69</v>
      </c>
      <c r="F32" s="212"/>
      <c r="G32" s="148">
        <v>0.18</v>
      </c>
      <c r="H32" s="129"/>
      <c r="I32" s="149">
        <f>C32*G32</f>
        <v>19.8</v>
      </c>
      <c r="J32" s="121"/>
    </row>
    <row r="33" spans="1:10" x14ac:dyDescent="0.2">
      <c r="A33" s="143"/>
      <c r="B33" s="129"/>
      <c r="C33" s="143"/>
      <c r="D33" s="129"/>
      <c r="E33" s="144"/>
      <c r="F33" s="129"/>
      <c r="G33" s="148"/>
      <c r="H33" s="129"/>
      <c r="I33" s="149">
        <f>C33*G33</f>
        <v>0</v>
      </c>
      <c r="J33" s="121"/>
    </row>
    <row r="34" spans="1:10" x14ac:dyDescent="0.2">
      <c r="A34" s="143"/>
      <c r="B34" s="129"/>
      <c r="C34" s="143"/>
      <c r="D34" s="129"/>
      <c r="E34" s="144"/>
      <c r="F34" s="129"/>
      <c r="G34" s="150"/>
      <c r="H34" s="129"/>
      <c r="I34" s="149">
        <f>C34*G34</f>
        <v>0</v>
      </c>
      <c r="J34" s="121"/>
    </row>
    <row r="35" spans="1:10" x14ac:dyDescent="0.2">
      <c r="A35" s="143"/>
      <c r="B35" s="129"/>
      <c r="C35" s="143"/>
      <c r="D35" s="129"/>
      <c r="E35" s="144"/>
      <c r="F35" s="129"/>
      <c r="G35" s="150"/>
      <c r="H35" s="129"/>
      <c r="I35" s="149">
        <f>C35*G35</f>
        <v>0</v>
      </c>
      <c r="J35" s="121"/>
    </row>
    <row r="36" spans="1:10" ht="6" customHeight="1" x14ac:dyDescent="0.2">
      <c r="A36" s="129"/>
      <c r="B36" s="129"/>
      <c r="C36" s="129"/>
      <c r="D36" s="129"/>
      <c r="E36" s="130"/>
      <c r="F36" s="129"/>
      <c r="G36" s="139"/>
      <c r="H36" s="129"/>
      <c r="I36" s="149"/>
      <c r="J36" s="121"/>
    </row>
    <row r="37" spans="1:10" x14ac:dyDescent="0.2">
      <c r="A37" s="141" t="s">
        <v>19</v>
      </c>
      <c r="B37" s="129"/>
      <c r="C37" s="154"/>
      <c r="D37" s="129"/>
      <c r="E37" s="130"/>
      <c r="F37" s="129"/>
      <c r="G37" s="139"/>
      <c r="H37" s="129"/>
      <c r="I37" s="151">
        <f>SUM(I38:I40)</f>
        <v>98.62</v>
      </c>
      <c r="J37" s="121"/>
    </row>
    <row r="38" spans="1:10" x14ac:dyDescent="0.2">
      <c r="A38" s="143" t="s">
        <v>77</v>
      </c>
      <c r="B38" s="129"/>
      <c r="C38" s="143">
        <v>22</v>
      </c>
      <c r="D38" s="129"/>
      <c r="E38" s="144" t="s">
        <v>165</v>
      </c>
      <c r="F38" s="129"/>
      <c r="G38" s="148">
        <v>1.9</v>
      </c>
      <c r="H38" s="129"/>
      <c r="I38" s="149">
        <f>C38*G38</f>
        <v>41.8</v>
      </c>
      <c r="J38" s="121"/>
    </row>
    <row r="39" spans="1:10" x14ac:dyDescent="0.2">
      <c r="A39" s="143" t="s">
        <v>18</v>
      </c>
      <c r="B39" s="129"/>
      <c r="C39" s="143">
        <v>1</v>
      </c>
      <c r="D39" s="129"/>
      <c r="E39" s="144" t="s">
        <v>163</v>
      </c>
      <c r="F39" s="129"/>
      <c r="G39" s="148">
        <v>45.6</v>
      </c>
      <c r="H39" s="129"/>
      <c r="I39" s="149">
        <f>C39*G39</f>
        <v>45.6</v>
      </c>
      <c r="J39" s="121"/>
    </row>
    <row r="40" spans="1:10" x14ac:dyDescent="0.2">
      <c r="A40" s="183" t="s">
        <v>78</v>
      </c>
      <c r="B40" s="129"/>
      <c r="C40" s="143">
        <v>22</v>
      </c>
      <c r="D40" s="129"/>
      <c r="E40" s="144" t="s">
        <v>165</v>
      </c>
      <c r="F40" s="129"/>
      <c r="G40" s="148">
        <v>0.51</v>
      </c>
      <c r="H40" s="129"/>
      <c r="I40" s="149">
        <f>C40*G40</f>
        <v>11.22</v>
      </c>
      <c r="J40" s="121"/>
    </row>
    <row r="41" spans="1:10" ht="6" customHeight="1" x14ac:dyDescent="0.2">
      <c r="A41" s="156"/>
      <c r="B41" s="154"/>
      <c r="C41" s="156"/>
      <c r="D41" s="154"/>
      <c r="E41" s="157"/>
      <c r="F41" s="154"/>
      <c r="G41" s="158"/>
      <c r="H41" s="129"/>
      <c r="I41" s="149"/>
      <c r="J41" s="121"/>
    </row>
    <row r="42" spans="1:10" x14ac:dyDescent="0.2">
      <c r="A42" s="141" t="s">
        <v>121</v>
      </c>
      <c r="B42" s="129"/>
      <c r="C42" s="129"/>
      <c r="D42" s="129"/>
      <c r="E42" s="130"/>
      <c r="F42" s="129"/>
      <c r="G42" s="139"/>
      <c r="H42" s="129"/>
      <c r="I42" s="151">
        <f>SUM(I43:I47)</f>
        <v>34.209999999999994</v>
      </c>
      <c r="J42" s="121"/>
    </row>
    <row r="43" spans="1:10" x14ac:dyDescent="0.2">
      <c r="A43" s="213" t="s">
        <v>169</v>
      </c>
      <c r="B43" s="212"/>
      <c r="C43" s="211">
        <v>2.5099999999999998</v>
      </c>
      <c r="D43" s="212"/>
      <c r="E43" s="144" t="s">
        <v>112</v>
      </c>
      <c r="F43" s="212"/>
      <c r="G43" s="148">
        <v>2.5</v>
      </c>
      <c r="H43" s="129"/>
      <c r="I43" s="149">
        <f>C43*G43</f>
        <v>6.2749999999999995</v>
      </c>
      <c r="J43" s="121"/>
    </row>
    <row r="44" spans="1:10" x14ac:dyDescent="0.2">
      <c r="A44" s="213" t="s">
        <v>170</v>
      </c>
      <c r="B44" s="212"/>
      <c r="C44" s="211">
        <v>5.01</v>
      </c>
      <c r="D44" s="212"/>
      <c r="E44" s="144" t="s">
        <v>112</v>
      </c>
      <c r="F44" s="212"/>
      <c r="G44" s="148">
        <v>2.2999999999999998</v>
      </c>
      <c r="H44" s="129"/>
      <c r="I44" s="149">
        <f>C44*G44</f>
        <v>11.522999999999998</v>
      </c>
      <c r="J44" s="121"/>
    </row>
    <row r="45" spans="1:10" x14ac:dyDescent="0.2">
      <c r="A45" s="213" t="s">
        <v>171</v>
      </c>
      <c r="B45" s="212"/>
      <c r="C45" s="211">
        <v>0.12</v>
      </c>
      <c r="D45" s="212"/>
      <c r="E45" s="144" t="s">
        <v>112</v>
      </c>
      <c r="F45" s="212"/>
      <c r="G45" s="148">
        <v>2.85</v>
      </c>
      <c r="H45" s="129"/>
      <c r="I45" s="149">
        <f>C45*G45</f>
        <v>0.34199999999999997</v>
      </c>
      <c r="J45" s="121"/>
    </row>
    <row r="46" spans="1:10" x14ac:dyDescent="0.2">
      <c r="A46" s="211" t="s">
        <v>125</v>
      </c>
      <c r="B46" s="212"/>
      <c r="C46" s="213">
        <v>1</v>
      </c>
      <c r="D46" s="212"/>
      <c r="E46" s="144" t="s">
        <v>163</v>
      </c>
      <c r="F46" s="212"/>
      <c r="G46" s="148">
        <v>2.72</v>
      </c>
      <c r="H46" s="129"/>
      <c r="I46" s="149">
        <f>C46*G46</f>
        <v>2.72</v>
      </c>
      <c r="J46" s="121"/>
    </row>
    <row r="47" spans="1:10" x14ac:dyDescent="0.2">
      <c r="A47" s="211" t="s">
        <v>172</v>
      </c>
      <c r="B47" s="212"/>
      <c r="C47" s="213">
        <v>1</v>
      </c>
      <c r="D47" s="212"/>
      <c r="E47" s="144" t="s">
        <v>163</v>
      </c>
      <c r="F47" s="212"/>
      <c r="G47" s="148">
        <v>13.35</v>
      </c>
      <c r="H47" s="129"/>
      <c r="I47" s="149">
        <f>C47*G47</f>
        <v>13.35</v>
      </c>
      <c r="J47" s="121"/>
    </row>
    <row r="48" spans="1:10" ht="6" customHeight="1" x14ac:dyDescent="0.2">
      <c r="A48" s="156"/>
      <c r="B48" s="154"/>
      <c r="C48" s="156"/>
      <c r="D48" s="154"/>
      <c r="E48" s="157"/>
      <c r="F48" s="154"/>
      <c r="G48" s="158"/>
      <c r="H48" s="129"/>
      <c r="I48" s="149"/>
      <c r="J48" s="121"/>
    </row>
    <row r="49" spans="1:10" x14ac:dyDescent="0.2">
      <c r="A49" s="141" t="s">
        <v>122</v>
      </c>
      <c r="B49" s="129"/>
      <c r="C49" s="129"/>
      <c r="D49" s="129"/>
      <c r="E49" s="130"/>
      <c r="F49" s="129"/>
      <c r="G49" s="139"/>
      <c r="H49" s="129"/>
      <c r="I49" s="151">
        <f>SUM(I50:I53)</f>
        <v>61.037999999999997</v>
      </c>
      <c r="J49" s="121"/>
    </row>
    <row r="50" spans="1:10" x14ac:dyDescent="0.2">
      <c r="A50" s="213" t="s">
        <v>167</v>
      </c>
      <c r="B50" s="212"/>
      <c r="C50" s="211">
        <v>1.64</v>
      </c>
      <c r="D50" s="212"/>
      <c r="E50" s="144" t="s">
        <v>38</v>
      </c>
      <c r="F50" s="212"/>
      <c r="G50" s="148">
        <v>18.5</v>
      </c>
      <c r="H50" s="129"/>
      <c r="I50" s="149">
        <f>C50*G50</f>
        <v>30.34</v>
      </c>
      <c r="J50" s="121"/>
    </row>
    <row r="51" spans="1:10" x14ac:dyDescent="0.2">
      <c r="A51" s="183" t="s">
        <v>261</v>
      </c>
      <c r="B51" s="212"/>
      <c r="C51" s="213">
        <v>0.88</v>
      </c>
      <c r="D51" s="212"/>
      <c r="E51" s="144" t="s">
        <v>38</v>
      </c>
      <c r="F51" s="212"/>
      <c r="G51" s="193">
        <v>18.5</v>
      </c>
      <c r="H51" s="129"/>
      <c r="I51" s="149">
        <f>C51*G51</f>
        <v>16.28</v>
      </c>
      <c r="J51" s="121"/>
    </row>
    <row r="52" spans="1:10" s="209" customFormat="1" x14ac:dyDescent="0.2">
      <c r="A52" s="183" t="s">
        <v>212</v>
      </c>
      <c r="B52" s="212"/>
      <c r="C52" s="213">
        <v>0.48</v>
      </c>
      <c r="D52" s="212"/>
      <c r="E52" s="144" t="s">
        <v>38</v>
      </c>
      <c r="F52" s="212"/>
      <c r="G52" s="193">
        <v>18.5</v>
      </c>
      <c r="H52" s="212"/>
      <c r="I52" s="149">
        <f>C52*G52</f>
        <v>8.879999999999999</v>
      </c>
      <c r="J52" s="121"/>
    </row>
    <row r="53" spans="1:10" x14ac:dyDescent="0.2">
      <c r="A53" s="183" t="s">
        <v>168</v>
      </c>
      <c r="B53" s="212"/>
      <c r="C53" s="211">
        <v>0.52</v>
      </c>
      <c r="D53" s="212"/>
      <c r="E53" s="144" t="s">
        <v>38</v>
      </c>
      <c r="F53" s="212"/>
      <c r="G53" s="148">
        <v>10.65</v>
      </c>
      <c r="H53" s="129"/>
      <c r="I53" s="149">
        <f>C53*G53</f>
        <v>5.5380000000000003</v>
      </c>
      <c r="J53" s="121"/>
    </row>
    <row r="54" spans="1:10" ht="5.25" customHeight="1" x14ac:dyDescent="0.2">
      <c r="A54" s="129"/>
      <c r="B54" s="129"/>
      <c r="C54" s="129"/>
      <c r="D54" s="129"/>
      <c r="E54" s="130"/>
      <c r="F54" s="129"/>
      <c r="G54" s="139"/>
      <c r="H54" s="129"/>
      <c r="I54" s="149"/>
      <c r="J54" s="121"/>
    </row>
    <row r="55" spans="1:10" x14ac:dyDescent="0.2">
      <c r="A55" s="141" t="s">
        <v>20</v>
      </c>
      <c r="B55" s="129"/>
      <c r="C55" s="129"/>
      <c r="D55" s="129"/>
      <c r="E55" s="130"/>
      <c r="F55" s="129"/>
      <c r="G55" s="139"/>
      <c r="H55" s="129"/>
      <c r="I55" s="151">
        <f>SUM(I56:I57)</f>
        <v>17</v>
      </c>
      <c r="J55" s="121"/>
    </row>
    <row r="56" spans="1:10" x14ac:dyDescent="0.2">
      <c r="A56" s="147" t="s">
        <v>21</v>
      </c>
      <c r="B56" s="129"/>
      <c r="C56" s="143">
        <v>1</v>
      </c>
      <c r="D56" s="129"/>
      <c r="E56" s="144" t="s">
        <v>163</v>
      </c>
      <c r="F56" s="129"/>
      <c r="G56" s="148">
        <v>17</v>
      </c>
      <c r="H56" s="129"/>
      <c r="I56" s="149">
        <f>C56*G56</f>
        <v>17</v>
      </c>
      <c r="J56" s="121"/>
    </row>
    <row r="57" spans="1:10" x14ac:dyDescent="0.2">
      <c r="A57" s="143"/>
      <c r="B57" s="129"/>
      <c r="C57" s="143"/>
      <c r="D57" s="129"/>
      <c r="E57" s="144"/>
      <c r="F57" s="129"/>
      <c r="G57" s="150"/>
      <c r="H57" s="129"/>
      <c r="I57" s="149">
        <f>C57*G57</f>
        <v>0</v>
      </c>
      <c r="J57" s="121"/>
    </row>
    <row r="58" spans="1:10" ht="4.5" customHeight="1" x14ac:dyDescent="0.2">
      <c r="A58" s="156"/>
      <c r="B58" s="154"/>
      <c r="C58" s="156"/>
      <c r="D58" s="154"/>
      <c r="E58" s="157"/>
      <c r="F58" s="154"/>
      <c r="G58" s="159"/>
      <c r="H58" s="129"/>
      <c r="I58" s="149"/>
      <c r="J58" s="121"/>
    </row>
    <row r="59" spans="1:10" x14ac:dyDescent="0.2">
      <c r="A59" s="141" t="s">
        <v>126</v>
      </c>
      <c r="B59" s="129"/>
      <c r="C59" s="129"/>
      <c r="D59" s="129"/>
      <c r="E59" s="130"/>
      <c r="F59" s="129"/>
      <c r="G59" s="139"/>
      <c r="H59" s="129"/>
      <c r="I59" s="151">
        <f>SUM(I60:I61)</f>
        <v>0</v>
      </c>
      <c r="J59" s="121"/>
    </row>
    <row r="60" spans="1:10" x14ac:dyDescent="0.2">
      <c r="A60" s="143" t="s">
        <v>127</v>
      </c>
      <c r="B60" s="129"/>
      <c r="C60" s="143"/>
      <c r="D60" s="129"/>
      <c r="E60" s="144"/>
      <c r="F60" s="129"/>
      <c r="G60" s="160"/>
      <c r="H60" s="129"/>
      <c r="I60" s="149">
        <f>C60*G60</f>
        <v>0</v>
      </c>
      <c r="J60" s="121"/>
    </row>
    <row r="61" spans="1:10" x14ac:dyDescent="0.2">
      <c r="A61" s="143" t="s">
        <v>128</v>
      </c>
      <c r="B61" s="129"/>
      <c r="C61" s="143"/>
      <c r="D61" s="129"/>
      <c r="E61" s="144"/>
      <c r="F61" s="129"/>
      <c r="G61" s="150"/>
      <c r="H61" s="129"/>
      <c r="I61" s="149">
        <f>C61*G61</f>
        <v>0</v>
      </c>
      <c r="J61" s="121"/>
    </row>
    <row r="62" spans="1:10" ht="4.5" customHeight="1" x14ac:dyDescent="0.2">
      <c r="A62" s="156"/>
      <c r="B62" s="154"/>
      <c r="C62" s="156"/>
      <c r="D62" s="154"/>
      <c r="E62" s="157"/>
      <c r="F62" s="154"/>
      <c r="G62" s="159"/>
      <c r="H62" s="129"/>
      <c r="I62" s="149"/>
      <c r="J62" s="121"/>
    </row>
    <row r="63" spans="1:10" x14ac:dyDescent="0.2">
      <c r="A63" s="161" t="s">
        <v>208</v>
      </c>
      <c r="B63" s="129"/>
      <c r="C63" s="310"/>
      <c r="D63" s="310"/>
      <c r="E63" s="310"/>
      <c r="F63" s="310"/>
      <c r="G63" s="310"/>
      <c r="H63" s="129"/>
      <c r="I63" s="148">
        <v>9.57</v>
      </c>
      <c r="J63" s="121"/>
    </row>
    <row r="64" spans="1:10" ht="5.25" customHeight="1" x14ac:dyDescent="0.2">
      <c r="A64" s="129"/>
      <c r="B64" s="129"/>
      <c r="C64" s="129"/>
      <c r="D64" s="129"/>
      <c r="E64" s="130"/>
      <c r="F64" s="129"/>
      <c r="G64" s="129"/>
      <c r="H64" s="129"/>
      <c r="I64" s="149"/>
      <c r="J64" s="121"/>
    </row>
    <row r="65" spans="1:10" x14ac:dyDescent="0.2">
      <c r="A65" s="141" t="s">
        <v>24</v>
      </c>
      <c r="B65" s="129"/>
      <c r="C65" s="129"/>
      <c r="D65" s="129"/>
      <c r="E65" s="130"/>
      <c r="F65" s="129"/>
      <c r="G65" s="129"/>
      <c r="H65" s="129"/>
      <c r="I65" s="149">
        <f>SUM(I11:I63)-(I11+I15+I23+I30+I37+I42+I49+I55+I59)</f>
        <v>432.29800000000029</v>
      </c>
      <c r="J65" s="121"/>
    </row>
    <row r="66" spans="1:10" x14ac:dyDescent="0.2">
      <c r="A66" s="141" t="s">
        <v>25</v>
      </c>
      <c r="B66" s="129"/>
      <c r="C66" s="129"/>
      <c r="D66" s="129"/>
      <c r="E66" s="130"/>
      <c r="F66" s="129"/>
      <c r="G66" s="129"/>
      <c r="H66" s="129"/>
      <c r="I66" s="149">
        <f>I65/C7</f>
        <v>3.9299818181818207</v>
      </c>
      <c r="J66" s="121"/>
    </row>
    <row r="67" spans="1:10" ht="5.25" customHeight="1" x14ac:dyDescent="0.2">
      <c r="A67" s="129"/>
      <c r="B67" s="129"/>
      <c r="C67" s="129"/>
      <c r="D67" s="129"/>
      <c r="E67" s="130"/>
      <c r="F67" s="129"/>
      <c r="G67" s="129"/>
      <c r="H67" s="129"/>
      <c r="I67" s="149"/>
      <c r="J67" s="121"/>
    </row>
    <row r="68" spans="1:10" x14ac:dyDescent="0.2">
      <c r="A68" s="124" t="s">
        <v>26</v>
      </c>
      <c r="B68" s="124"/>
      <c r="C68" s="124"/>
      <c r="D68" s="124"/>
      <c r="E68" s="125"/>
      <c r="F68" s="124"/>
      <c r="G68" s="124"/>
      <c r="H68" s="124"/>
      <c r="I68" s="162">
        <f>I7-I65</f>
        <v>238.70199999999971</v>
      </c>
      <c r="J68" s="121"/>
    </row>
    <row r="69" spans="1:10" ht="5.25" customHeight="1" x14ac:dyDescent="0.2">
      <c r="A69" s="129"/>
      <c r="B69" s="129"/>
      <c r="C69" s="129"/>
      <c r="D69" s="129"/>
      <c r="E69" s="130"/>
      <c r="F69" s="129"/>
      <c r="G69" s="129"/>
      <c r="H69" s="129"/>
      <c r="I69" s="149"/>
      <c r="J69" s="121"/>
    </row>
    <row r="70" spans="1:10" x14ac:dyDescent="0.2">
      <c r="A70" s="128" t="s">
        <v>27</v>
      </c>
      <c r="B70" s="129"/>
      <c r="C70" s="129"/>
      <c r="D70" s="129"/>
      <c r="E70" s="130"/>
      <c r="F70" s="129"/>
      <c r="G70" s="129"/>
      <c r="H70" s="129"/>
      <c r="I70" s="149"/>
      <c r="J70" s="121"/>
    </row>
    <row r="71" spans="1:10" x14ac:dyDescent="0.2">
      <c r="A71" s="312" t="s">
        <v>59</v>
      </c>
      <c r="B71" s="312"/>
      <c r="C71" s="312"/>
      <c r="D71" s="310"/>
      <c r="E71" s="310"/>
      <c r="F71" s="310"/>
      <c r="G71" s="310"/>
      <c r="H71" s="310"/>
      <c r="I71" s="148">
        <v>1.52</v>
      </c>
      <c r="J71" s="121"/>
    </row>
    <row r="72" spans="1:10" x14ac:dyDescent="0.2">
      <c r="A72" s="312" t="s">
        <v>57</v>
      </c>
      <c r="B72" s="312"/>
      <c r="C72" s="312"/>
      <c r="D72" s="310"/>
      <c r="E72" s="310"/>
      <c r="F72" s="310"/>
      <c r="G72" s="310"/>
      <c r="H72" s="310"/>
      <c r="I72" s="148">
        <v>56</v>
      </c>
      <c r="J72" s="121"/>
    </row>
    <row r="73" spans="1:10" x14ac:dyDescent="0.2">
      <c r="A73" s="309" t="s">
        <v>58</v>
      </c>
      <c r="B73" s="309"/>
      <c r="C73" s="309"/>
      <c r="D73" s="310"/>
      <c r="E73" s="310"/>
      <c r="F73" s="310"/>
      <c r="G73" s="310"/>
      <c r="H73" s="310"/>
      <c r="I73" s="211"/>
      <c r="J73" s="121"/>
    </row>
    <row r="74" spans="1:10" x14ac:dyDescent="0.2">
      <c r="A74" s="309" t="s">
        <v>174</v>
      </c>
      <c r="B74" s="309"/>
      <c r="C74" s="309"/>
      <c r="D74" s="310"/>
      <c r="E74" s="310"/>
      <c r="F74" s="310"/>
      <c r="G74" s="310"/>
      <c r="H74" s="310"/>
      <c r="I74" s="148">
        <v>250</v>
      </c>
      <c r="J74" s="121"/>
    </row>
    <row r="75" spans="1:10" x14ac:dyDescent="0.2">
      <c r="A75" s="309" t="s">
        <v>173</v>
      </c>
      <c r="B75" s="309"/>
      <c r="C75" s="309"/>
      <c r="D75" s="310"/>
      <c r="E75" s="310"/>
      <c r="F75" s="310"/>
      <c r="G75" s="310"/>
      <c r="H75" s="310"/>
      <c r="I75" s="148">
        <v>10</v>
      </c>
      <c r="J75" s="121"/>
    </row>
    <row r="76" spans="1:10" x14ac:dyDescent="0.2">
      <c r="A76" s="309" t="s">
        <v>29</v>
      </c>
      <c r="B76" s="309"/>
      <c r="C76" s="309"/>
      <c r="D76" s="310"/>
      <c r="E76" s="310"/>
      <c r="F76" s="310"/>
      <c r="G76" s="310"/>
      <c r="H76" s="310"/>
      <c r="I76" s="148">
        <v>30</v>
      </c>
      <c r="J76" s="121"/>
    </row>
    <row r="77" spans="1:10" x14ac:dyDescent="0.2">
      <c r="A77" s="309"/>
      <c r="B77" s="309"/>
      <c r="C77" s="309"/>
      <c r="D77" s="310"/>
      <c r="E77" s="310"/>
      <c r="F77" s="310"/>
      <c r="G77" s="310"/>
      <c r="H77" s="310"/>
      <c r="I77" s="147"/>
      <c r="J77" s="121"/>
    </row>
    <row r="78" spans="1:10" x14ac:dyDescent="0.2">
      <c r="A78" s="309"/>
      <c r="B78" s="309"/>
      <c r="C78" s="309"/>
      <c r="D78" s="310"/>
      <c r="E78" s="310"/>
      <c r="F78" s="310"/>
      <c r="G78" s="310"/>
      <c r="H78" s="310"/>
      <c r="I78" s="163"/>
      <c r="J78" s="121"/>
    </row>
    <row r="79" spans="1:10" ht="5.25" customHeight="1" x14ac:dyDescent="0.2">
      <c r="A79" s="129"/>
      <c r="B79" s="129"/>
      <c r="C79" s="129"/>
      <c r="D79" s="129"/>
      <c r="E79" s="130"/>
      <c r="F79" s="129"/>
      <c r="G79" s="129"/>
      <c r="H79" s="129"/>
      <c r="I79" s="149"/>
      <c r="J79" s="121"/>
    </row>
    <row r="80" spans="1:10" x14ac:dyDescent="0.2">
      <c r="A80" s="141" t="s">
        <v>30</v>
      </c>
      <c r="B80" s="129"/>
      <c r="C80" s="129"/>
      <c r="D80" s="129"/>
      <c r="E80" s="130"/>
      <c r="F80" s="129"/>
      <c r="G80" s="129"/>
      <c r="H80" s="129"/>
      <c r="I80" s="149">
        <f>SUM(I70:I78)</f>
        <v>347.52</v>
      </c>
      <c r="J80" s="121"/>
    </row>
    <row r="81" spans="1:10" x14ac:dyDescent="0.2">
      <c r="A81" s="141" t="s">
        <v>31</v>
      </c>
      <c r="B81" s="129"/>
      <c r="C81" s="129"/>
      <c r="D81" s="129"/>
      <c r="E81" s="130"/>
      <c r="F81" s="129"/>
      <c r="G81" s="129"/>
      <c r="H81" s="129"/>
      <c r="I81" s="149">
        <f>I80/C7</f>
        <v>3.159272727272727</v>
      </c>
      <c r="J81" s="121"/>
    </row>
    <row r="82" spans="1:10" x14ac:dyDescent="0.2">
      <c r="A82" s="129"/>
      <c r="B82" s="129"/>
      <c r="C82" s="129"/>
      <c r="D82" s="129"/>
      <c r="E82" s="130"/>
      <c r="F82" s="129"/>
      <c r="G82" s="129"/>
      <c r="H82" s="129"/>
      <c r="I82" s="149"/>
      <c r="J82" s="121"/>
    </row>
    <row r="83" spans="1:10" x14ac:dyDescent="0.2">
      <c r="A83" s="141" t="s">
        <v>32</v>
      </c>
      <c r="B83" s="129"/>
      <c r="C83" s="129"/>
      <c r="D83" s="129"/>
      <c r="E83" s="130"/>
      <c r="F83" s="129"/>
      <c r="G83" s="129"/>
      <c r="H83" s="129"/>
      <c r="I83" s="149">
        <f>I65+I80</f>
        <v>779.81800000000021</v>
      </c>
      <c r="J83" s="121"/>
    </row>
    <row r="84" spans="1:10" x14ac:dyDescent="0.2">
      <c r="A84" s="141" t="s">
        <v>33</v>
      </c>
      <c r="B84" s="129"/>
      <c r="C84" s="129"/>
      <c r="D84" s="129"/>
      <c r="E84" s="130"/>
      <c r="F84" s="129"/>
      <c r="G84" s="129"/>
      <c r="H84" s="129"/>
      <c r="I84" s="149">
        <f>I83/C7</f>
        <v>7.0892545454545477</v>
      </c>
      <c r="J84" s="121"/>
    </row>
    <row r="85" spans="1:10" x14ac:dyDescent="0.2">
      <c r="A85" s="129"/>
      <c r="B85" s="129"/>
      <c r="C85" s="129"/>
      <c r="D85" s="129"/>
      <c r="E85" s="130"/>
      <c r="F85" s="129"/>
      <c r="G85" s="129"/>
      <c r="H85" s="129"/>
      <c r="I85" s="149"/>
      <c r="J85" s="121"/>
    </row>
    <row r="86" spans="1:10" x14ac:dyDescent="0.2">
      <c r="A86" s="129" t="s">
        <v>34</v>
      </c>
      <c r="B86" s="129"/>
      <c r="C86" s="129"/>
      <c r="D86" s="129"/>
      <c r="E86" s="130"/>
      <c r="F86" s="129"/>
      <c r="G86" s="129"/>
      <c r="H86" s="129"/>
      <c r="I86" s="149">
        <f>I7-I83</f>
        <v>-108.81800000000021</v>
      </c>
      <c r="J86" s="121"/>
    </row>
    <row r="87" spans="1:10" x14ac:dyDescent="0.2">
      <c r="A87" s="124"/>
      <c r="B87" s="124"/>
      <c r="C87" s="124"/>
      <c r="D87" s="124"/>
      <c r="E87" s="125"/>
      <c r="F87" s="124"/>
      <c r="G87" s="124"/>
      <c r="H87" s="124"/>
      <c r="I87" s="126"/>
      <c r="J87" s="127"/>
    </row>
    <row r="88" spans="1:10" x14ac:dyDescent="0.2">
      <c r="A88" s="132" t="s">
        <v>79</v>
      </c>
      <c r="B88" s="132"/>
      <c r="C88" s="132"/>
      <c r="D88" s="132"/>
      <c r="E88" s="137"/>
      <c r="F88" s="132"/>
      <c r="G88" s="132"/>
      <c r="H88" s="132"/>
      <c r="I88" s="132"/>
      <c r="J88" s="164"/>
    </row>
    <row r="89" spans="1:10" x14ac:dyDescent="0.2">
      <c r="A89" s="311" t="s">
        <v>41</v>
      </c>
      <c r="B89" s="311"/>
      <c r="C89" s="311"/>
      <c r="D89" s="311"/>
      <c r="E89" s="311"/>
      <c r="F89" s="311"/>
      <c r="G89" s="311"/>
      <c r="H89" s="311"/>
      <c r="I89" s="311"/>
      <c r="J89" s="154"/>
    </row>
    <row r="90" spans="1:10" x14ac:dyDescent="0.2">
      <c r="A90" s="311"/>
      <c r="B90" s="311"/>
      <c r="C90" s="311"/>
      <c r="D90" s="311"/>
      <c r="E90" s="311"/>
      <c r="F90" s="311"/>
      <c r="G90" s="311"/>
      <c r="H90" s="311"/>
      <c r="I90" s="311"/>
      <c r="J90" s="154"/>
    </row>
    <row r="91" spans="1:10" x14ac:dyDescent="0.2">
      <c r="A91" s="311"/>
      <c r="B91" s="311"/>
      <c r="C91" s="311"/>
      <c r="D91" s="311"/>
      <c r="E91" s="311"/>
      <c r="F91" s="311"/>
      <c r="G91" s="311"/>
      <c r="H91" s="311"/>
      <c r="I91" s="311"/>
      <c r="J91" s="154"/>
    </row>
    <row r="92" spans="1:10" x14ac:dyDescent="0.2">
      <c r="A92" s="311"/>
      <c r="B92" s="311"/>
      <c r="C92" s="311"/>
      <c r="D92" s="311"/>
      <c r="E92" s="311"/>
      <c r="F92" s="311"/>
      <c r="G92" s="311"/>
      <c r="H92" s="311"/>
      <c r="I92" s="311"/>
      <c r="J92" s="154"/>
    </row>
    <row r="93" spans="1:10" x14ac:dyDescent="0.2">
      <c r="A93" s="311"/>
      <c r="B93" s="311"/>
      <c r="C93" s="311"/>
      <c r="D93" s="311"/>
      <c r="E93" s="311"/>
      <c r="F93" s="311"/>
      <c r="G93" s="311"/>
      <c r="H93" s="311"/>
      <c r="I93" s="311"/>
      <c r="J93" s="154"/>
    </row>
    <row r="94" spans="1:10" x14ac:dyDescent="0.2">
      <c r="A94" s="129"/>
      <c r="B94" s="129"/>
      <c r="C94" s="129"/>
      <c r="D94" s="129"/>
      <c r="E94" s="130"/>
      <c r="F94" s="129"/>
      <c r="G94" s="129"/>
      <c r="H94" s="129"/>
      <c r="I94" s="129"/>
      <c r="J94" s="154"/>
    </row>
    <row r="95" spans="1:10" x14ac:dyDescent="0.2">
      <c r="A95" s="165" t="s">
        <v>46</v>
      </c>
      <c r="B95" s="129"/>
      <c r="C95" s="166" t="s">
        <v>50</v>
      </c>
      <c r="D95" s="129"/>
      <c r="E95" s="130" t="s">
        <v>48</v>
      </c>
      <c r="F95" s="129"/>
      <c r="G95" s="166" t="s">
        <v>49</v>
      </c>
      <c r="H95" s="129"/>
      <c r="I95" s="129"/>
      <c r="J95" s="154"/>
    </row>
    <row r="96" spans="1:10" x14ac:dyDescent="0.2">
      <c r="A96" s="129"/>
      <c r="B96" s="129"/>
      <c r="C96" s="167">
        <v>0.1</v>
      </c>
      <c r="D96" s="129"/>
      <c r="E96" s="130"/>
      <c r="F96" s="129"/>
      <c r="G96" s="167">
        <v>0.1</v>
      </c>
      <c r="H96" s="129"/>
      <c r="I96" s="129"/>
      <c r="J96" s="154"/>
    </row>
    <row r="97" spans="1:10" x14ac:dyDescent="0.2">
      <c r="A97" s="129"/>
      <c r="B97" s="129"/>
      <c r="C97" s="168"/>
      <c r="D97" s="124"/>
      <c r="E97" s="123" t="s">
        <v>47</v>
      </c>
      <c r="F97" s="124"/>
      <c r="G97" s="168"/>
      <c r="H97" s="129"/>
      <c r="I97" s="129"/>
      <c r="J97" s="154"/>
    </row>
    <row r="98" spans="1:10" x14ac:dyDescent="0.2">
      <c r="A98" s="169" t="s">
        <v>43</v>
      </c>
      <c r="B98" s="129"/>
      <c r="C98" s="170">
        <f>E98*(1-C96)</f>
        <v>99</v>
      </c>
      <c r="D98" s="171"/>
      <c r="E98" s="172">
        <f>C7</f>
        <v>110</v>
      </c>
      <c r="F98" s="171"/>
      <c r="G98" s="173">
        <f>E98*(1+G96)</f>
        <v>121.00000000000001</v>
      </c>
      <c r="H98" s="129"/>
      <c r="I98" s="129"/>
      <c r="J98" s="154"/>
    </row>
    <row r="99" spans="1:10" ht="4.5" customHeight="1" x14ac:dyDescent="0.2">
      <c r="A99" s="129"/>
      <c r="B99" s="129"/>
      <c r="C99" s="129"/>
      <c r="D99" s="129"/>
      <c r="E99" s="130"/>
      <c r="F99" s="129"/>
      <c r="G99" s="129"/>
      <c r="H99" s="129"/>
      <c r="I99" s="129"/>
      <c r="J99" s="154"/>
    </row>
    <row r="100" spans="1:10" x14ac:dyDescent="0.2">
      <c r="A100" s="129" t="s">
        <v>51</v>
      </c>
      <c r="B100" s="129"/>
      <c r="C100" s="174">
        <f>$I$65/C98</f>
        <v>4.3666464646464673</v>
      </c>
      <c r="D100" s="129"/>
      <c r="E100" s="174">
        <f>$I$65/E98</f>
        <v>3.9299818181818207</v>
      </c>
      <c r="F100" s="129"/>
      <c r="G100" s="174">
        <f>$I$65/G98</f>
        <v>3.5727107438016548</v>
      </c>
      <c r="H100" s="129"/>
      <c r="I100" s="129"/>
      <c r="J100" s="154"/>
    </row>
    <row r="101" spans="1:10" ht="4.5" customHeight="1" x14ac:dyDescent="0.2">
      <c r="A101" s="129"/>
      <c r="B101" s="129"/>
      <c r="C101" s="129"/>
      <c r="D101" s="129"/>
      <c r="E101" s="130"/>
      <c r="F101" s="129"/>
      <c r="G101" s="129"/>
      <c r="H101" s="129"/>
      <c r="I101" s="129"/>
      <c r="J101" s="154"/>
    </row>
    <row r="102" spans="1:10" x14ac:dyDescent="0.2">
      <c r="A102" s="129" t="s">
        <v>52</v>
      </c>
      <c r="B102" s="129"/>
      <c r="C102" s="174">
        <f>$I$80/C98</f>
        <v>3.5103030303030303</v>
      </c>
      <c r="D102" s="129"/>
      <c r="E102" s="174">
        <f>$I$80/E98</f>
        <v>3.159272727272727</v>
      </c>
      <c r="F102" s="129"/>
      <c r="G102" s="174">
        <f>$I$80/G98</f>
        <v>2.8720661157024789</v>
      </c>
      <c r="H102" s="129"/>
      <c r="I102" s="129"/>
      <c r="J102" s="154"/>
    </row>
    <row r="103" spans="1:10" ht="3.75" customHeight="1" x14ac:dyDescent="0.2">
      <c r="A103" s="129"/>
      <c r="B103" s="129"/>
      <c r="C103" s="129"/>
      <c r="D103" s="129"/>
      <c r="E103" s="130"/>
      <c r="F103" s="129"/>
      <c r="G103" s="129"/>
      <c r="H103" s="129"/>
      <c r="I103" s="129"/>
      <c r="J103" s="154"/>
    </row>
    <row r="104" spans="1:10" x14ac:dyDescent="0.2">
      <c r="A104" s="129" t="s">
        <v>53</v>
      </c>
      <c r="B104" s="129"/>
      <c r="C104" s="174">
        <f>$I$83/C98</f>
        <v>7.8769494949494971</v>
      </c>
      <c r="D104" s="129"/>
      <c r="E104" s="174">
        <f>$I$83/E98</f>
        <v>7.0892545454545477</v>
      </c>
      <c r="F104" s="129"/>
      <c r="G104" s="174">
        <f>$I$83/G98</f>
        <v>6.4447768595041328</v>
      </c>
      <c r="H104" s="129"/>
      <c r="I104" s="129"/>
      <c r="J104" s="154"/>
    </row>
    <row r="105" spans="1:10" ht="5.25" customHeight="1" x14ac:dyDescent="0.2">
      <c r="A105" s="132"/>
      <c r="B105" s="132"/>
      <c r="C105" s="132"/>
      <c r="D105" s="132"/>
      <c r="E105" s="137"/>
      <c r="F105" s="132"/>
      <c r="G105" s="132"/>
      <c r="H105" s="132"/>
      <c r="I105" s="132"/>
      <c r="J105" s="154"/>
    </row>
    <row r="106" spans="1:10" x14ac:dyDescent="0.2">
      <c r="A106" s="129"/>
      <c r="B106" s="129"/>
      <c r="C106" s="129"/>
      <c r="D106" s="129"/>
      <c r="E106" s="130"/>
      <c r="F106" s="129"/>
      <c r="G106" s="129"/>
      <c r="H106" s="129"/>
      <c r="I106" s="129"/>
      <c r="J106" s="154"/>
    </row>
    <row r="107" spans="1:10" x14ac:dyDescent="0.2">
      <c r="A107" s="129"/>
      <c r="B107" s="129"/>
      <c r="C107" s="124"/>
      <c r="D107" s="124"/>
      <c r="E107" s="125" t="s">
        <v>43</v>
      </c>
      <c r="F107" s="124"/>
      <c r="G107" s="124"/>
      <c r="H107" s="129"/>
      <c r="I107" s="129"/>
      <c r="J107" s="154"/>
    </row>
    <row r="108" spans="1:10" x14ac:dyDescent="0.2">
      <c r="A108" s="169" t="s">
        <v>47</v>
      </c>
      <c r="B108" s="129"/>
      <c r="C108" s="175">
        <f>E108*(1-C96)</f>
        <v>5.49</v>
      </c>
      <c r="D108" s="171"/>
      <c r="E108" s="176">
        <f>G7</f>
        <v>6.1</v>
      </c>
      <c r="F108" s="171"/>
      <c r="G108" s="175">
        <f>E108*(1+G96)</f>
        <v>6.71</v>
      </c>
      <c r="H108" s="129"/>
      <c r="I108" s="129"/>
      <c r="J108" s="154"/>
    </row>
    <row r="109" spans="1:10" ht="4.5" customHeight="1" x14ac:dyDescent="0.2">
      <c r="A109" s="129"/>
      <c r="B109" s="129"/>
      <c r="C109" s="129"/>
      <c r="D109" s="129"/>
      <c r="E109" s="130"/>
      <c r="F109" s="129"/>
      <c r="G109" s="129"/>
      <c r="H109" s="129"/>
      <c r="I109" s="129"/>
      <c r="J109" s="154"/>
    </row>
    <row r="110" spans="1:10" x14ac:dyDescent="0.2">
      <c r="A110" s="129" t="s">
        <v>51</v>
      </c>
      <c r="B110" s="129"/>
      <c r="C110" s="177">
        <f>$I$65/C108</f>
        <v>78.742805100182196</v>
      </c>
      <c r="D110" s="129"/>
      <c r="E110" s="177">
        <f>$I$65/E108</f>
        <v>70.868524590163986</v>
      </c>
      <c r="F110" s="129"/>
      <c r="G110" s="177">
        <f>$I$65/G108</f>
        <v>64.425931445603624</v>
      </c>
      <c r="H110" s="129"/>
      <c r="I110" s="129"/>
      <c r="J110" s="154"/>
    </row>
    <row r="111" spans="1:10" ht="3" customHeight="1" x14ac:dyDescent="0.2">
      <c r="A111" s="129"/>
      <c r="B111" s="129"/>
      <c r="C111" s="129"/>
      <c r="D111" s="129"/>
      <c r="E111" s="130"/>
      <c r="F111" s="129"/>
      <c r="G111" s="129"/>
      <c r="H111" s="129"/>
      <c r="I111" s="129"/>
      <c r="J111" s="154"/>
    </row>
    <row r="112" spans="1:10" x14ac:dyDescent="0.2">
      <c r="A112" s="129" t="s">
        <v>52</v>
      </c>
      <c r="B112" s="129"/>
      <c r="C112" s="177">
        <f>$I$80/C108</f>
        <v>63.300546448087424</v>
      </c>
      <c r="D112" s="129"/>
      <c r="E112" s="177">
        <f>$I$80/E108</f>
        <v>56.970491803278691</v>
      </c>
      <c r="F112" s="129"/>
      <c r="G112" s="177">
        <f>$I$80/G108</f>
        <v>51.791356184798808</v>
      </c>
      <c r="H112" s="129"/>
      <c r="I112" s="129"/>
      <c r="J112" s="154"/>
    </row>
    <row r="113" spans="1:10" ht="3.75" customHeight="1" x14ac:dyDescent="0.2">
      <c r="A113" s="129"/>
      <c r="B113" s="129"/>
      <c r="C113" s="129"/>
      <c r="D113" s="129"/>
      <c r="E113" s="130"/>
      <c r="F113" s="129"/>
      <c r="G113" s="129"/>
      <c r="H113" s="129"/>
      <c r="I113" s="129"/>
      <c r="J113" s="154"/>
    </row>
    <row r="114" spans="1:10" x14ac:dyDescent="0.2">
      <c r="A114" s="129" t="s">
        <v>53</v>
      </c>
      <c r="B114" s="129"/>
      <c r="C114" s="177">
        <f>$I$83/C108</f>
        <v>142.04335154826961</v>
      </c>
      <c r="D114" s="129"/>
      <c r="E114" s="177">
        <f>$I$83/E108</f>
        <v>127.83901639344266</v>
      </c>
      <c r="F114" s="129"/>
      <c r="G114" s="177">
        <f>$I$83/G108</f>
        <v>116.21728763040241</v>
      </c>
      <c r="H114" s="129"/>
      <c r="I114" s="129"/>
      <c r="J114" s="154"/>
    </row>
    <row r="115" spans="1:10" ht="5.25" customHeight="1" x14ac:dyDescent="0.2">
      <c r="A115" s="129"/>
      <c r="B115" s="129"/>
      <c r="C115" s="129"/>
      <c r="D115" s="129"/>
      <c r="E115" s="130"/>
      <c r="F115" s="129"/>
      <c r="G115" s="129"/>
      <c r="H115" s="129"/>
      <c r="I115" s="129"/>
      <c r="J115" s="154"/>
    </row>
    <row r="116" spans="1:10" x14ac:dyDescent="0.2">
      <c r="A116" s="124"/>
      <c r="B116" s="124"/>
      <c r="C116" s="124"/>
      <c r="D116" s="124"/>
      <c r="E116" s="125"/>
      <c r="F116" s="124"/>
      <c r="G116" s="124"/>
      <c r="H116" s="124"/>
      <c r="I116" s="124"/>
      <c r="J116" s="154"/>
    </row>
    <row r="117" spans="1:10" x14ac:dyDescent="0.2">
      <c r="A117" s="129"/>
      <c r="B117" s="129"/>
      <c r="C117" s="129"/>
      <c r="D117" s="129"/>
      <c r="E117" s="130"/>
      <c r="F117" s="129"/>
      <c r="G117" s="129"/>
      <c r="H117" s="129"/>
      <c r="I117" s="129"/>
      <c r="J117" s="154"/>
    </row>
    <row r="118" spans="1:10" x14ac:dyDescent="0.2">
      <c r="A118" s="178" t="s">
        <v>56</v>
      </c>
      <c r="B118" s="129"/>
      <c r="C118" s="309"/>
      <c r="D118" s="309"/>
      <c r="E118" s="309"/>
      <c r="F118" s="129"/>
      <c r="G118" s="129"/>
      <c r="H118" s="129"/>
      <c r="I118" s="129"/>
      <c r="J118" s="154"/>
    </row>
    <row r="119" spans="1:10" x14ac:dyDescent="0.2">
      <c r="A119" s="178" t="s">
        <v>54</v>
      </c>
      <c r="B119" s="129"/>
      <c r="C119" s="309"/>
      <c r="D119" s="309"/>
      <c r="E119" s="309"/>
      <c r="F119" s="309"/>
      <c r="G119" s="309"/>
      <c r="H119" s="129"/>
      <c r="I119" s="129"/>
      <c r="J119" s="154"/>
    </row>
    <row r="120" spans="1:10" x14ac:dyDescent="0.2">
      <c r="A120" s="178" t="s">
        <v>55</v>
      </c>
      <c r="B120" s="129"/>
      <c r="C120" s="309"/>
      <c r="D120" s="309"/>
      <c r="E120" s="309"/>
      <c r="F120" s="309"/>
      <c r="G120" s="309"/>
      <c r="H120" s="129"/>
      <c r="I120" s="129"/>
      <c r="J120" s="154"/>
    </row>
    <row r="121" spans="1:10" x14ac:dyDescent="0.2">
      <c r="A121" s="129"/>
      <c r="B121" s="129"/>
      <c r="C121" s="309"/>
      <c r="D121" s="309"/>
      <c r="E121" s="309"/>
      <c r="F121" s="309"/>
      <c r="G121" s="309"/>
      <c r="H121" s="129"/>
      <c r="I121" s="129"/>
      <c r="J121" s="154"/>
    </row>
    <row r="122" spans="1:10" x14ac:dyDescent="0.2">
      <c r="A122" s="129"/>
      <c r="B122" s="129"/>
      <c r="C122" s="309"/>
      <c r="D122" s="309"/>
      <c r="E122" s="309"/>
      <c r="F122" s="309"/>
      <c r="G122" s="309"/>
      <c r="H122" s="129"/>
      <c r="I122" s="129"/>
      <c r="J122" s="154"/>
    </row>
    <row r="123" spans="1:10" x14ac:dyDescent="0.2">
      <c r="A123" s="129"/>
      <c r="B123" s="129"/>
      <c r="C123" s="129"/>
      <c r="D123" s="129"/>
      <c r="E123" s="130"/>
      <c r="F123" s="129"/>
      <c r="G123" s="129"/>
      <c r="H123" s="129"/>
      <c r="I123" s="129"/>
      <c r="J123" s="154"/>
    </row>
  </sheetData>
  <sheetProtection sheet="1" objects="1" scenarios="1"/>
  <mergeCells count="26">
    <mergeCell ref="A1:J1"/>
    <mergeCell ref="L7:P7"/>
    <mergeCell ref="L8:Q8"/>
    <mergeCell ref="C63:G63"/>
    <mergeCell ref="A71:C71"/>
    <mergeCell ref="D71:H71"/>
    <mergeCell ref="A72:C72"/>
    <mergeCell ref="D72:H72"/>
    <mergeCell ref="A73:C73"/>
    <mergeCell ref="D73:H73"/>
    <mergeCell ref="A74:C74"/>
    <mergeCell ref="D74:H74"/>
    <mergeCell ref="A75:C75"/>
    <mergeCell ref="D75:H75"/>
    <mergeCell ref="A76:C76"/>
    <mergeCell ref="D76:H76"/>
    <mergeCell ref="A77:C77"/>
    <mergeCell ref="D77:H77"/>
    <mergeCell ref="C121:G121"/>
    <mergeCell ref="C122:G122"/>
    <mergeCell ref="A78:C78"/>
    <mergeCell ref="D78:H78"/>
    <mergeCell ref="A89:I93"/>
    <mergeCell ref="C118:E118"/>
    <mergeCell ref="C119:G119"/>
    <mergeCell ref="C120:G120"/>
  </mergeCells>
  <pageMargins left="1.25" right="0.75" top="0.5" bottom="0.5" header="0.5" footer="0.5"/>
  <pageSetup scale="84" orientation="portrait" r:id="rId1"/>
  <headerFooter alignWithMargins="0">
    <oddFooter>&amp;L&amp;A&amp;CUniversity of Idaho&amp;RAERS Dept</oddFooter>
  </headerFooter>
  <rowBreaks count="1" manualBreakCount="1">
    <brk id="6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3"/>
  <sheetViews>
    <sheetView zoomScaleNormal="100" workbookViewId="0">
      <pane ySplit="4" topLeftCell="A5" activePane="bottomLeft" state="frozen"/>
      <selection pane="bottomLeft" sqref="A1:J1"/>
    </sheetView>
  </sheetViews>
  <sheetFormatPr defaultRowHeight="12.75" x14ac:dyDescent="0.2"/>
  <cols>
    <col min="1" max="1" width="26.5703125" style="112" customWidth="1"/>
    <col min="2" max="2" width="2" style="112" customWidth="1"/>
    <col min="3" max="3" width="11.7109375" style="112" customWidth="1"/>
    <col min="4" max="4" width="1.140625" style="112" customWidth="1"/>
    <col min="5" max="5" width="10.7109375" style="179" customWidth="1"/>
    <col min="6" max="6" width="1.5703125" style="112" customWidth="1"/>
    <col min="7" max="7" width="10.7109375" style="112" customWidth="1"/>
    <col min="8" max="8" width="1.7109375" style="112" customWidth="1"/>
    <col min="9" max="9" width="16.7109375" style="180" customWidth="1"/>
    <col min="10" max="10" width="1.5703125" style="112" customWidth="1"/>
    <col min="11" max="11" width="1.7109375" style="112" customWidth="1"/>
    <col min="12" max="12" width="11.28515625" style="112" customWidth="1"/>
    <col min="13" max="16384" width="9.140625" style="112"/>
  </cols>
  <sheetData>
    <row r="1" spans="1:17" ht="33.75" customHeight="1" x14ac:dyDescent="0.2">
      <c r="A1" s="313" t="s">
        <v>294</v>
      </c>
      <c r="B1" s="313"/>
      <c r="C1" s="313"/>
      <c r="D1" s="313"/>
      <c r="E1" s="313"/>
      <c r="F1" s="313"/>
      <c r="G1" s="313"/>
      <c r="H1" s="313"/>
      <c r="I1" s="313"/>
      <c r="J1" s="313"/>
      <c r="L1" s="204" t="s">
        <v>308</v>
      </c>
    </row>
    <row r="2" spans="1:17" ht="3.75" customHeight="1" x14ac:dyDescent="0.2">
      <c r="A2" s="113"/>
      <c r="B2" s="113"/>
      <c r="C2" s="113"/>
      <c r="D2" s="113"/>
      <c r="E2" s="114"/>
      <c r="F2" s="113"/>
      <c r="G2" s="113"/>
      <c r="H2" s="113"/>
      <c r="I2" s="115"/>
      <c r="J2" s="113"/>
    </row>
    <row r="3" spans="1:17" ht="15" x14ac:dyDescent="0.2">
      <c r="A3" s="116"/>
      <c r="B3" s="116"/>
      <c r="C3" s="117" t="s">
        <v>2</v>
      </c>
      <c r="D3" s="118"/>
      <c r="E3" s="119"/>
      <c r="F3" s="118"/>
      <c r="G3" s="118" t="s">
        <v>5</v>
      </c>
      <c r="H3" s="118"/>
      <c r="I3" s="120" t="s">
        <v>8</v>
      </c>
      <c r="J3" s="121"/>
    </row>
    <row r="4" spans="1:17" ht="15" x14ac:dyDescent="0.2">
      <c r="A4" s="122" t="s">
        <v>1</v>
      </c>
      <c r="B4" s="116"/>
      <c r="C4" s="117" t="s">
        <v>3</v>
      </c>
      <c r="D4" s="118"/>
      <c r="E4" s="119" t="s">
        <v>4</v>
      </c>
      <c r="F4" s="118"/>
      <c r="G4" s="118" t="s">
        <v>6</v>
      </c>
      <c r="H4" s="118"/>
      <c r="I4" s="120" t="s">
        <v>7</v>
      </c>
      <c r="J4" s="121"/>
    </row>
    <row r="5" spans="1:17" ht="5.25" customHeight="1" x14ac:dyDescent="0.2">
      <c r="A5" s="123"/>
      <c r="B5" s="124"/>
      <c r="C5" s="124"/>
      <c r="D5" s="124"/>
      <c r="E5" s="125"/>
      <c r="F5" s="124"/>
      <c r="G5" s="124"/>
      <c r="H5" s="124"/>
      <c r="I5" s="126"/>
      <c r="J5" s="127"/>
    </row>
    <row r="6" spans="1:17" x14ac:dyDescent="0.2">
      <c r="A6" s="128" t="s">
        <v>0</v>
      </c>
      <c r="B6" s="129"/>
      <c r="C6" s="129"/>
      <c r="D6" s="129"/>
      <c r="E6" s="130"/>
      <c r="F6" s="129"/>
      <c r="G6" s="129"/>
      <c r="H6" s="129"/>
      <c r="I6" s="121"/>
      <c r="J6" s="121"/>
    </row>
    <row r="7" spans="1:17" x14ac:dyDescent="0.2">
      <c r="A7" s="187" t="s">
        <v>147</v>
      </c>
      <c r="B7" s="132"/>
      <c r="C7" s="131">
        <v>115</v>
      </c>
      <c r="D7" s="132"/>
      <c r="E7" s="182" t="s">
        <v>69</v>
      </c>
      <c r="F7" s="132"/>
      <c r="G7" s="216">
        <v>5.9</v>
      </c>
      <c r="H7" s="132"/>
      <c r="I7" s="135">
        <f>C7*G7</f>
        <v>678.5</v>
      </c>
      <c r="J7" s="136"/>
      <c r="L7" s="314"/>
      <c r="M7" s="314"/>
      <c r="N7" s="314"/>
      <c r="O7" s="314"/>
      <c r="P7" s="314"/>
    </row>
    <row r="8" spans="1:17" ht="6.75" customHeight="1" x14ac:dyDescent="0.2">
      <c r="A8" s="132"/>
      <c r="B8" s="132"/>
      <c r="C8" s="132"/>
      <c r="D8" s="132"/>
      <c r="E8" s="137"/>
      <c r="F8" s="132"/>
      <c r="G8" s="138"/>
      <c r="H8" s="132"/>
      <c r="I8" s="135"/>
      <c r="J8" s="136"/>
      <c r="L8" s="315"/>
      <c r="M8" s="315"/>
      <c r="N8" s="315"/>
      <c r="O8" s="315"/>
      <c r="P8" s="315"/>
      <c r="Q8" s="315"/>
    </row>
    <row r="9" spans="1:17" x14ac:dyDescent="0.2">
      <c r="A9" s="128" t="s">
        <v>11</v>
      </c>
      <c r="B9" s="129"/>
      <c r="C9" s="129"/>
      <c r="D9" s="129"/>
      <c r="E9" s="130"/>
      <c r="F9" s="129"/>
      <c r="G9" s="139"/>
      <c r="H9" s="129"/>
      <c r="I9" s="140"/>
      <c r="J9" s="121"/>
    </row>
    <row r="10" spans="1:17" ht="6.75" customHeight="1" x14ac:dyDescent="0.2">
      <c r="A10" s="129"/>
      <c r="B10" s="129"/>
      <c r="C10" s="129"/>
      <c r="D10" s="129"/>
      <c r="E10" s="130"/>
      <c r="F10" s="129"/>
      <c r="G10" s="139"/>
      <c r="H10" s="129"/>
      <c r="I10" s="140"/>
      <c r="J10" s="121"/>
    </row>
    <row r="11" spans="1:17" x14ac:dyDescent="0.2">
      <c r="A11" s="141" t="s">
        <v>12</v>
      </c>
      <c r="B11" s="129"/>
      <c r="C11" s="129"/>
      <c r="D11" s="129"/>
      <c r="E11" s="130"/>
      <c r="F11" s="129"/>
      <c r="G11" s="139"/>
      <c r="H11" s="129"/>
      <c r="I11" s="142">
        <f>SUM(I12:I13)</f>
        <v>25.3</v>
      </c>
      <c r="J11" s="121"/>
      <c r="L11" s="196"/>
    </row>
    <row r="12" spans="1:17" x14ac:dyDescent="0.2">
      <c r="A12" s="143" t="s">
        <v>71</v>
      </c>
      <c r="B12" s="129"/>
      <c r="C12" s="143">
        <v>110</v>
      </c>
      <c r="D12" s="129"/>
      <c r="E12" s="144" t="s">
        <v>35</v>
      </c>
      <c r="F12" s="129"/>
      <c r="G12" s="148">
        <v>0.23</v>
      </c>
      <c r="H12" s="129"/>
      <c r="I12" s="140">
        <f>C12*G12</f>
        <v>25.3</v>
      </c>
      <c r="J12" s="121"/>
    </row>
    <row r="13" spans="1:17" x14ac:dyDescent="0.2">
      <c r="A13" s="143"/>
      <c r="B13" s="129"/>
      <c r="C13" s="143"/>
      <c r="D13" s="129"/>
      <c r="E13" s="144"/>
      <c r="F13" s="129"/>
      <c r="G13" s="146"/>
      <c r="H13" s="129"/>
      <c r="I13" s="140">
        <f>C13*G13</f>
        <v>0</v>
      </c>
      <c r="J13" s="121"/>
    </row>
    <row r="14" spans="1:17" ht="7.5" customHeight="1" x14ac:dyDescent="0.2">
      <c r="A14" s="129"/>
      <c r="B14" s="129"/>
      <c r="C14" s="129"/>
      <c r="D14" s="129"/>
      <c r="E14" s="130"/>
      <c r="F14" s="129"/>
      <c r="G14" s="139"/>
      <c r="H14" s="129"/>
      <c r="I14" s="140"/>
      <c r="J14" s="121"/>
    </row>
    <row r="15" spans="1:17" x14ac:dyDescent="0.2">
      <c r="A15" s="141" t="s">
        <v>13</v>
      </c>
      <c r="B15" s="129"/>
      <c r="C15" s="129"/>
      <c r="D15" s="129"/>
      <c r="E15" s="130"/>
      <c r="F15" s="129"/>
      <c r="G15" s="139"/>
      <c r="H15" s="129"/>
      <c r="I15" s="142">
        <f>SUM(I16:I21)</f>
        <v>95.25</v>
      </c>
      <c r="J15" s="121"/>
    </row>
    <row r="16" spans="1:17" x14ac:dyDescent="0.2">
      <c r="A16" s="143" t="s">
        <v>68</v>
      </c>
      <c r="B16" s="129"/>
      <c r="C16" s="143">
        <v>125</v>
      </c>
      <c r="D16" s="129"/>
      <c r="E16" s="144" t="s">
        <v>35</v>
      </c>
      <c r="F16" s="129"/>
      <c r="G16" s="148">
        <v>0.55000000000000004</v>
      </c>
      <c r="H16" s="129"/>
      <c r="I16" s="140">
        <f t="shared" ref="I16:I21" si="0">C16*G16</f>
        <v>68.75</v>
      </c>
      <c r="J16" s="121"/>
    </row>
    <row r="17" spans="1:13" x14ac:dyDescent="0.2">
      <c r="A17" s="143" t="s">
        <v>66</v>
      </c>
      <c r="B17" s="129"/>
      <c r="C17" s="143">
        <v>50</v>
      </c>
      <c r="D17" s="129"/>
      <c r="E17" s="144" t="s">
        <v>35</v>
      </c>
      <c r="F17" s="129"/>
      <c r="G17" s="148">
        <v>0.53</v>
      </c>
      <c r="H17" s="129"/>
      <c r="I17" s="140">
        <f t="shared" si="0"/>
        <v>26.5</v>
      </c>
      <c r="J17" s="121"/>
    </row>
    <row r="18" spans="1:13" x14ac:dyDescent="0.2">
      <c r="A18" s="147"/>
      <c r="B18" s="129"/>
      <c r="C18" s="143"/>
      <c r="D18" s="129"/>
      <c r="E18" s="144"/>
      <c r="F18" s="129"/>
      <c r="G18" s="155"/>
      <c r="H18" s="129"/>
      <c r="I18" s="149">
        <f t="shared" si="0"/>
        <v>0</v>
      </c>
      <c r="J18" s="121"/>
    </row>
    <row r="19" spans="1:13" x14ac:dyDescent="0.2">
      <c r="A19" s="143"/>
      <c r="B19" s="129"/>
      <c r="C19" s="143"/>
      <c r="D19" s="129"/>
      <c r="E19" s="144"/>
      <c r="F19" s="129"/>
      <c r="G19" s="150"/>
      <c r="H19" s="129"/>
      <c r="I19" s="149">
        <f t="shared" si="0"/>
        <v>0</v>
      </c>
      <c r="J19" s="121"/>
    </row>
    <row r="20" spans="1:13" x14ac:dyDescent="0.2">
      <c r="A20" s="143"/>
      <c r="B20" s="129"/>
      <c r="C20" s="143"/>
      <c r="D20" s="129"/>
      <c r="E20" s="144"/>
      <c r="F20" s="129"/>
      <c r="G20" s="150"/>
      <c r="H20" s="129"/>
      <c r="I20" s="149">
        <f t="shared" si="0"/>
        <v>0</v>
      </c>
      <c r="J20" s="121"/>
    </row>
    <row r="21" spans="1:13" x14ac:dyDescent="0.2">
      <c r="B21" s="129"/>
      <c r="C21" s="143"/>
      <c r="D21" s="129"/>
      <c r="E21" s="144"/>
      <c r="F21" s="129"/>
      <c r="G21" s="146"/>
      <c r="H21" s="129"/>
      <c r="I21" s="149">
        <f t="shared" si="0"/>
        <v>0</v>
      </c>
      <c r="J21" s="121"/>
    </row>
    <row r="22" spans="1:13" x14ac:dyDescent="0.2">
      <c r="A22" s="141"/>
      <c r="B22" s="129"/>
      <c r="C22" s="129"/>
      <c r="D22" s="129"/>
      <c r="E22" s="130"/>
      <c r="F22" s="129"/>
      <c r="G22" s="139"/>
      <c r="H22" s="129"/>
      <c r="I22" s="149"/>
      <c r="J22" s="121"/>
    </row>
    <row r="23" spans="1:13" x14ac:dyDescent="0.2">
      <c r="A23" s="141" t="s">
        <v>16</v>
      </c>
      <c r="B23" s="129"/>
      <c r="C23" s="129"/>
      <c r="D23" s="129"/>
      <c r="E23" s="130"/>
      <c r="F23" s="129"/>
      <c r="G23" s="139"/>
      <c r="H23" s="129"/>
      <c r="I23" s="151">
        <f>SUM(I24:I28)</f>
        <v>42.66</v>
      </c>
      <c r="J23" s="121"/>
    </row>
    <row r="24" spans="1:13" x14ac:dyDescent="0.2">
      <c r="A24" s="152" t="s">
        <v>201</v>
      </c>
      <c r="B24" s="212"/>
      <c r="C24" s="213">
        <v>12.8</v>
      </c>
      <c r="D24" s="212"/>
      <c r="E24" s="185" t="s">
        <v>175</v>
      </c>
      <c r="F24" s="212"/>
      <c r="G24" s="148">
        <v>1.2</v>
      </c>
      <c r="H24" s="129"/>
      <c r="I24" s="149">
        <f>C24*G24</f>
        <v>15.36</v>
      </c>
      <c r="J24" s="121"/>
      <c r="K24" s="180"/>
    </row>
    <row r="25" spans="1:13" x14ac:dyDescent="0.2">
      <c r="A25" s="152" t="s">
        <v>152</v>
      </c>
      <c r="B25" s="212"/>
      <c r="C25" s="200">
        <v>21</v>
      </c>
      <c r="D25" s="212"/>
      <c r="E25" s="185" t="s">
        <v>175</v>
      </c>
      <c r="F25" s="212"/>
      <c r="G25" s="148">
        <v>0.66</v>
      </c>
      <c r="H25" s="129"/>
      <c r="I25" s="149">
        <f>C25*G25</f>
        <v>13.860000000000001</v>
      </c>
      <c r="J25" s="121"/>
    </row>
    <row r="26" spans="1:13" x14ac:dyDescent="0.2">
      <c r="A26" s="152" t="s">
        <v>195</v>
      </c>
      <c r="B26" s="212"/>
      <c r="C26" s="200">
        <v>12</v>
      </c>
      <c r="D26" s="212"/>
      <c r="E26" s="185" t="s">
        <v>175</v>
      </c>
      <c r="F26" s="212"/>
      <c r="G26" s="148">
        <v>1.1200000000000001</v>
      </c>
      <c r="H26" s="129"/>
      <c r="I26" s="149">
        <f>C26*G26</f>
        <v>13.440000000000001</v>
      </c>
      <c r="J26" s="121"/>
      <c r="K26" s="180"/>
      <c r="L26" s="180"/>
      <c r="M26" s="180"/>
    </row>
    <row r="27" spans="1:13" x14ac:dyDescent="0.2">
      <c r="A27" s="143"/>
      <c r="B27" s="129"/>
      <c r="C27" s="143"/>
      <c r="D27" s="129"/>
      <c r="E27" s="144"/>
      <c r="F27" s="129"/>
      <c r="G27" s="150"/>
      <c r="H27" s="129"/>
      <c r="I27" s="149">
        <f>C27*G27</f>
        <v>0</v>
      </c>
      <c r="J27" s="121"/>
    </row>
    <row r="28" spans="1:13" x14ac:dyDescent="0.2">
      <c r="A28" s="143"/>
      <c r="B28" s="129"/>
      <c r="C28" s="143"/>
      <c r="D28" s="129"/>
      <c r="E28" s="144"/>
      <c r="F28" s="129"/>
      <c r="G28" s="150"/>
      <c r="H28" s="129"/>
      <c r="I28" s="149">
        <f>C28*G28</f>
        <v>0</v>
      </c>
      <c r="J28" s="121"/>
    </row>
    <row r="29" spans="1:13" ht="5.25" customHeight="1" x14ac:dyDescent="0.2">
      <c r="A29" s="129"/>
      <c r="B29" s="129"/>
      <c r="C29" s="129"/>
      <c r="D29" s="129"/>
      <c r="E29" s="130"/>
      <c r="F29" s="129"/>
      <c r="G29" s="139"/>
      <c r="H29" s="129"/>
      <c r="I29" s="149"/>
      <c r="J29" s="121"/>
    </row>
    <row r="30" spans="1:13" x14ac:dyDescent="0.2">
      <c r="A30" s="141" t="s">
        <v>39</v>
      </c>
      <c r="B30" s="129"/>
      <c r="C30" s="129"/>
      <c r="D30" s="129"/>
      <c r="E30" s="130"/>
      <c r="F30" s="129"/>
      <c r="G30" s="139"/>
      <c r="H30" s="129"/>
      <c r="I30" s="151">
        <f>SUM(I31:I35)</f>
        <v>27.95</v>
      </c>
      <c r="J30" s="121"/>
    </row>
    <row r="31" spans="1:13" x14ac:dyDescent="0.2">
      <c r="A31" s="213" t="s">
        <v>207</v>
      </c>
      <c r="B31" s="212"/>
      <c r="C31" s="213">
        <v>1</v>
      </c>
      <c r="D31" s="212"/>
      <c r="E31" s="144" t="s">
        <v>163</v>
      </c>
      <c r="F31" s="212"/>
      <c r="G31" s="148">
        <v>7.25</v>
      </c>
      <c r="H31" s="129"/>
      <c r="I31" s="149">
        <f>C31*G31</f>
        <v>7.25</v>
      </c>
      <c r="J31" s="121"/>
    </row>
    <row r="32" spans="1:13" x14ac:dyDescent="0.2">
      <c r="A32" s="213" t="s">
        <v>193</v>
      </c>
      <c r="B32" s="212"/>
      <c r="C32" s="213">
        <v>115</v>
      </c>
      <c r="D32" s="212"/>
      <c r="E32" s="144" t="s">
        <v>69</v>
      </c>
      <c r="F32" s="212"/>
      <c r="G32" s="148">
        <v>0.18</v>
      </c>
      <c r="H32" s="129"/>
      <c r="I32" s="149">
        <f>C32*G32</f>
        <v>20.7</v>
      </c>
      <c r="J32" s="121"/>
    </row>
    <row r="33" spans="1:10" x14ac:dyDescent="0.2">
      <c r="A33" s="143"/>
      <c r="B33" s="129"/>
      <c r="C33" s="143"/>
      <c r="D33" s="129"/>
      <c r="E33" s="144"/>
      <c r="F33" s="129"/>
      <c r="G33" s="148"/>
      <c r="H33" s="129"/>
      <c r="I33" s="149">
        <f>C33*G33</f>
        <v>0</v>
      </c>
      <c r="J33" s="121"/>
    </row>
    <row r="34" spans="1:10" x14ac:dyDescent="0.2">
      <c r="A34" s="143"/>
      <c r="B34" s="129"/>
      <c r="C34" s="143"/>
      <c r="D34" s="129"/>
      <c r="E34" s="144"/>
      <c r="F34" s="129"/>
      <c r="G34" s="150"/>
      <c r="H34" s="129"/>
      <c r="I34" s="149">
        <f>C34*G34</f>
        <v>0</v>
      </c>
      <c r="J34" s="121"/>
    </row>
    <row r="35" spans="1:10" x14ac:dyDescent="0.2">
      <c r="A35" s="143"/>
      <c r="B35" s="129"/>
      <c r="C35" s="143"/>
      <c r="D35" s="129"/>
      <c r="E35" s="144"/>
      <c r="F35" s="129"/>
      <c r="G35" s="150"/>
      <c r="H35" s="129"/>
      <c r="I35" s="149">
        <f>C35*G35</f>
        <v>0</v>
      </c>
      <c r="J35" s="121"/>
    </row>
    <row r="36" spans="1:10" ht="6" customHeight="1" x14ac:dyDescent="0.2">
      <c r="A36" s="129"/>
      <c r="B36" s="129"/>
      <c r="C36" s="129"/>
      <c r="D36" s="129"/>
      <c r="E36" s="130"/>
      <c r="F36" s="129"/>
      <c r="G36" s="139"/>
      <c r="H36" s="129"/>
      <c r="I36" s="149"/>
      <c r="J36" s="121"/>
    </row>
    <row r="37" spans="1:10" x14ac:dyDescent="0.2">
      <c r="A37" s="141" t="s">
        <v>19</v>
      </c>
      <c r="B37" s="129"/>
      <c r="C37" s="154"/>
      <c r="D37" s="129"/>
      <c r="E37" s="130"/>
      <c r="F37" s="129"/>
      <c r="G37" s="139"/>
      <c r="H37" s="129"/>
      <c r="I37" s="151">
        <f>SUM(I38:I40)</f>
        <v>98.62</v>
      </c>
      <c r="J37" s="121"/>
    </row>
    <row r="38" spans="1:10" x14ac:dyDescent="0.2">
      <c r="A38" s="143" t="s">
        <v>77</v>
      </c>
      <c r="B38" s="129"/>
      <c r="C38" s="143">
        <v>22</v>
      </c>
      <c r="D38" s="129"/>
      <c r="E38" s="144" t="s">
        <v>165</v>
      </c>
      <c r="F38" s="129"/>
      <c r="G38" s="148">
        <v>1.9</v>
      </c>
      <c r="H38" s="129"/>
      <c r="I38" s="149">
        <f>C38*G38</f>
        <v>41.8</v>
      </c>
      <c r="J38" s="121"/>
    </row>
    <row r="39" spans="1:10" x14ac:dyDescent="0.2">
      <c r="A39" s="143" t="s">
        <v>18</v>
      </c>
      <c r="B39" s="129"/>
      <c r="C39" s="143">
        <v>1</v>
      </c>
      <c r="D39" s="129"/>
      <c r="E39" s="144" t="s">
        <v>163</v>
      </c>
      <c r="F39" s="129"/>
      <c r="G39" s="148">
        <v>45.6</v>
      </c>
      <c r="H39" s="129"/>
      <c r="I39" s="149">
        <f>C39*G39</f>
        <v>45.6</v>
      </c>
      <c r="J39" s="121"/>
    </row>
    <row r="40" spans="1:10" x14ac:dyDescent="0.2">
      <c r="A40" s="143" t="s">
        <v>78</v>
      </c>
      <c r="B40" s="129"/>
      <c r="C40" s="143">
        <v>22</v>
      </c>
      <c r="D40" s="129"/>
      <c r="E40" s="144" t="s">
        <v>165</v>
      </c>
      <c r="F40" s="129"/>
      <c r="G40" s="148">
        <v>0.51</v>
      </c>
      <c r="H40" s="129"/>
      <c r="I40" s="149">
        <f>C40*G40</f>
        <v>11.22</v>
      </c>
      <c r="J40" s="121"/>
    </row>
    <row r="41" spans="1:10" ht="6" customHeight="1" x14ac:dyDescent="0.2">
      <c r="A41" s="156"/>
      <c r="B41" s="154"/>
      <c r="C41" s="156"/>
      <c r="D41" s="154"/>
      <c r="E41" s="157"/>
      <c r="F41" s="154"/>
      <c r="G41" s="158"/>
      <c r="H41" s="129"/>
      <c r="I41" s="149"/>
      <c r="J41" s="121"/>
    </row>
    <row r="42" spans="1:10" x14ac:dyDescent="0.2">
      <c r="A42" s="141" t="s">
        <v>121</v>
      </c>
      <c r="B42" s="129"/>
      <c r="C42" s="129"/>
      <c r="D42" s="129"/>
      <c r="E42" s="130"/>
      <c r="F42" s="129"/>
      <c r="G42" s="139"/>
      <c r="H42" s="129"/>
      <c r="I42" s="151">
        <f>SUM(I43:I47)</f>
        <v>34.309999999999995</v>
      </c>
      <c r="J42" s="121"/>
    </row>
    <row r="43" spans="1:10" x14ac:dyDescent="0.2">
      <c r="A43" s="213" t="s">
        <v>169</v>
      </c>
      <c r="B43" s="212"/>
      <c r="C43" s="211">
        <v>2.5099999999999998</v>
      </c>
      <c r="D43" s="212"/>
      <c r="E43" s="144" t="s">
        <v>112</v>
      </c>
      <c r="F43" s="212"/>
      <c r="G43" s="148">
        <v>2.5</v>
      </c>
      <c r="H43" s="129"/>
      <c r="I43" s="149">
        <f>C43*G43</f>
        <v>6.2749999999999995</v>
      </c>
      <c r="J43" s="121"/>
    </row>
    <row r="44" spans="1:10" x14ac:dyDescent="0.2">
      <c r="A44" s="213" t="s">
        <v>170</v>
      </c>
      <c r="B44" s="212"/>
      <c r="C44" s="211">
        <v>5.01</v>
      </c>
      <c r="D44" s="212"/>
      <c r="E44" s="144" t="s">
        <v>112</v>
      </c>
      <c r="F44" s="212"/>
      <c r="G44" s="148">
        <v>2.2999999999999998</v>
      </c>
      <c r="H44" s="129"/>
      <c r="I44" s="149">
        <f>C44*G44</f>
        <v>11.522999999999998</v>
      </c>
      <c r="J44" s="121"/>
    </row>
    <row r="45" spans="1:10" x14ac:dyDescent="0.2">
      <c r="A45" s="213" t="s">
        <v>171</v>
      </c>
      <c r="B45" s="212"/>
      <c r="C45" s="211">
        <v>0.12</v>
      </c>
      <c r="D45" s="212"/>
      <c r="E45" s="144" t="s">
        <v>112</v>
      </c>
      <c r="F45" s="212"/>
      <c r="G45" s="148">
        <v>2.85</v>
      </c>
      <c r="H45" s="129"/>
      <c r="I45" s="149">
        <f>C45*G45</f>
        <v>0.34199999999999997</v>
      </c>
      <c r="J45" s="121"/>
    </row>
    <row r="46" spans="1:10" x14ac:dyDescent="0.2">
      <c r="A46" s="211" t="s">
        <v>125</v>
      </c>
      <c r="B46" s="212"/>
      <c r="C46" s="213">
        <v>1</v>
      </c>
      <c r="D46" s="212"/>
      <c r="E46" s="144" t="s">
        <v>163</v>
      </c>
      <c r="F46" s="212"/>
      <c r="G46" s="148">
        <v>2.72</v>
      </c>
      <c r="H46" s="129"/>
      <c r="I46" s="149">
        <f>C46*G46</f>
        <v>2.72</v>
      </c>
      <c r="J46" s="121"/>
    </row>
    <row r="47" spans="1:10" x14ac:dyDescent="0.2">
      <c r="A47" s="211" t="s">
        <v>172</v>
      </c>
      <c r="B47" s="212"/>
      <c r="C47" s="213">
        <v>1</v>
      </c>
      <c r="D47" s="212"/>
      <c r="E47" s="144" t="s">
        <v>163</v>
      </c>
      <c r="F47" s="212"/>
      <c r="G47" s="148">
        <v>13.45</v>
      </c>
      <c r="H47" s="129"/>
      <c r="I47" s="149">
        <f>C47*G47</f>
        <v>13.45</v>
      </c>
      <c r="J47" s="121"/>
    </row>
    <row r="48" spans="1:10" ht="6" customHeight="1" x14ac:dyDescent="0.2">
      <c r="A48" s="156"/>
      <c r="B48" s="154"/>
      <c r="C48" s="156"/>
      <c r="D48" s="154"/>
      <c r="E48" s="157"/>
      <c r="F48" s="154"/>
      <c r="G48" s="158"/>
      <c r="H48" s="129"/>
      <c r="I48" s="149"/>
      <c r="J48" s="121"/>
    </row>
    <row r="49" spans="1:10" x14ac:dyDescent="0.2">
      <c r="A49" s="141" t="s">
        <v>122</v>
      </c>
      <c r="B49" s="129"/>
      <c r="C49" s="129"/>
      <c r="D49" s="129"/>
      <c r="E49" s="130"/>
      <c r="F49" s="129"/>
      <c r="G49" s="139"/>
      <c r="H49" s="129"/>
      <c r="I49" s="151">
        <f>SUM(I50:I53)</f>
        <v>52.158000000000001</v>
      </c>
      <c r="J49" s="121"/>
    </row>
    <row r="50" spans="1:10" x14ac:dyDescent="0.2">
      <c r="A50" s="213" t="s">
        <v>167</v>
      </c>
      <c r="B50" s="212"/>
      <c r="C50" s="211">
        <v>1.64</v>
      </c>
      <c r="D50" s="212"/>
      <c r="E50" s="144" t="s">
        <v>38</v>
      </c>
      <c r="F50" s="212"/>
      <c r="G50" s="148">
        <v>18.5</v>
      </c>
      <c r="H50" s="129"/>
      <c r="I50" s="149">
        <f>C50*G50</f>
        <v>30.34</v>
      </c>
      <c r="J50" s="121"/>
    </row>
    <row r="51" spans="1:10" x14ac:dyDescent="0.2">
      <c r="A51" s="183" t="s">
        <v>261</v>
      </c>
      <c r="B51" s="212"/>
      <c r="C51" s="213">
        <v>0.88</v>
      </c>
      <c r="D51" s="212"/>
      <c r="E51" s="144" t="s">
        <v>38</v>
      </c>
      <c r="F51" s="212"/>
      <c r="G51" s="193">
        <v>18.5</v>
      </c>
      <c r="H51" s="129"/>
      <c r="I51" s="149">
        <f>C51*G51</f>
        <v>16.28</v>
      </c>
      <c r="J51" s="121"/>
    </row>
    <row r="52" spans="1:10" s="209" customFormat="1" x14ac:dyDescent="0.2">
      <c r="A52" s="183" t="s">
        <v>168</v>
      </c>
      <c r="B52" s="212"/>
      <c r="C52" s="211">
        <v>0.52</v>
      </c>
      <c r="D52" s="212"/>
      <c r="E52" s="144" t="s">
        <v>38</v>
      </c>
      <c r="F52" s="212"/>
      <c r="G52" s="148">
        <v>10.65</v>
      </c>
      <c r="H52" s="212"/>
      <c r="I52" s="149">
        <f>C52*G52</f>
        <v>5.5380000000000003</v>
      </c>
      <c r="J52" s="121"/>
    </row>
    <row r="53" spans="1:10" x14ac:dyDescent="0.2">
      <c r="A53" s="183"/>
      <c r="B53" s="212"/>
      <c r="C53" s="211"/>
      <c r="D53" s="212"/>
      <c r="E53" s="144"/>
      <c r="F53" s="212"/>
      <c r="G53" s="148"/>
      <c r="H53" s="129"/>
      <c r="I53" s="149">
        <f>C53*G53</f>
        <v>0</v>
      </c>
      <c r="J53" s="121"/>
    </row>
    <row r="54" spans="1:10" ht="5.25" customHeight="1" x14ac:dyDescent="0.2">
      <c r="A54" s="129"/>
      <c r="B54" s="129"/>
      <c r="C54" s="129"/>
      <c r="D54" s="129"/>
      <c r="E54" s="130"/>
      <c r="F54" s="129"/>
      <c r="G54" s="139"/>
      <c r="H54" s="129"/>
      <c r="I54" s="149"/>
      <c r="J54" s="121"/>
    </row>
    <row r="55" spans="1:10" x14ac:dyDescent="0.2">
      <c r="A55" s="141" t="s">
        <v>20</v>
      </c>
      <c r="B55" s="129"/>
      <c r="C55" s="129"/>
      <c r="D55" s="129"/>
      <c r="E55" s="130"/>
      <c r="F55" s="129"/>
      <c r="G55" s="139"/>
      <c r="H55" s="129"/>
      <c r="I55" s="151">
        <f>SUM(I56:I57)</f>
        <v>15</v>
      </c>
      <c r="J55" s="121"/>
    </row>
    <row r="56" spans="1:10" x14ac:dyDescent="0.2">
      <c r="A56" s="147" t="s">
        <v>21</v>
      </c>
      <c r="B56" s="129"/>
      <c r="C56" s="143">
        <v>1</v>
      </c>
      <c r="D56" s="129"/>
      <c r="E56" s="144" t="s">
        <v>163</v>
      </c>
      <c r="F56" s="129"/>
      <c r="G56" s="148">
        <v>15</v>
      </c>
      <c r="H56" s="129"/>
      <c r="I56" s="149">
        <f>C56*G56</f>
        <v>15</v>
      </c>
      <c r="J56" s="121"/>
    </row>
    <row r="57" spans="1:10" x14ac:dyDescent="0.2">
      <c r="A57" s="143"/>
      <c r="B57" s="129"/>
      <c r="C57" s="143"/>
      <c r="D57" s="129"/>
      <c r="E57" s="144"/>
      <c r="F57" s="129"/>
      <c r="G57" s="150"/>
      <c r="H57" s="129"/>
      <c r="I57" s="149">
        <f>C57*G57</f>
        <v>0</v>
      </c>
      <c r="J57" s="121"/>
    </row>
    <row r="58" spans="1:10" ht="4.5" customHeight="1" x14ac:dyDescent="0.2">
      <c r="A58" s="156"/>
      <c r="B58" s="154"/>
      <c r="C58" s="156"/>
      <c r="D58" s="154"/>
      <c r="E58" s="157"/>
      <c r="F58" s="154"/>
      <c r="G58" s="159"/>
      <c r="H58" s="129"/>
      <c r="I58" s="149"/>
      <c r="J58" s="121"/>
    </row>
    <row r="59" spans="1:10" x14ac:dyDescent="0.2">
      <c r="A59" s="141" t="s">
        <v>126</v>
      </c>
      <c r="B59" s="129"/>
      <c r="C59" s="129"/>
      <c r="D59" s="129"/>
      <c r="E59" s="130"/>
      <c r="F59" s="129"/>
      <c r="G59" s="139"/>
      <c r="H59" s="129"/>
      <c r="I59" s="151">
        <f>SUM(I60:I61)</f>
        <v>0</v>
      </c>
      <c r="J59" s="121"/>
    </row>
    <row r="60" spans="1:10" x14ac:dyDescent="0.2">
      <c r="A60" s="143" t="s">
        <v>127</v>
      </c>
      <c r="B60" s="129"/>
      <c r="C60" s="143"/>
      <c r="D60" s="129"/>
      <c r="E60" s="144"/>
      <c r="F60" s="129"/>
      <c r="G60" s="160"/>
      <c r="H60" s="129"/>
      <c r="I60" s="149">
        <f>C60*G60</f>
        <v>0</v>
      </c>
      <c r="J60" s="121"/>
    </row>
    <row r="61" spans="1:10" x14ac:dyDescent="0.2">
      <c r="A61" s="143" t="s">
        <v>128</v>
      </c>
      <c r="B61" s="129"/>
      <c r="C61" s="143"/>
      <c r="D61" s="129"/>
      <c r="E61" s="144"/>
      <c r="F61" s="129"/>
      <c r="G61" s="150"/>
      <c r="H61" s="129"/>
      <c r="I61" s="149">
        <f>C61*G61</f>
        <v>0</v>
      </c>
      <c r="J61" s="121"/>
    </row>
    <row r="62" spans="1:10" ht="4.5" customHeight="1" x14ac:dyDescent="0.2">
      <c r="A62" s="156"/>
      <c r="B62" s="154"/>
      <c r="C62" s="156"/>
      <c r="D62" s="154"/>
      <c r="E62" s="157"/>
      <c r="F62" s="154"/>
      <c r="G62" s="159"/>
      <c r="H62" s="129"/>
      <c r="I62" s="149"/>
      <c r="J62" s="121"/>
    </row>
    <row r="63" spans="1:10" x14ac:dyDescent="0.2">
      <c r="A63" s="161" t="s">
        <v>208</v>
      </c>
      <c r="B63" s="310"/>
      <c r="C63" s="310"/>
      <c r="D63" s="310"/>
      <c r="E63" s="310"/>
      <c r="F63" s="310"/>
      <c r="G63" s="310"/>
      <c r="H63" s="129"/>
      <c r="I63" s="148">
        <v>9.3000000000000007</v>
      </c>
      <c r="J63" s="121"/>
    </row>
    <row r="64" spans="1:10" ht="5.25" customHeight="1" x14ac:dyDescent="0.2">
      <c r="A64" s="129"/>
      <c r="B64" s="129"/>
      <c r="C64" s="129"/>
      <c r="D64" s="129"/>
      <c r="E64" s="130"/>
      <c r="F64" s="129"/>
      <c r="G64" s="129"/>
      <c r="H64" s="129"/>
      <c r="I64" s="149"/>
      <c r="J64" s="121"/>
    </row>
    <row r="65" spans="1:10" x14ac:dyDescent="0.2">
      <c r="A65" s="141" t="s">
        <v>24</v>
      </c>
      <c r="B65" s="129"/>
      <c r="C65" s="129"/>
      <c r="D65" s="129"/>
      <c r="E65" s="130"/>
      <c r="F65" s="129"/>
      <c r="G65" s="129"/>
      <c r="H65" s="129"/>
      <c r="I65" s="149">
        <f>SUM(I11:I63)-(I11+I15+I23+I30+I37+I42+I49+I55+I59)</f>
        <v>400.54800000000006</v>
      </c>
      <c r="J65" s="121"/>
    </row>
    <row r="66" spans="1:10" x14ac:dyDescent="0.2">
      <c r="A66" s="141" t="s">
        <v>25</v>
      </c>
      <c r="B66" s="129"/>
      <c r="C66" s="129"/>
      <c r="D66" s="129"/>
      <c r="E66" s="130"/>
      <c r="F66" s="129"/>
      <c r="G66" s="129"/>
      <c r="H66" s="129"/>
      <c r="I66" s="149">
        <f>I65/C7</f>
        <v>3.4830260869565222</v>
      </c>
      <c r="J66" s="121"/>
    </row>
    <row r="67" spans="1:10" ht="5.25" customHeight="1" x14ac:dyDescent="0.2">
      <c r="A67" s="129"/>
      <c r="B67" s="129"/>
      <c r="C67" s="129"/>
      <c r="D67" s="129"/>
      <c r="E67" s="130"/>
      <c r="F67" s="129"/>
      <c r="G67" s="129"/>
      <c r="H67" s="129"/>
      <c r="I67" s="149"/>
      <c r="J67" s="121"/>
    </row>
    <row r="68" spans="1:10" x14ac:dyDescent="0.2">
      <c r="A68" s="124" t="s">
        <v>26</v>
      </c>
      <c r="B68" s="124"/>
      <c r="C68" s="124"/>
      <c r="D68" s="124"/>
      <c r="E68" s="125"/>
      <c r="F68" s="124"/>
      <c r="G68" s="124"/>
      <c r="H68" s="124"/>
      <c r="I68" s="162">
        <f>I7-I65</f>
        <v>277.95199999999994</v>
      </c>
      <c r="J68" s="121"/>
    </row>
    <row r="69" spans="1:10" ht="5.25" customHeight="1" x14ac:dyDescent="0.2">
      <c r="A69" s="129"/>
      <c r="B69" s="129"/>
      <c r="C69" s="129"/>
      <c r="D69" s="129"/>
      <c r="E69" s="130"/>
      <c r="F69" s="129"/>
      <c r="G69" s="129"/>
      <c r="H69" s="129"/>
      <c r="I69" s="149"/>
      <c r="J69" s="121"/>
    </row>
    <row r="70" spans="1:10" x14ac:dyDescent="0.2">
      <c r="A70" s="128" t="s">
        <v>27</v>
      </c>
      <c r="B70" s="129"/>
      <c r="C70" s="129"/>
      <c r="D70" s="129"/>
      <c r="E70" s="130"/>
      <c r="F70" s="129"/>
      <c r="G70" s="129"/>
      <c r="H70" s="129"/>
      <c r="I70" s="149"/>
      <c r="J70" s="121"/>
    </row>
    <row r="71" spans="1:10" x14ac:dyDescent="0.2">
      <c r="A71" s="312" t="s">
        <v>59</v>
      </c>
      <c r="B71" s="312"/>
      <c r="C71" s="312"/>
      <c r="D71" s="310"/>
      <c r="E71" s="310"/>
      <c r="F71" s="310"/>
      <c r="G71" s="310"/>
      <c r="H71" s="310"/>
      <c r="I71" s="148">
        <v>1.52</v>
      </c>
      <c r="J71" s="121"/>
    </row>
    <row r="72" spans="1:10" x14ac:dyDescent="0.2">
      <c r="A72" s="312" t="s">
        <v>57</v>
      </c>
      <c r="B72" s="312"/>
      <c r="C72" s="312"/>
      <c r="D72" s="310"/>
      <c r="E72" s="310"/>
      <c r="F72" s="310"/>
      <c r="G72" s="310"/>
      <c r="H72" s="310"/>
      <c r="I72" s="148">
        <v>56</v>
      </c>
      <c r="J72" s="121"/>
    </row>
    <row r="73" spans="1:10" x14ac:dyDescent="0.2">
      <c r="A73" s="309" t="s">
        <v>58</v>
      </c>
      <c r="B73" s="309"/>
      <c r="C73" s="309"/>
      <c r="D73" s="310"/>
      <c r="E73" s="310"/>
      <c r="F73" s="310"/>
      <c r="G73" s="310"/>
      <c r="H73" s="310"/>
      <c r="I73" s="211"/>
      <c r="J73" s="121"/>
    </row>
    <row r="74" spans="1:10" x14ac:dyDescent="0.2">
      <c r="A74" s="309" t="s">
        <v>174</v>
      </c>
      <c r="B74" s="309"/>
      <c r="C74" s="309"/>
      <c r="D74" s="310"/>
      <c r="E74" s="310"/>
      <c r="F74" s="310"/>
      <c r="G74" s="310"/>
      <c r="H74" s="310"/>
      <c r="I74" s="148">
        <v>250</v>
      </c>
      <c r="J74" s="121"/>
    </row>
    <row r="75" spans="1:10" x14ac:dyDescent="0.2">
      <c r="A75" s="309" t="s">
        <v>173</v>
      </c>
      <c r="B75" s="309"/>
      <c r="C75" s="309"/>
      <c r="D75" s="129"/>
      <c r="E75" s="130"/>
      <c r="F75" s="129"/>
      <c r="G75" s="129"/>
      <c r="H75" s="129"/>
      <c r="I75" s="148">
        <v>10</v>
      </c>
      <c r="J75" s="121"/>
    </row>
    <row r="76" spans="1:10" x14ac:dyDescent="0.2">
      <c r="A76" s="309" t="s">
        <v>29</v>
      </c>
      <c r="B76" s="309"/>
      <c r="C76" s="309"/>
      <c r="D76" s="310"/>
      <c r="E76" s="310"/>
      <c r="F76" s="310"/>
      <c r="G76" s="310"/>
      <c r="H76" s="310"/>
      <c r="I76" s="148">
        <v>30</v>
      </c>
      <c r="J76" s="121"/>
    </row>
    <row r="77" spans="1:10" x14ac:dyDescent="0.2">
      <c r="A77" s="309"/>
      <c r="B77" s="309"/>
      <c r="C77" s="309"/>
      <c r="D77" s="310"/>
      <c r="E77" s="310"/>
      <c r="F77" s="310"/>
      <c r="G77" s="310"/>
      <c r="H77" s="310"/>
      <c r="I77" s="147"/>
      <c r="J77" s="121"/>
    </row>
    <row r="78" spans="1:10" x14ac:dyDescent="0.2">
      <c r="A78" s="309"/>
      <c r="B78" s="309"/>
      <c r="C78" s="309"/>
      <c r="D78" s="310"/>
      <c r="E78" s="310"/>
      <c r="F78" s="310"/>
      <c r="G78" s="310"/>
      <c r="H78" s="310"/>
      <c r="I78" s="163"/>
      <c r="J78" s="121"/>
    </row>
    <row r="79" spans="1:10" ht="5.25" customHeight="1" x14ac:dyDescent="0.2">
      <c r="A79" s="129"/>
      <c r="B79" s="129"/>
      <c r="C79" s="129"/>
      <c r="D79" s="129"/>
      <c r="E79" s="130"/>
      <c r="F79" s="129"/>
      <c r="G79" s="129"/>
      <c r="H79" s="129"/>
      <c r="I79" s="149"/>
      <c r="J79" s="121"/>
    </row>
    <row r="80" spans="1:10" x14ac:dyDescent="0.2">
      <c r="A80" s="141" t="s">
        <v>30</v>
      </c>
      <c r="B80" s="129"/>
      <c r="C80" s="129"/>
      <c r="D80" s="129"/>
      <c r="E80" s="130"/>
      <c r="F80" s="129"/>
      <c r="G80" s="129"/>
      <c r="H80" s="129"/>
      <c r="I80" s="149">
        <f>SUM(I70:I78)</f>
        <v>347.52</v>
      </c>
      <c r="J80" s="121"/>
    </row>
    <row r="81" spans="1:10" x14ac:dyDescent="0.2">
      <c r="A81" s="141" t="s">
        <v>31</v>
      </c>
      <c r="B81" s="129"/>
      <c r="C81" s="129"/>
      <c r="D81" s="129"/>
      <c r="E81" s="130"/>
      <c r="F81" s="129"/>
      <c r="G81" s="129"/>
      <c r="H81" s="129"/>
      <c r="I81" s="149">
        <f>I80/C7</f>
        <v>3.0219130434782606</v>
      </c>
      <c r="J81" s="121"/>
    </row>
    <row r="82" spans="1:10" x14ac:dyDescent="0.2">
      <c r="A82" s="129"/>
      <c r="B82" s="129"/>
      <c r="C82" s="129"/>
      <c r="D82" s="129"/>
      <c r="E82" s="130"/>
      <c r="F82" s="129"/>
      <c r="G82" s="129"/>
      <c r="H82" s="129"/>
      <c r="I82" s="149"/>
      <c r="J82" s="121"/>
    </row>
    <row r="83" spans="1:10" x14ac:dyDescent="0.2">
      <c r="A83" s="141" t="s">
        <v>32</v>
      </c>
      <c r="B83" s="129"/>
      <c r="C83" s="129"/>
      <c r="D83" s="129"/>
      <c r="E83" s="130"/>
      <c r="F83" s="129"/>
      <c r="G83" s="129"/>
      <c r="H83" s="129"/>
      <c r="I83" s="149">
        <f>I65+I80</f>
        <v>748.06799999999998</v>
      </c>
      <c r="J83" s="121"/>
    </row>
    <row r="84" spans="1:10" x14ac:dyDescent="0.2">
      <c r="A84" s="141" t="s">
        <v>33</v>
      </c>
      <c r="B84" s="129"/>
      <c r="C84" s="129"/>
      <c r="D84" s="129"/>
      <c r="E84" s="130"/>
      <c r="F84" s="129"/>
      <c r="G84" s="129"/>
      <c r="H84" s="129"/>
      <c r="I84" s="149">
        <f>I83/C7</f>
        <v>6.5049391304347823</v>
      </c>
      <c r="J84" s="121"/>
    </row>
    <row r="85" spans="1:10" x14ac:dyDescent="0.2">
      <c r="A85" s="129"/>
      <c r="B85" s="129"/>
      <c r="C85" s="129"/>
      <c r="D85" s="129"/>
      <c r="E85" s="130"/>
      <c r="F85" s="129"/>
      <c r="G85" s="129"/>
      <c r="H85" s="129"/>
      <c r="I85" s="149"/>
      <c r="J85" s="121"/>
    </row>
    <row r="86" spans="1:10" x14ac:dyDescent="0.2">
      <c r="A86" s="129" t="s">
        <v>34</v>
      </c>
      <c r="B86" s="129"/>
      <c r="C86" s="129"/>
      <c r="D86" s="129"/>
      <c r="E86" s="130"/>
      <c r="F86" s="129"/>
      <c r="G86" s="129"/>
      <c r="H86" s="129"/>
      <c r="I86" s="149">
        <f>I7-I83</f>
        <v>-69.567999999999984</v>
      </c>
      <c r="J86" s="121"/>
    </row>
    <row r="87" spans="1:10" x14ac:dyDescent="0.2">
      <c r="A87" s="124"/>
      <c r="B87" s="124"/>
      <c r="C87" s="124"/>
      <c r="D87" s="124"/>
      <c r="E87" s="125"/>
      <c r="F87" s="124"/>
      <c r="G87" s="124"/>
      <c r="H87" s="124"/>
      <c r="I87" s="126"/>
      <c r="J87" s="127"/>
    </row>
    <row r="88" spans="1:10" x14ac:dyDescent="0.2">
      <c r="A88" s="132" t="s">
        <v>79</v>
      </c>
      <c r="B88" s="132"/>
      <c r="C88" s="132"/>
      <c r="D88" s="132"/>
      <c r="E88" s="137"/>
      <c r="F88" s="132"/>
      <c r="G88" s="132"/>
      <c r="H88" s="132"/>
      <c r="I88" s="132"/>
      <c r="J88" s="164"/>
    </row>
    <row r="89" spans="1:10" x14ac:dyDescent="0.2">
      <c r="A89" s="311" t="s">
        <v>41</v>
      </c>
      <c r="B89" s="311"/>
      <c r="C89" s="311"/>
      <c r="D89" s="311"/>
      <c r="E89" s="311"/>
      <c r="F89" s="311"/>
      <c r="G89" s="311"/>
      <c r="H89" s="311"/>
      <c r="I89" s="311"/>
      <c r="J89" s="154"/>
    </row>
    <row r="90" spans="1:10" x14ac:dyDescent="0.2">
      <c r="A90" s="311"/>
      <c r="B90" s="311"/>
      <c r="C90" s="311"/>
      <c r="D90" s="311"/>
      <c r="E90" s="311"/>
      <c r="F90" s="311"/>
      <c r="G90" s="311"/>
      <c r="H90" s="311"/>
      <c r="I90" s="311"/>
      <c r="J90" s="154"/>
    </row>
    <row r="91" spans="1:10" x14ac:dyDescent="0.2">
      <c r="A91" s="311"/>
      <c r="B91" s="311"/>
      <c r="C91" s="311"/>
      <c r="D91" s="311"/>
      <c r="E91" s="311"/>
      <c r="F91" s="311"/>
      <c r="G91" s="311"/>
      <c r="H91" s="311"/>
      <c r="I91" s="311"/>
      <c r="J91" s="154"/>
    </row>
    <row r="92" spans="1:10" x14ac:dyDescent="0.2">
      <c r="A92" s="311"/>
      <c r="B92" s="311"/>
      <c r="C92" s="311"/>
      <c r="D92" s="311"/>
      <c r="E92" s="311"/>
      <c r="F92" s="311"/>
      <c r="G92" s="311"/>
      <c r="H92" s="311"/>
      <c r="I92" s="311"/>
      <c r="J92" s="154"/>
    </row>
    <row r="93" spans="1:10" x14ac:dyDescent="0.2">
      <c r="A93" s="311"/>
      <c r="B93" s="311"/>
      <c r="C93" s="311"/>
      <c r="D93" s="311"/>
      <c r="E93" s="311"/>
      <c r="F93" s="311"/>
      <c r="G93" s="311"/>
      <c r="H93" s="311"/>
      <c r="I93" s="311"/>
      <c r="J93" s="154"/>
    </row>
    <row r="94" spans="1:10" x14ac:dyDescent="0.2">
      <c r="A94" s="129"/>
      <c r="B94" s="129"/>
      <c r="C94" s="129"/>
      <c r="D94" s="129"/>
      <c r="E94" s="130"/>
      <c r="F94" s="129"/>
      <c r="G94" s="129"/>
      <c r="H94" s="129"/>
      <c r="I94" s="129"/>
      <c r="J94" s="154"/>
    </row>
    <row r="95" spans="1:10" x14ac:dyDescent="0.2">
      <c r="A95" s="165" t="s">
        <v>46</v>
      </c>
      <c r="B95" s="129"/>
      <c r="C95" s="166" t="s">
        <v>50</v>
      </c>
      <c r="D95" s="129"/>
      <c r="E95" s="130" t="s">
        <v>48</v>
      </c>
      <c r="F95" s="129"/>
      <c r="G95" s="166" t="s">
        <v>49</v>
      </c>
      <c r="H95" s="129"/>
      <c r="I95" s="129"/>
      <c r="J95" s="154"/>
    </row>
    <row r="96" spans="1:10" x14ac:dyDescent="0.2">
      <c r="A96" s="129"/>
      <c r="B96" s="129"/>
      <c r="C96" s="167">
        <v>0.1</v>
      </c>
      <c r="D96" s="129"/>
      <c r="E96" s="130"/>
      <c r="F96" s="129"/>
      <c r="G96" s="167">
        <v>0.1</v>
      </c>
      <c r="H96" s="129"/>
      <c r="I96" s="129"/>
      <c r="J96" s="154"/>
    </row>
    <row r="97" spans="1:10" x14ac:dyDescent="0.2">
      <c r="A97" s="129"/>
      <c r="B97" s="129"/>
      <c r="C97" s="168"/>
      <c r="D97" s="124"/>
      <c r="E97" s="123" t="s">
        <v>47</v>
      </c>
      <c r="F97" s="124"/>
      <c r="G97" s="168"/>
      <c r="H97" s="129"/>
      <c r="I97" s="129"/>
      <c r="J97" s="154"/>
    </row>
    <row r="98" spans="1:10" x14ac:dyDescent="0.2">
      <c r="A98" s="169" t="s">
        <v>43</v>
      </c>
      <c r="B98" s="129"/>
      <c r="C98" s="170">
        <f>E98*(1-C96)</f>
        <v>103.5</v>
      </c>
      <c r="D98" s="171"/>
      <c r="E98" s="172">
        <f>C7</f>
        <v>115</v>
      </c>
      <c r="F98" s="171"/>
      <c r="G98" s="173">
        <f>E98*(1+G96)</f>
        <v>126.50000000000001</v>
      </c>
      <c r="H98" s="129"/>
      <c r="I98" s="129"/>
      <c r="J98" s="154"/>
    </row>
    <row r="99" spans="1:10" ht="4.5" customHeight="1" x14ac:dyDescent="0.2">
      <c r="A99" s="129"/>
      <c r="B99" s="129"/>
      <c r="C99" s="129"/>
      <c r="D99" s="129"/>
      <c r="E99" s="130"/>
      <c r="F99" s="129"/>
      <c r="G99" s="129"/>
      <c r="H99" s="129"/>
      <c r="I99" s="129"/>
      <c r="J99" s="154"/>
    </row>
    <row r="100" spans="1:10" x14ac:dyDescent="0.2">
      <c r="A100" s="129" t="s">
        <v>51</v>
      </c>
      <c r="B100" s="129"/>
      <c r="C100" s="174">
        <f>$I$65/C98</f>
        <v>3.8700289855072469</v>
      </c>
      <c r="D100" s="129"/>
      <c r="E100" s="174">
        <f>$I$65/E98</f>
        <v>3.4830260869565222</v>
      </c>
      <c r="F100" s="129"/>
      <c r="G100" s="174">
        <f>$I$65/G98</f>
        <v>3.1663873517786563</v>
      </c>
      <c r="H100" s="129"/>
      <c r="I100" s="129"/>
      <c r="J100" s="154"/>
    </row>
    <row r="101" spans="1:10" ht="4.5" customHeight="1" x14ac:dyDescent="0.2">
      <c r="A101" s="129"/>
      <c r="B101" s="129"/>
      <c r="C101" s="129"/>
      <c r="D101" s="129"/>
      <c r="E101" s="130"/>
      <c r="F101" s="129"/>
      <c r="G101" s="129"/>
      <c r="H101" s="129"/>
      <c r="I101" s="129"/>
      <c r="J101" s="154"/>
    </row>
    <row r="102" spans="1:10" x14ac:dyDescent="0.2">
      <c r="A102" s="129" t="s">
        <v>52</v>
      </c>
      <c r="B102" s="129"/>
      <c r="C102" s="174">
        <f>$I$80/C98</f>
        <v>3.3576811594202898</v>
      </c>
      <c r="D102" s="129"/>
      <c r="E102" s="174">
        <f>$I$80/E98</f>
        <v>3.0219130434782606</v>
      </c>
      <c r="F102" s="129"/>
      <c r="G102" s="174">
        <f>$I$80/G98</f>
        <v>2.7471936758893274</v>
      </c>
      <c r="H102" s="129"/>
      <c r="I102" s="129"/>
      <c r="J102" s="154"/>
    </row>
    <row r="103" spans="1:10" ht="3.75" customHeight="1" x14ac:dyDescent="0.2">
      <c r="A103" s="129"/>
      <c r="B103" s="129"/>
      <c r="C103" s="129"/>
      <c r="D103" s="129"/>
      <c r="E103" s="130"/>
      <c r="F103" s="129"/>
      <c r="G103" s="129"/>
      <c r="H103" s="129"/>
      <c r="I103" s="129"/>
      <c r="J103" s="154"/>
    </row>
    <row r="104" spans="1:10" x14ac:dyDescent="0.2">
      <c r="A104" s="129" t="s">
        <v>53</v>
      </c>
      <c r="B104" s="129"/>
      <c r="C104" s="174">
        <f>$I$83/C98</f>
        <v>7.2277101449275358</v>
      </c>
      <c r="D104" s="129"/>
      <c r="E104" s="174">
        <f>$I$83/E98</f>
        <v>6.5049391304347823</v>
      </c>
      <c r="F104" s="129"/>
      <c r="G104" s="174">
        <f>$I$83/G98</f>
        <v>5.9135810276679832</v>
      </c>
      <c r="H104" s="129"/>
      <c r="I104" s="129"/>
      <c r="J104" s="154"/>
    </row>
    <row r="105" spans="1:10" ht="5.25" customHeight="1" x14ac:dyDescent="0.2">
      <c r="A105" s="132"/>
      <c r="B105" s="132"/>
      <c r="C105" s="132"/>
      <c r="D105" s="132"/>
      <c r="E105" s="137"/>
      <c r="F105" s="132"/>
      <c r="G105" s="132"/>
      <c r="H105" s="132"/>
      <c r="I105" s="132"/>
      <c r="J105" s="154"/>
    </row>
    <row r="106" spans="1:10" x14ac:dyDescent="0.2">
      <c r="A106" s="129"/>
      <c r="B106" s="129"/>
      <c r="C106" s="129"/>
      <c r="D106" s="129"/>
      <c r="E106" s="130"/>
      <c r="F106" s="129"/>
      <c r="G106" s="129"/>
      <c r="H106" s="129"/>
      <c r="I106" s="129"/>
      <c r="J106" s="154"/>
    </row>
    <row r="107" spans="1:10" x14ac:dyDescent="0.2">
      <c r="A107" s="129"/>
      <c r="B107" s="129"/>
      <c r="C107" s="124"/>
      <c r="D107" s="124"/>
      <c r="E107" s="125" t="s">
        <v>43</v>
      </c>
      <c r="F107" s="124"/>
      <c r="G107" s="124"/>
      <c r="H107" s="129"/>
      <c r="I107" s="129"/>
      <c r="J107" s="154"/>
    </row>
    <row r="108" spans="1:10" x14ac:dyDescent="0.2">
      <c r="A108" s="169" t="s">
        <v>47</v>
      </c>
      <c r="B108" s="129"/>
      <c r="C108" s="175">
        <f>E108*(1-C96)</f>
        <v>5.3100000000000005</v>
      </c>
      <c r="D108" s="171"/>
      <c r="E108" s="176">
        <f>G7</f>
        <v>5.9</v>
      </c>
      <c r="F108" s="171"/>
      <c r="G108" s="175">
        <f>E108*(1+G96)</f>
        <v>6.4900000000000011</v>
      </c>
      <c r="H108" s="129"/>
      <c r="I108" s="129"/>
      <c r="J108" s="154"/>
    </row>
    <row r="109" spans="1:10" ht="4.5" customHeight="1" x14ac:dyDescent="0.2">
      <c r="A109" s="129"/>
      <c r="B109" s="129"/>
      <c r="C109" s="129"/>
      <c r="D109" s="129"/>
      <c r="E109" s="130"/>
      <c r="F109" s="129"/>
      <c r="G109" s="129"/>
      <c r="H109" s="129"/>
      <c r="I109" s="129"/>
      <c r="J109" s="154"/>
    </row>
    <row r="110" spans="1:10" x14ac:dyDescent="0.2">
      <c r="A110" s="129" t="s">
        <v>51</v>
      </c>
      <c r="B110" s="129"/>
      <c r="C110" s="177">
        <f>$I$65/C108</f>
        <v>75.432768361581921</v>
      </c>
      <c r="D110" s="129"/>
      <c r="E110" s="177">
        <f>$I$65/E108</f>
        <v>67.889491525423736</v>
      </c>
      <c r="F110" s="129"/>
      <c r="G110" s="177">
        <f>$I$65/G108</f>
        <v>61.717719568567027</v>
      </c>
      <c r="H110" s="129"/>
      <c r="I110" s="129"/>
      <c r="J110" s="154"/>
    </row>
    <row r="111" spans="1:10" ht="3" customHeight="1" x14ac:dyDescent="0.2">
      <c r="A111" s="129"/>
      <c r="B111" s="129"/>
      <c r="C111" s="129"/>
      <c r="D111" s="129"/>
      <c r="E111" s="130"/>
      <c r="F111" s="129"/>
      <c r="G111" s="129"/>
      <c r="H111" s="129"/>
      <c r="I111" s="129"/>
      <c r="J111" s="154"/>
    </row>
    <row r="112" spans="1:10" x14ac:dyDescent="0.2">
      <c r="A112" s="129" t="s">
        <v>52</v>
      </c>
      <c r="B112" s="129"/>
      <c r="C112" s="177">
        <f>$I$80/C108</f>
        <v>65.446327683615806</v>
      </c>
      <c r="D112" s="129"/>
      <c r="E112" s="177">
        <f>$I$80/E108</f>
        <v>58.901694915254232</v>
      </c>
      <c r="F112" s="129"/>
      <c r="G112" s="177">
        <f>$I$80/G108</f>
        <v>53.546995377503841</v>
      </c>
      <c r="H112" s="129"/>
      <c r="I112" s="129"/>
      <c r="J112" s="154"/>
    </row>
    <row r="113" spans="1:10" ht="3.75" customHeight="1" x14ac:dyDescent="0.2">
      <c r="A113" s="129"/>
      <c r="B113" s="129"/>
      <c r="C113" s="129"/>
      <c r="D113" s="129"/>
      <c r="E113" s="130"/>
      <c r="F113" s="129"/>
      <c r="G113" s="129"/>
      <c r="H113" s="129"/>
      <c r="I113" s="129"/>
      <c r="J113" s="154"/>
    </row>
    <row r="114" spans="1:10" x14ac:dyDescent="0.2">
      <c r="A114" s="129" t="s">
        <v>53</v>
      </c>
      <c r="B114" s="129"/>
      <c r="C114" s="177">
        <f>$I$83/C108</f>
        <v>140.87909604519771</v>
      </c>
      <c r="D114" s="129"/>
      <c r="E114" s="177">
        <f>$I$83/E108</f>
        <v>126.79118644067796</v>
      </c>
      <c r="F114" s="129"/>
      <c r="G114" s="177">
        <f>$I$83/G108</f>
        <v>115.26471494607085</v>
      </c>
      <c r="H114" s="129"/>
      <c r="I114" s="129"/>
      <c r="J114" s="154"/>
    </row>
    <row r="115" spans="1:10" ht="5.25" customHeight="1" x14ac:dyDescent="0.2">
      <c r="A115" s="129"/>
      <c r="B115" s="129"/>
      <c r="C115" s="129"/>
      <c r="D115" s="129"/>
      <c r="E115" s="130"/>
      <c r="F115" s="129"/>
      <c r="G115" s="129"/>
      <c r="H115" s="129"/>
      <c r="I115" s="129"/>
      <c r="J115" s="154"/>
    </row>
    <row r="116" spans="1:10" x14ac:dyDescent="0.2">
      <c r="A116" s="124"/>
      <c r="B116" s="124"/>
      <c r="C116" s="124"/>
      <c r="D116" s="124"/>
      <c r="E116" s="125"/>
      <c r="F116" s="124"/>
      <c r="G116" s="124"/>
      <c r="H116" s="124"/>
      <c r="I116" s="124"/>
      <c r="J116" s="154"/>
    </row>
    <row r="117" spans="1:10" x14ac:dyDescent="0.2">
      <c r="A117" s="129"/>
      <c r="B117" s="129"/>
      <c r="C117" s="129"/>
      <c r="D117" s="129"/>
      <c r="E117" s="130"/>
      <c r="F117" s="129"/>
      <c r="G117" s="129"/>
      <c r="H117" s="129"/>
      <c r="I117" s="129"/>
      <c r="J117" s="154"/>
    </row>
    <row r="118" spans="1:10" x14ac:dyDescent="0.2">
      <c r="A118" s="178" t="s">
        <v>56</v>
      </c>
      <c r="B118" s="129"/>
      <c r="C118" s="309"/>
      <c r="D118" s="309"/>
      <c r="E118" s="309"/>
      <c r="F118" s="129"/>
      <c r="G118" s="129"/>
      <c r="H118" s="129"/>
      <c r="I118" s="129"/>
      <c r="J118" s="154"/>
    </row>
    <row r="119" spans="1:10" x14ac:dyDescent="0.2">
      <c r="A119" s="178" t="s">
        <v>54</v>
      </c>
      <c r="B119" s="129"/>
      <c r="C119" s="309"/>
      <c r="D119" s="309"/>
      <c r="E119" s="309"/>
      <c r="F119" s="309"/>
      <c r="G119" s="309"/>
      <c r="H119" s="129"/>
      <c r="I119" s="129"/>
      <c r="J119" s="154"/>
    </row>
    <row r="120" spans="1:10" x14ac:dyDescent="0.2">
      <c r="A120" s="178" t="s">
        <v>55</v>
      </c>
      <c r="B120" s="129"/>
      <c r="C120" s="309"/>
      <c r="D120" s="309"/>
      <c r="E120" s="309"/>
      <c r="F120" s="309"/>
      <c r="G120" s="309"/>
      <c r="H120" s="129"/>
      <c r="I120" s="129"/>
      <c r="J120" s="154"/>
    </row>
    <row r="121" spans="1:10" x14ac:dyDescent="0.2">
      <c r="A121" s="129"/>
      <c r="B121" s="129"/>
      <c r="C121" s="309"/>
      <c r="D121" s="309"/>
      <c r="E121" s="309"/>
      <c r="F121" s="309"/>
      <c r="G121" s="309"/>
      <c r="H121" s="129"/>
      <c r="I121" s="129"/>
      <c r="J121" s="154"/>
    </row>
    <row r="122" spans="1:10" x14ac:dyDescent="0.2">
      <c r="A122" s="129"/>
      <c r="B122" s="129"/>
      <c r="C122" s="309"/>
      <c r="D122" s="309"/>
      <c r="E122" s="309"/>
      <c r="F122" s="309"/>
      <c r="G122" s="309"/>
      <c r="H122" s="129"/>
      <c r="I122" s="129"/>
      <c r="J122" s="154"/>
    </row>
    <row r="123" spans="1:10" x14ac:dyDescent="0.2">
      <c r="A123" s="129"/>
      <c r="B123" s="129"/>
      <c r="C123" s="129"/>
      <c r="D123" s="129"/>
      <c r="E123" s="130"/>
      <c r="F123" s="129"/>
      <c r="G123" s="129"/>
      <c r="H123" s="129"/>
      <c r="I123" s="129"/>
      <c r="J123" s="154"/>
    </row>
  </sheetData>
  <sheetProtection sheet="1" objects="1" scenarios="1"/>
  <mergeCells count="25">
    <mergeCell ref="A1:J1"/>
    <mergeCell ref="L7:P7"/>
    <mergeCell ref="L8:Q8"/>
    <mergeCell ref="B63:G63"/>
    <mergeCell ref="A71:C71"/>
    <mergeCell ref="D71:H71"/>
    <mergeCell ref="A72:C72"/>
    <mergeCell ref="D72:H72"/>
    <mergeCell ref="A73:C73"/>
    <mergeCell ref="D73:H73"/>
    <mergeCell ref="A74:C74"/>
    <mergeCell ref="D74:H74"/>
    <mergeCell ref="C122:G122"/>
    <mergeCell ref="A75:C75"/>
    <mergeCell ref="A76:C76"/>
    <mergeCell ref="D76:H76"/>
    <mergeCell ref="A77:C77"/>
    <mergeCell ref="D77:H77"/>
    <mergeCell ref="A78:C78"/>
    <mergeCell ref="D78:H78"/>
    <mergeCell ref="A89:I93"/>
    <mergeCell ref="C118:E118"/>
    <mergeCell ref="C119:G119"/>
    <mergeCell ref="C120:G120"/>
    <mergeCell ref="C121:G121"/>
  </mergeCells>
  <pageMargins left="1.25" right="0.75" top="0.5" bottom="0.5" header="0.5" footer="0.5"/>
  <pageSetup scale="85" orientation="portrait" r:id="rId1"/>
  <headerFooter alignWithMargins="0">
    <oddFooter>&amp;L&amp;A&amp;CUniversity of Idaho&amp;RAERS Dept</oddFooter>
  </headerFooter>
  <rowBreaks count="1" manualBreakCount="1">
    <brk id="6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zoomScaleNormal="100" workbookViewId="0">
      <pane ySplit="4" topLeftCell="A5" activePane="bottomLeft" state="frozen"/>
      <selection pane="bottomLeft" sqref="A1:J1"/>
    </sheetView>
  </sheetViews>
  <sheetFormatPr defaultRowHeight="12.75" x14ac:dyDescent="0.2"/>
  <cols>
    <col min="1" max="1" width="26.5703125" style="112" customWidth="1"/>
    <col min="2" max="2" width="2" style="112" customWidth="1"/>
    <col min="3" max="3" width="11.7109375" style="112" customWidth="1"/>
    <col min="4" max="4" width="1.140625" style="112" customWidth="1"/>
    <col min="5" max="5" width="10.7109375" style="179" customWidth="1"/>
    <col min="6" max="6" width="1.5703125" style="112" customWidth="1"/>
    <col min="7" max="7" width="10.7109375" style="112" customWidth="1"/>
    <col min="8" max="8" width="1.7109375" style="112" customWidth="1"/>
    <col min="9" max="9" width="16.7109375" style="180" customWidth="1"/>
    <col min="10" max="10" width="1.5703125" style="112" customWidth="1"/>
    <col min="11" max="11" width="1.7109375" style="112" customWidth="1"/>
    <col min="12" max="12" width="11.85546875" style="112" customWidth="1"/>
    <col min="13" max="16384" width="9.140625" style="112"/>
  </cols>
  <sheetData>
    <row r="1" spans="1:17" ht="33.75" customHeight="1" x14ac:dyDescent="0.2">
      <c r="A1" s="313" t="s">
        <v>295</v>
      </c>
      <c r="B1" s="313"/>
      <c r="C1" s="313"/>
      <c r="D1" s="313"/>
      <c r="E1" s="313"/>
      <c r="F1" s="313"/>
      <c r="G1" s="313"/>
      <c r="H1" s="313"/>
      <c r="I1" s="313"/>
      <c r="J1" s="313"/>
      <c r="L1" s="204" t="s">
        <v>308</v>
      </c>
    </row>
    <row r="2" spans="1:17" ht="3.75" customHeight="1" x14ac:dyDescent="0.2">
      <c r="A2" s="113"/>
      <c r="B2" s="113"/>
      <c r="C2" s="113"/>
      <c r="D2" s="113"/>
      <c r="E2" s="114"/>
      <c r="F2" s="113"/>
      <c r="G2" s="113"/>
      <c r="H2" s="113"/>
      <c r="I2" s="115"/>
      <c r="J2" s="113"/>
    </row>
    <row r="3" spans="1:17" ht="15" x14ac:dyDescent="0.2">
      <c r="A3" s="116"/>
      <c r="B3" s="116"/>
      <c r="C3" s="117" t="s">
        <v>2</v>
      </c>
      <c r="D3" s="118"/>
      <c r="E3" s="119"/>
      <c r="F3" s="118"/>
      <c r="G3" s="118" t="s">
        <v>5</v>
      </c>
      <c r="H3" s="118"/>
      <c r="I3" s="120" t="s">
        <v>8</v>
      </c>
      <c r="J3" s="121"/>
    </row>
    <row r="4" spans="1:17" ht="15" x14ac:dyDescent="0.2">
      <c r="A4" s="122" t="s">
        <v>1</v>
      </c>
      <c r="B4" s="116"/>
      <c r="C4" s="117" t="s">
        <v>3</v>
      </c>
      <c r="D4" s="118"/>
      <c r="E4" s="119" t="s">
        <v>4</v>
      </c>
      <c r="F4" s="118"/>
      <c r="G4" s="118" t="s">
        <v>6</v>
      </c>
      <c r="H4" s="118"/>
      <c r="I4" s="120" t="s">
        <v>7</v>
      </c>
      <c r="J4" s="121"/>
    </row>
    <row r="5" spans="1:17" ht="5.25" customHeight="1" x14ac:dyDescent="0.2">
      <c r="A5" s="123"/>
      <c r="B5" s="124"/>
      <c r="C5" s="124"/>
      <c r="D5" s="124"/>
      <c r="E5" s="125"/>
      <c r="F5" s="124"/>
      <c r="G5" s="124"/>
      <c r="H5" s="124"/>
      <c r="I5" s="126"/>
      <c r="J5" s="127"/>
    </row>
    <row r="6" spans="1:17" x14ac:dyDescent="0.2">
      <c r="A6" s="128" t="s">
        <v>0</v>
      </c>
      <c r="B6" s="129"/>
      <c r="C6" s="129"/>
      <c r="D6" s="129"/>
      <c r="E6" s="130"/>
      <c r="F6" s="129"/>
      <c r="G6" s="129"/>
      <c r="H6" s="129"/>
      <c r="I6" s="121"/>
      <c r="J6" s="121"/>
    </row>
    <row r="7" spans="1:17" x14ac:dyDescent="0.2">
      <c r="A7" s="187" t="s">
        <v>148</v>
      </c>
      <c r="B7" s="132"/>
      <c r="C7" s="131">
        <v>125</v>
      </c>
      <c r="D7" s="132"/>
      <c r="E7" s="182" t="s">
        <v>69</v>
      </c>
      <c r="F7" s="132"/>
      <c r="G7" s="216">
        <v>5.9</v>
      </c>
      <c r="H7" s="132"/>
      <c r="I7" s="135">
        <f>C7*G7</f>
        <v>737.5</v>
      </c>
      <c r="J7" s="136"/>
      <c r="L7" s="314"/>
      <c r="M7" s="314"/>
      <c r="N7" s="314"/>
      <c r="O7" s="314"/>
      <c r="P7" s="314"/>
    </row>
    <row r="8" spans="1:17" ht="6.75" customHeight="1" x14ac:dyDescent="0.2">
      <c r="A8" s="132"/>
      <c r="B8" s="132"/>
      <c r="C8" s="132"/>
      <c r="D8" s="132"/>
      <c r="E8" s="137"/>
      <c r="F8" s="132"/>
      <c r="G8" s="138"/>
      <c r="H8" s="132"/>
      <c r="I8" s="135"/>
      <c r="J8" s="136"/>
      <c r="L8" s="315"/>
      <c r="M8" s="315"/>
      <c r="N8" s="315"/>
      <c r="O8" s="315"/>
      <c r="P8" s="315"/>
      <c r="Q8" s="315"/>
    </row>
    <row r="9" spans="1:17" x14ac:dyDescent="0.2">
      <c r="A9" s="128" t="s">
        <v>11</v>
      </c>
      <c r="B9" s="129"/>
      <c r="C9" s="129"/>
      <c r="D9" s="129"/>
      <c r="E9" s="130"/>
      <c r="F9" s="129"/>
      <c r="G9" s="139"/>
      <c r="H9" s="129"/>
      <c r="I9" s="140"/>
      <c r="J9" s="121"/>
    </row>
    <row r="10" spans="1:17" ht="6.75" customHeight="1" x14ac:dyDescent="0.2">
      <c r="A10" s="129"/>
      <c r="B10" s="129"/>
      <c r="C10" s="129"/>
      <c r="D10" s="129"/>
      <c r="E10" s="130"/>
      <c r="F10" s="129"/>
      <c r="G10" s="139"/>
      <c r="H10" s="129"/>
      <c r="I10" s="140"/>
      <c r="J10" s="121"/>
    </row>
    <row r="11" spans="1:17" x14ac:dyDescent="0.2">
      <c r="A11" s="141" t="s">
        <v>12</v>
      </c>
      <c r="B11" s="129"/>
      <c r="C11" s="129"/>
      <c r="D11" s="129"/>
      <c r="E11" s="130"/>
      <c r="F11" s="129"/>
      <c r="G11" s="139"/>
      <c r="H11" s="129"/>
      <c r="I11" s="142">
        <f>SUM(I12:I13)</f>
        <v>22</v>
      </c>
      <c r="J11" s="121"/>
    </row>
    <row r="12" spans="1:17" x14ac:dyDescent="0.2">
      <c r="A12" s="183" t="s">
        <v>120</v>
      </c>
      <c r="B12" s="129"/>
      <c r="C12" s="143">
        <v>100</v>
      </c>
      <c r="D12" s="129"/>
      <c r="E12" s="144" t="s">
        <v>35</v>
      </c>
      <c r="F12" s="129"/>
      <c r="G12" s="148">
        <v>0.22</v>
      </c>
      <c r="H12" s="129"/>
      <c r="I12" s="140">
        <f>C12*G12</f>
        <v>22</v>
      </c>
      <c r="J12" s="121"/>
    </row>
    <row r="13" spans="1:17" x14ac:dyDescent="0.2">
      <c r="A13" s="143"/>
      <c r="B13" s="129"/>
      <c r="C13" s="143"/>
      <c r="D13" s="129"/>
      <c r="E13" s="144"/>
      <c r="F13" s="129"/>
      <c r="G13" s="146"/>
      <c r="H13" s="129"/>
      <c r="I13" s="140">
        <f>C13*G13</f>
        <v>0</v>
      </c>
      <c r="J13" s="121"/>
    </row>
    <row r="14" spans="1:17" ht="7.5" customHeight="1" x14ac:dyDescent="0.2">
      <c r="A14" s="129"/>
      <c r="B14" s="129"/>
      <c r="C14" s="129"/>
      <c r="D14" s="129"/>
      <c r="E14" s="130"/>
      <c r="F14" s="129"/>
      <c r="G14" s="139"/>
      <c r="H14" s="129"/>
      <c r="I14" s="140"/>
      <c r="J14" s="121"/>
    </row>
    <row r="15" spans="1:17" x14ac:dyDescent="0.2">
      <c r="A15" s="141" t="s">
        <v>13</v>
      </c>
      <c r="B15" s="129"/>
      <c r="C15" s="129"/>
      <c r="D15" s="129"/>
      <c r="E15" s="130"/>
      <c r="F15" s="129"/>
      <c r="G15" s="139"/>
      <c r="H15" s="129"/>
      <c r="I15" s="142">
        <f>SUM(I16:I21)</f>
        <v>109</v>
      </c>
      <c r="J15" s="121"/>
    </row>
    <row r="16" spans="1:17" x14ac:dyDescent="0.2">
      <c r="A16" s="143" t="s">
        <v>68</v>
      </c>
      <c r="B16" s="129"/>
      <c r="C16" s="143">
        <v>150</v>
      </c>
      <c r="D16" s="129"/>
      <c r="E16" s="144" t="s">
        <v>35</v>
      </c>
      <c r="F16" s="129"/>
      <c r="G16" s="148">
        <v>0.55000000000000004</v>
      </c>
      <c r="H16" s="129"/>
      <c r="I16" s="140">
        <f t="shared" ref="I16:I21" si="0">C16*G16</f>
        <v>82.5</v>
      </c>
      <c r="J16" s="121"/>
    </row>
    <row r="17" spans="1:13" x14ac:dyDescent="0.2">
      <c r="A17" s="143" t="s">
        <v>66</v>
      </c>
      <c r="B17" s="129"/>
      <c r="C17" s="143">
        <v>50</v>
      </c>
      <c r="D17" s="129"/>
      <c r="E17" s="144" t="s">
        <v>35</v>
      </c>
      <c r="F17" s="129"/>
      <c r="G17" s="148">
        <v>0.53</v>
      </c>
      <c r="H17" s="129"/>
      <c r="I17" s="140">
        <f t="shared" si="0"/>
        <v>26.5</v>
      </c>
      <c r="J17" s="121"/>
    </row>
    <row r="18" spans="1:13" x14ac:dyDescent="0.2">
      <c r="A18" s="143"/>
      <c r="B18" s="129"/>
      <c r="C18" s="143"/>
      <c r="D18" s="129"/>
      <c r="E18" s="144"/>
      <c r="F18" s="129"/>
      <c r="G18" s="145"/>
      <c r="H18" s="129"/>
      <c r="I18" s="149">
        <f t="shared" si="0"/>
        <v>0</v>
      </c>
      <c r="J18" s="121"/>
    </row>
    <row r="19" spans="1:13" x14ac:dyDescent="0.2">
      <c r="A19" s="143"/>
      <c r="B19" s="129"/>
      <c r="C19" s="143"/>
      <c r="D19" s="129"/>
      <c r="E19" s="144"/>
      <c r="F19" s="129"/>
      <c r="G19" s="150"/>
      <c r="H19" s="129"/>
      <c r="I19" s="149">
        <f t="shared" si="0"/>
        <v>0</v>
      </c>
      <c r="J19" s="121"/>
    </row>
    <row r="20" spans="1:13" x14ac:dyDescent="0.2">
      <c r="A20" s="143"/>
      <c r="B20" s="129"/>
      <c r="C20" s="143"/>
      <c r="D20" s="129"/>
      <c r="E20" s="144"/>
      <c r="F20" s="129"/>
      <c r="G20" s="150"/>
      <c r="H20" s="129"/>
      <c r="I20" s="149">
        <f t="shared" si="0"/>
        <v>0</v>
      </c>
      <c r="J20" s="121"/>
    </row>
    <row r="21" spans="1:13" x14ac:dyDescent="0.2">
      <c r="B21" s="129"/>
      <c r="C21" s="143"/>
      <c r="D21" s="129"/>
      <c r="E21" s="144"/>
      <c r="F21" s="129"/>
      <c r="G21" s="146"/>
      <c r="H21" s="129"/>
      <c r="I21" s="149">
        <f t="shared" si="0"/>
        <v>0</v>
      </c>
      <c r="J21" s="121"/>
    </row>
    <row r="22" spans="1:13" x14ac:dyDescent="0.2">
      <c r="A22" s="141"/>
      <c r="B22" s="129"/>
      <c r="C22" s="129"/>
      <c r="D22" s="129"/>
      <c r="E22" s="130"/>
      <c r="F22" s="129"/>
      <c r="G22" s="139"/>
      <c r="H22" s="129"/>
      <c r="I22" s="149"/>
      <c r="J22" s="121"/>
    </row>
    <row r="23" spans="1:13" x14ac:dyDescent="0.2">
      <c r="A23" s="141" t="s">
        <v>16</v>
      </c>
      <c r="B23" s="129"/>
      <c r="C23" s="129"/>
      <c r="D23" s="129"/>
      <c r="E23" s="130"/>
      <c r="F23" s="129"/>
      <c r="G23" s="139"/>
      <c r="H23" s="129"/>
      <c r="I23" s="151">
        <f>SUM(I24:I28)</f>
        <v>28.036000000000001</v>
      </c>
      <c r="J23" s="121"/>
    </row>
    <row r="24" spans="1:13" x14ac:dyDescent="0.2">
      <c r="A24" s="152" t="s">
        <v>262</v>
      </c>
      <c r="B24" s="129"/>
      <c r="C24" s="143">
        <v>16.399999999999999</v>
      </c>
      <c r="D24" s="129"/>
      <c r="E24" s="185" t="s">
        <v>175</v>
      </c>
      <c r="F24" s="129"/>
      <c r="G24" s="148">
        <v>1.0900000000000001</v>
      </c>
      <c r="H24" s="129"/>
      <c r="I24" s="149">
        <f>C24*G24</f>
        <v>17.876000000000001</v>
      </c>
      <c r="J24" s="121"/>
      <c r="K24" s="180"/>
    </row>
    <row r="25" spans="1:13" x14ac:dyDescent="0.2">
      <c r="A25" s="152" t="s">
        <v>263</v>
      </c>
      <c r="B25" s="129"/>
      <c r="C25" s="153">
        <v>0.8</v>
      </c>
      <c r="D25" s="129"/>
      <c r="E25" s="185" t="s">
        <v>161</v>
      </c>
      <c r="F25" s="129"/>
      <c r="G25" s="148">
        <v>5.5</v>
      </c>
      <c r="H25" s="129"/>
      <c r="I25" s="149">
        <f>C25*G25</f>
        <v>4.4000000000000004</v>
      </c>
      <c r="J25" s="121"/>
    </row>
    <row r="26" spans="1:13" x14ac:dyDescent="0.2">
      <c r="A26" s="152" t="s">
        <v>264</v>
      </c>
      <c r="B26" s="129"/>
      <c r="C26" s="153">
        <v>0.6</v>
      </c>
      <c r="D26" s="129"/>
      <c r="E26" s="185" t="s">
        <v>175</v>
      </c>
      <c r="F26" s="129"/>
      <c r="G26" s="148">
        <v>9.6</v>
      </c>
      <c r="H26" s="129"/>
      <c r="I26" s="149">
        <f>C26*G26</f>
        <v>5.76</v>
      </c>
      <c r="J26" s="121"/>
      <c r="K26" s="180"/>
      <c r="L26" s="180"/>
      <c r="M26" s="180"/>
    </row>
    <row r="27" spans="1:13" x14ac:dyDescent="0.2">
      <c r="A27" s="143"/>
      <c r="B27" s="129"/>
      <c r="C27" s="143"/>
      <c r="D27" s="129"/>
      <c r="E27" s="144"/>
      <c r="F27" s="129"/>
      <c r="G27" s="150"/>
      <c r="H27" s="129"/>
      <c r="I27" s="149">
        <f>C27*G27</f>
        <v>0</v>
      </c>
      <c r="J27" s="121"/>
    </row>
    <row r="28" spans="1:13" x14ac:dyDescent="0.2">
      <c r="A28" s="143"/>
      <c r="B28" s="129"/>
      <c r="C28" s="143"/>
      <c r="D28" s="129"/>
      <c r="E28" s="144"/>
      <c r="F28" s="129"/>
      <c r="G28" s="150"/>
      <c r="H28" s="129"/>
      <c r="I28" s="149">
        <f>C28*G28</f>
        <v>0</v>
      </c>
      <c r="J28" s="121"/>
    </row>
    <row r="29" spans="1:13" ht="5.25" customHeight="1" x14ac:dyDescent="0.2">
      <c r="A29" s="129"/>
      <c r="B29" s="129"/>
      <c r="C29" s="129"/>
      <c r="D29" s="129"/>
      <c r="E29" s="130"/>
      <c r="F29" s="129"/>
      <c r="G29" s="139"/>
      <c r="H29" s="129"/>
      <c r="I29" s="149"/>
      <c r="J29" s="121"/>
    </row>
    <row r="30" spans="1:13" x14ac:dyDescent="0.2">
      <c r="A30" s="141" t="s">
        <v>39</v>
      </c>
      <c r="B30" s="129"/>
      <c r="C30" s="129"/>
      <c r="D30" s="129"/>
      <c r="E30" s="130"/>
      <c r="F30" s="129"/>
      <c r="G30" s="139"/>
      <c r="H30" s="129"/>
      <c r="I30" s="151">
        <f>SUM(I31:I35)</f>
        <v>37</v>
      </c>
      <c r="J30" s="121"/>
    </row>
    <row r="31" spans="1:13" x14ac:dyDescent="0.2">
      <c r="A31" s="143" t="s">
        <v>207</v>
      </c>
      <c r="B31" s="129"/>
      <c r="C31" s="143">
        <v>2</v>
      </c>
      <c r="D31" s="129"/>
      <c r="E31" s="144" t="s">
        <v>163</v>
      </c>
      <c r="F31" s="129"/>
      <c r="G31" s="148">
        <v>7.25</v>
      </c>
      <c r="H31" s="129"/>
      <c r="I31" s="149">
        <f>C31*G31</f>
        <v>14.5</v>
      </c>
      <c r="J31" s="121"/>
    </row>
    <row r="32" spans="1:13" x14ac:dyDescent="0.2">
      <c r="A32" s="213" t="s">
        <v>193</v>
      </c>
      <c r="B32" s="212"/>
      <c r="C32" s="213">
        <v>125</v>
      </c>
      <c r="D32" s="212"/>
      <c r="E32" s="144" t="s">
        <v>69</v>
      </c>
      <c r="F32" s="212"/>
      <c r="G32" s="148">
        <v>0.18</v>
      </c>
      <c r="H32" s="129"/>
      <c r="I32" s="149">
        <f>C32*G32</f>
        <v>22.5</v>
      </c>
      <c r="J32" s="121"/>
    </row>
    <row r="33" spans="1:10" x14ac:dyDescent="0.2">
      <c r="A33" s="143"/>
      <c r="B33" s="129"/>
      <c r="C33" s="143"/>
      <c r="D33" s="129"/>
      <c r="E33" s="144"/>
      <c r="F33" s="129"/>
      <c r="G33" s="148"/>
      <c r="H33" s="129"/>
      <c r="I33" s="149">
        <f>C33*G33</f>
        <v>0</v>
      </c>
      <c r="J33" s="121"/>
    </row>
    <row r="34" spans="1:10" x14ac:dyDescent="0.2">
      <c r="A34" s="143"/>
      <c r="B34" s="129"/>
      <c r="C34" s="143"/>
      <c r="D34" s="129"/>
      <c r="E34" s="144"/>
      <c r="F34" s="129"/>
      <c r="G34" s="150"/>
      <c r="H34" s="129"/>
      <c r="I34" s="149">
        <f>C34*G34</f>
        <v>0</v>
      </c>
      <c r="J34" s="121"/>
    </row>
    <row r="35" spans="1:10" x14ac:dyDescent="0.2">
      <c r="A35" s="143"/>
      <c r="B35" s="129"/>
      <c r="C35" s="143"/>
      <c r="D35" s="129"/>
      <c r="E35" s="144"/>
      <c r="F35" s="129"/>
      <c r="G35" s="150"/>
      <c r="H35" s="129"/>
      <c r="I35" s="149">
        <f>C35*G35</f>
        <v>0</v>
      </c>
      <c r="J35" s="121"/>
    </row>
    <row r="36" spans="1:10" ht="6" customHeight="1" x14ac:dyDescent="0.2">
      <c r="A36" s="129"/>
      <c r="B36" s="129"/>
      <c r="C36" s="129"/>
      <c r="D36" s="129"/>
      <c r="E36" s="130"/>
      <c r="F36" s="129"/>
      <c r="G36" s="139"/>
      <c r="H36" s="129"/>
      <c r="I36" s="149"/>
      <c r="J36" s="121"/>
    </row>
    <row r="37" spans="1:10" x14ac:dyDescent="0.2">
      <c r="A37" s="141" t="s">
        <v>19</v>
      </c>
      <c r="B37" s="129"/>
      <c r="C37" s="154"/>
      <c r="D37" s="129"/>
      <c r="E37" s="130"/>
      <c r="F37" s="129"/>
      <c r="G37" s="139"/>
      <c r="H37" s="129"/>
      <c r="I37" s="151">
        <f>SUM(I38:I40)</f>
        <v>93.8</v>
      </c>
      <c r="J37" s="121"/>
    </row>
    <row r="38" spans="1:10" x14ac:dyDescent="0.2">
      <c r="A38" s="143" t="s">
        <v>77</v>
      </c>
      <c r="B38" s="129"/>
      <c r="C38" s="143">
        <v>20</v>
      </c>
      <c r="D38" s="129"/>
      <c r="E38" s="144" t="s">
        <v>165</v>
      </c>
      <c r="F38" s="129"/>
      <c r="G38" s="148">
        <v>1.9</v>
      </c>
      <c r="H38" s="129"/>
      <c r="I38" s="149">
        <f>C38*G38</f>
        <v>38</v>
      </c>
      <c r="J38" s="121"/>
    </row>
    <row r="39" spans="1:10" x14ac:dyDescent="0.2">
      <c r="A39" s="143" t="s">
        <v>18</v>
      </c>
      <c r="B39" s="129"/>
      <c r="C39" s="143">
        <v>1</v>
      </c>
      <c r="D39" s="129"/>
      <c r="E39" s="144" t="s">
        <v>163</v>
      </c>
      <c r="F39" s="129"/>
      <c r="G39" s="148">
        <v>45.6</v>
      </c>
      <c r="H39" s="129"/>
      <c r="I39" s="149">
        <f>C39*G39</f>
        <v>45.6</v>
      </c>
      <c r="J39" s="121"/>
    </row>
    <row r="40" spans="1:10" x14ac:dyDescent="0.2">
      <c r="A40" s="143" t="s">
        <v>78</v>
      </c>
      <c r="B40" s="129"/>
      <c r="C40" s="143">
        <v>20</v>
      </c>
      <c r="D40" s="129"/>
      <c r="E40" s="144" t="s">
        <v>165</v>
      </c>
      <c r="F40" s="129"/>
      <c r="G40" s="148">
        <v>0.51</v>
      </c>
      <c r="H40" s="129"/>
      <c r="I40" s="149">
        <f>C40*G40</f>
        <v>10.199999999999999</v>
      </c>
      <c r="J40" s="121"/>
    </row>
    <row r="41" spans="1:10" ht="6" customHeight="1" x14ac:dyDescent="0.2">
      <c r="A41" s="156"/>
      <c r="B41" s="154"/>
      <c r="C41" s="156"/>
      <c r="D41" s="154"/>
      <c r="E41" s="157"/>
      <c r="F41" s="154"/>
      <c r="G41" s="158"/>
      <c r="H41" s="129"/>
      <c r="I41" s="149"/>
      <c r="J41" s="121"/>
    </row>
    <row r="42" spans="1:10" x14ac:dyDescent="0.2">
      <c r="A42" s="141" t="s">
        <v>121</v>
      </c>
      <c r="B42" s="129"/>
      <c r="C42" s="129"/>
      <c r="D42" s="129"/>
      <c r="E42" s="130"/>
      <c r="F42" s="129"/>
      <c r="G42" s="139"/>
      <c r="H42" s="129"/>
      <c r="I42" s="151">
        <f>SUM(I43:I47)</f>
        <v>34.939</v>
      </c>
      <c r="J42" s="121"/>
    </row>
    <row r="43" spans="1:10" x14ac:dyDescent="0.2">
      <c r="A43" s="143" t="s">
        <v>169</v>
      </c>
      <c r="B43" s="129"/>
      <c r="C43" s="147">
        <v>2.5099999999999998</v>
      </c>
      <c r="D43" s="129"/>
      <c r="E43" s="144" t="s">
        <v>112</v>
      </c>
      <c r="F43" s="129"/>
      <c r="G43" s="148">
        <v>2.5</v>
      </c>
      <c r="H43" s="129"/>
      <c r="I43" s="149">
        <f>C43*G43</f>
        <v>6.2749999999999995</v>
      </c>
      <c r="J43" s="121"/>
    </row>
    <row r="44" spans="1:10" x14ac:dyDescent="0.2">
      <c r="A44" s="143" t="s">
        <v>170</v>
      </c>
      <c r="B44" s="129"/>
      <c r="C44" s="147">
        <v>5.24</v>
      </c>
      <c r="D44" s="129"/>
      <c r="E44" s="144" t="s">
        <v>112</v>
      </c>
      <c r="F44" s="129"/>
      <c r="G44" s="148">
        <v>2.2999999999999998</v>
      </c>
      <c r="H44" s="129"/>
      <c r="I44" s="149">
        <f>C44*G44</f>
        <v>12.052</v>
      </c>
      <c r="J44" s="121"/>
    </row>
    <row r="45" spans="1:10" x14ac:dyDescent="0.2">
      <c r="A45" s="143" t="s">
        <v>171</v>
      </c>
      <c r="B45" s="129"/>
      <c r="C45" s="147">
        <v>0.12</v>
      </c>
      <c r="D45" s="129"/>
      <c r="E45" s="144" t="s">
        <v>112</v>
      </c>
      <c r="F45" s="129"/>
      <c r="G45" s="148">
        <v>2.85</v>
      </c>
      <c r="H45" s="129"/>
      <c r="I45" s="149">
        <f>C45*G45</f>
        <v>0.34199999999999997</v>
      </c>
      <c r="J45" s="121"/>
    </row>
    <row r="46" spans="1:10" x14ac:dyDescent="0.2">
      <c r="A46" s="147" t="s">
        <v>125</v>
      </c>
      <c r="B46" s="129"/>
      <c r="C46" s="143">
        <v>1</v>
      </c>
      <c r="D46" s="129"/>
      <c r="E46" s="144" t="s">
        <v>163</v>
      </c>
      <c r="F46" s="129"/>
      <c r="G46" s="148">
        <v>2.8</v>
      </c>
      <c r="H46" s="129"/>
      <c r="I46" s="149">
        <f>C46*G46</f>
        <v>2.8</v>
      </c>
      <c r="J46" s="121"/>
    </row>
    <row r="47" spans="1:10" x14ac:dyDescent="0.2">
      <c r="A47" s="147" t="s">
        <v>172</v>
      </c>
      <c r="B47" s="129"/>
      <c r="C47" s="143">
        <v>1</v>
      </c>
      <c r="D47" s="129"/>
      <c r="E47" s="144" t="s">
        <v>163</v>
      </c>
      <c r="F47" s="129"/>
      <c r="G47" s="148">
        <v>13.47</v>
      </c>
      <c r="H47" s="129"/>
      <c r="I47" s="149">
        <f>C47*G47</f>
        <v>13.47</v>
      </c>
      <c r="J47" s="121"/>
    </row>
    <row r="48" spans="1:10" ht="6" customHeight="1" x14ac:dyDescent="0.2">
      <c r="A48" s="156"/>
      <c r="B48" s="154"/>
      <c r="C48" s="156"/>
      <c r="D48" s="154"/>
      <c r="E48" s="157"/>
      <c r="F48" s="154"/>
      <c r="G48" s="158"/>
      <c r="H48" s="129"/>
      <c r="I48" s="149"/>
      <c r="J48" s="121"/>
    </row>
    <row r="49" spans="1:10" x14ac:dyDescent="0.2">
      <c r="A49" s="141" t="s">
        <v>122</v>
      </c>
      <c r="B49" s="129"/>
      <c r="C49" s="129"/>
      <c r="D49" s="129"/>
      <c r="E49" s="130"/>
      <c r="F49" s="129"/>
      <c r="G49" s="139"/>
      <c r="H49" s="129"/>
      <c r="I49" s="151">
        <f>SUM(I50:I52)</f>
        <v>50.778999999999996</v>
      </c>
      <c r="J49" s="121"/>
    </row>
    <row r="50" spans="1:10" x14ac:dyDescent="0.2">
      <c r="A50" s="143" t="s">
        <v>167</v>
      </c>
      <c r="B50" s="129"/>
      <c r="C50" s="147">
        <v>1.68</v>
      </c>
      <c r="D50" s="129"/>
      <c r="E50" s="144" t="s">
        <v>38</v>
      </c>
      <c r="F50" s="129"/>
      <c r="G50" s="148">
        <v>18.5</v>
      </c>
      <c r="H50" s="129"/>
      <c r="I50" s="149">
        <f>C50*G50</f>
        <v>31.08</v>
      </c>
      <c r="J50" s="121"/>
    </row>
    <row r="51" spans="1:10" x14ac:dyDescent="0.2">
      <c r="A51" s="143" t="s">
        <v>211</v>
      </c>
      <c r="B51" s="129"/>
      <c r="C51" s="153">
        <v>0.8</v>
      </c>
      <c r="D51" s="129"/>
      <c r="E51" s="144" t="s">
        <v>38</v>
      </c>
      <c r="F51" s="129"/>
      <c r="G51" s="193">
        <v>18.5</v>
      </c>
      <c r="H51" s="129"/>
      <c r="I51" s="149">
        <f>C51*G51</f>
        <v>14.8</v>
      </c>
      <c r="J51" s="121"/>
    </row>
    <row r="52" spans="1:10" x14ac:dyDescent="0.2">
      <c r="A52" s="143" t="s">
        <v>168</v>
      </c>
      <c r="B52" s="129"/>
      <c r="C52" s="147">
        <v>0.46</v>
      </c>
      <c r="D52" s="129"/>
      <c r="E52" s="144" t="s">
        <v>38</v>
      </c>
      <c r="F52" s="129"/>
      <c r="G52" s="148">
        <v>10.65</v>
      </c>
      <c r="H52" s="129"/>
      <c r="I52" s="149">
        <f>C52*G52</f>
        <v>4.899</v>
      </c>
      <c r="J52" s="121"/>
    </row>
    <row r="53" spans="1:10" ht="5.25" customHeight="1" x14ac:dyDescent="0.2">
      <c r="A53" s="129"/>
      <c r="B53" s="129"/>
      <c r="C53" s="129"/>
      <c r="D53" s="129"/>
      <c r="E53" s="130"/>
      <c r="F53" s="129"/>
      <c r="G53" s="139"/>
      <c r="H53" s="129"/>
      <c r="I53" s="149"/>
      <c r="J53" s="121"/>
    </row>
    <row r="54" spans="1:10" x14ac:dyDescent="0.2">
      <c r="A54" s="141" t="s">
        <v>20</v>
      </c>
      <c r="B54" s="129"/>
      <c r="C54" s="129"/>
      <c r="D54" s="129"/>
      <c r="E54" s="130"/>
      <c r="F54" s="129"/>
      <c r="G54" s="139"/>
      <c r="H54" s="129"/>
      <c r="I54" s="151">
        <f>SUM(I55:I56)</f>
        <v>15</v>
      </c>
      <c r="J54" s="121"/>
    </row>
    <row r="55" spans="1:10" x14ac:dyDescent="0.2">
      <c r="A55" s="147" t="s">
        <v>21</v>
      </c>
      <c r="B55" s="129"/>
      <c r="C55" s="143">
        <v>1</v>
      </c>
      <c r="D55" s="129"/>
      <c r="E55" s="144" t="s">
        <v>163</v>
      </c>
      <c r="F55" s="129"/>
      <c r="G55" s="148">
        <v>15</v>
      </c>
      <c r="H55" s="129"/>
      <c r="I55" s="149">
        <f>C55*G55</f>
        <v>15</v>
      </c>
      <c r="J55" s="121"/>
    </row>
    <row r="56" spans="1:10" x14ac:dyDescent="0.2">
      <c r="A56" s="143"/>
      <c r="B56" s="129"/>
      <c r="C56" s="143"/>
      <c r="D56" s="129"/>
      <c r="E56" s="144"/>
      <c r="F56" s="129"/>
      <c r="G56" s="150"/>
      <c r="H56" s="129"/>
      <c r="I56" s="149">
        <f>C56*G56</f>
        <v>0</v>
      </c>
      <c r="J56" s="121"/>
    </row>
    <row r="57" spans="1:10" ht="4.5" customHeight="1" x14ac:dyDescent="0.2">
      <c r="A57" s="156"/>
      <c r="B57" s="154"/>
      <c r="C57" s="156"/>
      <c r="D57" s="154"/>
      <c r="E57" s="157"/>
      <c r="F57" s="154"/>
      <c r="G57" s="159"/>
      <c r="H57" s="129"/>
      <c r="I57" s="149"/>
      <c r="J57" s="121"/>
    </row>
    <row r="58" spans="1:10" x14ac:dyDescent="0.2">
      <c r="A58" s="141" t="s">
        <v>126</v>
      </c>
      <c r="B58" s="129"/>
      <c r="C58" s="129"/>
      <c r="D58" s="129"/>
      <c r="E58" s="130"/>
      <c r="F58" s="129"/>
      <c r="G58" s="139"/>
      <c r="H58" s="129"/>
      <c r="I58" s="151">
        <f>SUM(I59:I60)</f>
        <v>0</v>
      </c>
      <c r="J58" s="121"/>
    </row>
    <row r="59" spans="1:10" x14ac:dyDescent="0.2">
      <c r="A59" s="143" t="s">
        <v>127</v>
      </c>
      <c r="B59" s="129"/>
      <c r="C59" s="143"/>
      <c r="D59" s="129"/>
      <c r="E59" s="144"/>
      <c r="F59" s="129"/>
      <c r="G59" s="160"/>
      <c r="H59" s="129"/>
      <c r="I59" s="149">
        <f>C59*G59</f>
        <v>0</v>
      </c>
      <c r="J59" s="121"/>
    </row>
    <row r="60" spans="1:10" x14ac:dyDescent="0.2">
      <c r="A60" s="143" t="s">
        <v>128</v>
      </c>
      <c r="B60" s="129"/>
      <c r="C60" s="143"/>
      <c r="D60" s="129"/>
      <c r="E60" s="144"/>
      <c r="F60" s="129"/>
      <c r="G60" s="150"/>
      <c r="H60" s="129"/>
      <c r="I60" s="149">
        <f>C60*G60</f>
        <v>0</v>
      </c>
      <c r="J60" s="121"/>
    </row>
    <row r="61" spans="1:10" ht="4.5" customHeight="1" x14ac:dyDescent="0.2">
      <c r="A61" s="156"/>
      <c r="B61" s="154"/>
      <c r="C61" s="156"/>
      <c r="D61" s="154"/>
      <c r="E61" s="157"/>
      <c r="F61" s="154"/>
      <c r="G61" s="159"/>
      <c r="H61" s="129"/>
      <c r="I61" s="149"/>
      <c r="J61" s="121"/>
    </row>
    <row r="62" spans="1:10" x14ac:dyDescent="0.2">
      <c r="A62" s="161" t="s">
        <v>208</v>
      </c>
      <c r="B62" s="129"/>
      <c r="C62" s="310"/>
      <c r="D62" s="310"/>
      <c r="E62" s="310"/>
      <c r="F62" s="310"/>
      <c r="G62" s="310"/>
      <c r="H62" s="129"/>
      <c r="I62" s="148">
        <v>12.57</v>
      </c>
      <c r="J62" s="121"/>
    </row>
    <row r="63" spans="1:10" ht="5.25" customHeight="1" x14ac:dyDescent="0.2">
      <c r="A63" s="129"/>
      <c r="B63" s="129"/>
      <c r="C63" s="129"/>
      <c r="D63" s="129"/>
      <c r="E63" s="130"/>
      <c r="F63" s="129"/>
      <c r="G63" s="129"/>
      <c r="H63" s="129"/>
      <c r="I63" s="149"/>
      <c r="J63" s="121"/>
    </row>
    <row r="64" spans="1:10" x14ac:dyDescent="0.2">
      <c r="A64" s="141" t="s">
        <v>24</v>
      </c>
      <c r="B64" s="129"/>
      <c r="C64" s="129"/>
      <c r="D64" s="129"/>
      <c r="E64" s="130"/>
      <c r="F64" s="129"/>
      <c r="G64" s="129"/>
      <c r="H64" s="129"/>
      <c r="I64" s="149">
        <f>SUM(I11:I62)-(I11+I15+I23+I30+I37+I42+I49+I54+I58)</f>
        <v>403.12399999999997</v>
      </c>
      <c r="J64" s="121"/>
    </row>
    <row r="65" spans="1:10" x14ac:dyDescent="0.2">
      <c r="A65" s="141" t="s">
        <v>25</v>
      </c>
      <c r="B65" s="129"/>
      <c r="C65" s="129"/>
      <c r="D65" s="129"/>
      <c r="E65" s="130"/>
      <c r="F65" s="129"/>
      <c r="G65" s="129"/>
      <c r="H65" s="129"/>
      <c r="I65" s="149">
        <f>I64/C7</f>
        <v>3.2249919999999999</v>
      </c>
      <c r="J65" s="121"/>
    </row>
    <row r="66" spans="1:10" ht="5.25" customHeight="1" x14ac:dyDescent="0.2">
      <c r="A66" s="129"/>
      <c r="B66" s="129"/>
      <c r="C66" s="129"/>
      <c r="D66" s="129"/>
      <c r="E66" s="130"/>
      <c r="F66" s="129"/>
      <c r="G66" s="129"/>
      <c r="H66" s="129"/>
      <c r="I66" s="149"/>
      <c r="J66" s="121"/>
    </row>
    <row r="67" spans="1:10" x14ac:dyDescent="0.2">
      <c r="A67" s="124" t="s">
        <v>26</v>
      </c>
      <c r="B67" s="124"/>
      <c r="C67" s="124"/>
      <c r="D67" s="124"/>
      <c r="E67" s="125"/>
      <c r="F67" s="124"/>
      <c r="G67" s="124"/>
      <c r="H67" s="124"/>
      <c r="I67" s="162">
        <f>I7-I64</f>
        <v>334.37600000000003</v>
      </c>
      <c r="J67" s="121"/>
    </row>
    <row r="68" spans="1:10" ht="5.25" customHeight="1" x14ac:dyDescent="0.2">
      <c r="A68" s="129"/>
      <c r="B68" s="129"/>
      <c r="C68" s="129"/>
      <c r="D68" s="129"/>
      <c r="E68" s="130"/>
      <c r="F68" s="129"/>
      <c r="G68" s="129"/>
      <c r="H68" s="129"/>
      <c r="I68" s="149"/>
      <c r="J68" s="121"/>
    </row>
    <row r="69" spans="1:10" x14ac:dyDescent="0.2">
      <c r="A69" s="128" t="s">
        <v>27</v>
      </c>
      <c r="B69" s="129"/>
      <c r="C69" s="129"/>
      <c r="D69" s="129"/>
      <c r="E69" s="130"/>
      <c r="F69" s="129"/>
      <c r="G69" s="129"/>
      <c r="H69" s="129"/>
      <c r="I69" s="149"/>
      <c r="J69" s="121"/>
    </row>
    <row r="70" spans="1:10" x14ac:dyDescent="0.2">
      <c r="A70" s="312" t="s">
        <v>59</v>
      </c>
      <c r="B70" s="312"/>
      <c r="C70" s="312"/>
      <c r="D70" s="310"/>
      <c r="E70" s="310"/>
      <c r="F70" s="310"/>
      <c r="G70" s="310"/>
      <c r="H70" s="310"/>
      <c r="I70" s="148">
        <v>1.57</v>
      </c>
      <c r="J70" s="121"/>
    </row>
    <row r="71" spans="1:10" x14ac:dyDescent="0.2">
      <c r="A71" s="312" t="s">
        <v>57</v>
      </c>
      <c r="B71" s="312"/>
      <c r="C71" s="312"/>
      <c r="D71" s="310"/>
      <c r="E71" s="310"/>
      <c r="F71" s="310"/>
      <c r="G71" s="310"/>
      <c r="H71" s="310"/>
      <c r="I71" s="148">
        <v>57</v>
      </c>
      <c r="J71" s="121"/>
    </row>
    <row r="72" spans="1:10" x14ac:dyDescent="0.2">
      <c r="A72" s="309" t="s">
        <v>58</v>
      </c>
      <c r="B72" s="309"/>
      <c r="C72" s="309"/>
      <c r="D72" s="310"/>
      <c r="E72" s="310"/>
      <c r="F72" s="310"/>
      <c r="G72" s="310"/>
      <c r="H72" s="310"/>
      <c r="I72" s="211"/>
      <c r="J72" s="121"/>
    </row>
    <row r="73" spans="1:10" x14ac:dyDescent="0.2">
      <c r="A73" s="309" t="s">
        <v>174</v>
      </c>
      <c r="B73" s="309"/>
      <c r="C73" s="309"/>
      <c r="D73" s="310"/>
      <c r="E73" s="310"/>
      <c r="F73" s="310"/>
      <c r="G73" s="310"/>
      <c r="H73" s="310"/>
      <c r="I73" s="148">
        <v>250</v>
      </c>
      <c r="J73" s="121"/>
    </row>
    <row r="74" spans="1:10" x14ac:dyDescent="0.2">
      <c r="A74" s="309" t="s">
        <v>173</v>
      </c>
      <c r="B74" s="309"/>
      <c r="C74" s="309"/>
      <c r="D74" s="310"/>
      <c r="E74" s="310"/>
      <c r="F74" s="310"/>
      <c r="G74" s="310"/>
      <c r="H74" s="310"/>
      <c r="I74" s="148">
        <v>10</v>
      </c>
      <c r="J74" s="121"/>
    </row>
    <row r="75" spans="1:10" x14ac:dyDescent="0.2">
      <c r="A75" s="309" t="s">
        <v>29</v>
      </c>
      <c r="B75" s="309"/>
      <c r="C75" s="309"/>
      <c r="D75" s="310"/>
      <c r="E75" s="310"/>
      <c r="F75" s="310"/>
      <c r="G75" s="310"/>
      <c r="H75" s="310"/>
      <c r="I75" s="148">
        <v>30</v>
      </c>
      <c r="J75" s="121"/>
    </row>
    <row r="76" spans="1:10" x14ac:dyDescent="0.2">
      <c r="A76" s="309"/>
      <c r="B76" s="309"/>
      <c r="C76" s="309"/>
      <c r="D76" s="310"/>
      <c r="E76" s="310"/>
      <c r="F76" s="310"/>
      <c r="G76" s="310"/>
      <c r="H76" s="310"/>
      <c r="I76" s="147"/>
      <c r="J76" s="121"/>
    </row>
    <row r="77" spans="1:10" x14ac:dyDescent="0.2">
      <c r="A77" s="309"/>
      <c r="B77" s="309"/>
      <c r="C77" s="309"/>
      <c r="D77" s="310"/>
      <c r="E77" s="310"/>
      <c r="F77" s="310"/>
      <c r="G77" s="310"/>
      <c r="H77" s="310"/>
      <c r="I77" s="163"/>
      <c r="J77" s="121"/>
    </row>
    <row r="78" spans="1:10" ht="5.25" customHeight="1" x14ac:dyDescent="0.2">
      <c r="A78" s="129"/>
      <c r="B78" s="129"/>
      <c r="C78" s="129"/>
      <c r="D78" s="129"/>
      <c r="E78" s="130"/>
      <c r="F78" s="129"/>
      <c r="G78" s="129"/>
      <c r="H78" s="129"/>
      <c r="I78" s="149"/>
      <c r="J78" s="121"/>
    </row>
    <row r="79" spans="1:10" x14ac:dyDescent="0.2">
      <c r="A79" s="141" t="s">
        <v>30</v>
      </c>
      <c r="B79" s="129"/>
      <c r="C79" s="129"/>
      <c r="D79" s="129"/>
      <c r="E79" s="130"/>
      <c r="F79" s="129"/>
      <c r="G79" s="129"/>
      <c r="H79" s="129"/>
      <c r="I79" s="149">
        <f>SUM(I69:I77)</f>
        <v>348.57</v>
      </c>
      <c r="J79" s="121"/>
    </row>
    <row r="80" spans="1:10" x14ac:dyDescent="0.2">
      <c r="A80" s="141" t="s">
        <v>31</v>
      </c>
      <c r="B80" s="129"/>
      <c r="C80" s="129"/>
      <c r="D80" s="129"/>
      <c r="E80" s="130"/>
      <c r="F80" s="129"/>
      <c r="G80" s="129"/>
      <c r="H80" s="129"/>
      <c r="I80" s="149">
        <f>I79/C7</f>
        <v>2.7885599999999999</v>
      </c>
      <c r="J80" s="121"/>
    </row>
    <row r="81" spans="1:10" x14ac:dyDescent="0.2">
      <c r="A81" s="129"/>
      <c r="B81" s="129"/>
      <c r="C81" s="129"/>
      <c r="D81" s="129"/>
      <c r="E81" s="130"/>
      <c r="F81" s="129"/>
      <c r="G81" s="129"/>
      <c r="H81" s="129"/>
      <c r="I81" s="149"/>
      <c r="J81" s="121"/>
    </row>
    <row r="82" spans="1:10" x14ac:dyDescent="0.2">
      <c r="A82" s="141" t="s">
        <v>32</v>
      </c>
      <c r="B82" s="129"/>
      <c r="C82" s="129"/>
      <c r="D82" s="129"/>
      <c r="E82" s="130"/>
      <c r="F82" s="129"/>
      <c r="G82" s="129"/>
      <c r="H82" s="129"/>
      <c r="I82" s="149">
        <f>I64+I79</f>
        <v>751.69399999999996</v>
      </c>
      <c r="J82" s="121"/>
    </row>
    <row r="83" spans="1:10" x14ac:dyDescent="0.2">
      <c r="A83" s="141" t="s">
        <v>33</v>
      </c>
      <c r="B83" s="129"/>
      <c r="C83" s="129"/>
      <c r="D83" s="129"/>
      <c r="E83" s="130"/>
      <c r="F83" s="129"/>
      <c r="G83" s="129"/>
      <c r="H83" s="129"/>
      <c r="I83" s="149">
        <f>I82/C7</f>
        <v>6.0135519999999998</v>
      </c>
      <c r="J83" s="121"/>
    </row>
    <row r="84" spans="1:10" x14ac:dyDescent="0.2">
      <c r="A84" s="129"/>
      <c r="B84" s="129"/>
      <c r="C84" s="129"/>
      <c r="D84" s="129"/>
      <c r="E84" s="130"/>
      <c r="F84" s="129"/>
      <c r="G84" s="129"/>
      <c r="H84" s="129"/>
      <c r="I84" s="149"/>
      <c r="J84" s="121"/>
    </row>
    <row r="85" spans="1:10" x14ac:dyDescent="0.2">
      <c r="A85" s="129" t="s">
        <v>34</v>
      </c>
      <c r="B85" s="129"/>
      <c r="C85" s="129"/>
      <c r="D85" s="129"/>
      <c r="E85" s="130"/>
      <c r="F85" s="129"/>
      <c r="G85" s="129"/>
      <c r="H85" s="129"/>
      <c r="I85" s="149">
        <f>I7-I82</f>
        <v>-14.19399999999996</v>
      </c>
      <c r="J85" s="121"/>
    </row>
    <row r="86" spans="1:10" x14ac:dyDescent="0.2">
      <c r="A86" s="124"/>
      <c r="B86" s="124"/>
      <c r="C86" s="124"/>
      <c r="D86" s="124"/>
      <c r="E86" s="125"/>
      <c r="F86" s="124"/>
      <c r="G86" s="124"/>
      <c r="H86" s="124"/>
      <c r="I86" s="126"/>
      <c r="J86" s="127"/>
    </row>
    <row r="87" spans="1:10" x14ac:dyDescent="0.2">
      <c r="A87" s="132" t="s">
        <v>79</v>
      </c>
      <c r="B87" s="132"/>
      <c r="C87" s="132"/>
      <c r="D87" s="132"/>
      <c r="E87" s="137"/>
      <c r="F87" s="132"/>
      <c r="G87" s="132"/>
      <c r="H87" s="132"/>
      <c r="I87" s="132"/>
      <c r="J87" s="164"/>
    </row>
    <row r="88" spans="1:10" x14ac:dyDescent="0.2">
      <c r="A88" s="311" t="s">
        <v>41</v>
      </c>
      <c r="B88" s="311"/>
      <c r="C88" s="311"/>
      <c r="D88" s="311"/>
      <c r="E88" s="311"/>
      <c r="F88" s="311"/>
      <c r="G88" s="311"/>
      <c r="H88" s="311"/>
      <c r="I88" s="311"/>
      <c r="J88" s="154"/>
    </row>
    <row r="89" spans="1:10" x14ac:dyDescent="0.2">
      <c r="A89" s="311"/>
      <c r="B89" s="311"/>
      <c r="C89" s="311"/>
      <c r="D89" s="311"/>
      <c r="E89" s="311"/>
      <c r="F89" s="311"/>
      <c r="G89" s="311"/>
      <c r="H89" s="311"/>
      <c r="I89" s="311"/>
      <c r="J89" s="154"/>
    </row>
    <row r="90" spans="1:10" x14ac:dyDescent="0.2">
      <c r="A90" s="311"/>
      <c r="B90" s="311"/>
      <c r="C90" s="311"/>
      <c r="D90" s="311"/>
      <c r="E90" s="311"/>
      <c r="F90" s="311"/>
      <c r="G90" s="311"/>
      <c r="H90" s="311"/>
      <c r="I90" s="311"/>
      <c r="J90" s="154"/>
    </row>
    <row r="91" spans="1:10" x14ac:dyDescent="0.2">
      <c r="A91" s="311"/>
      <c r="B91" s="311"/>
      <c r="C91" s="311"/>
      <c r="D91" s="311"/>
      <c r="E91" s="311"/>
      <c r="F91" s="311"/>
      <c r="G91" s="311"/>
      <c r="H91" s="311"/>
      <c r="I91" s="311"/>
      <c r="J91" s="154"/>
    </row>
    <row r="92" spans="1:10" x14ac:dyDescent="0.2">
      <c r="A92" s="311"/>
      <c r="B92" s="311"/>
      <c r="C92" s="311"/>
      <c r="D92" s="311"/>
      <c r="E92" s="311"/>
      <c r="F92" s="311"/>
      <c r="G92" s="311"/>
      <c r="H92" s="311"/>
      <c r="I92" s="311"/>
      <c r="J92" s="154"/>
    </row>
    <row r="93" spans="1:10" x14ac:dyDescent="0.2">
      <c r="A93" s="129"/>
      <c r="B93" s="129"/>
      <c r="C93" s="129"/>
      <c r="D93" s="129"/>
      <c r="E93" s="130"/>
      <c r="F93" s="129"/>
      <c r="G93" s="129"/>
      <c r="H93" s="129"/>
      <c r="I93" s="129"/>
      <c r="J93" s="154"/>
    </row>
    <row r="94" spans="1:10" x14ac:dyDescent="0.2">
      <c r="A94" s="165" t="s">
        <v>46</v>
      </c>
      <c r="B94" s="129"/>
      <c r="C94" s="166" t="s">
        <v>50</v>
      </c>
      <c r="D94" s="129"/>
      <c r="E94" s="130" t="s">
        <v>48</v>
      </c>
      <c r="F94" s="129"/>
      <c r="G94" s="166" t="s">
        <v>49</v>
      </c>
      <c r="H94" s="129"/>
      <c r="I94" s="129"/>
      <c r="J94" s="154"/>
    </row>
    <row r="95" spans="1:10" x14ac:dyDescent="0.2">
      <c r="A95" s="129"/>
      <c r="B95" s="129"/>
      <c r="C95" s="167">
        <v>0.1</v>
      </c>
      <c r="D95" s="129"/>
      <c r="E95" s="130"/>
      <c r="F95" s="129"/>
      <c r="G95" s="167">
        <v>0.1</v>
      </c>
      <c r="H95" s="129"/>
      <c r="I95" s="129"/>
      <c r="J95" s="154"/>
    </row>
    <row r="96" spans="1:10" x14ac:dyDescent="0.2">
      <c r="A96" s="129"/>
      <c r="B96" s="129"/>
      <c r="C96" s="168"/>
      <c r="D96" s="124"/>
      <c r="E96" s="123" t="s">
        <v>47</v>
      </c>
      <c r="F96" s="124"/>
      <c r="G96" s="168"/>
      <c r="H96" s="129"/>
      <c r="I96" s="129"/>
      <c r="J96" s="154"/>
    </row>
    <row r="97" spans="1:10" x14ac:dyDescent="0.2">
      <c r="A97" s="169" t="s">
        <v>43</v>
      </c>
      <c r="B97" s="129"/>
      <c r="C97" s="170">
        <f>E97*(1-C95)</f>
        <v>112.5</v>
      </c>
      <c r="D97" s="171"/>
      <c r="E97" s="172">
        <f>C7</f>
        <v>125</v>
      </c>
      <c r="F97" s="171"/>
      <c r="G97" s="173">
        <f>E97*(1+G95)</f>
        <v>137.5</v>
      </c>
      <c r="H97" s="129"/>
      <c r="I97" s="129"/>
      <c r="J97" s="154"/>
    </row>
    <row r="98" spans="1:10" ht="4.5" customHeight="1" x14ac:dyDescent="0.2">
      <c r="A98" s="129"/>
      <c r="B98" s="129"/>
      <c r="C98" s="129"/>
      <c r="D98" s="129"/>
      <c r="E98" s="130"/>
      <c r="F98" s="129"/>
      <c r="G98" s="129"/>
      <c r="H98" s="129"/>
      <c r="I98" s="129"/>
      <c r="J98" s="154"/>
    </row>
    <row r="99" spans="1:10" x14ac:dyDescent="0.2">
      <c r="A99" s="129" t="s">
        <v>51</v>
      </c>
      <c r="B99" s="129"/>
      <c r="C99" s="174">
        <f>$I$64/C97</f>
        <v>3.5833244444444441</v>
      </c>
      <c r="D99" s="129"/>
      <c r="E99" s="174">
        <f>$I$64/E97</f>
        <v>3.2249919999999999</v>
      </c>
      <c r="F99" s="129"/>
      <c r="G99" s="174">
        <f>$I$64/G97</f>
        <v>2.9318109090909088</v>
      </c>
      <c r="H99" s="129"/>
      <c r="I99" s="129"/>
      <c r="J99" s="154"/>
    </row>
    <row r="100" spans="1:10" ht="4.5" customHeight="1" x14ac:dyDescent="0.2">
      <c r="A100" s="129"/>
      <c r="B100" s="129"/>
      <c r="C100" s="129"/>
      <c r="D100" s="129"/>
      <c r="E100" s="130"/>
      <c r="F100" s="129"/>
      <c r="G100" s="129"/>
      <c r="H100" s="129"/>
      <c r="I100" s="129"/>
      <c r="J100" s="154"/>
    </row>
    <row r="101" spans="1:10" x14ac:dyDescent="0.2">
      <c r="A101" s="129" t="s">
        <v>52</v>
      </c>
      <c r="B101" s="129"/>
      <c r="C101" s="174">
        <f>$I$79/C97</f>
        <v>3.0983999999999998</v>
      </c>
      <c r="D101" s="129"/>
      <c r="E101" s="174">
        <f>$I$79/E97</f>
        <v>2.7885599999999999</v>
      </c>
      <c r="F101" s="129"/>
      <c r="G101" s="174">
        <f>$I$79/G97</f>
        <v>2.5350545454545452</v>
      </c>
      <c r="H101" s="129"/>
      <c r="I101" s="129"/>
      <c r="J101" s="154"/>
    </row>
    <row r="102" spans="1:10" ht="3.75" customHeight="1" x14ac:dyDescent="0.2">
      <c r="A102" s="129"/>
      <c r="B102" s="129"/>
      <c r="C102" s="129"/>
      <c r="D102" s="129"/>
      <c r="E102" s="130"/>
      <c r="F102" s="129"/>
      <c r="G102" s="129"/>
      <c r="H102" s="129"/>
      <c r="I102" s="129"/>
      <c r="J102" s="154"/>
    </row>
    <row r="103" spans="1:10" x14ac:dyDescent="0.2">
      <c r="A103" s="129" t="s">
        <v>53</v>
      </c>
      <c r="B103" s="129"/>
      <c r="C103" s="174">
        <f>$I$82/C97</f>
        <v>6.6817244444444439</v>
      </c>
      <c r="D103" s="129"/>
      <c r="E103" s="174">
        <f>$I$82/E97</f>
        <v>6.0135519999999998</v>
      </c>
      <c r="F103" s="129"/>
      <c r="G103" s="174">
        <f>$I$82/G97</f>
        <v>5.466865454545454</v>
      </c>
      <c r="H103" s="129"/>
      <c r="I103" s="129"/>
      <c r="J103" s="154"/>
    </row>
    <row r="104" spans="1:10" ht="5.25" customHeight="1" x14ac:dyDescent="0.2">
      <c r="A104" s="132"/>
      <c r="B104" s="132"/>
      <c r="C104" s="132"/>
      <c r="D104" s="132"/>
      <c r="E104" s="137"/>
      <c r="F104" s="132"/>
      <c r="G104" s="132"/>
      <c r="H104" s="132"/>
      <c r="I104" s="132"/>
      <c r="J104" s="154"/>
    </row>
    <row r="105" spans="1:10" x14ac:dyDescent="0.2">
      <c r="A105" s="129"/>
      <c r="B105" s="129"/>
      <c r="C105" s="129"/>
      <c r="D105" s="129"/>
      <c r="E105" s="130"/>
      <c r="F105" s="129"/>
      <c r="G105" s="129"/>
      <c r="H105" s="129"/>
      <c r="I105" s="129"/>
      <c r="J105" s="154"/>
    </row>
    <row r="106" spans="1:10" x14ac:dyDescent="0.2">
      <c r="A106" s="129"/>
      <c r="B106" s="129"/>
      <c r="C106" s="124"/>
      <c r="D106" s="124"/>
      <c r="E106" s="125" t="s">
        <v>43</v>
      </c>
      <c r="F106" s="124"/>
      <c r="G106" s="124"/>
      <c r="H106" s="129"/>
      <c r="I106" s="129"/>
      <c r="J106" s="154"/>
    </row>
    <row r="107" spans="1:10" x14ac:dyDescent="0.2">
      <c r="A107" s="169" t="s">
        <v>47</v>
      </c>
      <c r="B107" s="129"/>
      <c r="C107" s="175">
        <f>E107*(1-C95)</f>
        <v>5.3100000000000005</v>
      </c>
      <c r="D107" s="171"/>
      <c r="E107" s="176">
        <f>G7</f>
        <v>5.9</v>
      </c>
      <c r="F107" s="171"/>
      <c r="G107" s="175">
        <f>E107*(1+G95)</f>
        <v>6.4900000000000011</v>
      </c>
      <c r="H107" s="129"/>
      <c r="I107" s="129"/>
      <c r="J107" s="154"/>
    </row>
    <row r="108" spans="1:10" ht="4.5" customHeight="1" x14ac:dyDescent="0.2">
      <c r="A108" s="129"/>
      <c r="B108" s="129"/>
      <c r="C108" s="129"/>
      <c r="D108" s="129"/>
      <c r="E108" s="130"/>
      <c r="F108" s="129"/>
      <c r="G108" s="129"/>
      <c r="H108" s="129"/>
      <c r="I108" s="129"/>
      <c r="J108" s="154"/>
    </row>
    <row r="109" spans="1:10" x14ac:dyDescent="0.2">
      <c r="A109" s="129" t="s">
        <v>51</v>
      </c>
      <c r="B109" s="129"/>
      <c r="C109" s="177">
        <f>$I$64/C107</f>
        <v>75.917890772128047</v>
      </c>
      <c r="D109" s="129"/>
      <c r="E109" s="177">
        <f>$I$64/E107</f>
        <v>68.326101694915238</v>
      </c>
      <c r="F109" s="129"/>
      <c r="G109" s="177">
        <f>$I$64/G107</f>
        <v>62.114637904468395</v>
      </c>
      <c r="H109" s="129"/>
      <c r="I109" s="129"/>
      <c r="J109" s="154"/>
    </row>
    <row r="110" spans="1:10" ht="3" customHeight="1" x14ac:dyDescent="0.2">
      <c r="A110" s="129"/>
      <c r="B110" s="129"/>
      <c r="C110" s="129"/>
      <c r="D110" s="129"/>
      <c r="E110" s="130"/>
      <c r="F110" s="129"/>
      <c r="G110" s="129"/>
      <c r="H110" s="129"/>
      <c r="I110" s="129"/>
      <c r="J110" s="154"/>
    </row>
    <row r="111" spans="1:10" x14ac:dyDescent="0.2">
      <c r="A111" s="129" t="s">
        <v>52</v>
      </c>
      <c r="B111" s="129"/>
      <c r="C111" s="177">
        <f>$I$79/C107</f>
        <v>65.644067796610159</v>
      </c>
      <c r="D111" s="129"/>
      <c r="E111" s="177">
        <f>$I$79/E107</f>
        <v>59.079661016949146</v>
      </c>
      <c r="F111" s="129"/>
      <c r="G111" s="177">
        <f>$I$79/G107</f>
        <v>53.708782742681038</v>
      </c>
      <c r="H111" s="129"/>
      <c r="I111" s="129"/>
      <c r="J111" s="154"/>
    </row>
    <row r="112" spans="1:10" ht="3.75" customHeight="1" x14ac:dyDescent="0.2">
      <c r="A112" s="129"/>
      <c r="B112" s="129"/>
      <c r="C112" s="129"/>
      <c r="D112" s="129"/>
      <c r="E112" s="130"/>
      <c r="F112" s="129"/>
      <c r="G112" s="129"/>
      <c r="H112" s="129"/>
      <c r="I112" s="129"/>
      <c r="J112" s="154"/>
    </row>
    <row r="113" spans="1:10" x14ac:dyDescent="0.2">
      <c r="A113" s="129" t="s">
        <v>53</v>
      </c>
      <c r="B113" s="129"/>
      <c r="C113" s="177">
        <f>$I$82/C107</f>
        <v>141.56195856873822</v>
      </c>
      <c r="D113" s="129"/>
      <c r="E113" s="177">
        <f>$I$82/E107</f>
        <v>127.4057627118644</v>
      </c>
      <c r="F113" s="129"/>
      <c r="G113" s="177">
        <f>$I$82/G107</f>
        <v>115.82342064714943</v>
      </c>
      <c r="H113" s="129"/>
      <c r="I113" s="129"/>
      <c r="J113" s="154"/>
    </row>
    <row r="114" spans="1:10" ht="5.25" customHeight="1" x14ac:dyDescent="0.2">
      <c r="A114" s="129"/>
      <c r="B114" s="129"/>
      <c r="C114" s="129"/>
      <c r="D114" s="129"/>
      <c r="E114" s="130"/>
      <c r="F114" s="129"/>
      <c r="G114" s="129"/>
      <c r="H114" s="129"/>
      <c r="I114" s="129"/>
      <c r="J114" s="154"/>
    </row>
    <row r="115" spans="1:10" x14ac:dyDescent="0.2">
      <c r="A115" s="124"/>
      <c r="B115" s="124"/>
      <c r="C115" s="124"/>
      <c r="D115" s="124"/>
      <c r="E115" s="125"/>
      <c r="F115" s="124"/>
      <c r="G115" s="124"/>
      <c r="H115" s="124"/>
      <c r="I115" s="124"/>
      <c r="J115" s="154"/>
    </row>
    <row r="116" spans="1:10" x14ac:dyDescent="0.2">
      <c r="A116" s="129"/>
      <c r="B116" s="129"/>
      <c r="C116" s="129"/>
      <c r="D116" s="129"/>
      <c r="E116" s="130"/>
      <c r="F116" s="129"/>
      <c r="G116" s="129"/>
      <c r="H116" s="129"/>
      <c r="I116" s="129"/>
      <c r="J116" s="154"/>
    </row>
    <row r="117" spans="1:10" x14ac:dyDescent="0.2">
      <c r="A117" s="178" t="s">
        <v>56</v>
      </c>
      <c r="B117" s="129"/>
      <c r="C117" s="309"/>
      <c r="D117" s="309"/>
      <c r="E117" s="309"/>
      <c r="F117" s="129"/>
      <c r="G117" s="129"/>
      <c r="H117" s="129"/>
      <c r="I117" s="129"/>
      <c r="J117" s="154"/>
    </row>
    <row r="118" spans="1:10" x14ac:dyDescent="0.2">
      <c r="A118" s="178" t="s">
        <v>54</v>
      </c>
      <c r="B118" s="129"/>
      <c r="C118" s="309"/>
      <c r="D118" s="309"/>
      <c r="E118" s="309"/>
      <c r="F118" s="309"/>
      <c r="G118" s="309"/>
      <c r="H118" s="129"/>
      <c r="I118" s="129"/>
      <c r="J118" s="154"/>
    </row>
    <row r="119" spans="1:10" x14ac:dyDescent="0.2">
      <c r="A119" s="178" t="s">
        <v>55</v>
      </c>
      <c r="B119" s="129"/>
      <c r="C119" s="309"/>
      <c r="D119" s="309"/>
      <c r="E119" s="309"/>
      <c r="F119" s="309"/>
      <c r="G119" s="309"/>
      <c r="H119" s="129"/>
      <c r="I119" s="129"/>
      <c r="J119" s="154"/>
    </row>
    <row r="120" spans="1:10" x14ac:dyDescent="0.2">
      <c r="A120" s="129"/>
      <c r="B120" s="129"/>
      <c r="C120" s="309"/>
      <c r="D120" s="309"/>
      <c r="E120" s="309"/>
      <c r="F120" s="309"/>
      <c r="G120" s="309"/>
      <c r="H120" s="129"/>
      <c r="I120" s="129"/>
      <c r="J120" s="154"/>
    </row>
    <row r="121" spans="1:10" x14ac:dyDescent="0.2">
      <c r="A121" s="129"/>
      <c r="B121" s="129"/>
      <c r="C121" s="309"/>
      <c r="D121" s="309"/>
      <c r="E121" s="309"/>
      <c r="F121" s="309"/>
      <c r="G121" s="309"/>
      <c r="H121" s="129"/>
      <c r="I121" s="129"/>
      <c r="J121" s="154"/>
    </row>
    <row r="122" spans="1:10" x14ac:dyDescent="0.2">
      <c r="A122" s="129"/>
      <c r="B122" s="129"/>
      <c r="C122" s="129"/>
      <c r="D122" s="129"/>
      <c r="E122" s="130"/>
      <c r="F122" s="129"/>
      <c r="G122" s="129"/>
      <c r="H122" s="129"/>
      <c r="I122" s="129"/>
      <c r="J122" s="154"/>
    </row>
  </sheetData>
  <sheetProtection sheet="1" objects="1" scenarios="1"/>
  <mergeCells count="26">
    <mergeCell ref="A1:J1"/>
    <mergeCell ref="L7:P7"/>
    <mergeCell ref="L8:Q8"/>
    <mergeCell ref="C62:G62"/>
    <mergeCell ref="A70:C70"/>
    <mergeCell ref="D70:H70"/>
    <mergeCell ref="A71:C71"/>
    <mergeCell ref="D71:H71"/>
    <mergeCell ref="A72:C72"/>
    <mergeCell ref="D72:H72"/>
    <mergeCell ref="A73:C73"/>
    <mergeCell ref="D73:H73"/>
    <mergeCell ref="A74:C74"/>
    <mergeCell ref="D74:H74"/>
    <mergeCell ref="A75:C75"/>
    <mergeCell ref="D75:H75"/>
    <mergeCell ref="A76:C76"/>
    <mergeCell ref="D76:H76"/>
    <mergeCell ref="C120:G120"/>
    <mergeCell ref="C121:G121"/>
    <mergeCell ref="A77:C77"/>
    <mergeCell ref="D77:H77"/>
    <mergeCell ref="A88:I92"/>
    <mergeCell ref="C117:E117"/>
    <mergeCell ref="C118:G118"/>
    <mergeCell ref="C119:G119"/>
  </mergeCells>
  <pageMargins left="1.25" right="0.75" top="0.5" bottom="0.5" header="0.5" footer="0.5"/>
  <pageSetup scale="85" orientation="portrait" r:id="rId1"/>
  <headerFooter alignWithMargins="0">
    <oddFooter>&amp;L&amp;A&amp;CUniversity of Idaho&amp;RAERS Dept</oddFooter>
  </headerFooter>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3"/>
  <sheetViews>
    <sheetView zoomScaleNormal="100" workbookViewId="0">
      <pane ySplit="4" topLeftCell="A5" activePane="bottomLeft" state="frozen"/>
      <selection pane="bottomLeft" activeCell="I83" sqref="I83"/>
    </sheetView>
  </sheetViews>
  <sheetFormatPr defaultRowHeight="12.75" x14ac:dyDescent="0.2"/>
  <cols>
    <col min="1" max="1" width="26.5703125" style="112" customWidth="1"/>
    <col min="2" max="2" width="2" style="112" customWidth="1"/>
    <col min="3" max="3" width="11.7109375" style="112" customWidth="1"/>
    <col min="4" max="4" width="1.140625" style="112" customWidth="1"/>
    <col min="5" max="5" width="10.7109375" style="179" customWidth="1"/>
    <col min="6" max="6" width="1.5703125" style="112" customWidth="1"/>
    <col min="7" max="7" width="10.7109375" style="112" customWidth="1"/>
    <col min="8" max="8" width="1.7109375" style="112" customWidth="1"/>
    <col min="9" max="9" width="16.7109375" style="180" customWidth="1"/>
    <col min="10" max="11" width="1.5703125" style="112" customWidth="1"/>
    <col min="12" max="12" width="11.7109375" style="112" customWidth="1"/>
    <col min="13" max="16384" width="9.140625" style="112"/>
  </cols>
  <sheetData>
    <row r="1" spans="1:17" ht="33.75" customHeight="1" x14ac:dyDescent="0.2">
      <c r="A1" s="313" t="s">
        <v>296</v>
      </c>
      <c r="B1" s="313"/>
      <c r="C1" s="313"/>
      <c r="D1" s="313"/>
      <c r="E1" s="313"/>
      <c r="F1" s="313"/>
      <c r="G1" s="313"/>
      <c r="H1" s="313"/>
      <c r="I1" s="313"/>
      <c r="J1" s="313"/>
      <c r="L1" s="204" t="s">
        <v>308</v>
      </c>
    </row>
    <row r="2" spans="1:17" ht="3.75" customHeight="1" x14ac:dyDescent="0.2">
      <c r="A2" s="113"/>
      <c r="B2" s="113"/>
      <c r="C2" s="113"/>
      <c r="D2" s="113"/>
      <c r="E2" s="114"/>
      <c r="F2" s="113"/>
      <c r="G2" s="113"/>
      <c r="H2" s="113"/>
      <c r="I2" s="115"/>
      <c r="J2" s="113"/>
    </row>
    <row r="3" spans="1:17" ht="15" x14ac:dyDescent="0.2">
      <c r="A3" s="116"/>
      <c r="B3" s="116"/>
      <c r="C3" s="117" t="s">
        <v>2</v>
      </c>
      <c r="D3" s="118"/>
      <c r="E3" s="119"/>
      <c r="F3" s="118"/>
      <c r="G3" s="118" t="s">
        <v>5</v>
      </c>
      <c r="H3" s="118"/>
      <c r="I3" s="120" t="s">
        <v>8</v>
      </c>
      <c r="J3" s="121"/>
    </row>
    <row r="4" spans="1:17" ht="15" x14ac:dyDescent="0.2">
      <c r="A4" s="122" t="s">
        <v>1</v>
      </c>
      <c r="B4" s="116"/>
      <c r="C4" s="117" t="s">
        <v>3</v>
      </c>
      <c r="D4" s="118"/>
      <c r="E4" s="119" t="s">
        <v>4</v>
      </c>
      <c r="F4" s="118"/>
      <c r="G4" s="118" t="s">
        <v>6</v>
      </c>
      <c r="H4" s="118"/>
      <c r="I4" s="120" t="s">
        <v>7</v>
      </c>
      <c r="J4" s="121"/>
    </row>
    <row r="5" spans="1:17" ht="5.25" customHeight="1" x14ac:dyDescent="0.2">
      <c r="A5" s="123"/>
      <c r="B5" s="124"/>
      <c r="C5" s="124"/>
      <c r="D5" s="124"/>
      <c r="E5" s="125"/>
      <c r="F5" s="124"/>
      <c r="G5" s="124"/>
      <c r="H5" s="124"/>
      <c r="I5" s="126"/>
      <c r="J5" s="127"/>
    </row>
    <row r="6" spans="1:17" x14ac:dyDescent="0.2">
      <c r="A6" s="128" t="s">
        <v>0</v>
      </c>
      <c r="B6" s="129"/>
      <c r="C6" s="129"/>
      <c r="D6" s="129"/>
      <c r="E6" s="130"/>
      <c r="F6" s="129"/>
      <c r="G6" s="129"/>
      <c r="H6" s="129"/>
      <c r="I6" s="121"/>
      <c r="J6" s="121"/>
    </row>
    <row r="7" spans="1:17" x14ac:dyDescent="0.2">
      <c r="A7" s="131" t="s">
        <v>63</v>
      </c>
      <c r="B7" s="132"/>
      <c r="C7" s="131">
        <v>7</v>
      </c>
      <c r="D7" s="132"/>
      <c r="E7" s="182" t="s">
        <v>60</v>
      </c>
      <c r="F7" s="132"/>
      <c r="G7" s="216">
        <v>150</v>
      </c>
      <c r="H7" s="132"/>
      <c r="I7" s="135">
        <f>C7*G7</f>
        <v>1050</v>
      </c>
      <c r="J7" s="136"/>
      <c r="L7" s="314"/>
      <c r="M7" s="314"/>
      <c r="N7" s="314"/>
      <c r="O7" s="314"/>
      <c r="P7" s="314"/>
    </row>
    <row r="8" spans="1:17" ht="6.75" customHeight="1" x14ac:dyDescent="0.2">
      <c r="A8" s="132"/>
      <c r="B8" s="132"/>
      <c r="C8" s="132"/>
      <c r="D8" s="132"/>
      <c r="E8" s="137"/>
      <c r="F8" s="132"/>
      <c r="G8" s="138"/>
      <c r="H8" s="132"/>
      <c r="I8" s="135"/>
      <c r="J8" s="136"/>
      <c r="L8" s="315"/>
      <c r="M8" s="315"/>
      <c r="N8" s="315"/>
      <c r="O8" s="315"/>
      <c r="P8" s="315"/>
      <c r="Q8" s="315"/>
    </row>
    <row r="9" spans="1:17" x14ac:dyDescent="0.2">
      <c r="A9" s="128" t="s">
        <v>11</v>
      </c>
      <c r="B9" s="129"/>
      <c r="C9" s="129"/>
      <c r="D9" s="129"/>
      <c r="E9" s="130"/>
      <c r="F9" s="129"/>
      <c r="G9" s="139"/>
      <c r="H9" s="129"/>
      <c r="I9" s="140"/>
      <c r="J9" s="121"/>
    </row>
    <row r="10" spans="1:17" ht="6.75" customHeight="1" x14ac:dyDescent="0.2">
      <c r="A10" s="129"/>
      <c r="B10" s="129"/>
      <c r="C10" s="129"/>
      <c r="D10" s="129"/>
      <c r="E10" s="130"/>
      <c r="F10" s="129"/>
      <c r="G10" s="139"/>
      <c r="H10" s="129"/>
      <c r="I10" s="140"/>
      <c r="J10" s="121"/>
    </row>
    <row r="11" spans="1:17" x14ac:dyDescent="0.2">
      <c r="A11" s="141" t="s">
        <v>12</v>
      </c>
      <c r="B11" s="129"/>
      <c r="C11" s="129"/>
      <c r="D11" s="129"/>
      <c r="E11" s="130"/>
      <c r="F11" s="129"/>
      <c r="G11" s="139"/>
      <c r="H11" s="129"/>
      <c r="I11" s="142">
        <f>SUM(I12:I13)</f>
        <v>0</v>
      </c>
      <c r="J11" s="121"/>
    </row>
    <row r="12" spans="1:17" x14ac:dyDescent="0.2">
      <c r="A12" s="143"/>
      <c r="B12" s="129"/>
      <c r="C12" s="143"/>
      <c r="D12" s="129"/>
      <c r="E12" s="144"/>
      <c r="F12" s="129"/>
      <c r="G12" s="160"/>
      <c r="H12" s="129"/>
      <c r="I12" s="140">
        <f>C12*G12</f>
        <v>0</v>
      </c>
      <c r="J12" s="121"/>
    </row>
    <row r="13" spans="1:17" x14ac:dyDescent="0.2">
      <c r="A13" s="143"/>
      <c r="B13" s="129"/>
      <c r="C13" s="143"/>
      <c r="D13" s="129"/>
      <c r="E13" s="144"/>
      <c r="F13" s="129"/>
      <c r="G13" s="146"/>
      <c r="H13" s="129"/>
      <c r="I13" s="140">
        <f>C13*G13</f>
        <v>0</v>
      </c>
      <c r="J13" s="121"/>
    </row>
    <row r="14" spans="1:17" ht="7.5" customHeight="1" x14ac:dyDescent="0.2">
      <c r="A14" s="129"/>
      <c r="B14" s="129"/>
      <c r="C14" s="129"/>
      <c r="D14" s="129"/>
      <c r="E14" s="130"/>
      <c r="F14" s="129"/>
      <c r="G14" s="139"/>
      <c r="H14" s="129"/>
      <c r="I14" s="140"/>
      <c r="J14" s="121"/>
    </row>
    <row r="15" spans="1:17" x14ac:dyDescent="0.2">
      <c r="A15" s="141" t="s">
        <v>13</v>
      </c>
      <c r="B15" s="129"/>
      <c r="C15" s="129"/>
      <c r="D15" s="129"/>
      <c r="E15" s="130"/>
      <c r="F15" s="129"/>
      <c r="G15" s="139"/>
      <c r="H15" s="129"/>
      <c r="I15" s="142">
        <f>SUM(I16:I21)</f>
        <v>96.35</v>
      </c>
      <c r="J15" s="121"/>
    </row>
    <row r="16" spans="1:17" x14ac:dyDescent="0.2">
      <c r="A16" s="143" t="s">
        <v>66</v>
      </c>
      <c r="B16" s="129"/>
      <c r="C16" s="143">
        <v>95</v>
      </c>
      <c r="D16" s="129"/>
      <c r="E16" s="144" t="s">
        <v>35</v>
      </c>
      <c r="F16" s="129"/>
      <c r="G16" s="148">
        <v>0.53</v>
      </c>
      <c r="H16" s="129"/>
      <c r="I16" s="140">
        <f t="shared" ref="I16:I21" si="0">C16*G16</f>
        <v>50.35</v>
      </c>
      <c r="J16" s="121"/>
    </row>
    <row r="17" spans="1:10" x14ac:dyDescent="0.2">
      <c r="A17" s="143" t="s">
        <v>14</v>
      </c>
      <c r="B17" s="129"/>
      <c r="C17" s="143">
        <v>55</v>
      </c>
      <c r="D17" s="129"/>
      <c r="E17" s="144" t="s">
        <v>35</v>
      </c>
      <c r="F17" s="129"/>
      <c r="G17" s="148">
        <v>0.44</v>
      </c>
      <c r="H17" s="129"/>
      <c r="I17" s="140">
        <f t="shared" si="0"/>
        <v>24.2</v>
      </c>
      <c r="J17" s="121"/>
    </row>
    <row r="18" spans="1:10" x14ac:dyDescent="0.2">
      <c r="A18" s="143" t="s">
        <v>68</v>
      </c>
      <c r="B18" s="129"/>
      <c r="C18" s="143">
        <v>20</v>
      </c>
      <c r="D18" s="129"/>
      <c r="E18" s="144" t="s">
        <v>35</v>
      </c>
      <c r="F18" s="129"/>
      <c r="G18" s="148">
        <v>0.55000000000000004</v>
      </c>
      <c r="H18" s="129"/>
      <c r="I18" s="149">
        <f t="shared" si="0"/>
        <v>11</v>
      </c>
      <c r="J18" s="121"/>
    </row>
    <row r="19" spans="1:10" x14ac:dyDescent="0.2">
      <c r="A19" s="183" t="s">
        <v>202</v>
      </c>
      <c r="B19" s="129"/>
      <c r="C19" s="143">
        <v>40</v>
      </c>
      <c r="D19" s="129"/>
      <c r="E19" s="185" t="s">
        <v>35</v>
      </c>
      <c r="F19" s="129"/>
      <c r="G19" s="148">
        <v>0.27</v>
      </c>
      <c r="H19" s="129"/>
      <c r="I19" s="149">
        <f t="shared" si="0"/>
        <v>10.8</v>
      </c>
      <c r="J19" s="121"/>
    </row>
    <row r="20" spans="1:10" x14ac:dyDescent="0.2">
      <c r="A20" s="143"/>
      <c r="B20" s="129"/>
      <c r="C20" s="143"/>
      <c r="D20" s="129"/>
      <c r="E20" s="144"/>
      <c r="F20" s="129"/>
      <c r="G20" s="150"/>
      <c r="H20" s="129"/>
      <c r="I20" s="149">
        <f t="shared" si="0"/>
        <v>0</v>
      </c>
      <c r="J20" s="121"/>
    </row>
    <row r="21" spans="1:10" x14ac:dyDescent="0.2">
      <c r="B21" s="129"/>
      <c r="C21" s="143"/>
      <c r="D21" s="129"/>
      <c r="E21" s="144"/>
      <c r="F21" s="129"/>
      <c r="G21" s="146"/>
      <c r="H21" s="129"/>
      <c r="I21" s="149">
        <f t="shared" si="0"/>
        <v>0</v>
      </c>
      <c r="J21" s="121"/>
    </row>
    <row r="22" spans="1:10" x14ac:dyDescent="0.2">
      <c r="A22" s="141"/>
      <c r="B22" s="129"/>
      <c r="C22" s="129"/>
      <c r="D22" s="129"/>
      <c r="E22" s="130"/>
      <c r="F22" s="129"/>
      <c r="G22" s="139"/>
      <c r="H22" s="129"/>
      <c r="I22" s="149"/>
      <c r="J22" s="121"/>
    </row>
    <row r="23" spans="1:10" x14ac:dyDescent="0.2">
      <c r="A23" s="141" t="s">
        <v>16</v>
      </c>
      <c r="B23" s="129"/>
      <c r="C23" s="129"/>
      <c r="D23" s="129"/>
      <c r="E23" s="130"/>
      <c r="F23" s="129"/>
      <c r="G23" s="139"/>
      <c r="H23" s="129"/>
      <c r="I23" s="151">
        <f>SUM(I24:I28)</f>
        <v>23.29</v>
      </c>
      <c r="J23" s="121"/>
    </row>
    <row r="24" spans="1:10" x14ac:dyDescent="0.2">
      <c r="A24" s="152" t="s">
        <v>217</v>
      </c>
      <c r="B24" s="129"/>
      <c r="C24" s="143">
        <v>1</v>
      </c>
      <c r="D24" s="129"/>
      <c r="E24" s="185" t="s">
        <v>35</v>
      </c>
      <c r="F24" s="129"/>
      <c r="G24" s="148">
        <v>14.65</v>
      </c>
      <c r="H24" s="129"/>
      <c r="I24" s="149">
        <f>C24*G24</f>
        <v>14.65</v>
      </c>
      <c r="J24" s="121"/>
    </row>
    <row r="25" spans="1:10" x14ac:dyDescent="0.2">
      <c r="A25" s="152" t="s">
        <v>265</v>
      </c>
      <c r="B25" s="129"/>
      <c r="C25" s="153">
        <v>3</v>
      </c>
      <c r="D25" s="129"/>
      <c r="E25" s="144" t="s">
        <v>175</v>
      </c>
      <c r="F25" s="129"/>
      <c r="G25" s="148">
        <v>2.88</v>
      </c>
      <c r="H25" s="129"/>
      <c r="I25" s="149">
        <f>C25*G25</f>
        <v>8.64</v>
      </c>
      <c r="J25" s="121"/>
    </row>
    <row r="26" spans="1:10" x14ac:dyDescent="0.2">
      <c r="A26" s="143"/>
      <c r="B26" s="129"/>
      <c r="C26" s="153"/>
      <c r="D26" s="129"/>
      <c r="E26" s="144"/>
      <c r="F26" s="129"/>
      <c r="G26" s="145"/>
      <c r="H26" s="129"/>
      <c r="I26" s="149">
        <f>C26*G26</f>
        <v>0</v>
      </c>
      <c r="J26" s="121"/>
    </row>
    <row r="27" spans="1:10" x14ac:dyDescent="0.2">
      <c r="A27" s="143"/>
      <c r="B27" s="129"/>
      <c r="C27" s="143"/>
      <c r="D27" s="129"/>
      <c r="E27" s="144"/>
      <c r="F27" s="129"/>
      <c r="G27" s="145"/>
      <c r="H27" s="129"/>
      <c r="I27" s="149">
        <f>C27*G27</f>
        <v>0</v>
      </c>
      <c r="J27" s="121"/>
    </row>
    <row r="28" spans="1:10" x14ac:dyDescent="0.2">
      <c r="A28" s="143"/>
      <c r="B28" s="129"/>
      <c r="C28" s="143"/>
      <c r="D28" s="129"/>
      <c r="E28" s="144"/>
      <c r="F28" s="129"/>
      <c r="G28" s="145"/>
      <c r="H28" s="129"/>
      <c r="I28" s="149">
        <f>C28*G28</f>
        <v>0</v>
      </c>
      <c r="J28" s="121"/>
    </row>
    <row r="29" spans="1:10" ht="5.25" customHeight="1" x14ac:dyDescent="0.2">
      <c r="A29" s="129"/>
      <c r="B29" s="129"/>
      <c r="C29" s="129"/>
      <c r="D29" s="129"/>
      <c r="E29" s="130"/>
      <c r="F29" s="129"/>
      <c r="G29" s="139"/>
      <c r="H29" s="129"/>
      <c r="I29" s="149"/>
      <c r="J29" s="121"/>
    </row>
    <row r="30" spans="1:10" x14ac:dyDescent="0.2">
      <c r="A30" s="141" t="s">
        <v>39</v>
      </c>
      <c r="B30" s="129"/>
      <c r="C30" s="129"/>
      <c r="D30" s="129"/>
      <c r="E30" s="130"/>
      <c r="F30" s="129"/>
      <c r="G30" s="139"/>
      <c r="H30" s="129"/>
      <c r="I30" s="151">
        <f>SUM(I31:I36)</f>
        <v>283.5</v>
      </c>
      <c r="J30" s="121"/>
    </row>
    <row r="31" spans="1:10" x14ac:dyDescent="0.2">
      <c r="A31" s="143" t="s">
        <v>266</v>
      </c>
      <c r="B31" s="129"/>
      <c r="C31" s="143">
        <v>1</v>
      </c>
      <c r="D31" s="129"/>
      <c r="E31" s="144" t="s">
        <v>163</v>
      </c>
      <c r="F31" s="129"/>
      <c r="G31" s="148">
        <v>8.75</v>
      </c>
      <c r="H31" s="129"/>
      <c r="I31" s="149">
        <f t="shared" ref="I31:I36" si="1">C31*G31</f>
        <v>8.75</v>
      </c>
      <c r="J31" s="121"/>
    </row>
    <row r="32" spans="1:10" x14ac:dyDescent="0.2">
      <c r="A32" s="183" t="s">
        <v>194</v>
      </c>
      <c r="B32" s="129"/>
      <c r="C32" s="143">
        <v>4</v>
      </c>
      <c r="D32" s="129"/>
      <c r="E32" s="185" t="s">
        <v>163</v>
      </c>
      <c r="F32" s="129"/>
      <c r="G32" s="148">
        <v>17.25</v>
      </c>
      <c r="H32" s="129"/>
      <c r="I32" s="149">
        <f t="shared" si="1"/>
        <v>69</v>
      </c>
      <c r="J32" s="121"/>
    </row>
    <row r="33" spans="1:10" x14ac:dyDescent="0.2">
      <c r="A33" s="183" t="s">
        <v>267</v>
      </c>
      <c r="B33" s="129"/>
      <c r="C33" s="143">
        <v>7</v>
      </c>
      <c r="D33" s="129"/>
      <c r="E33" s="185" t="s">
        <v>163</v>
      </c>
      <c r="F33" s="129"/>
      <c r="G33" s="148">
        <v>22</v>
      </c>
      <c r="H33" s="129"/>
      <c r="I33" s="149">
        <f t="shared" si="1"/>
        <v>154</v>
      </c>
      <c r="J33" s="121"/>
    </row>
    <row r="34" spans="1:10" x14ac:dyDescent="0.2">
      <c r="A34" s="213" t="s">
        <v>268</v>
      </c>
      <c r="B34" s="212"/>
      <c r="C34" s="213">
        <v>7</v>
      </c>
      <c r="D34" s="212"/>
      <c r="E34" s="144" t="s">
        <v>60</v>
      </c>
      <c r="F34" s="212"/>
      <c r="G34" s="148">
        <v>6.25</v>
      </c>
      <c r="H34" s="129"/>
      <c r="I34" s="149">
        <f t="shared" si="1"/>
        <v>43.75</v>
      </c>
      <c r="J34" s="121"/>
    </row>
    <row r="35" spans="1:10" x14ac:dyDescent="0.2">
      <c r="A35" s="213" t="s">
        <v>192</v>
      </c>
      <c r="B35" s="212"/>
      <c r="C35" s="213">
        <v>1</v>
      </c>
      <c r="D35" s="212"/>
      <c r="E35" s="144" t="s">
        <v>163</v>
      </c>
      <c r="F35" s="212"/>
      <c r="G35" s="148">
        <v>8</v>
      </c>
      <c r="H35" s="129"/>
      <c r="I35" s="149">
        <f t="shared" si="1"/>
        <v>8</v>
      </c>
      <c r="J35" s="121"/>
    </row>
    <row r="36" spans="1:10" x14ac:dyDescent="0.2">
      <c r="A36" s="143"/>
      <c r="B36" s="129"/>
      <c r="C36" s="143"/>
      <c r="D36" s="129"/>
      <c r="E36" s="144"/>
      <c r="F36" s="129"/>
      <c r="G36" s="148"/>
      <c r="H36" s="129"/>
      <c r="I36" s="149">
        <f t="shared" si="1"/>
        <v>0</v>
      </c>
      <c r="J36" s="121"/>
    </row>
    <row r="37" spans="1:10" ht="6" customHeight="1" x14ac:dyDescent="0.2">
      <c r="A37" s="129"/>
      <c r="B37" s="129"/>
      <c r="C37" s="129"/>
      <c r="D37" s="129"/>
      <c r="E37" s="130"/>
      <c r="F37" s="129"/>
      <c r="G37" s="139"/>
      <c r="H37" s="129"/>
      <c r="I37" s="149"/>
      <c r="J37" s="121"/>
    </row>
    <row r="38" spans="1:10" x14ac:dyDescent="0.2">
      <c r="A38" s="141" t="s">
        <v>19</v>
      </c>
      <c r="B38" s="129"/>
      <c r="C38" s="154"/>
      <c r="D38" s="129"/>
      <c r="E38" s="130"/>
      <c r="F38" s="129"/>
      <c r="G38" s="139"/>
      <c r="H38" s="129"/>
      <c r="I38" s="151">
        <f>SUM(I39:I41)</f>
        <v>132.35999999999999</v>
      </c>
      <c r="J38" s="121"/>
    </row>
    <row r="39" spans="1:10" x14ac:dyDescent="0.2">
      <c r="A39" s="143" t="s">
        <v>18</v>
      </c>
      <c r="B39" s="129"/>
      <c r="C39" s="143">
        <v>1</v>
      </c>
      <c r="D39" s="129"/>
      <c r="E39" s="144" t="s">
        <v>163</v>
      </c>
      <c r="F39" s="129"/>
      <c r="G39" s="148">
        <v>45.6</v>
      </c>
      <c r="H39" s="129"/>
      <c r="I39" s="149">
        <f>C39*G39</f>
        <v>45.6</v>
      </c>
      <c r="J39" s="121"/>
    </row>
    <row r="40" spans="1:10" x14ac:dyDescent="0.2">
      <c r="A40" s="143" t="s">
        <v>78</v>
      </c>
      <c r="B40" s="129"/>
      <c r="C40" s="143">
        <v>36</v>
      </c>
      <c r="D40" s="129"/>
      <c r="E40" s="144" t="s">
        <v>165</v>
      </c>
      <c r="F40" s="129"/>
      <c r="G40" s="148">
        <v>0.51</v>
      </c>
      <c r="H40" s="129"/>
      <c r="I40" s="149">
        <f>C40*G40</f>
        <v>18.36</v>
      </c>
      <c r="J40" s="121"/>
    </row>
    <row r="41" spans="1:10" x14ac:dyDescent="0.2">
      <c r="A41" s="143" t="s">
        <v>77</v>
      </c>
      <c r="B41" s="129"/>
      <c r="C41" s="143">
        <v>36</v>
      </c>
      <c r="D41" s="129"/>
      <c r="E41" s="144" t="s">
        <v>165</v>
      </c>
      <c r="F41" s="129"/>
      <c r="G41" s="148">
        <v>1.9</v>
      </c>
      <c r="H41" s="129"/>
      <c r="I41" s="149">
        <f>C41*G41</f>
        <v>68.399999999999991</v>
      </c>
      <c r="J41" s="121"/>
    </row>
    <row r="42" spans="1:10" ht="6" customHeight="1" x14ac:dyDescent="0.2">
      <c r="A42" s="156"/>
      <c r="B42" s="154"/>
      <c r="C42" s="156"/>
      <c r="D42" s="154"/>
      <c r="E42" s="157"/>
      <c r="F42" s="154"/>
      <c r="G42" s="158"/>
      <c r="H42" s="129"/>
      <c r="I42" s="149"/>
      <c r="J42" s="121"/>
    </row>
    <row r="43" spans="1:10" x14ac:dyDescent="0.2">
      <c r="A43" s="141" t="s">
        <v>121</v>
      </c>
      <c r="B43" s="129"/>
      <c r="C43" s="129"/>
      <c r="D43" s="129"/>
      <c r="E43" s="130"/>
      <c r="F43" s="129"/>
      <c r="G43" s="139"/>
      <c r="H43" s="129"/>
      <c r="I43" s="151">
        <f>SUM(I44:I48)</f>
        <v>9.3665000000000003</v>
      </c>
      <c r="J43" s="121"/>
    </row>
    <row r="44" spans="1:10" x14ac:dyDescent="0.2">
      <c r="A44" s="143" t="s">
        <v>169</v>
      </c>
      <c r="B44" s="129"/>
      <c r="C44" s="147">
        <v>2.4700000000000002</v>
      </c>
      <c r="D44" s="129"/>
      <c r="E44" s="144" t="s">
        <v>112</v>
      </c>
      <c r="F44" s="129"/>
      <c r="G44" s="148">
        <v>2.5</v>
      </c>
      <c r="H44" s="129"/>
      <c r="I44" s="149">
        <f>C44*G44</f>
        <v>6.1750000000000007</v>
      </c>
      <c r="J44" s="121"/>
    </row>
    <row r="45" spans="1:10" x14ac:dyDescent="0.2">
      <c r="A45" s="143" t="s">
        <v>170</v>
      </c>
      <c r="B45" s="129"/>
      <c r="C45" s="147">
        <v>0</v>
      </c>
      <c r="D45" s="129"/>
      <c r="E45" s="144" t="s">
        <v>112</v>
      </c>
      <c r="F45" s="129"/>
      <c r="G45" s="148">
        <v>2.2999999999999998</v>
      </c>
      <c r="H45" s="129"/>
      <c r="I45" s="149">
        <f>C45*G45</f>
        <v>0</v>
      </c>
      <c r="J45" s="121"/>
    </row>
    <row r="46" spans="1:10" s="209" customFormat="1" x14ac:dyDescent="0.2">
      <c r="A46" s="213" t="s">
        <v>269</v>
      </c>
      <c r="B46" s="212"/>
      <c r="C46" s="211">
        <v>0.19</v>
      </c>
      <c r="D46" s="212"/>
      <c r="E46" s="144" t="s">
        <v>112</v>
      </c>
      <c r="F46" s="212"/>
      <c r="G46" s="148">
        <v>2.85</v>
      </c>
      <c r="H46" s="212"/>
      <c r="I46" s="149">
        <f>C46*G46</f>
        <v>0.54149999999999998</v>
      </c>
      <c r="J46" s="121"/>
    </row>
    <row r="47" spans="1:10" x14ac:dyDescent="0.2">
      <c r="A47" s="147" t="s">
        <v>125</v>
      </c>
      <c r="B47" s="129"/>
      <c r="C47" s="143">
        <v>1</v>
      </c>
      <c r="D47" s="129"/>
      <c r="E47" s="144" t="s">
        <v>163</v>
      </c>
      <c r="F47" s="129"/>
      <c r="G47" s="148">
        <v>1.01</v>
      </c>
      <c r="H47" s="129"/>
      <c r="I47" s="149">
        <f>C47*G47</f>
        <v>1.01</v>
      </c>
      <c r="J47" s="121"/>
    </row>
    <row r="48" spans="1:10" x14ac:dyDescent="0.2">
      <c r="A48" s="147" t="s">
        <v>172</v>
      </c>
      <c r="B48" s="129"/>
      <c r="C48" s="143">
        <v>1</v>
      </c>
      <c r="D48" s="129"/>
      <c r="E48" s="144" t="s">
        <v>163</v>
      </c>
      <c r="F48" s="129"/>
      <c r="G48" s="148">
        <v>1.64</v>
      </c>
      <c r="H48" s="129"/>
      <c r="I48" s="149">
        <f>C48*G48</f>
        <v>1.64</v>
      </c>
      <c r="J48" s="121"/>
    </row>
    <row r="49" spans="1:10" ht="6" customHeight="1" x14ac:dyDescent="0.2">
      <c r="A49" s="156"/>
      <c r="B49" s="154"/>
      <c r="C49" s="156"/>
      <c r="D49" s="154"/>
      <c r="E49" s="157"/>
      <c r="F49" s="154"/>
      <c r="G49" s="158"/>
      <c r="H49" s="129"/>
      <c r="I49" s="149"/>
      <c r="J49" s="121"/>
    </row>
    <row r="50" spans="1:10" x14ac:dyDescent="0.2">
      <c r="A50" s="141" t="s">
        <v>122</v>
      </c>
      <c r="B50" s="129"/>
      <c r="C50" s="129"/>
      <c r="D50" s="129"/>
      <c r="E50" s="130"/>
      <c r="F50" s="129"/>
      <c r="G50" s="139"/>
      <c r="H50" s="129"/>
      <c r="I50" s="151">
        <f>SUM(I51:I53)</f>
        <v>44.769999999999996</v>
      </c>
      <c r="J50" s="121"/>
    </row>
    <row r="51" spans="1:10" x14ac:dyDescent="0.2">
      <c r="A51" s="143" t="s">
        <v>167</v>
      </c>
      <c r="B51" s="129"/>
      <c r="C51" s="147">
        <v>0.98</v>
      </c>
      <c r="D51" s="129"/>
      <c r="E51" s="144" t="s">
        <v>38</v>
      </c>
      <c r="F51" s="129"/>
      <c r="G51" s="148">
        <v>18.5</v>
      </c>
      <c r="H51" s="129"/>
      <c r="I51" s="149">
        <f>C51*G51</f>
        <v>18.13</v>
      </c>
      <c r="J51" s="121"/>
    </row>
    <row r="52" spans="1:10" x14ac:dyDescent="0.2">
      <c r="A52" s="143" t="s">
        <v>211</v>
      </c>
      <c r="B52" s="129"/>
      <c r="C52" s="143">
        <v>1.44</v>
      </c>
      <c r="D52" s="129"/>
      <c r="E52" s="144" t="s">
        <v>38</v>
      </c>
      <c r="F52" s="129"/>
      <c r="G52" s="193">
        <v>18.5</v>
      </c>
      <c r="H52" s="129"/>
      <c r="I52" s="149">
        <f>C52*G52</f>
        <v>26.64</v>
      </c>
      <c r="J52" s="121"/>
    </row>
    <row r="53" spans="1:10" x14ac:dyDescent="0.2">
      <c r="A53" s="143"/>
      <c r="B53" s="129"/>
      <c r="C53" s="143"/>
      <c r="D53" s="129"/>
      <c r="E53" s="144"/>
      <c r="F53" s="129"/>
      <c r="G53" s="148"/>
      <c r="H53" s="129"/>
      <c r="I53" s="149">
        <f>C53*G53</f>
        <v>0</v>
      </c>
      <c r="J53" s="121"/>
    </row>
    <row r="54" spans="1:10" ht="5.25" customHeight="1" x14ac:dyDescent="0.2">
      <c r="A54" s="129"/>
      <c r="B54" s="129"/>
      <c r="C54" s="129"/>
      <c r="D54" s="129"/>
      <c r="E54" s="130"/>
      <c r="F54" s="129"/>
      <c r="G54" s="139"/>
      <c r="H54" s="129"/>
      <c r="I54" s="149"/>
      <c r="J54" s="121"/>
    </row>
    <row r="55" spans="1:10" x14ac:dyDescent="0.2">
      <c r="A55" s="141" t="s">
        <v>20</v>
      </c>
      <c r="B55" s="129"/>
      <c r="C55" s="129"/>
      <c r="D55" s="129"/>
      <c r="E55" s="130"/>
      <c r="F55" s="129"/>
      <c r="G55" s="139"/>
      <c r="H55" s="129"/>
      <c r="I55" s="151">
        <f>SUM(I56:I57)</f>
        <v>0</v>
      </c>
      <c r="J55" s="121"/>
    </row>
    <row r="56" spans="1:10" x14ac:dyDescent="0.2">
      <c r="A56" s="143" t="s">
        <v>21</v>
      </c>
      <c r="B56" s="129"/>
      <c r="C56" s="143">
        <v>1</v>
      </c>
      <c r="D56" s="129"/>
      <c r="E56" s="144" t="s">
        <v>37</v>
      </c>
      <c r="F56" s="129"/>
      <c r="G56" s="160"/>
      <c r="H56" s="129"/>
      <c r="I56" s="149">
        <f>C56*G56</f>
        <v>0</v>
      </c>
      <c r="J56" s="121"/>
    </row>
    <row r="57" spans="1:10" x14ac:dyDescent="0.2">
      <c r="A57" s="143"/>
      <c r="B57" s="129"/>
      <c r="C57" s="143"/>
      <c r="D57" s="129"/>
      <c r="E57" s="144"/>
      <c r="F57" s="129"/>
      <c r="G57" s="150"/>
      <c r="H57" s="129"/>
      <c r="I57" s="149">
        <f>C57*G57</f>
        <v>0</v>
      </c>
      <c r="J57" s="121"/>
    </row>
    <row r="58" spans="1:10" ht="4.5" customHeight="1" x14ac:dyDescent="0.2">
      <c r="A58" s="156"/>
      <c r="B58" s="154"/>
      <c r="C58" s="156"/>
      <c r="D58" s="154"/>
      <c r="E58" s="157"/>
      <c r="F58" s="154"/>
      <c r="G58" s="159"/>
      <c r="H58" s="129"/>
      <c r="I58" s="149"/>
      <c r="J58" s="121"/>
    </row>
    <row r="59" spans="1:10" x14ac:dyDescent="0.2">
      <c r="A59" s="141" t="s">
        <v>126</v>
      </c>
      <c r="B59" s="129"/>
      <c r="C59" s="129"/>
      <c r="D59" s="129"/>
      <c r="E59" s="130"/>
      <c r="F59" s="129"/>
      <c r="G59" s="139"/>
      <c r="H59" s="129"/>
      <c r="I59" s="151">
        <f>SUM(I60:I61)</f>
        <v>0</v>
      </c>
      <c r="J59" s="121"/>
    </row>
    <row r="60" spans="1:10" x14ac:dyDescent="0.2">
      <c r="A60" s="143" t="s">
        <v>127</v>
      </c>
      <c r="B60" s="129"/>
      <c r="C60" s="143"/>
      <c r="D60" s="129"/>
      <c r="E60" s="144"/>
      <c r="F60" s="129"/>
      <c r="G60" s="160"/>
      <c r="H60" s="129"/>
      <c r="I60" s="149">
        <f>C60*G60</f>
        <v>0</v>
      </c>
      <c r="J60" s="121"/>
    </row>
    <row r="61" spans="1:10" x14ac:dyDescent="0.2">
      <c r="A61" s="143" t="s">
        <v>128</v>
      </c>
      <c r="B61" s="129"/>
      <c r="C61" s="143"/>
      <c r="D61" s="129"/>
      <c r="E61" s="144"/>
      <c r="F61" s="129"/>
      <c r="G61" s="150"/>
      <c r="H61" s="129"/>
      <c r="I61" s="149">
        <f>C61*G61</f>
        <v>0</v>
      </c>
      <c r="J61" s="121"/>
    </row>
    <row r="62" spans="1:10" ht="4.5" customHeight="1" x14ac:dyDescent="0.2">
      <c r="A62" s="156"/>
      <c r="B62" s="154"/>
      <c r="C62" s="156"/>
      <c r="D62" s="154"/>
      <c r="E62" s="157"/>
      <c r="F62" s="154"/>
      <c r="G62" s="159"/>
      <c r="H62" s="129"/>
      <c r="I62" s="149"/>
      <c r="J62" s="121"/>
    </row>
    <row r="63" spans="1:10" x14ac:dyDescent="0.2">
      <c r="A63" s="161" t="s">
        <v>208</v>
      </c>
      <c r="B63" s="129"/>
      <c r="C63" s="310"/>
      <c r="D63" s="310"/>
      <c r="E63" s="310"/>
      <c r="F63" s="310"/>
      <c r="G63" s="310"/>
      <c r="H63" s="129"/>
      <c r="I63" s="148">
        <v>17.38</v>
      </c>
      <c r="J63" s="121"/>
    </row>
    <row r="64" spans="1:10" ht="5.25" customHeight="1" x14ac:dyDescent="0.2">
      <c r="A64" s="129"/>
      <c r="B64" s="129"/>
      <c r="C64" s="129"/>
      <c r="D64" s="129"/>
      <c r="E64" s="130"/>
      <c r="F64" s="129"/>
      <c r="G64" s="129"/>
      <c r="H64" s="129"/>
      <c r="I64" s="149"/>
      <c r="J64" s="121"/>
    </row>
    <row r="65" spans="1:16" x14ac:dyDescent="0.2">
      <c r="A65" s="141" t="s">
        <v>24</v>
      </c>
      <c r="B65" s="129"/>
      <c r="C65" s="129"/>
      <c r="D65" s="129"/>
      <c r="E65" s="130"/>
      <c r="F65" s="129"/>
      <c r="G65" s="129"/>
      <c r="H65" s="129"/>
      <c r="I65" s="149">
        <f>SUM(I11:I63)-(I11+I15+I23+I30+I38+I43+I50+I55+I59)</f>
        <v>607.01650000000052</v>
      </c>
      <c r="J65" s="121"/>
    </row>
    <row r="66" spans="1:16" x14ac:dyDescent="0.2">
      <c r="A66" s="141" t="s">
        <v>25</v>
      </c>
      <c r="B66" s="129"/>
      <c r="C66" s="129"/>
      <c r="D66" s="129"/>
      <c r="E66" s="130"/>
      <c r="F66" s="129"/>
      <c r="G66" s="129"/>
      <c r="H66" s="129"/>
      <c r="I66" s="149">
        <f>I65/C7</f>
        <v>86.716642857142929</v>
      </c>
      <c r="J66" s="121"/>
    </row>
    <row r="67" spans="1:16" ht="5.25" customHeight="1" x14ac:dyDescent="0.2">
      <c r="A67" s="129"/>
      <c r="B67" s="129"/>
      <c r="C67" s="129"/>
      <c r="D67" s="129"/>
      <c r="E67" s="130"/>
      <c r="F67" s="129"/>
      <c r="G67" s="129"/>
      <c r="H67" s="129"/>
      <c r="I67" s="149"/>
      <c r="J67" s="121"/>
    </row>
    <row r="68" spans="1:16" x14ac:dyDescent="0.2">
      <c r="A68" s="124" t="s">
        <v>26</v>
      </c>
      <c r="B68" s="124"/>
      <c r="C68" s="124"/>
      <c r="D68" s="124"/>
      <c r="E68" s="125"/>
      <c r="F68" s="124"/>
      <c r="G68" s="124"/>
      <c r="H68" s="124"/>
      <c r="I68" s="162">
        <f>I7-I65</f>
        <v>442.98349999999948</v>
      </c>
      <c r="J68" s="121"/>
    </row>
    <row r="69" spans="1:16" ht="5.25" customHeight="1" x14ac:dyDescent="0.2">
      <c r="A69" s="129"/>
      <c r="B69" s="129"/>
      <c r="C69" s="129"/>
      <c r="D69" s="129"/>
      <c r="E69" s="130"/>
      <c r="F69" s="129"/>
      <c r="G69" s="129"/>
      <c r="H69" s="129"/>
      <c r="I69" s="149"/>
      <c r="J69" s="121"/>
    </row>
    <row r="70" spans="1:16" x14ac:dyDescent="0.2">
      <c r="A70" s="128" t="s">
        <v>27</v>
      </c>
      <c r="B70" s="129"/>
      <c r="C70" s="129"/>
      <c r="D70" s="129"/>
      <c r="E70" s="130"/>
      <c r="F70" s="129"/>
      <c r="G70" s="129"/>
      <c r="H70" s="129"/>
      <c r="I70" s="149"/>
      <c r="J70" s="121"/>
    </row>
    <row r="71" spans="1:16" x14ac:dyDescent="0.2">
      <c r="A71" s="312" t="s">
        <v>59</v>
      </c>
      <c r="B71" s="312"/>
      <c r="C71" s="312"/>
      <c r="D71" s="324"/>
      <c r="E71" s="324"/>
      <c r="F71" s="324"/>
      <c r="G71" s="324"/>
      <c r="H71" s="324"/>
      <c r="I71" s="148">
        <v>0.94</v>
      </c>
      <c r="J71" s="121"/>
    </row>
    <row r="72" spans="1:16" x14ac:dyDescent="0.2">
      <c r="A72" s="312" t="s">
        <v>57</v>
      </c>
      <c r="B72" s="312"/>
      <c r="C72" s="312"/>
      <c r="D72" s="310"/>
      <c r="E72" s="310"/>
      <c r="F72" s="310"/>
      <c r="G72" s="310"/>
      <c r="H72" s="310"/>
      <c r="I72" s="148">
        <v>10</v>
      </c>
      <c r="J72" s="121"/>
    </row>
    <row r="73" spans="1:16" x14ac:dyDescent="0.2">
      <c r="A73" s="309" t="s">
        <v>58</v>
      </c>
      <c r="B73" s="309"/>
      <c r="C73" s="309"/>
      <c r="D73" s="310"/>
      <c r="E73" s="310"/>
      <c r="F73" s="310"/>
      <c r="G73" s="310"/>
      <c r="H73" s="310"/>
      <c r="I73" s="211"/>
      <c r="J73" s="121"/>
    </row>
    <row r="74" spans="1:16" x14ac:dyDescent="0.2">
      <c r="A74" s="309" t="s">
        <v>174</v>
      </c>
      <c r="B74" s="309"/>
      <c r="C74" s="309"/>
      <c r="D74" s="310"/>
      <c r="E74" s="310"/>
      <c r="F74" s="310"/>
      <c r="G74" s="310"/>
      <c r="H74" s="310"/>
      <c r="I74" s="148">
        <v>275</v>
      </c>
      <c r="J74" s="121"/>
    </row>
    <row r="75" spans="1:16" x14ac:dyDescent="0.2">
      <c r="A75" s="309" t="s">
        <v>173</v>
      </c>
      <c r="B75" s="309"/>
      <c r="C75" s="309"/>
      <c r="D75" s="310"/>
      <c r="E75" s="310"/>
      <c r="F75" s="310"/>
      <c r="G75" s="310"/>
      <c r="H75" s="310"/>
      <c r="I75" s="148">
        <v>15</v>
      </c>
      <c r="J75" s="121"/>
      <c r="O75" s="197" t="s">
        <v>307</v>
      </c>
    </row>
    <row r="76" spans="1:16" x14ac:dyDescent="0.2">
      <c r="A76" s="309" t="s">
        <v>29</v>
      </c>
      <c r="B76" s="309"/>
      <c r="C76" s="309"/>
      <c r="D76" s="310"/>
      <c r="E76" s="310"/>
      <c r="F76" s="310"/>
      <c r="G76" s="310"/>
      <c r="H76" s="310"/>
      <c r="I76" s="148">
        <v>45</v>
      </c>
      <c r="J76" s="121"/>
      <c r="N76" s="197"/>
      <c r="O76" s="197" t="s">
        <v>149</v>
      </c>
      <c r="P76" s="197" t="s">
        <v>150</v>
      </c>
    </row>
    <row r="77" spans="1:16" x14ac:dyDescent="0.2">
      <c r="A77" s="323" t="s">
        <v>64</v>
      </c>
      <c r="B77" s="323"/>
      <c r="C77" s="323"/>
      <c r="D77" s="310"/>
      <c r="E77" s="310"/>
      <c r="F77" s="310"/>
      <c r="G77" s="310"/>
      <c r="H77" s="310"/>
      <c r="I77" s="148">
        <v>78</v>
      </c>
      <c r="J77" s="121"/>
      <c r="N77" s="198"/>
      <c r="O77" s="198">
        <v>270</v>
      </c>
      <c r="P77" s="198">
        <v>72</v>
      </c>
    </row>
    <row r="78" spans="1:16" x14ac:dyDescent="0.2">
      <c r="A78" s="309"/>
      <c r="B78" s="309"/>
      <c r="C78" s="309"/>
      <c r="D78" s="310"/>
      <c r="E78" s="310"/>
      <c r="F78" s="310"/>
      <c r="G78" s="310"/>
      <c r="H78" s="310"/>
      <c r="I78" s="163"/>
      <c r="J78" s="121"/>
      <c r="M78" s="198"/>
      <c r="N78" s="198"/>
    </row>
    <row r="79" spans="1:16" ht="5.25" customHeight="1" x14ac:dyDescent="0.2">
      <c r="A79" s="129"/>
      <c r="B79" s="129"/>
      <c r="C79" s="129"/>
      <c r="D79" s="129"/>
      <c r="E79" s="130"/>
      <c r="F79" s="129"/>
      <c r="G79" s="129"/>
      <c r="H79" s="129"/>
      <c r="I79" s="149"/>
      <c r="J79" s="121"/>
    </row>
    <row r="80" spans="1:16" x14ac:dyDescent="0.2">
      <c r="A80" s="141" t="s">
        <v>30</v>
      </c>
      <c r="B80" s="129"/>
      <c r="C80" s="129"/>
      <c r="D80" s="129"/>
      <c r="E80" s="130"/>
      <c r="F80" s="129"/>
      <c r="G80" s="129"/>
      <c r="H80" s="129"/>
      <c r="I80" s="149">
        <f>SUM(I70:I78)</f>
        <v>423.94</v>
      </c>
      <c r="J80" s="121"/>
    </row>
    <row r="81" spans="1:10" x14ac:dyDescent="0.2">
      <c r="A81" s="141" t="s">
        <v>31</v>
      </c>
      <c r="B81" s="129"/>
      <c r="C81" s="129"/>
      <c r="D81" s="129"/>
      <c r="E81" s="130"/>
      <c r="F81" s="129"/>
      <c r="G81" s="129"/>
      <c r="H81" s="129"/>
      <c r="I81" s="149">
        <f>I80/C7</f>
        <v>60.562857142857141</v>
      </c>
      <c r="J81" s="121"/>
    </row>
    <row r="82" spans="1:10" x14ac:dyDescent="0.2">
      <c r="A82" s="129"/>
      <c r="B82" s="129"/>
      <c r="C82" s="129"/>
      <c r="D82" s="129"/>
      <c r="E82" s="130"/>
      <c r="F82" s="129"/>
      <c r="G82" s="129"/>
      <c r="H82" s="129"/>
      <c r="I82" s="149"/>
      <c r="J82" s="121"/>
    </row>
    <row r="83" spans="1:10" x14ac:dyDescent="0.2">
      <c r="A83" s="141" t="s">
        <v>32</v>
      </c>
      <c r="B83" s="129"/>
      <c r="C83" s="129"/>
      <c r="D83" s="129"/>
      <c r="E83" s="130"/>
      <c r="F83" s="129"/>
      <c r="G83" s="129"/>
      <c r="H83" s="129"/>
      <c r="I83" s="149">
        <f>I65+I80</f>
        <v>1030.9565000000005</v>
      </c>
      <c r="J83" s="121"/>
    </row>
    <row r="84" spans="1:10" x14ac:dyDescent="0.2">
      <c r="A84" s="141" t="s">
        <v>33</v>
      </c>
      <c r="B84" s="129"/>
      <c r="C84" s="129"/>
      <c r="D84" s="129"/>
      <c r="E84" s="130"/>
      <c r="F84" s="129"/>
      <c r="G84" s="129"/>
      <c r="H84" s="129"/>
      <c r="I84" s="149">
        <f>I83/C7</f>
        <v>147.27950000000007</v>
      </c>
      <c r="J84" s="121"/>
    </row>
    <row r="85" spans="1:10" x14ac:dyDescent="0.2">
      <c r="A85" s="129"/>
      <c r="B85" s="129"/>
      <c r="C85" s="129"/>
      <c r="D85" s="129"/>
      <c r="E85" s="130"/>
      <c r="F85" s="129"/>
      <c r="G85" s="129"/>
      <c r="H85" s="129"/>
      <c r="I85" s="149"/>
      <c r="J85" s="121"/>
    </row>
    <row r="86" spans="1:10" x14ac:dyDescent="0.2">
      <c r="A86" s="129" t="s">
        <v>34</v>
      </c>
      <c r="B86" s="129"/>
      <c r="C86" s="129"/>
      <c r="D86" s="129"/>
      <c r="E86" s="130"/>
      <c r="F86" s="129"/>
      <c r="G86" s="129"/>
      <c r="H86" s="129"/>
      <c r="I86" s="149">
        <f>I7-I83</f>
        <v>19.04349999999954</v>
      </c>
      <c r="J86" s="121"/>
    </row>
    <row r="87" spans="1:10" x14ac:dyDescent="0.2">
      <c r="A87" s="124"/>
      <c r="B87" s="124"/>
      <c r="C87" s="124"/>
      <c r="D87" s="124"/>
      <c r="E87" s="125"/>
      <c r="F87" s="124"/>
      <c r="G87" s="124"/>
      <c r="H87" s="124"/>
      <c r="I87" s="126"/>
      <c r="J87" s="127"/>
    </row>
    <row r="88" spans="1:10" x14ac:dyDescent="0.2">
      <c r="A88" s="132" t="s">
        <v>79</v>
      </c>
      <c r="B88" s="132"/>
      <c r="C88" s="132"/>
      <c r="D88" s="132"/>
      <c r="E88" s="137"/>
      <c r="F88" s="132"/>
      <c r="G88" s="132"/>
      <c r="H88" s="132"/>
      <c r="I88" s="132"/>
      <c r="J88" s="164"/>
    </row>
    <row r="89" spans="1:10" x14ac:dyDescent="0.2">
      <c r="A89" s="311" t="s">
        <v>41</v>
      </c>
      <c r="B89" s="311"/>
      <c r="C89" s="311"/>
      <c r="D89" s="311"/>
      <c r="E89" s="311"/>
      <c r="F89" s="311"/>
      <c r="G89" s="311"/>
      <c r="H89" s="311"/>
      <c r="I89" s="311"/>
      <c r="J89" s="154"/>
    </row>
    <row r="90" spans="1:10" x14ac:dyDescent="0.2">
      <c r="A90" s="311"/>
      <c r="B90" s="311"/>
      <c r="C90" s="311"/>
      <c r="D90" s="311"/>
      <c r="E90" s="311"/>
      <c r="F90" s="311"/>
      <c r="G90" s="311"/>
      <c r="H90" s="311"/>
      <c r="I90" s="311"/>
      <c r="J90" s="154"/>
    </row>
    <row r="91" spans="1:10" x14ac:dyDescent="0.2">
      <c r="A91" s="311"/>
      <c r="B91" s="311"/>
      <c r="C91" s="311"/>
      <c r="D91" s="311"/>
      <c r="E91" s="311"/>
      <c r="F91" s="311"/>
      <c r="G91" s="311"/>
      <c r="H91" s="311"/>
      <c r="I91" s="311"/>
      <c r="J91" s="154"/>
    </row>
    <row r="92" spans="1:10" x14ac:dyDescent="0.2">
      <c r="A92" s="311"/>
      <c r="B92" s="311"/>
      <c r="C92" s="311"/>
      <c r="D92" s="311"/>
      <c r="E92" s="311"/>
      <c r="F92" s="311"/>
      <c r="G92" s="311"/>
      <c r="H92" s="311"/>
      <c r="I92" s="311"/>
      <c r="J92" s="154"/>
    </row>
    <row r="93" spans="1:10" x14ac:dyDescent="0.2">
      <c r="A93" s="311"/>
      <c r="B93" s="311"/>
      <c r="C93" s="311"/>
      <c r="D93" s="311"/>
      <c r="E93" s="311"/>
      <c r="F93" s="311"/>
      <c r="G93" s="311"/>
      <c r="H93" s="311"/>
      <c r="I93" s="311"/>
      <c r="J93" s="154"/>
    </row>
    <row r="94" spans="1:10" x14ac:dyDescent="0.2">
      <c r="A94" s="129"/>
      <c r="B94" s="129"/>
      <c r="C94" s="129"/>
      <c r="D94" s="129"/>
      <c r="E94" s="130"/>
      <c r="F94" s="129"/>
      <c r="G94" s="129"/>
      <c r="H94" s="129"/>
      <c r="I94" s="129"/>
      <c r="J94" s="154"/>
    </row>
    <row r="95" spans="1:10" x14ac:dyDescent="0.2">
      <c r="A95" s="165" t="s">
        <v>46</v>
      </c>
      <c r="B95" s="129"/>
      <c r="C95" s="166" t="s">
        <v>50</v>
      </c>
      <c r="D95" s="129"/>
      <c r="E95" s="130" t="s">
        <v>48</v>
      </c>
      <c r="F95" s="129"/>
      <c r="G95" s="166" t="s">
        <v>49</v>
      </c>
      <c r="H95" s="129"/>
      <c r="I95" s="129"/>
      <c r="J95" s="154"/>
    </row>
    <row r="96" spans="1:10" x14ac:dyDescent="0.2">
      <c r="A96" s="129"/>
      <c r="B96" s="129"/>
      <c r="C96" s="167">
        <v>0.1</v>
      </c>
      <c r="D96" s="129"/>
      <c r="E96" s="130"/>
      <c r="F96" s="129"/>
      <c r="G96" s="167">
        <v>0.1</v>
      </c>
      <c r="H96" s="129"/>
      <c r="I96" s="129"/>
      <c r="J96" s="154"/>
    </row>
    <row r="97" spans="1:10" x14ac:dyDescent="0.2">
      <c r="A97" s="129"/>
      <c r="B97" s="129"/>
      <c r="C97" s="168"/>
      <c r="D97" s="124"/>
      <c r="E97" s="123" t="s">
        <v>47</v>
      </c>
      <c r="F97" s="124"/>
      <c r="G97" s="168"/>
      <c r="H97" s="129"/>
      <c r="I97" s="129"/>
      <c r="J97" s="154"/>
    </row>
    <row r="98" spans="1:10" x14ac:dyDescent="0.2">
      <c r="A98" s="169" t="s">
        <v>43</v>
      </c>
      <c r="B98" s="129"/>
      <c r="C98" s="170">
        <f>E98*(1-C96)</f>
        <v>6.3</v>
      </c>
      <c r="D98" s="171"/>
      <c r="E98" s="172">
        <f>C7</f>
        <v>7</v>
      </c>
      <c r="F98" s="171"/>
      <c r="G98" s="173">
        <f>E98*(1+G96)</f>
        <v>7.7000000000000011</v>
      </c>
      <c r="H98" s="129"/>
      <c r="I98" s="129"/>
      <c r="J98" s="154"/>
    </row>
    <row r="99" spans="1:10" ht="4.5" customHeight="1" x14ac:dyDescent="0.2">
      <c r="A99" s="129"/>
      <c r="B99" s="129"/>
      <c r="C99" s="129"/>
      <c r="D99" s="129"/>
      <c r="E99" s="130"/>
      <c r="F99" s="129"/>
      <c r="G99" s="129"/>
      <c r="H99" s="129"/>
      <c r="I99" s="129"/>
      <c r="J99" s="154"/>
    </row>
    <row r="100" spans="1:10" x14ac:dyDescent="0.2">
      <c r="A100" s="129" t="s">
        <v>51</v>
      </c>
      <c r="B100" s="129"/>
      <c r="C100" s="174">
        <f>$I$65/C98</f>
        <v>96.351825396825475</v>
      </c>
      <c r="D100" s="129"/>
      <c r="E100" s="174">
        <f>$I$65/E98</f>
        <v>86.716642857142929</v>
      </c>
      <c r="F100" s="129"/>
      <c r="G100" s="174">
        <f>$I$65/G98</f>
        <v>78.833311688311738</v>
      </c>
      <c r="H100" s="129"/>
      <c r="I100" s="129"/>
      <c r="J100" s="154"/>
    </row>
    <row r="101" spans="1:10" ht="4.5" customHeight="1" x14ac:dyDescent="0.2">
      <c r="A101" s="129"/>
      <c r="B101" s="129"/>
      <c r="C101" s="129"/>
      <c r="D101" s="129"/>
      <c r="E101" s="130"/>
      <c r="F101" s="129"/>
      <c r="G101" s="129"/>
      <c r="H101" s="129"/>
      <c r="I101" s="129"/>
      <c r="J101" s="154"/>
    </row>
    <row r="102" spans="1:10" x14ac:dyDescent="0.2">
      <c r="A102" s="129" t="s">
        <v>52</v>
      </c>
      <c r="B102" s="129"/>
      <c r="C102" s="174">
        <f>$I$80/C98</f>
        <v>67.292063492063491</v>
      </c>
      <c r="D102" s="129"/>
      <c r="E102" s="174">
        <f>$I$80/E98</f>
        <v>60.562857142857141</v>
      </c>
      <c r="F102" s="129"/>
      <c r="G102" s="174">
        <f>$I$80/G98</f>
        <v>55.05714285714285</v>
      </c>
      <c r="H102" s="129"/>
      <c r="I102" s="129"/>
      <c r="J102" s="154"/>
    </row>
    <row r="103" spans="1:10" ht="3.75" customHeight="1" x14ac:dyDescent="0.2">
      <c r="A103" s="129"/>
      <c r="B103" s="129"/>
      <c r="C103" s="129"/>
      <c r="D103" s="129"/>
      <c r="E103" s="130"/>
      <c r="F103" s="129"/>
      <c r="G103" s="129"/>
      <c r="H103" s="129"/>
      <c r="I103" s="129"/>
      <c r="J103" s="154"/>
    </row>
    <row r="104" spans="1:10" x14ac:dyDescent="0.2">
      <c r="A104" s="129" t="s">
        <v>53</v>
      </c>
      <c r="B104" s="129"/>
      <c r="C104" s="174">
        <f>$I$83/C98</f>
        <v>163.64388888888897</v>
      </c>
      <c r="D104" s="129"/>
      <c r="E104" s="174">
        <f>$I$83/E98</f>
        <v>147.27950000000007</v>
      </c>
      <c r="F104" s="129"/>
      <c r="G104" s="174">
        <f>$I$83/G98</f>
        <v>133.89045454545459</v>
      </c>
      <c r="H104" s="129"/>
      <c r="I104" s="129"/>
      <c r="J104" s="154"/>
    </row>
    <row r="105" spans="1:10" ht="5.25" customHeight="1" x14ac:dyDescent="0.2">
      <c r="A105" s="132"/>
      <c r="B105" s="132"/>
      <c r="C105" s="132"/>
      <c r="D105" s="132"/>
      <c r="E105" s="137"/>
      <c r="F105" s="132"/>
      <c r="G105" s="132"/>
      <c r="H105" s="132"/>
      <c r="I105" s="132"/>
      <c r="J105" s="154"/>
    </row>
    <row r="106" spans="1:10" x14ac:dyDescent="0.2">
      <c r="A106" s="129"/>
      <c r="B106" s="129"/>
      <c r="C106" s="129"/>
      <c r="D106" s="129"/>
      <c r="E106" s="130"/>
      <c r="F106" s="129"/>
      <c r="G106" s="129"/>
      <c r="H106" s="129"/>
      <c r="I106" s="129"/>
      <c r="J106" s="154"/>
    </row>
    <row r="107" spans="1:10" x14ac:dyDescent="0.2">
      <c r="A107" s="129"/>
      <c r="B107" s="129"/>
      <c r="C107" s="124"/>
      <c r="D107" s="124"/>
      <c r="E107" s="125" t="s">
        <v>43</v>
      </c>
      <c r="F107" s="124"/>
      <c r="G107" s="124"/>
      <c r="H107" s="129"/>
      <c r="I107" s="129"/>
      <c r="J107" s="154"/>
    </row>
    <row r="108" spans="1:10" x14ac:dyDescent="0.2">
      <c r="A108" s="169" t="s">
        <v>47</v>
      </c>
      <c r="B108" s="129"/>
      <c r="C108" s="175">
        <f>E108*(1-C96)</f>
        <v>135</v>
      </c>
      <c r="D108" s="171"/>
      <c r="E108" s="176">
        <f>G7</f>
        <v>150</v>
      </c>
      <c r="F108" s="171"/>
      <c r="G108" s="175">
        <f>E108*(1+G96)</f>
        <v>165</v>
      </c>
      <c r="H108" s="129"/>
      <c r="I108" s="129"/>
      <c r="J108" s="154"/>
    </row>
    <row r="109" spans="1:10" ht="4.5" customHeight="1" x14ac:dyDescent="0.2">
      <c r="A109" s="129"/>
      <c r="B109" s="129"/>
      <c r="C109" s="129"/>
      <c r="D109" s="129"/>
      <c r="E109" s="130"/>
      <c r="F109" s="129"/>
      <c r="G109" s="129"/>
      <c r="H109" s="129"/>
      <c r="I109" s="129"/>
      <c r="J109" s="154"/>
    </row>
    <row r="110" spans="1:10" x14ac:dyDescent="0.2">
      <c r="A110" s="129" t="s">
        <v>51</v>
      </c>
      <c r="B110" s="129"/>
      <c r="C110" s="177">
        <f>$I$65/C108</f>
        <v>4.4964185185185226</v>
      </c>
      <c r="D110" s="129"/>
      <c r="E110" s="177">
        <f>$I$65/E108</f>
        <v>4.0467766666666698</v>
      </c>
      <c r="F110" s="129"/>
      <c r="G110" s="177">
        <f>$I$65/G108</f>
        <v>3.678887878787882</v>
      </c>
      <c r="H110" s="129"/>
      <c r="I110" s="129"/>
      <c r="J110" s="154"/>
    </row>
    <row r="111" spans="1:10" ht="3" customHeight="1" x14ac:dyDescent="0.2">
      <c r="A111" s="129"/>
      <c r="B111" s="129"/>
      <c r="C111" s="129"/>
      <c r="D111" s="129"/>
      <c r="E111" s="130"/>
      <c r="F111" s="129"/>
      <c r="G111" s="129"/>
      <c r="H111" s="129"/>
      <c r="I111" s="129"/>
      <c r="J111" s="154"/>
    </row>
    <row r="112" spans="1:10" x14ac:dyDescent="0.2">
      <c r="A112" s="129" t="s">
        <v>52</v>
      </c>
      <c r="B112" s="129"/>
      <c r="C112" s="177">
        <f>$I$80/C108</f>
        <v>3.1402962962962961</v>
      </c>
      <c r="D112" s="129"/>
      <c r="E112" s="177">
        <f>$I$80/E108</f>
        <v>2.8262666666666667</v>
      </c>
      <c r="F112" s="129"/>
      <c r="G112" s="177">
        <f>$I$80/G108</f>
        <v>2.5693333333333332</v>
      </c>
      <c r="H112" s="129"/>
      <c r="I112" s="129"/>
      <c r="J112" s="154"/>
    </row>
    <row r="113" spans="1:10" ht="3.75" customHeight="1" x14ac:dyDescent="0.2">
      <c r="A113" s="129"/>
      <c r="B113" s="129"/>
      <c r="C113" s="129"/>
      <c r="D113" s="129"/>
      <c r="E113" s="130"/>
      <c r="F113" s="129"/>
      <c r="G113" s="129"/>
      <c r="H113" s="129"/>
      <c r="I113" s="129"/>
      <c r="J113" s="154"/>
    </row>
    <row r="114" spans="1:10" x14ac:dyDescent="0.2">
      <c r="A114" s="129" t="s">
        <v>53</v>
      </c>
      <c r="B114" s="129"/>
      <c r="C114" s="177">
        <f>$I$83/C108</f>
        <v>7.6367148148148178</v>
      </c>
      <c r="D114" s="129"/>
      <c r="E114" s="177">
        <f>$I$83/E108</f>
        <v>6.8730433333333361</v>
      </c>
      <c r="F114" s="129"/>
      <c r="G114" s="177">
        <f>$I$83/G108</f>
        <v>6.2482212121212148</v>
      </c>
      <c r="H114" s="129"/>
      <c r="I114" s="129"/>
      <c r="J114" s="154"/>
    </row>
    <row r="115" spans="1:10" ht="5.25" customHeight="1" x14ac:dyDescent="0.2">
      <c r="A115" s="129"/>
      <c r="B115" s="129"/>
      <c r="C115" s="129"/>
      <c r="D115" s="129"/>
      <c r="E115" s="130"/>
      <c r="F115" s="129"/>
      <c r="G115" s="129"/>
      <c r="H115" s="129"/>
      <c r="I115" s="129"/>
      <c r="J115" s="154"/>
    </row>
    <row r="116" spans="1:10" x14ac:dyDescent="0.2">
      <c r="A116" s="124"/>
      <c r="B116" s="124"/>
      <c r="C116" s="124"/>
      <c r="D116" s="124"/>
      <c r="E116" s="125"/>
      <c r="F116" s="124"/>
      <c r="G116" s="124"/>
      <c r="H116" s="124"/>
      <c r="I116" s="124"/>
      <c r="J116" s="154"/>
    </row>
    <row r="117" spans="1:10" x14ac:dyDescent="0.2">
      <c r="A117" s="129"/>
      <c r="B117" s="129"/>
      <c r="C117" s="129"/>
      <c r="D117" s="129"/>
      <c r="E117" s="130"/>
      <c r="F117" s="129"/>
      <c r="G117" s="129"/>
      <c r="H117" s="129"/>
      <c r="I117" s="129"/>
      <c r="J117" s="154"/>
    </row>
    <row r="118" spans="1:10" x14ac:dyDescent="0.2">
      <c r="A118" s="178" t="s">
        <v>56</v>
      </c>
      <c r="B118" s="129"/>
      <c r="C118" s="309"/>
      <c r="D118" s="309"/>
      <c r="E118" s="309"/>
      <c r="F118" s="129"/>
      <c r="G118" s="129"/>
      <c r="H118" s="129"/>
      <c r="I118" s="129"/>
      <c r="J118" s="154"/>
    </row>
    <row r="119" spans="1:10" x14ac:dyDescent="0.2">
      <c r="A119" s="178" t="s">
        <v>54</v>
      </c>
      <c r="B119" s="129"/>
      <c r="C119" s="309"/>
      <c r="D119" s="309"/>
      <c r="E119" s="309"/>
      <c r="F119" s="309"/>
      <c r="G119" s="309"/>
      <c r="H119" s="129"/>
      <c r="I119" s="129"/>
      <c r="J119" s="154"/>
    </row>
    <row r="120" spans="1:10" x14ac:dyDescent="0.2">
      <c r="A120" s="178" t="s">
        <v>55</v>
      </c>
      <c r="B120" s="129"/>
      <c r="C120" s="309"/>
      <c r="D120" s="309"/>
      <c r="E120" s="309"/>
      <c r="F120" s="309"/>
      <c r="G120" s="309"/>
      <c r="H120" s="129"/>
      <c r="I120" s="129"/>
      <c r="J120" s="154"/>
    </row>
    <row r="121" spans="1:10" x14ac:dyDescent="0.2">
      <c r="A121" s="129"/>
      <c r="B121" s="129"/>
      <c r="C121" s="309"/>
      <c r="D121" s="309"/>
      <c r="E121" s="309"/>
      <c r="F121" s="309"/>
      <c r="G121" s="309"/>
      <c r="H121" s="129"/>
      <c r="I121" s="129"/>
      <c r="J121" s="154"/>
    </row>
    <row r="122" spans="1:10" x14ac:dyDescent="0.2">
      <c r="A122" s="129"/>
      <c r="B122" s="129"/>
      <c r="C122" s="309"/>
      <c r="D122" s="309"/>
      <c r="E122" s="309"/>
      <c r="F122" s="309"/>
      <c r="G122" s="309"/>
      <c r="H122" s="129"/>
      <c r="I122" s="129"/>
      <c r="J122" s="154"/>
    </row>
    <row r="123" spans="1:10" x14ac:dyDescent="0.2">
      <c r="A123" s="129"/>
      <c r="B123" s="129"/>
      <c r="C123" s="129"/>
      <c r="D123" s="129"/>
      <c r="E123" s="130"/>
      <c r="F123" s="129"/>
      <c r="G123" s="129"/>
      <c r="H123" s="129"/>
      <c r="I123" s="129"/>
      <c r="J123" s="154"/>
    </row>
  </sheetData>
  <sheetProtection sheet="1" objects="1" scenarios="1"/>
  <mergeCells count="26">
    <mergeCell ref="A1:J1"/>
    <mergeCell ref="L7:P7"/>
    <mergeCell ref="L8:Q8"/>
    <mergeCell ref="C63:G63"/>
    <mergeCell ref="A71:C71"/>
    <mergeCell ref="D71:H71"/>
    <mergeCell ref="A72:C72"/>
    <mergeCell ref="D72:H72"/>
    <mergeCell ref="A73:C73"/>
    <mergeCell ref="D73:H73"/>
    <mergeCell ref="A74:C74"/>
    <mergeCell ref="D74:H74"/>
    <mergeCell ref="A75:C75"/>
    <mergeCell ref="D75:H75"/>
    <mergeCell ref="A76:C76"/>
    <mergeCell ref="D76:H76"/>
    <mergeCell ref="A77:C77"/>
    <mergeCell ref="D77:H77"/>
    <mergeCell ref="C121:G121"/>
    <mergeCell ref="C122:G122"/>
    <mergeCell ref="A78:C78"/>
    <mergeCell ref="D78:H78"/>
    <mergeCell ref="A89:I93"/>
    <mergeCell ref="C118:E118"/>
    <mergeCell ref="C119:G119"/>
    <mergeCell ref="C120:G120"/>
  </mergeCells>
  <pageMargins left="1.25" right="0.75" top="0.5" bottom="0.5" header="0.5" footer="0.5"/>
  <pageSetup scale="86" orientation="portrait" r:id="rId1"/>
  <headerFooter alignWithMargins="0">
    <oddFooter>&amp;L&amp;A&amp;CUniversity of Idaho&amp;RAERS Dept</oddFooter>
  </headerFooter>
  <rowBreaks count="1" manualBreakCount="1">
    <brk id="6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zoomScaleNormal="100" workbookViewId="0">
      <pane ySplit="4" topLeftCell="A5" activePane="bottomLeft" state="frozen"/>
      <selection pane="bottomLeft" sqref="A1:J1"/>
    </sheetView>
  </sheetViews>
  <sheetFormatPr defaultRowHeight="12.75" x14ac:dyDescent="0.2"/>
  <cols>
    <col min="1" max="1" width="26.5703125" style="286" customWidth="1"/>
    <col min="2" max="2" width="2" style="286" customWidth="1"/>
    <col min="3" max="3" width="11.7109375" style="286" customWidth="1"/>
    <col min="4" max="4" width="1.140625" style="286" customWidth="1"/>
    <col min="5" max="5" width="10.7109375" style="179" customWidth="1"/>
    <col min="6" max="6" width="1.5703125" style="286" customWidth="1"/>
    <col min="7" max="7" width="10.7109375" style="286" customWidth="1"/>
    <col min="8" max="8" width="1.7109375" style="286" customWidth="1"/>
    <col min="9" max="9" width="16.7109375" style="180" customWidth="1"/>
    <col min="10" max="10" width="1.5703125" style="286" customWidth="1"/>
    <col min="11" max="11" width="1.42578125" style="286" customWidth="1"/>
    <col min="12" max="12" width="11.7109375" style="286" customWidth="1"/>
    <col min="13" max="16384" width="9.140625" style="286"/>
  </cols>
  <sheetData>
    <row r="1" spans="1:17" ht="33.75" customHeight="1" x14ac:dyDescent="0.2">
      <c r="A1" s="313" t="s">
        <v>309</v>
      </c>
      <c r="B1" s="313"/>
      <c r="C1" s="313"/>
      <c r="D1" s="313"/>
      <c r="E1" s="313"/>
      <c r="F1" s="313"/>
      <c r="G1" s="313"/>
      <c r="H1" s="313"/>
      <c r="I1" s="313"/>
      <c r="J1" s="313"/>
      <c r="L1" s="204" t="s">
        <v>308</v>
      </c>
    </row>
    <row r="2" spans="1:17" ht="3.75" customHeight="1" x14ac:dyDescent="0.2">
      <c r="A2" s="113"/>
      <c r="B2" s="113"/>
      <c r="C2" s="113"/>
      <c r="D2" s="113"/>
      <c r="E2" s="114"/>
      <c r="F2" s="113"/>
      <c r="G2" s="113"/>
      <c r="H2" s="113"/>
      <c r="I2" s="115"/>
      <c r="J2" s="113"/>
    </row>
    <row r="3" spans="1:17" ht="15" x14ac:dyDescent="0.2">
      <c r="A3" s="116"/>
      <c r="B3" s="116"/>
      <c r="C3" s="117" t="s">
        <v>2</v>
      </c>
      <c r="D3" s="118"/>
      <c r="E3" s="119"/>
      <c r="F3" s="118"/>
      <c r="G3" s="118" t="s">
        <v>5</v>
      </c>
      <c r="H3" s="118"/>
      <c r="I3" s="120" t="s">
        <v>8</v>
      </c>
      <c r="J3" s="121"/>
    </row>
    <row r="4" spans="1:17" ht="15" x14ac:dyDescent="0.2">
      <c r="A4" s="122" t="s">
        <v>1</v>
      </c>
      <c r="B4" s="116"/>
      <c r="C4" s="117" t="s">
        <v>3</v>
      </c>
      <c r="D4" s="118"/>
      <c r="E4" s="119" t="s">
        <v>4</v>
      </c>
      <c r="F4" s="118"/>
      <c r="G4" s="118" t="s">
        <v>6</v>
      </c>
      <c r="H4" s="118"/>
      <c r="I4" s="120" t="s">
        <v>7</v>
      </c>
      <c r="J4" s="121"/>
    </row>
    <row r="5" spans="1:17" ht="5.25" customHeight="1" x14ac:dyDescent="0.2">
      <c r="A5" s="123"/>
      <c r="B5" s="124"/>
      <c r="C5" s="124"/>
      <c r="D5" s="124"/>
      <c r="E5" s="125"/>
      <c r="F5" s="124"/>
      <c r="G5" s="124"/>
      <c r="H5" s="124"/>
      <c r="I5" s="126"/>
      <c r="J5" s="127"/>
    </row>
    <row r="6" spans="1:17" x14ac:dyDescent="0.2">
      <c r="A6" s="128" t="s">
        <v>0</v>
      </c>
      <c r="B6" s="283"/>
      <c r="C6" s="283"/>
      <c r="D6" s="283"/>
      <c r="E6" s="130"/>
      <c r="F6" s="283"/>
      <c r="G6" s="283"/>
      <c r="H6" s="283"/>
      <c r="I6" s="121"/>
      <c r="J6" s="121"/>
    </row>
    <row r="7" spans="1:17" x14ac:dyDescent="0.2">
      <c r="A7" s="131" t="s">
        <v>310</v>
      </c>
      <c r="B7" s="132"/>
      <c r="C7" s="131">
        <v>2</v>
      </c>
      <c r="D7" s="132"/>
      <c r="E7" s="182" t="s">
        <v>60</v>
      </c>
      <c r="F7" s="132"/>
      <c r="G7" s="216">
        <v>90</v>
      </c>
      <c r="H7" s="132"/>
      <c r="I7" s="135">
        <f>C7*G7</f>
        <v>180</v>
      </c>
      <c r="J7" s="136"/>
      <c r="L7" s="314"/>
      <c r="M7" s="314"/>
      <c r="N7" s="314"/>
      <c r="O7" s="314"/>
      <c r="P7" s="314"/>
    </row>
    <row r="8" spans="1:17" x14ac:dyDescent="0.2">
      <c r="A8" s="131" t="s">
        <v>63</v>
      </c>
      <c r="B8" s="132"/>
      <c r="C8" s="131">
        <v>2</v>
      </c>
      <c r="D8" s="132"/>
      <c r="E8" s="182" t="s">
        <v>60</v>
      </c>
      <c r="F8" s="132"/>
      <c r="G8" s="216">
        <v>150</v>
      </c>
      <c r="H8" s="132"/>
      <c r="I8" s="135">
        <f>C8*G8</f>
        <v>300</v>
      </c>
      <c r="J8" s="136"/>
      <c r="L8" s="285"/>
      <c r="M8" s="285"/>
      <c r="N8" s="285"/>
      <c r="O8" s="285"/>
      <c r="P8" s="285"/>
    </row>
    <row r="9" spans="1:17" ht="5.25" customHeight="1" x14ac:dyDescent="0.2">
      <c r="A9" s="290"/>
      <c r="B9" s="136"/>
      <c r="C9" s="290"/>
      <c r="D9" s="136"/>
      <c r="E9" s="291"/>
      <c r="F9" s="136"/>
      <c r="G9" s="292"/>
      <c r="H9" s="132"/>
      <c r="I9" s="135"/>
      <c r="J9" s="136"/>
      <c r="L9" s="285"/>
      <c r="M9" s="285"/>
      <c r="N9" s="285"/>
      <c r="O9" s="285"/>
      <c r="P9" s="285"/>
    </row>
    <row r="10" spans="1:17" x14ac:dyDescent="0.2">
      <c r="A10" s="293" t="s">
        <v>45</v>
      </c>
      <c r="B10" s="132"/>
      <c r="C10" s="295">
        <f>C7+C8</f>
        <v>4</v>
      </c>
      <c r="D10" s="136"/>
      <c r="E10" s="294" t="s">
        <v>60</v>
      </c>
      <c r="F10" s="136"/>
      <c r="G10" s="296">
        <f>(G7+G8)/2</f>
        <v>120</v>
      </c>
      <c r="H10" s="132"/>
      <c r="I10" s="297">
        <f>I7+I8</f>
        <v>480</v>
      </c>
      <c r="J10" s="136"/>
      <c r="L10" s="285"/>
      <c r="M10" s="285"/>
      <c r="N10" s="285"/>
      <c r="O10" s="285"/>
      <c r="P10" s="285"/>
    </row>
    <row r="11" spans="1:17" ht="6.75" customHeight="1" x14ac:dyDescent="0.2">
      <c r="A11" s="132"/>
      <c r="B11" s="132"/>
      <c r="C11" s="132"/>
      <c r="D11" s="132"/>
      <c r="E11" s="137"/>
      <c r="F11" s="132"/>
      <c r="G11" s="138"/>
      <c r="H11" s="132"/>
      <c r="I11" s="135"/>
      <c r="J11" s="136"/>
      <c r="L11" s="315"/>
      <c r="M11" s="315"/>
      <c r="N11" s="315"/>
      <c r="O11" s="315"/>
      <c r="P11" s="315"/>
      <c r="Q11" s="315"/>
    </row>
    <row r="12" spans="1:17" x14ac:dyDescent="0.2">
      <c r="A12" s="128" t="s">
        <v>11</v>
      </c>
      <c r="B12" s="283"/>
      <c r="C12" s="283"/>
      <c r="D12" s="283"/>
      <c r="E12" s="130"/>
      <c r="F12" s="283"/>
      <c r="G12" s="139"/>
      <c r="H12" s="283"/>
      <c r="I12" s="140"/>
      <c r="J12" s="121"/>
    </row>
    <row r="13" spans="1:17" ht="6.75" customHeight="1" x14ac:dyDescent="0.2">
      <c r="A13" s="283"/>
      <c r="B13" s="283"/>
      <c r="C13" s="283"/>
      <c r="D13" s="283"/>
      <c r="E13" s="130"/>
      <c r="F13" s="283"/>
      <c r="G13" s="139"/>
      <c r="H13" s="283"/>
      <c r="I13" s="140"/>
      <c r="J13" s="121"/>
    </row>
    <row r="14" spans="1:17" x14ac:dyDescent="0.2">
      <c r="A14" s="141" t="s">
        <v>12</v>
      </c>
      <c r="B14" s="283"/>
      <c r="C14" s="283"/>
      <c r="D14" s="283"/>
      <c r="E14" s="130"/>
      <c r="F14" s="283"/>
      <c r="G14" s="139"/>
      <c r="H14" s="283"/>
      <c r="I14" s="142">
        <f>SUM(I15:I16)</f>
        <v>98.5</v>
      </c>
      <c r="J14" s="121"/>
    </row>
    <row r="15" spans="1:17" x14ac:dyDescent="0.2">
      <c r="A15" s="284" t="s">
        <v>65</v>
      </c>
      <c r="B15" s="283"/>
      <c r="C15" s="282">
        <v>20</v>
      </c>
      <c r="D15" s="283"/>
      <c r="E15" s="144" t="s">
        <v>35</v>
      </c>
      <c r="F15" s="283"/>
      <c r="G15" s="148">
        <v>4.25</v>
      </c>
      <c r="H15" s="283"/>
      <c r="I15" s="140">
        <f>C15*G15</f>
        <v>85</v>
      </c>
      <c r="J15" s="121"/>
    </row>
    <row r="16" spans="1:17" x14ac:dyDescent="0.2">
      <c r="A16" s="282" t="s">
        <v>311</v>
      </c>
      <c r="B16" s="283"/>
      <c r="C16" s="282">
        <v>45</v>
      </c>
      <c r="D16" s="283"/>
      <c r="E16" s="144" t="s">
        <v>35</v>
      </c>
      <c r="F16" s="283"/>
      <c r="G16" s="146">
        <v>0.3</v>
      </c>
      <c r="H16" s="283"/>
      <c r="I16" s="140">
        <f>C16*G16</f>
        <v>13.5</v>
      </c>
      <c r="J16" s="121"/>
    </row>
    <row r="17" spans="1:10" ht="7.5" customHeight="1" x14ac:dyDescent="0.2">
      <c r="A17" s="283"/>
      <c r="B17" s="283"/>
      <c r="C17" s="283"/>
      <c r="D17" s="283"/>
      <c r="E17" s="130"/>
      <c r="F17" s="283"/>
      <c r="G17" s="139"/>
      <c r="H17" s="283"/>
      <c r="I17" s="140"/>
      <c r="J17" s="121"/>
    </row>
    <row r="18" spans="1:10" x14ac:dyDescent="0.2">
      <c r="A18" s="141" t="s">
        <v>13</v>
      </c>
      <c r="B18" s="283"/>
      <c r="C18" s="283"/>
      <c r="D18" s="283"/>
      <c r="E18" s="130"/>
      <c r="F18" s="283"/>
      <c r="G18" s="139"/>
      <c r="H18" s="283"/>
      <c r="I18" s="142">
        <f>SUM(I19:I24)</f>
        <v>97.3</v>
      </c>
      <c r="J18" s="121"/>
    </row>
    <row r="19" spans="1:10" x14ac:dyDescent="0.2">
      <c r="A19" s="161" t="s">
        <v>68</v>
      </c>
      <c r="B19" s="283"/>
      <c r="C19" s="282">
        <v>25</v>
      </c>
      <c r="D19" s="283"/>
      <c r="E19" s="144" t="s">
        <v>35</v>
      </c>
      <c r="F19" s="283"/>
      <c r="G19" s="148">
        <v>0.55000000000000004</v>
      </c>
      <c r="H19" s="283"/>
      <c r="I19" s="140">
        <f t="shared" ref="I19:I24" si="0">C19*G19</f>
        <v>13.750000000000002</v>
      </c>
      <c r="J19" s="121"/>
    </row>
    <row r="20" spans="1:10" x14ac:dyDescent="0.2">
      <c r="A20" s="282" t="s">
        <v>66</v>
      </c>
      <c r="B20" s="283"/>
      <c r="C20" s="282">
        <v>75</v>
      </c>
      <c r="D20" s="283"/>
      <c r="E20" s="185" t="s">
        <v>35</v>
      </c>
      <c r="F20" s="283"/>
      <c r="G20" s="148">
        <v>0.53</v>
      </c>
      <c r="H20" s="283"/>
      <c r="I20" s="140">
        <f t="shared" si="0"/>
        <v>39.75</v>
      </c>
      <c r="J20" s="121"/>
    </row>
    <row r="21" spans="1:10" x14ac:dyDescent="0.2">
      <c r="A21" s="282" t="s">
        <v>14</v>
      </c>
      <c r="B21" s="283"/>
      <c r="C21" s="282">
        <v>75</v>
      </c>
      <c r="D21" s="283"/>
      <c r="E21" s="185" t="s">
        <v>35</v>
      </c>
      <c r="F21" s="283"/>
      <c r="G21" s="148">
        <v>0.44</v>
      </c>
      <c r="H21" s="283"/>
      <c r="I21" s="149">
        <f t="shared" si="0"/>
        <v>33</v>
      </c>
      <c r="J21" s="121"/>
    </row>
    <row r="22" spans="1:10" x14ac:dyDescent="0.2">
      <c r="A22" s="282" t="s">
        <v>215</v>
      </c>
      <c r="B22" s="283"/>
      <c r="C22" s="282">
        <v>40</v>
      </c>
      <c r="D22" s="283"/>
      <c r="E22" s="144" t="s">
        <v>35</v>
      </c>
      <c r="F22" s="283"/>
      <c r="G22" s="145">
        <v>0.27</v>
      </c>
      <c r="H22" s="283"/>
      <c r="I22" s="149">
        <f t="shared" si="0"/>
        <v>10.8</v>
      </c>
      <c r="J22" s="121"/>
    </row>
    <row r="23" spans="1:10" x14ac:dyDescent="0.2">
      <c r="A23" s="282"/>
      <c r="B23" s="283"/>
      <c r="C23" s="282"/>
      <c r="D23" s="283"/>
      <c r="E23" s="144"/>
      <c r="F23" s="283"/>
      <c r="G23" s="145"/>
      <c r="H23" s="283"/>
      <c r="I23" s="149">
        <f t="shared" si="0"/>
        <v>0</v>
      </c>
      <c r="J23" s="121"/>
    </row>
    <row r="24" spans="1:10" x14ac:dyDescent="0.2">
      <c r="B24" s="283"/>
      <c r="C24" s="282"/>
      <c r="D24" s="283"/>
      <c r="E24" s="144"/>
      <c r="F24" s="283"/>
      <c r="G24" s="188"/>
      <c r="H24" s="283"/>
      <c r="I24" s="149">
        <f t="shared" si="0"/>
        <v>0</v>
      </c>
      <c r="J24" s="121"/>
    </row>
    <row r="25" spans="1:10" x14ac:dyDescent="0.2">
      <c r="A25" s="141"/>
      <c r="B25" s="283"/>
      <c r="C25" s="283"/>
      <c r="D25" s="283"/>
      <c r="E25" s="130"/>
      <c r="F25" s="283"/>
      <c r="G25" s="139"/>
      <c r="H25" s="283"/>
      <c r="I25" s="149"/>
      <c r="J25" s="121"/>
    </row>
    <row r="26" spans="1:10" x14ac:dyDescent="0.2">
      <c r="A26" s="141" t="s">
        <v>16</v>
      </c>
      <c r="B26" s="283"/>
      <c r="C26" s="283"/>
      <c r="D26" s="283"/>
      <c r="E26" s="130"/>
      <c r="F26" s="283"/>
      <c r="G26" s="139"/>
      <c r="H26" s="283"/>
      <c r="I26" s="151">
        <f>SUM(I27:I29)</f>
        <v>0</v>
      </c>
      <c r="J26" s="121"/>
    </row>
    <row r="27" spans="1:10" x14ac:dyDescent="0.2">
      <c r="A27" s="282"/>
      <c r="B27" s="283"/>
      <c r="C27" s="282"/>
      <c r="D27" s="283"/>
      <c r="E27" s="144"/>
      <c r="F27" s="283"/>
      <c r="G27" s="160"/>
      <c r="H27" s="283"/>
      <c r="I27" s="149">
        <f>C27*G27</f>
        <v>0</v>
      </c>
      <c r="J27" s="121"/>
    </row>
    <row r="28" spans="1:10" x14ac:dyDescent="0.2">
      <c r="A28" s="287"/>
      <c r="B28" s="283"/>
      <c r="C28" s="282"/>
      <c r="D28" s="283"/>
      <c r="E28" s="144"/>
      <c r="F28" s="283"/>
      <c r="G28" s="160"/>
      <c r="H28" s="283"/>
      <c r="I28" s="149">
        <f>C28*G28</f>
        <v>0</v>
      </c>
      <c r="J28" s="121"/>
    </row>
    <row r="29" spans="1:10" x14ac:dyDescent="0.2">
      <c r="A29" s="282"/>
      <c r="B29" s="283"/>
      <c r="C29" s="282"/>
      <c r="D29" s="283"/>
      <c r="E29" s="144"/>
      <c r="F29" s="283"/>
      <c r="G29" s="150"/>
      <c r="H29" s="283"/>
      <c r="I29" s="149">
        <f>C29*G29</f>
        <v>0</v>
      </c>
      <c r="J29" s="121"/>
    </row>
    <row r="30" spans="1:10" ht="5.25" customHeight="1" x14ac:dyDescent="0.2">
      <c r="A30" s="283"/>
      <c r="B30" s="283"/>
      <c r="C30" s="283"/>
      <c r="D30" s="283"/>
      <c r="E30" s="130"/>
      <c r="F30" s="283"/>
      <c r="G30" s="139"/>
      <c r="H30" s="283"/>
      <c r="I30" s="149"/>
      <c r="J30" s="121"/>
    </row>
    <row r="31" spans="1:10" x14ac:dyDescent="0.2">
      <c r="A31" s="141" t="s">
        <v>39</v>
      </c>
      <c r="B31" s="283"/>
      <c r="C31" s="283"/>
      <c r="D31" s="283"/>
      <c r="E31" s="130"/>
      <c r="F31" s="283"/>
      <c r="G31" s="139"/>
      <c r="H31" s="283"/>
      <c r="I31" s="151">
        <f>SUM(I32:I36)</f>
        <v>189</v>
      </c>
      <c r="J31" s="121"/>
    </row>
    <row r="32" spans="1:10" x14ac:dyDescent="0.2">
      <c r="A32" s="282" t="s">
        <v>119</v>
      </c>
      <c r="B32" s="283"/>
      <c r="C32" s="282">
        <v>11</v>
      </c>
      <c r="D32" s="283"/>
      <c r="E32" s="144" t="s">
        <v>60</v>
      </c>
      <c r="F32" s="283"/>
      <c r="G32" s="148">
        <v>3</v>
      </c>
      <c r="H32" s="283"/>
      <c r="I32" s="149">
        <f>C32*G32</f>
        <v>33</v>
      </c>
      <c r="J32" s="121"/>
    </row>
    <row r="33" spans="1:10" x14ac:dyDescent="0.2">
      <c r="A33" s="287" t="s">
        <v>157</v>
      </c>
      <c r="B33" s="283"/>
      <c r="C33" s="282">
        <v>1</v>
      </c>
      <c r="D33" s="283"/>
      <c r="E33" s="144" t="s">
        <v>163</v>
      </c>
      <c r="F33" s="283"/>
      <c r="G33" s="148">
        <v>8.5</v>
      </c>
      <c r="H33" s="283"/>
      <c r="I33" s="192">
        <f>C33*G33</f>
        <v>8.5</v>
      </c>
      <c r="J33" s="121"/>
    </row>
    <row r="34" spans="1:10" x14ac:dyDescent="0.2">
      <c r="A34" s="282" t="s">
        <v>194</v>
      </c>
      <c r="B34" s="283"/>
      <c r="C34" s="282">
        <v>2</v>
      </c>
      <c r="D34" s="283"/>
      <c r="E34" s="144" t="s">
        <v>163</v>
      </c>
      <c r="F34" s="283"/>
      <c r="G34" s="145">
        <v>17.25</v>
      </c>
      <c r="H34" s="283"/>
      <c r="I34" s="149">
        <f>C34*G34</f>
        <v>34.5</v>
      </c>
      <c r="J34" s="121"/>
    </row>
    <row r="35" spans="1:10" x14ac:dyDescent="0.2">
      <c r="A35" s="282" t="s">
        <v>267</v>
      </c>
      <c r="B35" s="283"/>
      <c r="C35" s="282">
        <v>4</v>
      </c>
      <c r="D35" s="283"/>
      <c r="E35" s="144" t="s">
        <v>60</v>
      </c>
      <c r="F35" s="283"/>
      <c r="G35" s="145">
        <v>22</v>
      </c>
      <c r="H35" s="283"/>
      <c r="I35" s="149">
        <f>C35*G35</f>
        <v>88</v>
      </c>
      <c r="J35" s="121"/>
    </row>
    <row r="36" spans="1:10" x14ac:dyDescent="0.2">
      <c r="A36" s="282" t="s">
        <v>268</v>
      </c>
      <c r="B36" s="283"/>
      <c r="C36" s="282">
        <v>4</v>
      </c>
      <c r="D36" s="283"/>
      <c r="E36" s="144" t="s">
        <v>60</v>
      </c>
      <c r="F36" s="283"/>
      <c r="G36" s="145">
        <v>6.25</v>
      </c>
      <c r="H36" s="283"/>
      <c r="I36" s="149">
        <f>C36*G36</f>
        <v>25</v>
      </c>
      <c r="J36" s="121"/>
    </row>
    <row r="37" spans="1:10" ht="6" customHeight="1" x14ac:dyDescent="0.2">
      <c r="A37" s="283"/>
      <c r="B37" s="283"/>
      <c r="C37" s="283"/>
      <c r="D37" s="283"/>
      <c r="E37" s="130"/>
      <c r="F37" s="283"/>
      <c r="G37" s="139"/>
      <c r="H37" s="283"/>
      <c r="I37" s="149"/>
      <c r="J37" s="121"/>
    </row>
    <row r="38" spans="1:10" x14ac:dyDescent="0.2">
      <c r="A38" s="141" t="s">
        <v>19</v>
      </c>
      <c r="B38" s="283"/>
      <c r="C38" s="289"/>
      <c r="D38" s="283"/>
      <c r="E38" s="130"/>
      <c r="F38" s="283"/>
      <c r="G38" s="139"/>
      <c r="H38" s="283"/>
      <c r="I38" s="151">
        <f>SUM(I39:I41)</f>
        <v>105.85</v>
      </c>
      <c r="J38" s="121"/>
    </row>
    <row r="39" spans="1:10" x14ac:dyDescent="0.2">
      <c r="A39" s="282" t="s">
        <v>77</v>
      </c>
      <c r="B39" s="283"/>
      <c r="C39" s="282">
        <v>25</v>
      </c>
      <c r="D39" s="283"/>
      <c r="E39" s="144" t="s">
        <v>165</v>
      </c>
      <c r="F39" s="283"/>
      <c r="G39" s="148">
        <v>1.9</v>
      </c>
      <c r="H39" s="283"/>
      <c r="I39" s="149">
        <f>C39*G39</f>
        <v>47.5</v>
      </c>
      <c r="J39" s="121"/>
    </row>
    <row r="40" spans="1:10" x14ac:dyDescent="0.2">
      <c r="A40" s="282" t="s">
        <v>78</v>
      </c>
      <c r="B40" s="283"/>
      <c r="C40" s="153">
        <v>25</v>
      </c>
      <c r="D40" s="283"/>
      <c r="E40" s="144" t="s">
        <v>165</v>
      </c>
      <c r="F40" s="283"/>
      <c r="G40" s="148">
        <v>0.51</v>
      </c>
      <c r="H40" s="283"/>
      <c r="I40" s="149">
        <f>C40*G40</f>
        <v>12.75</v>
      </c>
      <c r="J40" s="121"/>
    </row>
    <row r="41" spans="1:10" x14ac:dyDescent="0.2">
      <c r="A41" s="282" t="s">
        <v>312</v>
      </c>
      <c r="B41" s="283"/>
      <c r="C41" s="153">
        <v>1</v>
      </c>
      <c r="D41" s="283"/>
      <c r="E41" s="144" t="s">
        <v>163</v>
      </c>
      <c r="F41" s="283"/>
      <c r="G41" s="145">
        <v>45.6</v>
      </c>
      <c r="H41" s="283"/>
      <c r="I41" s="149">
        <f>C41*G41</f>
        <v>45.6</v>
      </c>
      <c r="J41" s="121"/>
    </row>
    <row r="42" spans="1:10" ht="6" customHeight="1" x14ac:dyDescent="0.2">
      <c r="A42" s="156"/>
      <c r="B42" s="289"/>
      <c r="C42" s="156"/>
      <c r="D42" s="289"/>
      <c r="E42" s="157"/>
      <c r="F42" s="289"/>
      <c r="G42" s="158"/>
      <c r="H42" s="283"/>
      <c r="I42" s="149"/>
      <c r="J42" s="121"/>
    </row>
    <row r="43" spans="1:10" x14ac:dyDescent="0.2">
      <c r="A43" s="141" t="s">
        <v>121</v>
      </c>
      <c r="B43" s="283"/>
      <c r="C43" s="283"/>
      <c r="D43" s="283"/>
      <c r="E43" s="130"/>
      <c r="F43" s="283"/>
      <c r="G43" s="139"/>
      <c r="H43" s="283"/>
      <c r="I43" s="151">
        <f>SUM(I44:I47)</f>
        <v>31.173999999999999</v>
      </c>
      <c r="J43" s="121"/>
    </row>
    <row r="44" spans="1:10" x14ac:dyDescent="0.2">
      <c r="A44" s="282" t="s">
        <v>169</v>
      </c>
      <c r="B44" s="283"/>
      <c r="C44" s="284">
        <v>2.4700000000000002</v>
      </c>
      <c r="D44" s="283"/>
      <c r="E44" s="144" t="s">
        <v>112</v>
      </c>
      <c r="F44" s="283"/>
      <c r="G44" s="148">
        <v>2.5</v>
      </c>
      <c r="H44" s="283"/>
      <c r="I44" s="149">
        <f>C44*G44</f>
        <v>6.1750000000000007</v>
      </c>
      <c r="J44" s="121"/>
    </row>
    <row r="45" spans="1:10" x14ac:dyDescent="0.2">
      <c r="A45" s="282" t="s">
        <v>170</v>
      </c>
      <c r="B45" s="283"/>
      <c r="C45" s="284">
        <v>5.63</v>
      </c>
      <c r="D45" s="283"/>
      <c r="E45" s="144" t="s">
        <v>112</v>
      </c>
      <c r="F45" s="283"/>
      <c r="G45" s="148">
        <v>2.2999999999999998</v>
      </c>
      <c r="H45" s="283"/>
      <c r="I45" s="149">
        <f>C45*G45</f>
        <v>12.948999999999998</v>
      </c>
      <c r="J45" s="121"/>
    </row>
    <row r="46" spans="1:10" x14ac:dyDescent="0.2">
      <c r="A46" s="284" t="s">
        <v>125</v>
      </c>
      <c r="B46" s="283"/>
      <c r="C46" s="282">
        <v>1</v>
      </c>
      <c r="D46" s="283"/>
      <c r="E46" s="144" t="s">
        <v>163</v>
      </c>
      <c r="F46" s="283"/>
      <c r="G46" s="148">
        <v>2.87</v>
      </c>
      <c r="H46" s="283"/>
      <c r="I46" s="149">
        <f>C46*G46</f>
        <v>2.87</v>
      </c>
      <c r="J46" s="121"/>
    </row>
    <row r="47" spans="1:10" x14ac:dyDescent="0.2">
      <c r="A47" s="284" t="s">
        <v>172</v>
      </c>
      <c r="B47" s="283"/>
      <c r="C47" s="282">
        <v>1</v>
      </c>
      <c r="D47" s="283"/>
      <c r="E47" s="144" t="s">
        <v>163</v>
      </c>
      <c r="F47" s="283"/>
      <c r="G47" s="148">
        <v>9.18</v>
      </c>
      <c r="H47" s="283"/>
      <c r="I47" s="149">
        <f>C47*G47</f>
        <v>9.18</v>
      </c>
      <c r="J47" s="121"/>
    </row>
    <row r="48" spans="1:10" ht="6" customHeight="1" x14ac:dyDescent="0.2">
      <c r="A48" s="156"/>
      <c r="B48" s="289"/>
      <c r="C48" s="156"/>
      <c r="D48" s="289"/>
      <c r="E48" s="157"/>
      <c r="F48" s="289"/>
      <c r="G48" s="158"/>
      <c r="H48" s="283"/>
      <c r="I48" s="149"/>
      <c r="J48" s="121"/>
    </row>
    <row r="49" spans="1:10" x14ac:dyDescent="0.2">
      <c r="A49" s="141" t="s">
        <v>122</v>
      </c>
      <c r="B49" s="283"/>
      <c r="C49" s="283"/>
      <c r="D49" s="283"/>
      <c r="E49" s="130"/>
      <c r="F49" s="283"/>
      <c r="G49" s="139"/>
      <c r="H49" s="283"/>
      <c r="I49" s="151">
        <f>SUM(I50:I52)</f>
        <v>49.815000000000005</v>
      </c>
      <c r="J49" s="121"/>
    </row>
    <row r="50" spans="1:10" x14ac:dyDescent="0.2">
      <c r="A50" s="282" t="s">
        <v>167</v>
      </c>
      <c r="B50" s="283"/>
      <c r="C50" s="284">
        <v>1.52</v>
      </c>
      <c r="D50" s="283"/>
      <c r="E50" s="144" t="s">
        <v>38</v>
      </c>
      <c r="F50" s="283"/>
      <c r="G50" s="148">
        <v>18.5</v>
      </c>
      <c r="H50" s="283"/>
      <c r="I50" s="149">
        <f>C50*G50</f>
        <v>28.12</v>
      </c>
      <c r="J50" s="121"/>
    </row>
    <row r="51" spans="1:10" x14ac:dyDescent="0.2">
      <c r="A51" s="282" t="s">
        <v>197</v>
      </c>
      <c r="B51" s="283"/>
      <c r="C51" s="153">
        <v>1</v>
      </c>
      <c r="D51" s="283"/>
      <c r="E51" s="144" t="s">
        <v>38</v>
      </c>
      <c r="F51" s="283"/>
      <c r="G51" s="148">
        <v>18.5</v>
      </c>
      <c r="H51" s="283"/>
      <c r="I51" s="149">
        <f>C51*G51</f>
        <v>18.5</v>
      </c>
      <c r="J51" s="121"/>
    </row>
    <row r="52" spans="1:10" x14ac:dyDescent="0.2">
      <c r="A52" s="288" t="s">
        <v>168</v>
      </c>
      <c r="B52" s="283"/>
      <c r="C52" s="284">
        <v>0.3</v>
      </c>
      <c r="D52" s="283"/>
      <c r="E52" s="144" t="s">
        <v>38</v>
      </c>
      <c r="F52" s="283"/>
      <c r="G52" s="148">
        <v>10.65</v>
      </c>
      <c r="H52" s="283"/>
      <c r="I52" s="149">
        <f>C52*G52</f>
        <v>3.1949999999999998</v>
      </c>
      <c r="J52" s="121"/>
    </row>
    <row r="53" spans="1:10" ht="5.25" customHeight="1" x14ac:dyDescent="0.2">
      <c r="A53" s="283"/>
      <c r="B53" s="283"/>
      <c r="C53" s="283"/>
      <c r="D53" s="283"/>
      <c r="E53" s="130"/>
      <c r="F53" s="283"/>
      <c r="G53" s="139"/>
      <c r="H53" s="283"/>
      <c r="I53" s="149"/>
      <c r="J53" s="121"/>
    </row>
    <row r="54" spans="1:10" x14ac:dyDescent="0.2">
      <c r="A54" s="141" t="s">
        <v>20</v>
      </c>
      <c r="B54" s="283"/>
      <c r="C54" s="283"/>
      <c r="D54" s="283"/>
      <c r="E54" s="130"/>
      <c r="F54" s="283"/>
      <c r="G54" s="139"/>
      <c r="H54" s="283"/>
      <c r="I54" s="151">
        <f>SUM(I55:I56)</f>
        <v>0</v>
      </c>
      <c r="J54" s="121"/>
    </row>
    <row r="55" spans="1:10" x14ac:dyDescent="0.2">
      <c r="A55" s="282"/>
      <c r="B55" s="283"/>
      <c r="C55" s="282"/>
      <c r="D55" s="283"/>
      <c r="E55" s="144"/>
      <c r="F55" s="283"/>
      <c r="G55" s="160"/>
      <c r="H55" s="283"/>
      <c r="I55" s="149">
        <f>C55*G55</f>
        <v>0</v>
      </c>
      <c r="J55" s="121"/>
    </row>
    <row r="56" spans="1:10" x14ac:dyDescent="0.2">
      <c r="A56" s="282"/>
      <c r="B56" s="283"/>
      <c r="C56" s="282"/>
      <c r="D56" s="283"/>
      <c r="E56" s="144"/>
      <c r="F56" s="283"/>
      <c r="G56" s="150"/>
      <c r="H56" s="283"/>
      <c r="I56" s="149">
        <f>C56*G56</f>
        <v>0</v>
      </c>
      <c r="J56" s="121"/>
    </row>
    <row r="57" spans="1:10" ht="4.5" customHeight="1" x14ac:dyDescent="0.2">
      <c r="A57" s="156"/>
      <c r="B57" s="289"/>
      <c r="C57" s="156"/>
      <c r="D57" s="289"/>
      <c r="E57" s="157"/>
      <c r="F57" s="289"/>
      <c r="G57" s="159"/>
      <c r="H57" s="283"/>
      <c r="I57" s="149"/>
      <c r="J57" s="121"/>
    </row>
    <row r="58" spans="1:10" x14ac:dyDescent="0.2">
      <c r="A58" s="161" t="s">
        <v>208</v>
      </c>
      <c r="B58" s="283"/>
      <c r="C58" s="316"/>
      <c r="D58" s="314"/>
      <c r="E58" s="314"/>
      <c r="F58" s="314"/>
      <c r="G58" s="314"/>
      <c r="H58" s="283"/>
      <c r="I58" s="148">
        <v>17.47</v>
      </c>
      <c r="J58" s="121"/>
    </row>
    <row r="59" spans="1:10" ht="5.25" customHeight="1" x14ac:dyDescent="0.2">
      <c r="A59" s="283"/>
      <c r="B59" s="283"/>
      <c r="C59" s="283"/>
      <c r="D59" s="283"/>
      <c r="E59" s="130"/>
      <c r="F59" s="283"/>
      <c r="G59" s="283"/>
      <c r="H59" s="283"/>
      <c r="I59" s="149"/>
      <c r="J59" s="121"/>
    </row>
    <row r="60" spans="1:10" x14ac:dyDescent="0.2">
      <c r="A60" s="141" t="s">
        <v>24</v>
      </c>
      <c r="B60" s="283"/>
      <c r="C60" s="283"/>
      <c r="D60" s="283"/>
      <c r="E60" s="130"/>
      <c r="F60" s="283"/>
      <c r="G60" s="283"/>
      <c r="H60" s="283"/>
      <c r="I60" s="149">
        <f>SUM(I14:I58)-(I14+I18+I26+I31+I38+I43+I49+I54)</f>
        <v>589.10899999999981</v>
      </c>
      <c r="J60" s="121"/>
    </row>
    <row r="61" spans="1:10" x14ac:dyDescent="0.2">
      <c r="A61" s="141" t="s">
        <v>25</v>
      </c>
      <c r="B61" s="283"/>
      <c r="C61" s="283"/>
      <c r="D61" s="283"/>
      <c r="E61" s="130"/>
      <c r="F61" s="283"/>
      <c r="G61" s="283"/>
      <c r="H61" s="283"/>
      <c r="I61" s="149">
        <f>I60/C10</f>
        <v>147.27724999999995</v>
      </c>
      <c r="J61" s="121"/>
    </row>
    <row r="62" spans="1:10" ht="5.25" customHeight="1" x14ac:dyDescent="0.2">
      <c r="A62" s="283"/>
      <c r="B62" s="283"/>
      <c r="C62" s="283"/>
      <c r="D62" s="283"/>
      <c r="E62" s="130"/>
      <c r="F62" s="283"/>
      <c r="G62" s="283"/>
      <c r="H62" s="283"/>
      <c r="I62" s="149"/>
      <c r="J62" s="121"/>
    </row>
    <row r="63" spans="1:10" x14ac:dyDescent="0.2">
      <c r="A63" s="124" t="s">
        <v>26</v>
      </c>
      <c r="B63" s="124"/>
      <c r="C63" s="124"/>
      <c r="D63" s="124"/>
      <c r="E63" s="125"/>
      <c r="F63" s="124"/>
      <c r="G63" s="124"/>
      <c r="H63" s="124"/>
      <c r="I63" s="162">
        <f>I7-I60</f>
        <v>-409.10899999999981</v>
      </c>
      <c r="J63" s="121"/>
    </row>
    <row r="64" spans="1:10" ht="5.25" customHeight="1" x14ac:dyDescent="0.2">
      <c r="A64" s="283"/>
      <c r="B64" s="283"/>
      <c r="C64" s="283"/>
      <c r="D64" s="283"/>
      <c r="E64" s="130"/>
      <c r="F64" s="283"/>
      <c r="G64" s="283"/>
      <c r="H64" s="283"/>
      <c r="I64" s="149"/>
      <c r="J64" s="121"/>
    </row>
    <row r="65" spans="1:10" x14ac:dyDescent="0.2">
      <c r="A65" s="128" t="s">
        <v>27</v>
      </c>
      <c r="B65" s="283"/>
      <c r="C65" s="283"/>
      <c r="D65" s="283"/>
      <c r="E65" s="130"/>
      <c r="F65" s="283"/>
      <c r="G65" s="283"/>
      <c r="H65" s="283"/>
      <c r="I65" s="149"/>
      <c r="J65" s="121"/>
    </row>
    <row r="66" spans="1:10" x14ac:dyDescent="0.2">
      <c r="A66" s="312" t="s">
        <v>59</v>
      </c>
      <c r="B66" s="312"/>
      <c r="C66" s="312"/>
      <c r="D66" s="310"/>
      <c r="E66" s="310"/>
      <c r="F66" s="310"/>
      <c r="G66" s="310"/>
      <c r="H66" s="310"/>
      <c r="I66" s="148">
        <v>0.97</v>
      </c>
      <c r="J66" s="121"/>
    </row>
    <row r="67" spans="1:10" x14ac:dyDescent="0.2">
      <c r="A67" s="312" t="s">
        <v>57</v>
      </c>
      <c r="B67" s="312"/>
      <c r="C67" s="312"/>
      <c r="D67" s="310"/>
      <c r="E67" s="310"/>
      <c r="F67" s="310"/>
      <c r="G67" s="310"/>
      <c r="H67" s="310"/>
      <c r="I67" s="148">
        <v>33</v>
      </c>
      <c r="J67" s="121"/>
    </row>
    <row r="68" spans="1:10" x14ac:dyDescent="0.2">
      <c r="A68" s="309" t="s">
        <v>58</v>
      </c>
      <c r="B68" s="309"/>
      <c r="C68" s="309"/>
      <c r="D68" s="310"/>
      <c r="E68" s="310"/>
      <c r="F68" s="310"/>
      <c r="G68" s="310"/>
      <c r="H68" s="310"/>
      <c r="I68" s="195"/>
      <c r="J68" s="121"/>
    </row>
    <row r="69" spans="1:10" x14ac:dyDescent="0.2">
      <c r="A69" s="309" t="s">
        <v>174</v>
      </c>
      <c r="B69" s="309"/>
      <c r="C69" s="309"/>
      <c r="D69" s="310"/>
      <c r="E69" s="310"/>
      <c r="F69" s="310"/>
      <c r="G69" s="310"/>
      <c r="H69" s="310"/>
      <c r="I69" s="148">
        <v>275</v>
      </c>
      <c r="J69" s="121"/>
    </row>
    <row r="70" spans="1:10" x14ac:dyDescent="0.2">
      <c r="A70" s="309" t="s">
        <v>173</v>
      </c>
      <c r="B70" s="309"/>
      <c r="C70" s="309"/>
      <c r="D70" s="310"/>
      <c r="E70" s="310"/>
      <c r="F70" s="310"/>
      <c r="G70" s="310"/>
      <c r="H70" s="310"/>
      <c r="I70" s="148">
        <v>14.75</v>
      </c>
      <c r="J70" s="121"/>
    </row>
    <row r="71" spans="1:10" x14ac:dyDescent="0.2">
      <c r="A71" s="309" t="s">
        <v>29</v>
      </c>
      <c r="B71" s="309"/>
      <c r="C71" s="309"/>
      <c r="D71" s="310"/>
      <c r="E71" s="310"/>
      <c r="F71" s="310"/>
      <c r="G71" s="310"/>
      <c r="H71" s="310"/>
      <c r="I71" s="148">
        <v>45</v>
      </c>
      <c r="J71" s="121"/>
    </row>
    <row r="72" spans="1:10" x14ac:dyDescent="0.2">
      <c r="A72" s="309"/>
      <c r="B72" s="309"/>
      <c r="C72" s="309"/>
      <c r="D72" s="310"/>
      <c r="E72" s="310"/>
      <c r="F72" s="310"/>
      <c r="G72" s="310"/>
      <c r="H72" s="310"/>
      <c r="I72" s="284"/>
      <c r="J72" s="121"/>
    </row>
    <row r="73" spans="1:10" x14ac:dyDescent="0.2">
      <c r="A73" s="309"/>
      <c r="B73" s="309"/>
      <c r="C73" s="309"/>
      <c r="D73" s="310"/>
      <c r="E73" s="310"/>
      <c r="F73" s="310"/>
      <c r="G73" s="310"/>
      <c r="H73" s="310"/>
      <c r="I73" s="163"/>
      <c r="J73" s="121"/>
    </row>
    <row r="74" spans="1:10" ht="5.25" customHeight="1" x14ac:dyDescent="0.2">
      <c r="A74" s="283"/>
      <c r="B74" s="283"/>
      <c r="C74" s="283"/>
      <c r="D74" s="283"/>
      <c r="E74" s="130"/>
      <c r="F74" s="283"/>
      <c r="G74" s="283"/>
      <c r="H74" s="283"/>
      <c r="I74" s="149"/>
      <c r="J74" s="121"/>
    </row>
    <row r="75" spans="1:10" x14ac:dyDescent="0.2">
      <c r="A75" s="141" t="s">
        <v>30</v>
      </c>
      <c r="B75" s="283"/>
      <c r="C75" s="283"/>
      <c r="D75" s="283"/>
      <c r="E75" s="130"/>
      <c r="F75" s="283"/>
      <c r="G75" s="283"/>
      <c r="H75" s="283"/>
      <c r="I75" s="149">
        <f>SUM(I65:I73)</f>
        <v>368.72</v>
      </c>
      <c r="J75" s="121"/>
    </row>
    <row r="76" spans="1:10" x14ac:dyDescent="0.2">
      <c r="A76" s="141" t="s">
        <v>31</v>
      </c>
      <c r="B76" s="283"/>
      <c r="C76" s="283"/>
      <c r="D76" s="283"/>
      <c r="E76" s="130"/>
      <c r="F76" s="283"/>
      <c r="G76" s="283"/>
      <c r="H76" s="283"/>
      <c r="I76" s="149">
        <f>I75/C10</f>
        <v>92.18</v>
      </c>
      <c r="J76" s="121"/>
    </row>
    <row r="77" spans="1:10" x14ac:dyDescent="0.2">
      <c r="A77" s="283"/>
      <c r="B77" s="283"/>
      <c r="C77" s="283"/>
      <c r="D77" s="283"/>
      <c r="E77" s="130"/>
      <c r="F77" s="283"/>
      <c r="G77" s="283"/>
      <c r="H77" s="283"/>
      <c r="I77" s="149"/>
      <c r="J77" s="121"/>
    </row>
    <row r="78" spans="1:10" x14ac:dyDescent="0.2">
      <c r="A78" s="141" t="s">
        <v>32</v>
      </c>
      <c r="B78" s="283"/>
      <c r="C78" s="283"/>
      <c r="D78" s="283"/>
      <c r="E78" s="130"/>
      <c r="F78" s="283"/>
      <c r="G78" s="283"/>
      <c r="H78" s="283"/>
      <c r="I78" s="149">
        <f>I60+I75</f>
        <v>957.82899999999984</v>
      </c>
      <c r="J78" s="121"/>
    </row>
    <row r="79" spans="1:10" x14ac:dyDescent="0.2">
      <c r="A79" s="141" t="s">
        <v>33</v>
      </c>
      <c r="B79" s="283"/>
      <c r="C79" s="283"/>
      <c r="D79" s="283"/>
      <c r="E79" s="130"/>
      <c r="F79" s="283"/>
      <c r="G79" s="283"/>
      <c r="H79" s="283"/>
      <c r="I79" s="149">
        <f>I78/C10</f>
        <v>239.45724999999996</v>
      </c>
      <c r="J79" s="121"/>
    </row>
    <row r="80" spans="1:10" x14ac:dyDescent="0.2">
      <c r="A80" s="283"/>
      <c r="B80" s="283"/>
      <c r="C80" s="283"/>
      <c r="D80" s="283"/>
      <c r="E80" s="130"/>
      <c r="F80" s="283"/>
      <c r="G80" s="283"/>
      <c r="H80" s="283"/>
      <c r="I80" s="149"/>
      <c r="J80" s="121"/>
    </row>
    <row r="81" spans="1:10" x14ac:dyDescent="0.2">
      <c r="A81" s="283" t="s">
        <v>34</v>
      </c>
      <c r="B81" s="283"/>
      <c r="C81" s="283"/>
      <c r="D81" s="283"/>
      <c r="E81" s="130"/>
      <c r="F81" s="283"/>
      <c r="G81" s="283"/>
      <c r="H81" s="283"/>
      <c r="I81" s="149">
        <f>I7-I78</f>
        <v>-777.82899999999984</v>
      </c>
      <c r="J81" s="121"/>
    </row>
    <row r="82" spans="1:10" x14ac:dyDescent="0.2">
      <c r="A82" s="124"/>
      <c r="B82" s="124"/>
      <c r="C82" s="124"/>
      <c r="D82" s="124"/>
      <c r="E82" s="125"/>
      <c r="F82" s="124"/>
      <c r="G82" s="124"/>
      <c r="H82" s="124"/>
      <c r="I82" s="126"/>
      <c r="J82" s="127"/>
    </row>
    <row r="83" spans="1:10" x14ac:dyDescent="0.2">
      <c r="A83" s="132" t="s">
        <v>79</v>
      </c>
      <c r="B83" s="132"/>
      <c r="C83" s="132"/>
      <c r="D83" s="132"/>
      <c r="E83" s="137"/>
      <c r="F83" s="132"/>
      <c r="G83" s="132"/>
      <c r="H83" s="132"/>
      <c r="I83" s="132"/>
      <c r="J83" s="164"/>
    </row>
    <row r="84" spans="1:10" x14ac:dyDescent="0.2">
      <c r="A84" s="325" t="s">
        <v>158</v>
      </c>
      <c r="B84" s="321"/>
      <c r="C84" s="321"/>
      <c r="D84" s="321"/>
      <c r="E84" s="321"/>
      <c r="F84" s="321"/>
      <c r="G84" s="321"/>
      <c r="H84" s="321"/>
      <c r="I84" s="321"/>
      <c r="J84" s="289"/>
    </row>
    <row r="85" spans="1:10" x14ac:dyDescent="0.2">
      <c r="A85" s="321"/>
      <c r="B85" s="321"/>
      <c r="C85" s="321"/>
      <c r="D85" s="321"/>
      <c r="E85" s="321"/>
      <c r="F85" s="321"/>
      <c r="G85" s="321"/>
      <c r="H85" s="321"/>
      <c r="I85" s="321"/>
      <c r="J85" s="289"/>
    </row>
    <row r="86" spans="1:10" x14ac:dyDescent="0.2">
      <c r="A86" s="321"/>
      <c r="B86" s="321"/>
      <c r="C86" s="321"/>
      <c r="D86" s="321"/>
      <c r="E86" s="321"/>
      <c r="F86" s="321"/>
      <c r="G86" s="321"/>
      <c r="H86" s="321"/>
      <c r="I86" s="321"/>
      <c r="J86" s="289"/>
    </row>
    <row r="87" spans="1:10" x14ac:dyDescent="0.2">
      <c r="A87" s="321"/>
      <c r="B87" s="321"/>
      <c r="C87" s="321"/>
      <c r="D87" s="321"/>
      <c r="E87" s="321"/>
      <c r="F87" s="321"/>
      <c r="G87" s="321"/>
      <c r="H87" s="321"/>
      <c r="I87" s="321"/>
      <c r="J87" s="289"/>
    </row>
    <row r="88" spans="1:10" x14ac:dyDescent="0.2">
      <c r="A88" s="321"/>
      <c r="B88" s="321"/>
      <c r="C88" s="321"/>
      <c r="D88" s="321"/>
      <c r="E88" s="321"/>
      <c r="F88" s="321"/>
      <c r="G88" s="321"/>
      <c r="H88" s="321"/>
      <c r="I88" s="321"/>
      <c r="J88" s="289"/>
    </row>
    <row r="89" spans="1:10" x14ac:dyDescent="0.2">
      <c r="A89" s="283"/>
      <c r="B89" s="283"/>
      <c r="C89" s="283"/>
      <c r="D89" s="283"/>
      <c r="E89" s="130"/>
      <c r="F89" s="283"/>
      <c r="G89" s="283"/>
      <c r="H89" s="283"/>
      <c r="I89" s="283"/>
      <c r="J89" s="289"/>
    </row>
    <row r="90" spans="1:10" x14ac:dyDescent="0.2">
      <c r="A90" s="165" t="s">
        <v>46</v>
      </c>
      <c r="B90" s="283"/>
      <c r="C90" s="166" t="s">
        <v>50</v>
      </c>
      <c r="D90" s="283"/>
      <c r="E90" s="130" t="s">
        <v>48</v>
      </c>
      <c r="F90" s="283"/>
      <c r="G90" s="166" t="s">
        <v>49</v>
      </c>
      <c r="H90" s="283"/>
      <c r="I90" s="289"/>
      <c r="J90" s="289"/>
    </row>
    <row r="91" spans="1:10" x14ac:dyDescent="0.2">
      <c r="A91" s="283"/>
      <c r="B91" s="283"/>
      <c r="C91" s="167">
        <v>0.1</v>
      </c>
      <c r="D91" s="283"/>
      <c r="E91" s="130"/>
      <c r="F91" s="283"/>
      <c r="G91" s="167">
        <v>0.1</v>
      </c>
      <c r="H91" s="283"/>
      <c r="I91" s="283"/>
      <c r="J91" s="289"/>
    </row>
    <row r="92" spans="1:10" x14ac:dyDescent="0.2">
      <c r="A92" s="283"/>
      <c r="B92" s="283"/>
      <c r="C92" s="168"/>
      <c r="D92" s="124"/>
      <c r="E92" s="123" t="s">
        <v>47</v>
      </c>
      <c r="F92" s="124"/>
      <c r="G92" s="168"/>
      <c r="H92" s="283"/>
      <c r="I92" s="283"/>
      <c r="J92" s="289"/>
    </row>
    <row r="93" spans="1:10" x14ac:dyDescent="0.2">
      <c r="A93" s="169" t="s">
        <v>43</v>
      </c>
      <c r="B93" s="283"/>
      <c r="C93" s="170">
        <f>E93*(1-C91)</f>
        <v>3.6</v>
      </c>
      <c r="D93" s="171"/>
      <c r="E93" s="172">
        <f>C10</f>
        <v>4</v>
      </c>
      <c r="F93" s="171"/>
      <c r="G93" s="173">
        <f>E93*(1+G91)</f>
        <v>4.4000000000000004</v>
      </c>
      <c r="H93" s="283"/>
      <c r="I93" s="283"/>
      <c r="J93" s="289"/>
    </row>
    <row r="94" spans="1:10" ht="4.5" customHeight="1" x14ac:dyDescent="0.2">
      <c r="A94" s="283"/>
      <c r="B94" s="283"/>
      <c r="C94" s="283"/>
      <c r="D94" s="283"/>
      <c r="E94" s="130"/>
      <c r="F94" s="283"/>
      <c r="G94" s="283"/>
      <c r="H94" s="283"/>
      <c r="I94" s="283"/>
      <c r="J94" s="289"/>
    </row>
    <row r="95" spans="1:10" x14ac:dyDescent="0.2">
      <c r="A95" s="283" t="s">
        <v>51</v>
      </c>
      <c r="B95" s="283"/>
      <c r="C95" s="174">
        <f>$I$60/C93</f>
        <v>163.64138888888883</v>
      </c>
      <c r="D95" s="283"/>
      <c r="E95" s="174">
        <f>$I$60/E93</f>
        <v>147.27724999999995</v>
      </c>
      <c r="F95" s="283"/>
      <c r="G95" s="174">
        <f>$I$60/G93</f>
        <v>133.88840909090905</v>
      </c>
      <c r="H95" s="283"/>
      <c r="I95" s="289"/>
      <c r="J95" s="289"/>
    </row>
    <row r="96" spans="1:10" ht="4.5" customHeight="1" x14ac:dyDescent="0.2">
      <c r="A96" s="283"/>
      <c r="B96" s="283"/>
      <c r="C96" s="283"/>
      <c r="D96" s="283"/>
      <c r="E96" s="130"/>
      <c r="F96" s="283"/>
      <c r="G96" s="283"/>
      <c r="H96" s="283"/>
      <c r="I96" s="283"/>
      <c r="J96" s="289"/>
    </row>
    <row r="97" spans="1:10" x14ac:dyDescent="0.2">
      <c r="A97" s="283" t="s">
        <v>52</v>
      </c>
      <c r="B97" s="283"/>
      <c r="C97" s="174">
        <f>$I$75/C93</f>
        <v>102.42222222222223</v>
      </c>
      <c r="D97" s="283"/>
      <c r="E97" s="174">
        <f>$I$75/E93</f>
        <v>92.18</v>
      </c>
      <c r="F97" s="283"/>
      <c r="G97" s="174">
        <f>$I$75/G93</f>
        <v>83.8</v>
      </c>
      <c r="H97" s="283"/>
      <c r="I97" s="283"/>
      <c r="J97" s="289"/>
    </row>
    <row r="98" spans="1:10" ht="3.75" customHeight="1" x14ac:dyDescent="0.2">
      <c r="A98" s="283"/>
      <c r="B98" s="283"/>
      <c r="C98" s="283"/>
      <c r="D98" s="283"/>
      <c r="E98" s="130"/>
      <c r="F98" s="283"/>
      <c r="G98" s="283"/>
      <c r="H98" s="283"/>
      <c r="I98" s="283"/>
      <c r="J98" s="289"/>
    </row>
    <row r="99" spans="1:10" x14ac:dyDescent="0.2">
      <c r="A99" s="283" t="s">
        <v>53</v>
      </c>
      <c r="B99" s="283"/>
      <c r="C99" s="174">
        <f>$I$78/C93</f>
        <v>266.06361111111107</v>
      </c>
      <c r="D99" s="283"/>
      <c r="E99" s="174">
        <f>$I$78/E93</f>
        <v>239.45724999999996</v>
      </c>
      <c r="F99" s="283"/>
      <c r="G99" s="174">
        <f>$I$78/G93</f>
        <v>217.68840909090903</v>
      </c>
      <c r="H99" s="283"/>
      <c r="I99" s="283"/>
      <c r="J99" s="289"/>
    </row>
    <row r="100" spans="1:10" ht="5.25" customHeight="1" x14ac:dyDescent="0.2">
      <c r="A100" s="132"/>
      <c r="B100" s="132"/>
      <c r="C100" s="132"/>
      <c r="D100" s="132"/>
      <c r="E100" s="137"/>
      <c r="F100" s="132"/>
      <c r="G100" s="132"/>
      <c r="H100" s="132"/>
      <c r="I100" s="132"/>
      <c r="J100" s="289"/>
    </row>
    <row r="101" spans="1:10" x14ac:dyDescent="0.2">
      <c r="A101" s="283"/>
      <c r="B101" s="283"/>
      <c r="C101" s="283"/>
      <c r="D101" s="283"/>
      <c r="E101" s="130"/>
      <c r="F101" s="283"/>
      <c r="G101" s="283"/>
      <c r="H101" s="283"/>
      <c r="I101" s="283"/>
      <c r="J101" s="289"/>
    </row>
    <row r="102" spans="1:10" x14ac:dyDescent="0.2">
      <c r="A102" s="283"/>
      <c r="B102" s="283"/>
      <c r="C102" s="124"/>
      <c r="D102" s="124"/>
      <c r="E102" s="125" t="s">
        <v>43</v>
      </c>
      <c r="F102" s="124"/>
      <c r="G102" s="124"/>
      <c r="H102" s="283"/>
      <c r="I102" s="283"/>
      <c r="J102" s="289"/>
    </row>
    <row r="103" spans="1:10" x14ac:dyDescent="0.2">
      <c r="A103" s="169" t="s">
        <v>47</v>
      </c>
      <c r="B103" s="283"/>
      <c r="C103" s="175">
        <f>E103*(1-C91)</f>
        <v>108</v>
      </c>
      <c r="D103" s="171"/>
      <c r="E103" s="176">
        <f>G10</f>
        <v>120</v>
      </c>
      <c r="F103" s="171"/>
      <c r="G103" s="175">
        <f>E103*(1+G91)</f>
        <v>132</v>
      </c>
      <c r="H103" s="283"/>
      <c r="I103" s="283"/>
      <c r="J103" s="289"/>
    </row>
    <row r="104" spans="1:10" ht="4.5" customHeight="1" x14ac:dyDescent="0.2">
      <c r="A104" s="283"/>
      <c r="B104" s="283"/>
      <c r="C104" s="283"/>
      <c r="D104" s="283"/>
      <c r="E104" s="130"/>
      <c r="F104" s="283"/>
      <c r="G104" s="283"/>
      <c r="H104" s="283"/>
      <c r="I104" s="283"/>
      <c r="J104" s="289"/>
    </row>
    <row r="105" spans="1:10" x14ac:dyDescent="0.2">
      <c r="A105" s="283" t="s">
        <v>51</v>
      </c>
      <c r="B105" s="283"/>
      <c r="C105" s="177">
        <f>$I$60/C103</f>
        <v>5.4547129629629616</v>
      </c>
      <c r="D105" s="283"/>
      <c r="E105" s="177">
        <f>$I$60/E103</f>
        <v>4.9092416666666647</v>
      </c>
      <c r="F105" s="283"/>
      <c r="G105" s="177">
        <f>$I$60/G103</f>
        <v>4.4629469696969686</v>
      </c>
      <c r="H105" s="283"/>
      <c r="I105" s="283"/>
      <c r="J105" s="289"/>
    </row>
    <row r="106" spans="1:10" ht="3" customHeight="1" x14ac:dyDescent="0.2">
      <c r="A106" s="283"/>
      <c r="B106" s="283"/>
      <c r="C106" s="283"/>
      <c r="D106" s="283"/>
      <c r="E106" s="130"/>
      <c r="F106" s="283"/>
      <c r="G106" s="283"/>
      <c r="H106" s="283"/>
      <c r="I106" s="283"/>
      <c r="J106" s="289"/>
    </row>
    <row r="107" spans="1:10" x14ac:dyDescent="0.2">
      <c r="A107" s="283" t="s">
        <v>52</v>
      </c>
      <c r="B107" s="283"/>
      <c r="C107" s="177">
        <f>$I$75/C103</f>
        <v>3.4140740740740743</v>
      </c>
      <c r="D107" s="283"/>
      <c r="E107" s="177">
        <f>$I$75/E103</f>
        <v>3.0726666666666671</v>
      </c>
      <c r="F107" s="283"/>
      <c r="G107" s="177">
        <f>$I$75/G103</f>
        <v>2.7933333333333334</v>
      </c>
      <c r="H107" s="283"/>
      <c r="I107" s="283"/>
      <c r="J107" s="289"/>
    </row>
    <row r="108" spans="1:10" ht="3.75" customHeight="1" x14ac:dyDescent="0.2">
      <c r="A108" s="283"/>
      <c r="B108" s="283"/>
      <c r="C108" s="283"/>
      <c r="D108" s="283"/>
      <c r="E108" s="130"/>
      <c r="F108" s="283"/>
      <c r="G108" s="283"/>
      <c r="H108" s="283"/>
      <c r="I108" s="283"/>
      <c r="J108" s="289"/>
    </row>
    <row r="109" spans="1:10" x14ac:dyDescent="0.2">
      <c r="A109" s="283" t="s">
        <v>53</v>
      </c>
      <c r="B109" s="283"/>
      <c r="C109" s="177">
        <f>$I$78/C103</f>
        <v>8.8687870370370359</v>
      </c>
      <c r="D109" s="283"/>
      <c r="E109" s="177">
        <f>$I$78/E103</f>
        <v>7.9819083333333323</v>
      </c>
      <c r="F109" s="283"/>
      <c r="G109" s="177">
        <f>$I$78/G103</f>
        <v>7.2562803030303016</v>
      </c>
      <c r="H109" s="283"/>
      <c r="I109" s="283"/>
      <c r="J109" s="289"/>
    </row>
    <row r="110" spans="1:10" ht="5.25" customHeight="1" x14ac:dyDescent="0.2">
      <c r="A110" s="283"/>
      <c r="B110" s="283"/>
      <c r="C110" s="283"/>
      <c r="D110" s="283"/>
      <c r="E110" s="130"/>
      <c r="F110" s="283"/>
      <c r="G110" s="283"/>
      <c r="H110" s="283"/>
      <c r="I110" s="283"/>
      <c r="J110" s="289"/>
    </row>
    <row r="111" spans="1:10" x14ac:dyDescent="0.2">
      <c r="A111" s="124"/>
      <c r="B111" s="124"/>
      <c r="C111" s="124"/>
      <c r="D111" s="124"/>
      <c r="E111" s="125"/>
      <c r="F111" s="124"/>
      <c r="G111" s="124"/>
      <c r="H111" s="124"/>
      <c r="I111" s="124"/>
      <c r="J111" s="289"/>
    </row>
    <row r="112" spans="1:10" x14ac:dyDescent="0.2">
      <c r="A112" s="283"/>
      <c r="B112" s="283"/>
      <c r="C112" s="283"/>
      <c r="D112" s="283"/>
      <c r="E112" s="130"/>
      <c r="F112" s="283"/>
      <c r="G112" s="283"/>
      <c r="H112" s="283"/>
      <c r="I112" s="283"/>
      <c r="J112" s="289"/>
    </row>
    <row r="113" spans="1:10" x14ac:dyDescent="0.2">
      <c r="A113" s="178" t="s">
        <v>56</v>
      </c>
      <c r="B113" s="283"/>
      <c r="C113" s="309"/>
      <c r="D113" s="309"/>
      <c r="E113" s="309"/>
      <c r="F113" s="283"/>
      <c r="G113" s="283"/>
      <c r="H113" s="283"/>
      <c r="I113" s="283"/>
      <c r="J113" s="289"/>
    </row>
    <row r="114" spans="1:10" x14ac:dyDescent="0.2">
      <c r="A114" s="178" t="s">
        <v>54</v>
      </c>
      <c r="B114" s="283"/>
      <c r="C114" s="309"/>
      <c r="D114" s="309"/>
      <c r="E114" s="309"/>
      <c r="F114" s="309"/>
      <c r="G114" s="309"/>
      <c r="H114" s="283"/>
      <c r="I114" s="283"/>
      <c r="J114" s="289"/>
    </row>
    <row r="115" spans="1:10" x14ac:dyDescent="0.2">
      <c r="A115" s="178" t="s">
        <v>55</v>
      </c>
      <c r="B115" s="283"/>
      <c r="C115" s="309"/>
      <c r="D115" s="309"/>
      <c r="E115" s="309"/>
      <c r="F115" s="309"/>
      <c r="G115" s="309"/>
      <c r="H115" s="283"/>
      <c r="I115" s="283"/>
      <c r="J115" s="289"/>
    </row>
    <row r="116" spans="1:10" x14ac:dyDescent="0.2">
      <c r="A116" s="283"/>
      <c r="B116" s="283"/>
      <c r="C116" s="309"/>
      <c r="D116" s="309"/>
      <c r="E116" s="309"/>
      <c r="F116" s="309"/>
      <c r="G116" s="309"/>
      <c r="H116" s="283"/>
      <c r="I116" s="283"/>
      <c r="J116" s="289"/>
    </row>
    <row r="117" spans="1:10" x14ac:dyDescent="0.2">
      <c r="A117" s="283"/>
      <c r="B117" s="283"/>
      <c r="C117" s="309"/>
      <c r="D117" s="309"/>
      <c r="E117" s="309"/>
      <c r="F117" s="309"/>
      <c r="G117" s="309"/>
      <c r="H117" s="283"/>
      <c r="I117" s="283"/>
      <c r="J117" s="289"/>
    </row>
    <row r="118" spans="1:10" x14ac:dyDescent="0.2">
      <c r="A118" s="283"/>
      <c r="B118" s="283"/>
      <c r="C118" s="283"/>
      <c r="D118" s="283"/>
      <c r="E118" s="130"/>
      <c r="F118" s="283"/>
      <c r="G118" s="283"/>
      <c r="H118" s="283"/>
      <c r="I118" s="283"/>
      <c r="J118" s="289"/>
    </row>
  </sheetData>
  <sheetProtection sheet="1" objects="1" scenarios="1"/>
  <mergeCells count="26">
    <mergeCell ref="A1:J1"/>
    <mergeCell ref="L7:P7"/>
    <mergeCell ref="L11:Q11"/>
    <mergeCell ref="C58:G58"/>
    <mergeCell ref="A66:C66"/>
    <mergeCell ref="D66:H66"/>
    <mergeCell ref="A67:C67"/>
    <mergeCell ref="D67:H67"/>
    <mergeCell ref="A68:C68"/>
    <mergeCell ref="D68:H68"/>
    <mergeCell ref="A69:C69"/>
    <mergeCell ref="D69:H69"/>
    <mergeCell ref="A70:C70"/>
    <mergeCell ref="D70:H70"/>
    <mergeCell ref="A71:C71"/>
    <mergeCell ref="D71:H71"/>
    <mergeCell ref="A72:C72"/>
    <mergeCell ref="D72:H72"/>
    <mergeCell ref="C116:G116"/>
    <mergeCell ref="C117:G117"/>
    <mergeCell ref="A73:C73"/>
    <mergeCell ref="D73:H73"/>
    <mergeCell ref="A84:I88"/>
    <mergeCell ref="C113:E113"/>
    <mergeCell ref="C114:G114"/>
    <mergeCell ref="C115:G115"/>
  </mergeCells>
  <pageMargins left="1.25" right="0.75" top="0.5" bottom="0.5" header="0.5" footer="0.5"/>
  <pageSetup scale="86" orientation="portrait" r:id="rId1"/>
  <headerFooter alignWithMargins="0">
    <oddFooter>&amp;L&amp;A&amp;CUniversity of Idaho&amp;RAERS Dept</oddFooter>
  </headerFooter>
  <rowBreaks count="1" manualBreakCount="1">
    <brk id="6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zoomScaleNormal="100" workbookViewId="0">
      <pane ySplit="4" topLeftCell="A5" activePane="bottomLeft" state="frozen"/>
      <selection pane="bottomLeft" sqref="A1:J1"/>
    </sheetView>
  </sheetViews>
  <sheetFormatPr defaultRowHeight="12.75" x14ac:dyDescent="0.2"/>
  <cols>
    <col min="1" max="1" width="26.5703125" style="112" customWidth="1"/>
    <col min="2" max="2" width="2" style="112" customWidth="1"/>
    <col min="3" max="3" width="11.7109375" style="112" customWidth="1"/>
    <col min="4" max="4" width="1.140625" style="112" customWidth="1"/>
    <col min="5" max="5" width="10.7109375" style="179" customWidth="1"/>
    <col min="6" max="6" width="1.5703125" style="112" customWidth="1"/>
    <col min="7" max="7" width="10.7109375" style="112" customWidth="1"/>
    <col min="8" max="8" width="1.7109375" style="112" customWidth="1"/>
    <col min="9" max="9" width="16.7109375" style="180" customWidth="1"/>
    <col min="10" max="10" width="1.5703125" style="112" customWidth="1"/>
    <col min="11" max="11" width="1.42578125" style="112" customWidth="1"/>
    <col min="12" max="12" width="11.7109375" style="112" customWidth="1"/>
    <col min="13" max="16384" width="9.140625" style="112"/>
  </cols>
  <sheetData>
    <row r="1" spans="1:17" ht="33.75" customHeight="1" x14ac:dyDescent="0.2">
      <c r="A1" s="313" t="s">
        <v>297</v>
      </c>
      <c r="B1" s="313"/>
      <c r="C1" s="313"/>
      <c r="D1" s="313"/>
      <c r="E1" s="313"/>
      <c r="F1" s="313"/>
      <c r="G1" s="313"/>
      <c r="H1" s="313"/>
      <c r="I1" s="313"/>
      <c r="J1" s="313"/>
      <c r="L1" s="204" t="s">
        <v>308</v>
      </c>
    </row>
    <row r="2" spans="1:17" ht="3.75" customHeight="1" x14ac:dyDescent="0.2">
      <c r="A2" s="113"/>
      <c r="B2" s="113"/>
      <c r="C2" s="113"/>
      <c r="D2" s="113"/>
      <c r="E2" s="114"/>
      <c r="F2" s="113"/>
      <c r="G2" s="113"/>
      <c r="H2" s="113"/>
      <c r="I2" s="115"/>
      <c r="J2" s="113"/>
    </row>
    <row r="3" spans="1:17" ht="15" x14ac:dyDescent="0.2">
      <c r="A3" s="116"/>
      <c r="B3" s="116"/>
      <c r="C3" s="117" t="s">
        <v>2</v>
      </c>
      <c r="D3" s="118"/>
      <c r="E3" s="119"/>
      <c r="F3" s="118"/>
      <c r="G3" s="118" t="s">
        <v>5</v>
      </c>
      <c r="H3" s="118"/>
      <c r="I3" s="120" t="s">
        <v>8</v>
      </c>
      <c r="J3" s="121"/>
    </row>
    <row r="4" spans="1:17" ht="15" x14ac:dyDescent="0.2">
      <c r="A4" s="122" t="s">
        <v>1</v>
      </c>
      <c r="B4" s="116"/>
      <c r="C4" s="117" t="s">
        <v>3</v>
      </c>
      <c r="D4" s="118"/>
      <c r="E4" s="119" t="s">
        <v>4</v>
      </c>
      <c r="F4" s="118"/>
      <c r="G4" s="118" t="s">
        <v>6</v>
      </c>
      <c r="H4" s="118"/>
      <c r="I4" s="120" t="s">
        <v>7</v>
      </c>
      <c r="J4" s="121"/>
    </row>
    <row r="5" spans="1:17" ht="5.25" customHeight="1" x14ac:dyDescent="0.2">
      <c r="A5" s="123"/>
      <c r="B5" s="124"/>
      <c r="C5" s="124"/>
      <c r="D5" s="124"/>
      <c r="E5" s="125"/>
      <c r="F5" s="124"/>
      <c r="G5" s="124"/>
      <c r="H5" s="124"/>
      <c r="I5" s="126"/>
      <c r="J5" s="127"/>
    </row>
    <row r="6" spans="1:17" x14ac:dyDescent="0.2">
      <c r="A6" s="128" t="s">
        <v>0</v>
      </c>
      <c r="B6" s="129"/>
      <c r="C6" s="129"/>
      <c r="D6" s="129"/>
      <c r="E6" s="130"/>
      <c r="F6" s="129"/>
      <c r="G6" s="129"/>
      <c r="H6" s="129"/>
      <c r="I6" s="121"/>
      <c r="J6" s="121"/>
    </row>
    <row r="7" spans="1:17" x14ac:dyDescent="0.2">
      <c r="A7" s="131" t="s">
        <v>63</v>
      </c>
      <c r="B7" s="132"/>
      <c r="C7" s="131">
        <v>0</v>
      </c>
      <c r="D7" s="132"/>
      <c r="E7" s="182" t="s">
        <v>60</v>
      </c>
      <c r="F7" s="132"/>
      <c r="G7" s="216">
        <v>150</v>
      </c>
      <c r="H7" s="132"/>
      <c r="I7" s="135">
        <f>C7*G7</f>
        <v>0</v>
      </c>
      <c r="J7" s="136"/>
      <c r="L7" s="314"/>
      <c r="M7" s="314"/>
      <c r="N7" s="314"/>
      <c r="O7" s="314"/>
      <c r="P7" s="314"/>
    </row>
    <row r="8" spans="1:17" ht="6.75" customHeight="1" x14ac:dyDescent="0.2">
      <c r="A8" s="132"/>
      <c r="B8" s="132"/>
      <c r="C8" s="132"/>
      <c r="D8" s="132"/>
      <c r="E8" s="137"/>
      <c r="F8" s="132"/>
      <c r="G8" s="138"/>
      <c r="H8" s="132"/>
      <c r="I8" s="135"/>
      <c r="J8" s="136"/>
      <c r="L8" s="315"/>
      <c r="M8" s="315"/>
      <c r="N8" s="315"/>
      <c r="O8" s="315"/>
      <c r="P8" s="315"/>
      <c r="Q8" s="315"/>
    </row>
    <row r="9" spans="1:17" x14ac:dyDescent="0.2">
      <c r="A9" s="128" t="s">
        <v>11</v>
      </c>
      <c r="B9" s="129"/>
      <c r="C9" s="129"/>
      <c r="D9" s="129"/>
      <c r="E9" s="130"/>
      <c r="F9" s="129"/>
      <c r="G9" s="139"/>
      <c r="H9" s="129"/>
      <c r="I9" s="140"/>
      <c r="J9" s="121"/>
    </row>
    <row r="10" spans="1:17" ht="6.75" customHeight="1" x14ac:dyDescent="0.2">
      <c r="A10" s="129"/>
      <c r="B10" s="129"/>
      <c r="C10" s="129"/>
      <c r="D10" s="129"/>
      <c r="E10" s="130"/>
      <c r="F10" s="129"/>
      <c r="G10" s="139"/>
      <c r="H10" s="129"/>
      <c r="I10" s="140"/>
      <c r="J10" s="121"/>
    </row>
    <row r="11" spans="1:17" x14ac:dyDescent="0.2">
      <c r="A11" s="141" t="s">
        <v>12</v>
      </c>
      <c r="B11" s="129"/>
      <c r="C11" s="129"/>
      <c r="D11" s="129"/>
      <c r="E11" s="130"/>
      <c r="F11" s="129"/>
      <c r="G11" s="139"/>
      <c r="H11" s="129"/>
      <c r="I11" s="142">
        <f>SUM(I12:I13)</f>
        <v>85</v>
      </c>
      <c r="J11" s="121"/>
    </row>
    <row r="12" spans="1:17" x14ac:dyDescent="0.2">
      <c r="A12" s="147" t="s">
        <v>65</v>
      </c>
      <c r="B12" s="129"/>
      <c r="C12" s="143">
        <v>20</v>
      </c>
      <c r="D12" s="129"/>
      <c r="E12" s="144" t="s">
        <v>35</v>
      </c>
      <c r="F12" s="129"/>
      <c r="G12" s="148">
        <v>4.25</v>
      </c>
      <c r="H12" s="129"/>
      <c r="I12" s="140">
        <f>C12*G12</f>
        <v>85</v>
      </c>
      <c r="J12" s="121"/>
    </row>
    <row r="13" spans="1:17" x14ac:dyDescent="0.2">
      <c r="A13" s="143"/>
      <c r="B13" s="129"/>
      <c r="C13" s="143"/>
      <c r="D13" s="129"/>
      <c r="E13" s="144"/>
      <c r="F13" s="129"/>
      <c r="G13" s="146"/>
      <c r="H13" s="129"/>
      <c r="I13" s="140">
        <f>C13*G13</f>
        <v>0</v>
      </c>
      <c r="J13" s="121"/>
    </row>
    <row r="14" spans="1:17" ht="7.5" customHeight="1" x14ac:dyDescent="0.2">
      <c r="A14" s="129"/>
      <c r="B14" s="129"/>
      <c r="C14" s="129"/>
      <c r="D14" s="129"/>
      <c r="E14" s="130"/>
      <c r="F14" s="129"/>
      <c r="G14" s="139"/>
      <c r="H14" s="129"/>
      <c r="I14" s="140"/>
      <c r="J14" s="121"/>
    </row>
    <row r="15" spans="1:17" x14ac:dyDescent="0.2">
      <c r="A15" s="141" t="s">
        <v>13</v>
      </c>
      <c r="B15" s="129"/>
      <c r="C15" s="129"/>
      <c r="D15" s="129"/>
      <c r="E15" s="130"/>
      <c r="F15" s="129"/>
      <c r="G15" s="139"/>
      <c r="H15" s="129"/>
      <c r="I15" s="142">
        <f>SUM(I16:I21)</f>
        <v>32</v>
      </c>
      <c r="J15" s="121"/>
    </row>
    <row r="16" spans="1:17" x14ac:dyDescent="0.2">
      <c r="A16" s="161" t="s">
        <v>66</v>
      </c>
      <c r="B16" s="129"/>
      <c r="C16" s="143">
        <v>50</v>
      </c>
      <c r="D16" s="129"/>
      <c r="E16" s="144" t="s">
        <v>35</v>
      </c>
      <c r="F16" s="129"/>
      <c r="G16" s="148">
        <v>0.53</v>
      </c>
      <c r="H16" s="129"/>
      <c r="I16" s="140">
        <f t="shared" ref="I16:I21" si="0">C16*G16</f>
        <v>26.5</v>
      </c>
      <c r="J16" s="121"/>
    </row>
    <row r="17" spans="1:10" x14ac:dyDescent="0.2">
      <c r="A17" s="143" t="s">
        <v>68</v>
      </c>
      <c r="B17" s="129"/>
      <c r="C17" s="143">
        <v>10</v>
      </c>
      <c r="D17" s="129"/>
      <c r="E17" s="185" t="s">
        <v>35</v>
      </c>
      <c r="F17" s="129"/>
      <c r="G17" s="148">
        <v>0.55000000000000004</v>
      </c>
      <c r="H17" s="129"/>
      <c r="I17" s="140">
        <f t="shared" si="0"/>
        <v>5.5</v>
      </c>
      <c r="J17" s="121"/>
    </row>
    <row r="18" spans="1:10" x14ac:dyDescent="0.2">
      <c r="A18" s="143"/>
      <c r="B18" s="129"/>
      <c r="C18" s="143"/>
      <c r="D18" s="129"/>
      <c r="E18" s="185"/>
      <c r="F18" s="129"/>
      <c r="G18" s="148"/>
      <c r="H18" s="129"/>
      <c r="I18" s="149">
        <f t="shared" si="0"/>
        <v>0</v>
      </c>
      <c r="J18" s="121"/>
    </row>
    <row r="19" spans="1:10" x14ac:dyDescent="0.2">
      <c r="A19" s="143"/>
      <c r="B19" s="129"/>
      <c r="C19" s="143"/>
      <c r="D19" s="129"/>
      <c r="E19" s="144"/>
      <c r="F19" s="129"/>
      <c r="G19" s="145"/>
      <c r="H19" s="129"/>
      <c r="I19" s="149">
        <f t="shared" si="0"/>
        <v>0</v>
      </c>
      <c r="J19" s="121"/>
    </row>
    <row r="20" spans="1:10" x14ac:dyDescent="0.2">
      <c r="A20" s="143"/>
      <c r="B20" s="129"/>
      <c r="C20" s="143"/>
      <c r="D20" s="129"/>
      <c r="E20" s="144"/>
      <c r="F20" s="129"/>
      <c r="G20" s="145"/>
      <c r="H20" s="129"/>
      <c r="I20" s="149">
        <f t="shared" si="0"/>
        <v>0</v>
      </c>
      <c r="J20" s="121"/>
    </row>
    <row r="21" spans="1:10" x14ac:dyDescent="0.2">
      <c r="B21" s="129"/>
      <c r="C21" s="143"/>
      <c r="D21" s="129"/>
      <c r="E21" s="144"/>
      <c r="F21" s="129"/>
      <c r="G21" s="188"/>
      <c r="H21" s="129"/>
      <c r="I21" s="149">
        <f t="shared" si="0"/>
        <v>0</v>
      </c>
      <c r="J21" s="121"/>
    </row>
    <row r="22" spans="1:10" x14ac:dyDescent="0.2">
      <c r="A22" s="141"/>
      <c r="B22" s="129"/>
      <c r="C22" s="129"/>
      <c r="D22" s="129"/>
      <c r="E22" s="130"/>
      <c r="F22" s="129"/>
      <c r="G22" s="139"/>
      <c r="H22" s="129"/>
      <c r="I22" s="149"/>
      <c r="J22" s="121"/>
    </row>
    <row r="23" spans="1:10" x14ac:dyDescent="0.2">
      <c r="A23" s="141" t="s">
        <v>16</v>
      </c>
      <c r="B23" s="129"/>
      <c r="C23" s="129"/>
      <c r="D23" s="129"/>
      <c r="E23" s="130"/>
      <c r="F23" s="129"/>
      <c r="G23" s="139"/>
      <c r="H23" s="129"/>
      <c r="I23" s="151">
        <f>SUM(I24:I28)</f>
        <v>0</v>
      </c>
      <c r="J23" s="121"/>
    </row>
    <row r="24" spans="1:10" x14ac:dyDescent="0.2">
      <c r="A24" s="143"/>
      <c r="B24" s="129"/>
      <c r="C24" s="143"/>
      <c r="D24" s="129"/>
      <c r="E24" s="144"/>
      <c r="F24" s="129"/>
      <c r="G24" s="160"/>
      <c r="H24" s="129"/>
      <c r="I24" s="149">
        <f>C24*G24</f>
        <v>0</v>
      </c>
      <c r="J24" s="121"/>
    </row>
    <row r="25" spans="1:10" x14ac:dyDescent="0.2">
      <c r="A25" s="152"/>
      <c r="B25" s="129"/>
      <c r="C25" s="143"/>
      <c r="D25" s="129"/>
      <c r="E25" s="144"/>
      <c r="F25" s="129"/>
      <c r="G25" s="160"/>
      <c r="H25" s="129"/>
      <c r="I25" s="149">
        <f>C25*G25</f>
        <v>0</v>
      </c>
      <c r="J25" s="121"/>
    </row>
    <row r="26" spans="1:10" x14ac:dyDescent="0.2">
      <c r="A26" s="143"/>
      <c r="B26" s="129"/>
      <c r="C26" s="153"/>
      <c r="D26" s="129"/>
      <c r="E26" s="144"/>
      <c r="F26" s="129"/>
      <c r="G26" s="150"/>
      <c r="H26" s="129"/>
      <c r="I26" s="149">
        <f>C26*G26</f>
        <v>0</v>
      </c>
      <c r="J26" s="121"/>
    </row>
    <row r="27" spans="1:10" x14ac:dyDescent="0.2">
      <c r="A27" s="143"/>
      <c r="B27" s="129"/>
      <c r="C27" s="143"/>
      <c r="D27" s="129"/>
      <c r="E27" s="144"/>
      <c r="F27" s="129"/>
      <c r="G27" s="150"/>
      <c r="H27" s="129"/>
      <c r="I27" s="149">
        <f>C27*G27</f>
        <v>0</v>
      </c>
      <c r="J27" s="121"/>
    </row>
    <row r="28" spans="1:10" x14ac:dyDescent="0.2">
      <c r="A28" s="143"/>
      <c r="B28" s="129"/>
      <c r="C28" s="143"/>
      <c r="D28" s="129"/>
      <c r="E28" s="144"/>
      <c r="F28" s="129"/>
      <c r="G28" s="150"/>
      <c r="H28" s="129"/>
      <c r="I28" s="149">
        <f>C28*G28</f>
        <v>0</v>
      </c>
      <c r="J28" s="121"/>
    </row>
    <row r="29" spans="1:10" ht="5.25" customHeight="1" x14ac:dyDescent="0.2">
      <c r="A29" s="129"/>
      <c r="B29" s="129"/>
      <c r="C29" s="129"/>
      <c r="D29" s="129"/>
      <c r="E29" s="130"/>
      <c r="F29" s="129"/>
      <c r="G29" s="139"/>
      <c r="H29" s="129"/>
      <c r="I29" s="149"/>
      <c r="J29" s="121"/>
    </row>
    <row r="30" spans="1:10" x14ac:dyDescent="0.2">
      <c r="A30" s="141" t="s">
        <v>39</v>
      </c>
      <c r="B30" s="129"/>
      <c r="C30" s="129"/>
      <c r="D30" s="129"/>
      <c r="E30" s="130"/>
      <c r="F30" s="129"/>
      <c r="G30" s="139"/>
      <c r="H30" s="129"/>
      <c r="I30" s="151">
        <f>SUM(I31:I35)</f>
        <v>41.5</v>
      </c>
      <c r="J30" s="121"/>
    </row>
    <row r="31" spans="1:10" x14ac:dyDescent="0.2">
      <c r="A31" s="143" t="s">
        <v>119</v>
      </c>
      <c r="B31" s="129"/>
      <c r="C31" s="143">
        <v>11</v>
      </c>
      <c r="D31" s="129"/>
      <c r="E31" s="144" t="s">
        <v>60</v>
      </c>
      <c r="F31" s="129"/>
      <c r="G31" s="148">
        <v>3</v>
      </c>
      <c r="H31" s="129"/>
      <c r="I31" s="149">
        <f>C31*G31</f>
        <v>33</v>
      </c>
      <c r="J31" s="121"/>
    </row>
    <row r="32" spans="1:10" x14ac:dyDescent="0.2">
      <c r="A32" s="152" t="s">
        <v>157</v>
      </c>
      <c r="B32" s="129"/>
      <c r="C32" s="143">
        <v>1</v>
      </c>
      <c r="D32" s="129"/>
      <c r="E32" s="144" t="s">
        <v>163</v>
      </c>
      <c r="F32" s="129"/>
      <c r="G32" s="148">
        <v>8.5</v>
      </c>
      <c r="H32" s="129"/>
      <c r="I32" s="192">
        <f>C32*G32</f>
        <v>8.5</v>
      </c>
      <c r="J32" s="121"/>
    </row>
    <row r="33" spans="1:10" x14ac:dyDescent="0.2">
      <c r="A33" s="143"/>
      <c r="B33" s="129"/>
      <c r="C33" s="143"/>
      <c r="D33" s="129"/>
      <c r="E33" s="144"/>
      <c r="F33" s="129"/>
      <c r="G33" s="145"/>
      <c r="H33" s="129"/>
      <c r="I33" s="149">
        <f>C33*G33</f>
        <v>0</v>
      </c>
      <c r="J33" s="121"/>
    </row>
    <row r="34" spans="1:10" x14ac:dyDescent="0.2">
      <c r="A34" s="143"/>
      <c r="B34" s="129"/>
      <c r="C34" s="143"/>
      <c r="D34" s="129"/>
      <c r="E34" s="144"/>
      <c r="F34" s="129"/>
      <c r="G34" s="145"/>
      <c r="H34" s="129"/>
      <c r="I34" s="149">
        <f>C34*G34</f>
        <v>0</v>
      </c>
      <c r="J34" s="121"/>
    </row>
    <row r="35" spans="1:10" x14ac:dyDescent="0.2">
      <c r="A35" s="143"/>
      <c r="B35" s="129"/>
      <c r="C35" s="143"/>
      <c r="D35" s="129"/>
      <c r="E35" s="144"/>
      <c r="F35" s="129"/>
      <c r="G35" s="145"/>
      <c r="H35" s="129"/>
      <c r="I35" s="149">
        <f>C35*G35</f>
        <v>0</v>
      </c>
      <c r="J35" s="121"/>
    </row>
    <row r="36" spans="1:10" ht="6" customHeight="1" x14ac:dyDescent="0.2">
      <c r="A36" s="129"/>
      <c r="B36" s="129"/>
      <c r="C36" s="129"/>
      <c r="D36" s="129"/>
      <c r="E36" s="130"/>
      <c r="F36" s="129"/>
      <c r="G36" s="139"/>
      <c r="H36" s="129"/>
      <c r="I36" s="149"/>
      <c r="J36" s="121"/>
    </row>
    <row r="37" spans="1:10" x14ac:dyDescent="0.2">
      <c r="A37" s="141" t="s">
        <v>19</v>
      </c>
      <c r="B37" s="129"/>
      <c r="C37" s="154"/>
      <c r="D37" s="129"/>
      <c r="E37" s="130"/>
      <c r="F37" s="129"/>
      <c r="G37" s="139"/>
      <c r="H37" s="129"/>
      <c r="I37" s="151">
        <f>SUM(I38:I40)</f>
        <v>16.869999999999997</v>
      </c>
      <c r="J37" s="121"/>
    </row>
    <row r="38" spans="1:10" x14ac:dyDescent="0.2">
      <c r="A38" s="143" t="s">
        <v>77</v>
      </c>
      <c r="B38" s="129"/>
      <c r="C38" s="143">
        <v>7</v>
      </c>
      <c r="D38" s="129"/>
      <c r="E38" s="144" t="s">
        <v>165</v>
      </c>
      <c r="F38" s="129"/>
      <c r="G38" s="148">
        <v>1.9</v>
      </c>
      <c r="H38" s="129"/>
      <c r="I38" s="149">
        <f>C38*G38</f>
        <v>13.299999999999999</v>
      </c>
      <c r="J38" s="121"/>
    </row>
    <row r="39" spans="1:10" x14ac:dyDescent="0.2">
      <c r="A39" s="143" t="s">
        <v>78</v>
      </c>
      <c r="B39" s="129"/>
      <c r="C39" s="153">
        <v>7</v>
      </c>
      <c r="D39" s="129"/>
      <c r="E39" s="144" t="s">
        <v>165</v>
      </c>
      <c r="F39" s="129"/>
      <c r="G39" s="148">
        <v>0.51</v>
      </c>
      <c r="H39" s="129"/>
      <c r="I39" s="149">
        <f>C39*G39</f>
        <v>3.5700000000000003</v>
      </c>
      <c r="J39" s="121"/>
    </row>
    <row r="40" spans="1:10" x14ac:dyDescent="0.2">
      <c r="A40" s="143"/>
      <c r="B40" s="129"/>
      <c r="C40" s="153"/>
      <c r="D40" s="129"/>
      <c r="E40" s="144"/>
      <c r="F40" s="129"/>
      <c r="G40" s="145"/>
      <c r="H40" s="129"/>
      <c r="I40" s="149">
        <f>C40*G40</f>
        <v>0</v>
      </c>
      <c r="J40" s="121"/>
    </row>
    <row r="41" spans="1:10" ht="6" customHeight="1" x14ac:dyDescent="0.2">
      <c r="A41" s="156"/>
      <c r="B41" s="154"/>
      <c r="C41" s="156"/>
      <c r="D41" s="154"/>
      <c r="E41" s="157"/>
      <c r="F41" s="154"/>
      <c r="G41" s="158"/>
      <c r="H41" s="129"/>
      <c r="I41" s="149"/>
      <c r="J41" s="121"/>
    </row>
    <row r="42" spans="1:10" x14ac:dyDescent="0.2">
      <c r="A42" s="141" t="s">
        <v>121</v>
      </c>
      <c r="B42" s="129"/>
      <c r="C42" s="129"/>
      <c r="D42" s="129"/>
      <c r="E42" s="130"/>
      <c r="F42" s="129"/>
      <c r="G42" s="139"/>
      <c r="H42" s="129"/>
      <c r="I42" s="151">
        <f>SUM(I43:I46)</f>
        <v>31.22</v>
      </c>
      <c r="J42" s="121"/>
    </row>
    <row r="43" spans="1:10" x14ac:dyDescent="0.2">
      <c r="A43" s="143" t="s">
        <v>169</v>
      </c>
      <c r="B43" s="129"/>
      <c r="C43" s="147">
        <v>2.4700000000000002</v>
      </c>
      <c r="D43" s="129"/>
      <c r="E43" s="144" t="s">
        <v>112</v>
      </c>
      <c r="F43" s="129"/>
      <c r="G43" s="148">
        <v>2.5</v>
      </c>
      <c r="H43" s="129"/>
      <c r="I43" s="149">
        <f>C43*G43</f>
        <v>6.1750000000000007</v>
      </c>
      <c r="J43" s="121"/>
    </row>
    <row r="44" spans="1:10" x14ac:dyDescent="0.2">
      <c r="A44" s="143" t="s">
        <v>170</v>
      </c>
      <c r="B44" s="129"/>
      <c r="C44" s="147">
        <v>5.55</v>
      </c>
      <c r="D44" s="129"/>
      <c r="E44" s="144" t="s">
        <v>112</v>
      </c>
      <c r="F44" s="129"/>
      <c r="G44" s="148">
        <v>2.2999999999999998</v>
      </c>
      <c r="H44" s="129"/>
      <c r="I44" s="149">
        <f>C44*G44</f>
        <v>12.764999999999999</v>
      </c>
      <c r="J44" s="121"/>
    </row>
    <row r="45" spans="1:10" x14ac:dyDescent="0.2">
      <c r="A45" s="147" t="s">
        <v>125</v>
      </c>
      <c r="B45" s="129"/>
      <c r="C45" s="143">
        <v>1</v>
      </c>
      <c r="D45" s="129"/>
      <c r="E45" s="144" t="s">
        <v>163</v>
      </c>
      <c r="F45" s="129"/>
      <c r="G45" s="148">
        <v>2.84</v>
      </c>
      <c r="H45" s="129"/>
      <c r="I45" s="149">
        <f>C45*G45</f>
        <v>2.84</v>
      </c>
      <c r="J45" s="121"/>
    </row>
    <row r="46" spans="1:10" x14ac:dyDescent="0.2">
      <c r="A46" s="147" t="s">
        <v>172</v>
      </c>
      <c r="B46" s="129"/>
      <c r="C46" s="143">
        <v>1</v>
      </c>
      <c r="D46" s="129"/>
      <c r="E46" s="144" t="s">
        <v>163</v>
      </c>
      <c r="F46" s="129"/>
      <c r="G46" s="148">
        <v>9.44</v>
      </c>
      <c r="H46" s="129"/>
      <c r="I46" s="149">
        <f>C46*G46</f>
        <v>9.44</v>
      </c>
      <c r="J46" s="121"/>
    </row>
    <row r="47" spans="1:10" ht="6" customHeight="1" x14ac:dyDescent="0.2">
      <c r="A47" s="156"/>
      <c r="B47" s="154"/>
      <c r="C47" s="156"/>
      <c r="D47" s="154"/>
      <c r="E47" s="157"/>
      <c r="F47" s="154"/>
      <c r="G47" s="158"/>
      <c r="H47" s="129"/>
      <c r="I47" s="149"/>
      <c r="J47" s="121"/>
    </row>
    <row r="48" spans="1:10" x14ac:dyDescent="0.2">
      <c r="A48" s="141" t="s">
        <v>122</v>
      </c>
      <c r="B48" s="129"/>
      <c r="C48" s="129"/>
      <c r="D48" s="129"/>
      <c r="E48" s="130"/>
      <c r="F48" s="129"/>
      <c r="G48" s="139"/>
      <c r="H48" s="129"/>
      <c r="I48" s="151">
        <f>SUM(I49:I51)</f>
        <v>32.93</v>
      </c>
      <c r="J48" s="121"/>
    </row>
    <row r="49" spans="1:10" x14ac:dyDescent="0.2">
      <c r="A49" s="143" t="s">
        <v>167</v>
      </c>
      <c r="B49" s="129"/>
      <c r="C49" s="147">
        <v>1.5</v>
      </c>
      <c r="D49" s="129"/>
      <c r="E49" s="144" t="s">
        <v>38</v>
      </c>
      <c r="F49" s="129"/>
      <c r="G49" s="148">
        <v>18.5</v>
      </c>
      <c r="H49" s="129"/>
      <c r="I49" s="149">
        <f>C49*G49</f>
        <v>27.75</v>
      </c>
      <c r="J49" s="121"/>
    </row>
    <row r="50" spans="1:10" x14ac:dyDescent="0.2">
      <c r="A50" s="143" t="s">
        <v>197</v>
      </c>
      <c r="B50" s="129"/>
      <c r="C50" s="143">
        <v>0.28000000000000003</v>
      </c>
      <c r="D50" s="129"/>
      <c r="E50" s="144" t="s">
        <v>38</v>
      </c>
      <c r="F50" s="129"/>
      <c r="G50" s="148">
        <v>18.5</v>
      </c>
      <c r="H50" s="129"/>
      <c r="I50" s="149">
        <f>C50*G50</f>
        <v>5.1800000000000006</v>
      </c>
      <c r="J50" s="121"/>
    </row>
    <row r="51" spans="1:10" x14ac:dyDescent="0.2">
      <c r="A51" s="183"/>
      <c r="B51" s="129"/>
      <c r="C51" s="147"/>
      <c r="D51" s="129"/>
      <c r="E51" s="144"/>
      <c r="F51" s="129"/>
      <c r="G51" s="148"/>
      <c r="H51" s="129"/>
      <c r="I51" s="149">
        <f>C51*G51</f>
        <v>0</v>
      </c>
      <c r="J51" s="121"/>
    </row>
    <row r="52" spans="1:10" ht="5.25" customHeight="1" x14ac:dyDescent="0.2">
      <c r="A52" s="129"/>
      <c r="B52" s="129"/>
      <c r="C52" s="129"/>
      <c r="D52" s="129"/>
      <c r="E52" s="130"/>
      <c r="F52" s="129"/>
      <c r="G52" s="139"/>
      <c r="H52" s="129"/>
      <c r="I52" s="149"/>
      <c r="J52" s="121"/>
    </row>
    <row r="53" spans="1:10" x14ac:dyDescent="0.2">
      <c r="A53" s="141" t="s">
        <v>20</v>
      </c>
      <c r="B53" s="129"/>
      <c r="C53" s="129"/>
      <c r="D53" s="129"/>
      <c r="E53" s="130"/>
      <c r="F53" s="129"/>
      <c r="G53" s="139"/>
      <c r="H53" s="129"/>
      <c r="I53" s="151">
        <f>SUM(I54:I55)</f>
        <v>0</v>
      </c>
      <c r="J53" s="121"/>
    </row>
    <row r="54" spans="1:10" x14ac:dyDescent="0.2">
      <c r="A54" s="143"/>
      <c r="B54" s="129"/>
      <c r="C54" s="143"/>
      <c r="D54" s="129"/>
      <c r="E54" s="144"/>
      <c r="F54" s="129"/>
      <c r="G54" s="160"/>
      <c r="H54" s="129"/>
      <c r="I54" s="149">
        <f>C54*G54</f>
        <v>0</v>
      </c>
      <c r="J54" s="121"/>
    </row>
    <row r="55" spans="1:10" x14ac:dyDescent="0.2">
      <c r="A55" s="143"/>
      <c r="B55" s="129"/>
      <c r="C55" s="143"/>
      <c r="D55" s="129"/>
      <c r="E55" s="144"/>
      <c r="F55" s="129"/>
      <c r="G55" s="150"/>
      <c r="H55" s="129"/>
      <c r="I55" s="149">
        <f>C55*G55</f>
        <v>0</v>
      </c>
      <c r="J55" s="121"/>
    </row>
    <row r="56" spans="1:10" ht="4.5" customHeight="1" x14ac:dyDescent="0.2">
      <c r="A56" s="156"/>
      <c r="B56" s="154"/>
      <c r="C56" s="156"/>
      <c r="D56" s="154"/>
      <c r="E56" s="157"/>
      <c r="F56" s="154"/>
      <c r="G56" s="159"/>
      <c r="H56" s="129"/>
      <c r="I56" s="149"/>
      <c r="J56" s="121"/>
    </row>
    <row r="57" spans="1:10" x14ac:dyDescent="0.2">
      <c r="A57" s="161" t="s">
        <v>208</v>
      </c>
      <c r="B57" s="129"/>
      <c r="C57" s="316"/>
      <c r="D57" s="314"/>
      <c r="E57" s="314"/>
      <c r="F57" s="314"/>
      <c r="G57" s="314"/>
      <c r="H57" s="129"/>
      <c r="I57" s="148">
        <v>2.2999999999999998</v>
      </c>
      <c r="J57" s="121"/>
    </row>
    <row r="58" spans="1:10" ht="5.25" customHeight="1" x14ac:dyDescent="0.2">
      <c r="A58" s="129"/>
      <c r="B58" s="129"/>
      <c r="C58" s="129"/>
      <c r="D58" s="129"/>
      <c r="E58" s="130"/>
      <c r="F58" s="129"/>
      <c r="G58" s="129"/>
      <c r="H58" s="129"/>
      <c r="I58" s="149"/>
      <c r="J58" s="121"/>
    </row>
    <row r="59" spans="1:10" x14ac:dyDescent="0.2">
      <c r="A59" s="141" t="s">
        <v>24</v>
      </c>
      <c r="B59" s="129"/>
      <c r="C59" s="129"/>
      <c r="D59" s="129"/>
      <c r="E59" s="130"/>
      <c r="F59" s="129"/>
      <c r="G59" s="129"/>
      <c r="H59" s="129"/>
      <c r="I59" s="149">
        <f>SUM(I11:I57)-(I11+I15+I23+I30+I37+I42+I48+I53)</f>
        <v>241.82000000000002</v>
      </c>
      <c r="J59" s="121"/>
    </row>
    <row r="60" spans="1:10" x14ac:dyDescent="0.2">
      <c r="A60" s="141" t="s">
        <v>25</v>
      </c>
      <c r="B60" s="129"/>
      <c r="C60" s="129"/>
      <c r="D60" s="129"/>
      <c r="E60" s="130"/>
      <c r="F60" s="129"/>
      <c r="G60" s="129"/>
      <c r="H60" s="129"/>
      <c r="I60" s="149" t="e">
        <f>I59/C7</f>
        <v>#DIV/0!</v>
      </c>
      <c r="J60" s="121"/>
    </row>
    <row r="61" spans="1:10" ht="5.25" customHeight="1" x14ac:dyDescent="0.2">
      <c r="A61" s="129"/>
      <c r="B61" s="129"/>
      <c r="C61" s="129"/>
      <c r="D61" s="129"/>
      <c r="E61" s="130"/>
      <c r="F61" s="129"/>
      <c r="G61" s="129"/>
      <c r="H61" s="129"/>
      <c r="I61" s="149"/>
      <c r="J61" s="121"/>
    </row>
    <row r="62" spans="1:10" x14ac:dyDescent="0.2">
      <c r="A62" s="124" t="s">
        <v>26</v>
      </c>
      <c r="B62" s="124"/>
      <c r="C62" s="124"/>
      <c r="D62" s="124"/>
      <c r="E62" s="125"/>
      <c r="F62" s="124"/>
      <c r="G62" s="124"/>
      <c r="H62" s="124"/>
      <c r="I62" s="162">
        <f>I7-I59</f>
        <v>-241.82000000000002</v>
      </c>
      <c r="J62" s="121"/>
    </row>
    <row r="63" spans="1:10" ht="5.25" customHeight="1" x14ac:dyDescent="0.2">
      <c r="A63" s="129"/>
      <c r="B63" s="129"/>
      <c r="C63" s="129"/>
      <c r="D63" s="129"/>
      <c r="E63" s="130"/>
      <c r="F63" s="129"/>
      <c r="G63" s="129"/>
      <c r="H63" s="129"/>
      <c r="I63" s="149"/>
      <c r="J63" s="121"/>
    </row>
    <row r="64" spans="1:10" x14ac:dyDescent="0.2">
      <c r="A64" s="128" t="s">
        <v>27</v>
      </c>
      <c r="B64" s="129"/>
      <c r="C64" s="129"/>
      <c r="D64" s="129"/>
      <c r="E64" s="130"/>
      <c r="F64" s="129"/>
      <c r="G64" s="129"/>
      <c r="H64" s="129"/>
      <c r="I64" s="149"/>
      <c r="J64" s="121"/>
    </row>
    <row r="65" spans="1:10" x14ac:dyDescent="0.2">
      <c r="A65" s="312" t="s">
        <v>59</v>
      </c>
      <c r="B65" s="312"/>
      <c r="C65" s="312"/>
      <c r="D65" s="310"/>
      <c r="E65" s="310"/>
      <c r="F65" s="310"/>
      <c r="G65" s="310"/>
      <c r="H65" s="310"/>
      <c r="I65" s="148">
        <v>0.9</v>
      </c>
      <c r="J65" s="121"/>
    </row>
    <row r="66" spans="1:10" x14ac:dyDescent="0.2">
      <c r="A66" s="312" t="s">
        <v>57</v>
      </c>
      <c r="B66" s="312"/>
      <c r="C66" s="312"/>
      <c r="D66" s="310"/>
      <c r="E66" s="310"/>
      <c r="F66" s="310"/>
      <c r="G66" s="310"/>
      <c r="H66" s="310"/>
      <c r="I66" s="148">
        <v>30</v>
      </c>
      <c r="J66" s="121"/>
    </row>
    <row r="67" spans="1:10" x14ac:dyDescent="0.2">
      <c r="A67" s="309" t="s">
        <v>58</v>
      </c>
      <c r="B67" s="309"/>
      <c r="C67" s="309"/>
      <c r="D67" s="310"/>
      <c r="E67" s="310"/>
      <c r="F67" s="310"/>
      <c r="G67" s="310"/>
      <c r="H67" s="310"/>
      <c r="I67" s="195"/>
      <c r="J67" s="121"/>
    </row>
    <row r="68" spans="1:10" x14ac:dyDescent="0.2">
      <c r="A68" s="309" t="s">
        <v>174</v>
      </c>
      <c r="B68" s="309"/>
      <c r="C68" s="309"/>
      <c r="D68" s="310"/>
      <c r="E68" s="310"/>
      <c r="F68" s="310"/>
      <c r="G68" s="310"/>
      <c r="H68" s="310"/>
      <c r="I68" s="148"/>
      <c r="J68" s="121"/>
    </row>
    <row r="69" spans="1:10" x14ac:dyDescent="0.2">
      <c r="A69" s="309" t="s">
        <v>173</v>
      </c>
      <c r="B69" s="309"/>
      <c r="C69" s="309"/>
      <c r="D69" s="310"/>
      <c r="E69" s="310"/>
      <c r="F69" s="310"/>
      <c r="G69" s="310"/>
      <c r="H69" s="310"/>
      <c r="I69" s="148">
        <v>6</v>
      </c>
      <c r="J69" s="121"/>
    </row>
    <row r="70" spans="1:10" x14ac:dyDescent="0.2">
      <c r="A70" s="309" t="s">
        <v>29</v>
      </c>
      <c r="B70" s="309"/>
      <c r="C70" s="309"/>
      <c r="D70" s="310"/>
      <c r="E70" s="310"/>
      <c r="F70" s="310"/>
      <c r="G70" s="310"/>
      <c r="H70" s="310"/>
      <c r="I70" s="148">
        <v>14</v>
      </c>
      <c r="J70" s="121"/>
    </row>
    <row r="71" spans="1:10" x14ac:dyDescent="0.2">
      <c r="A71" s="309"/>
      <c r="B71" s="309"/>
      <c r="C71" s="309"/>
      <c r="D71" s="310"/>
      <c r="E71" s="310"/>
      <c r="F71" s="310"/>
      <c r="G71" s="310"/>
      <c r="H71" s="310"/>
      <c r="I71" s="211"/>
      <c r="J71" s="121"/>
    </row>
    <row r="72" spans="1:10" x14ac:dyDescent="0.2">
      <c r="A72" s="309"/>
      <c r="B72" s="309"/>
      <c r="C72" s="309"/>
      <c r="D72" s="310"/>
      <c r="E72" s="310"/>
      <c r="F72" s="310"/>
      <c r="G72" s="310"/>
      <c r="H72" s="310"/>
      <c r="I72" s="163"/>
      <c r="J72" s="121"/>
    </row>
    <row r="73" spans="1:10" ht="5.25" customHeight="1" x14ac:dyDescent="0.2">
      <c r="A73" s="129"/>
      <c r="B73" s="129"/>
      <c r="C73" s="129"/>
      <c r="D73" s="129"/>
      <c r="E73" s="130"/>
      <c r="F73" s="129"/>
      <c r="G73" s="129"/>
      <c r="H73" s="129"/>
      <c r="I73" s="149"/>
      <c r="J73" s="121"/>
    </row>
    <row r="74" spans="1:10" x14ac:dyDescent="0.2">
      <c r="A74" s="141" t="s">
        <v>30</v>
      </c>
      <c r="B74" s="129"/>
      <c r="C74" s="129"/>
      <c r="D74" s="129"/>
      <c r="E74" s="130"/>
      <c r="F74" s="129"/>
      <c r="G74" s="129"/>
      <c r="H74" s="129"/>
      <c r="I74" s="149">
        <f>SUM(I64:I72)</f>
        <v>50.9</v>
      </c>
      <c r="J74" s="121"/>
    </row>
    <row r="75" spans="1:10" x14ac:dyDescent="0.2">
      <c r="A75" s="141" t="s">
        <v>31</v>
      </c>
      <c r="B75" s="129"/>
      <c r="C75" s="129"/>
      <c r="D75" s="129"/>
      <c r="E75" s="130"/>
      <c r="F75" s="129"/>
      <c r="G75" s="129"/>
      <c r="H75" s="129"/>
      <c r="I75" s="149" t="e">
        <f>I74/C7</f>
        <v>#DIV/0!</v>
      </c>
      <c r="J75" s="121"/>
    </row>
    <row r="76" spans="1:10" x14ac:dyDescent="0.2">
      <c r="A76" s="129"/>
      <c r="B76" s="129"/>
      <c r="C76" s="129"/>
      <c r="D76" s="129"/>
      <c r="E76" s="130"/>
      <c r="F76" s="129"/>
      <c r="G76" s="129"/>
      <c r="H76" s="129"/>
      <c r="I76" s="149"/>
      <c r="J76" s="121"/>
    </row>
    <row r="77" spans="1:10" x14ac:dyDescent="0.2">
      <c r="A77" s="141" t="s">
        <v>32</v>
      </c>
      <c r="B77" s="129"/>
      <c r="C77" s="129"/>
      <c r="D77" s="129"/>
      <c r="E77" s="130"/>
      <c r="F77" s="129"/>
      <c r="G77" s="129"/>
      <c r="H77" s="129"/>
      <c r="I77" s="149">
        <f>I59+I74</f>
        <v>292.72000000000003</v>
      </c>
      <c r="J77" s="121"/>
    </row>
    <row r="78" spans="1:10" x14ac:dyDescent="0.2">
      <c r="A78" s="141" t="s">
        <v>33</v>
      </c>
      <c r="B78" s="129"/>
      <c r="C78" s="129"/>
      <c r="D78" s="129"/>
      <c r="E78" s="130"/>
      <c r="F78" s="129"/>
      <c r="G78" s="129"/>
      <c r="H78" s="129"/>
      <c r="I78" s="149" t="e">
        <f>I77/C7</f>
        <v>#DIV/0!</v>
      </c>
      <c r="J78" s="121"/>
    </row>
    <row r="79" spans="1:10" x14ac:dyDescent="0.2">
      <c r="A79" s="129"/>
      <c r="B79" s="129"/>
      <c r="C79" s="129"/>
      <c r="D79" s="129"/>
      <c r="E79" s="130"/>
      <c r="F79" s="129"/>
      <c r="G79" s="129"/>
      <c r="H79" s="129"/>
      <c r="I79" s="149"/>
      <c r="J79" s="121"/>
    </row>
    <row r="80" spans="1:10" x14ac:dyDescent="0.2">
      <c r="A80" s="129" t="s">
        <v>34</v>
      </c>
      <c r="B80" s="129"/>
      <c r="C80" s="129"/>
      <c r="D80" s="129"/>
      <c r="E80" s="130"/>
      <c r="F80" s="129"/>
      <c r="G80" s="129"/>
      <c r="H80" s="129"/>
      <c r="I80" s="149">
        <f>I7-I77</f>
        <v>-292.72000000000003</v>
      </c>
      <c r="J80" s="121"/>
    </row>
    <row r="81" spans="1:10" x14ac:dyDescent="0.2">
      <c r="A81" s="124"/>
      <c r="B81" s="124"/>
      <c r="C81" s="124"/>
      <c r="D81" s="124"/>
      <c r="E81" s="125"/>
      <c r="F81" s="124"/>
      <c r="G81" s="124"/>
      <c r="H81" s="124"/>
      <c r="I81" s="126"/>
      <c r="J81" s="127"/>
    </row>
    <row r="82" spans="1:10" x14ac:dyDescent="0.2">
      <c r="A82" s="132" t="s">
        <v>79</v>
      </c>
      <c r="B82" s="132"/>
      <c r="C82" s="132"/>
      <c r="D82" s="132"/>
      <c r="E82" s="137"/>
      <c r="F82" s="132"/>
      <c r="G82" s="132"/>
      <c r="H82" s="132"/>
      <c r="I82" s="132"/>
      <c r="J82" s="164"/>
    </row>
    <row r="83" spans="1:10" x14ac:dyDescent="0.2">
      <c r="A83" s="325" t="s">
        <v>158</v>
      </c>
      <c r="B83" s="321"/>
      <c r="C83" s="321"/>
      <c r="D83" s="321"/>
      <c r="E83" s="321"/>
      <c r="F83" s="321"/>
      <c r="G83" s="321"/>
      <c r="H83" s="321"/>
      <c r="I83" s="321"/>
      <c r="J83" s="154"/>
    </row>
    <row r="84" spans="1:10" x14ac:dyDescent="0.2">
      <c r="A84" s="321"/>
      <c r="B84" s="321"/>
      <c r="C84" s="321"/>
      <c r="D84" s="321"/>
      <c r="E84" s="321"/>
      <c r="F84" s="321"/>
      <c r="G84" s="321"/>
      <c r="H84" s="321"/>
      <c r="I84" s="321"/>
      <c r="J84" s="154"/>
    </row>
    <row r="85" spans="1:10" x14ac:dyDescent="0.2">
      <c r="A85" s="321"/>
      <c r="B85" s="321"/>
      <c r="C85" s="321"/>
      <c r="D85" s="321"/>
      <c r="E85" s="321"/>
      <c r="F85" s="321"/>
      <c r="G85" s="321"/>
      <c r="H85" s="321"/>
      <c r="I85" s="321"/>
      <c r="J85" s="154"/>
    </row>
    <row r="86" spans="1:10" x14ac:dyDescent="0.2">
      <c r="A86" s="321"/>
      <c r="B86" s="321"/>
      <c r="C86" s="321"/>
      <c r="D86" s="321"/>
      <c r="E86" s="321"/>
      <c r="F86" s="321"/>
      <c r="G86" s="321"/>
      <c r="H86" s="321"/>
      <c r="I86" s="321"/>
      <c r="J86" s="154"/>
    </row>
    <row r="87" spans="1:10" x14ac:dyDescent="0.2">
      <c r="A87" s="321"/>
      <c r="B87" s="321"/>
      <c r="C87" s="321"/>
      <c r="D87" s="321"/>
      <c r="E87" s="321"/>
      <c r="F87" s="321"/>
      <c r="G87" s="321"/>
      <c r="H87" s="321"/>
      <c r="I87" s="321"/>
      <c r="J87" s="154"/>
    </row>
    <row r="88" spans="1:10" x14ac:dyDescent="0.2">
      <c r="A88" s="129"/>
      <c r="B88" s="129"/>
      <c r="C88" s="129"/>
      <c r="D88" s="129"/>
      <c r="E88" s="130"/>
      <c r="F88" s="129"/>
      <c r="G88" s="129"/>
      <c r="H88" s="129"/>
      <c r="I88" s="129"/>
      <c r="J88" s="154"/>
    </row>
    <row r="89" spans="1:10" x14ac:dyDescent="0.2">
      <c r="A89" s="165" t="s">
        <v>46</v>
      </c>
      <c r="B89" s="129"/>
      <c r="C89" s="166" t="s">
        <v>50</v>
      </c>
      <c r="D89" s="129"/>
      <c r="E89" s="130" t="s">
        <v>48</v>
      </c>
      <c r="F89" s="129"/>
      <c r="G89" s="166" t="s">
        <v>49</v>
      </c>
      <c r="H89" s="129"/>
      <c r="I89" s="154"/>
      <c r="J89" s="154"/>
    </row>
    <row r="90" spans="1:10" x14ac:dyDescent="0.2">
      <c r="A90" s="129"/>
      <c r="B90" s="129"/>
      <c r="C90" s="167">
        <v>0.1</v>
      </c>
      <c r="D90" s="129"/>
      <c r="E90" s="130"/>
      <c r="F90" s="129"/>
      <c r="G90" s="167">
        <v>0.1</v>
      </c>
      <c r="H90" s="129"/>
      <c r="I90" s="129"/>
      <c r="J90" s="154"/>
    </row>
    <row r="91" spans="1:10" x14ac:dyDescent="0.2">
      <c r="A91" s="129"/>
      <c r="B91" s="129"/>
      <c r="C91" s="168"/>
      <c r="D91" s="124"/>
      <c r="E91" s="123" t="s">
        <v>47</v>
      </c>
      <c r="F91" s="124"/>
      <c r="G91" s="168"/>
      <c r="H91" s="129"/>
      <c r="I91" s="129"/>
      <c r="J91" s="154"/>
    </row>
    <row r="92" spans="1:10" x14ac:dyDescent="0.2">
      <c r="A92" s="169" t="s">
        <v>43</v>
      </c>
      <c r="B92" s="129"/>
      <c r="C92" s="170">
        <f>E92*(1-C90)</f>
        <v>0</v>
      </c>
      <c r="D92" s="171"/>
      <c r="E92" s="172">
        <f>C7</f>
        <v>0</v>
      </c>
      <c r="F92" s="171"/>
      <c r="G92" s="173">
        <f>E92*(1+G90)</f>
        <v>0</v>
      </c>
      <c r="H92" s="129"/>
      <c r="I92" s="129"/>
      <c r="J92" s="154"/>
    </row>
    <row r="93" spans="1:10" ht="4.5" customHeight="1" x14ac:dyDescent="0.2">
      <c r="A93" s="129"/>
      <c r="B93" s="129"/>
      <c r="C93" s="129"/>
      <c r="D93" s="129"/>
      <c r="E93" s="130"/>
      <c r="F93" s="129"/>
      <c r="G93" s="129"/>
      <c r="H93" s="129"/>
      <c r="I93" s="129"/>
      <c r="J93" s="154"/>
    </row>
    <row r="94" spans="1:10" x14ac:dyDescent="0.2">
      <c r="A94" s="129" t="s">
        <v>51</v>
      </c>
      <c r="B94" s="129"/>
      <c r="C94" s="174" t="e">
        <f>$I$59/C92</f>
        <v>#DIV/0!</v>
      </c>
      <c r="D94" s="129"/>
      <c r="E94" s="174" t="e">
        <f>$I$59/E92</f>
        <v>#DIV/0!</v>
      </c>
      <c r="F94" s="129"/>
      <c r="G94" s="174" t="e">
        <f>$I$59/G92</f>
        <v>#DIV/0!</v>
      </c>
      <c r="H94" s="129"/>
      <c r="I94" s="154"/>
      <c r="J94" s="154"/>
    </row>
    <row r="95" spans="1:10" ht="4.5" customHeight="1" x14ac:dyDescent="0.2">
      <c r="A95" s="129"/>
      <c r="B95" s="129"/>
      <c r="C95" s="129"/>
      <c r="D95" s="129"/>
      <c r="E95" s="130"/>
      <c r="F95" s="129"/>
      <c r="G95" s="129"/>
      <c r="H95" s="129"/>
      <c r="I95" s="129"/>
      <c r="J95" s="154"/>
    </row>
    <row r="96" spans="1:10" x14ac:dyDescent="0.2">
      <c r="A96" s="129" t="s">
        <v>52</v>
      </c>
      <c r="B96" s="129"/>
      <c r="C96" s="174" t="e">
        <f>$I$74/C92</f>
        <v>#DIV/0!</v>
      </c>
      <c r="D96" s="129"/>
      <c r="E96" s="174" t="e">
        <f>$I$74/E92</f>
        <v>#DIV/0!</v>
      </c>
      <c r="F96" s="129"/>
      <c r="G96" s="174" t="e">
        <f>$I$74/G92</f>
        <v>#DIV/0!</v>
      </c>
      <c r="H96" s="129"/>
      <c r="I96" s="129"/>
      <c r="J96" s="154"/>
    </row>
    <row r="97" spans="1:10" ht="3.75" customHeight="1" x14ac:dyDescent="0.2">
      <c r="A97" s="129"/>
      <c r="B97" s="129"/>
      <c r="C97" s="129"/>
      <c r="D97" s="129"/>
      <c r="E97" s="130"/>
      <c r="F97" s="129"/>
      <c r="G97" s="129"/>
      <c r="H97" s="129"/>
      <c r="I97" s="129"/>
      <c r="J97" s="154"/>
    </row>
    <row r="98" spans="1:10" x14ac:dyDescent="0.2">
      <c r="A98" s="129" t="s">
        <v>53</v>
      </c>
      <c r="B98" s="129"/>
      <c r="C98" s="174" t="e">
        <f>$I$77/C92</f>
        <v>#DIV/0!</v>
      </c>
      <c r="D98" s="129"/>
      <c r="E98" s="174" t="e">
        <f>$I$77/E92</f>
        <v>#DIV/0!</v>
      </c>
      <c r="F98" s="129"/>
      <c r="G98" s="174" t="e">
        <f>$I$77/G92</f>
        <v>#DIV/0!</v>
      </c>
      <c r="H98" s="129"/>
      <c r="I98" s="129"/>
      <c r="J98" s="154"/>
    </row>
    <row r="99" spans="1:10" ht="5.25" customHeight="1" x14ac:dyDescent="0.2">
      <c r="A99" s="132"/>
      <c r="B99" s="132"/>
      <c r="C99" s="132"/>
      <c r="D99" s="132"/>
      <c r="E99" s="137"/>
      <c r="F99" s="132"/>
      <c r="G99" s="132"/>
      <c r="H99" s="132"/>
      <c r="I99" s="132"/>
      <c r="J99" s="154"/>
    </row>
    <row r="100" spans="1:10" x14ac:dyDescent="0.2">
      <c r="A100" s="129"/>
      <c r="B100" s="129"/>
      <c r="C100" s="129"/>
      <c r="D100" s="129"/>
      <c r="E100" s="130"/>
      <c r="F100" s="129"/>
      <c r="G100" s="129"/>
      <c r="H100" s="129"/>
      <c r="I100" s="129"/>
      <c r="J100" s="154"/>
    </row>
    <row r="101" spans="1:10" x14ac:dyDescent="0.2">
      <c r="A101" s="129"/>
      <c r="B101" s="129"/>
      <c r="C101" s="124"/>
      <c r="D101" s="124"/>
      <c r="E101" s="125" t="s">
        <v>43</v>
      </c>
      <c r="F101" s="124"/>
      <c r="G101" s="124"/>
      <c r="H101" s="129"/>
      <c r="I101" s="129"/>
      <c r="J101" s="154"/>
    </row>
    <row r="102" spans="1:10" x14ac:dyDescent="0.2">
      <c r="A102" s="169" t="s">
        <v>47</v>
      </c>
      <c r="B102" s="129"/>
      <c r="C102" s="175">
        <f>E102*(1-C90)</f>
        <v>135</v>
      </c>
      <c r="D102" s="171"/>
      <c r="E102" s="176">
        <f>G7</f>
        <v>150</v>
      </c>
      <c r="F102" s="171"/>
      <c r="G102" s="175">
        <f>E102*(1+G90)</f>
        <v>165</v>
      </c>
      <c r="H102" s="129"/>
      <c r="I102" s="129"/>
      <c r="J102" s="154"/>
    </row>
    <row r="103" spans="1:10" ht="4.5" customHeight="1" x14ac:dyDescent="0.2">
      <c r="A103" s="129"/>
      <c r="B103" s="129"/>
      <c r="C103" s="129"/>
      <c r="D103" s="129"/>
      <c r="E103" s="130"/>
      <c r="F103" s="129"/>
      <c r="G103" s="129"/>
      <c r="H103" s="129"/>
      <c r="I103" s="129"/>
      <c r="J103" s="154"/>
    </row>
    <row r="104" spans="1:10" x14ac:dyDescent="0.2">
      <c r="A104" s="129" t="s">
        <v>51</v>
      </c>
      <c r="B104" s="129"/>
      <c r="C104" s="177">
        <f>$I$59/C102</f>
        <v>1.7912592592592593</v>
      </c>
      <c r="D104" s="129"/>
      <c r="E104" s="177">
        <f>$I$59/E102</f>
        <v>1.6121333333333334</v>
      </c>
      <c r="F104" s="129"/>
      <c r="G104" s="177">
        <f>$I$59/G102</f>
        <v>1.4655757575757578</v>
      </c>
      <c r="H104" s="129"/>
      <c r="I104" s="129"/>
      <c r="J104" s="154"/>
    </row>
    <row r="105" spans="1:10" ht="3" customHeight="1" x14ac:dyDescent="0.2">
      <c r="A105" s="129"/>
      <c r="B105" s="129"/>
      <c r="C105" s="129"/>
      <c r="D105" s="129"/>
      <c r="E105" s="130"/>
      <c r="F105" s="129"/>
      <c r="G105" s="129"/>
      <c r="H105" s="129"/>
      <c r="I105" s="129"/>
      <c r="J105" s="154"/>
    </row>
    <row r="106" spans="1:10" x14ac:dyDescent="0.2">
      <c r="A106" s="129" t="s">
        <v>52</v>
      </c>
      <c r="B106" s="129"/>
      <c r="C106" s="177">
        <f>$I$74/C102</f>
        <v>0.377037037037037</v>
      </c>
      <c r="D106" s="129"/>
      <c r="E106" s="177">
        <f>$I$74/E102</f>
        <v>0.33933333333333332</v>
      </c>
      <c r="F106" s="129"/>
      <c r="G106" s="177">
        <f>$I$74/G102</f>
        <v>0.30848484848484847</v>
      </c>
      <c r="H106" s="129"/>
      <c r="I106" s="129"/>
      <c r="J106" s="154"/>
    </row>
    <row r="107" spans="1:10" ht="3.75" customHeight="1" x14ac:dyDescent="0.2">
      <c r="A107" s="129"/>
      <c r="B107" s="129"/>
      <c r="C107" s="129"/>
      <c r="D107" s="129"/>
      <c r="E107" s="130"/>
      <c r="F107" s="129"/>
      <c r="G107" s="129"/>
      <c r="H107" s="129"/>
      <c r="I107" s="129"/>
      <c r="J107" s="154"/>
    </row>
    <row r="108" spans="1:10" x14ac:dyDescent="0.2">
      <c r="A108" s="129" t="s">
        <v>53</v>
      </c>
      <c r="B108" s="129"/>
      <c r="C108" s="177">
        <f>$I$77/C102</f>
        <v>2.1682962962962966</v>
      </c>
      <c r="D108" s="129"/>
      <c r="E108" s="177">
        <f>$I$77/E102</f>
        <v>1.9514666666666669</v>
      </c>
      <c r="F108" s="129"/>
      <c r="G108" s="177">
        <f>$I$77/G102</f>
        <v>1.7740606060606061</v>
      </c>
      <c r="H108" s="129"/>
      <c r="I108" s="129"/>
      <c r="J108" s="154"/>
    </row>
    <row r="109" spans="1:10" ht="5.25" customHeight="1" x14ac:dyDescent="0.2">
      <c r="A109" s="129"/>
      <c r="B109" s="129"/>
      <c r="C109" s="129"/>
      <c r="D109" s="129"/>
      <c r="E109" s="130"/>
      <c r="F109" s="129"/>
      <c r="G109" s="129"/>
      <c r="H109" s="129"/>
      <c r="I109" s="129"/>
      <c r="J109" s="154"/>
    </row>
    <row r="110" spans="1:10" x14ac:dyDescent="0.2">
      <c r="A110" s="124"/>
      <c r="B110" s="124"/>
      <c r="C110" s="124"/>
      <c r="D110" s="124"/>
      <c r="E110" s="125"/>
      <c r="F110" s="124"/>
      <c r="G110" s="124"/>
      <c r="H110" s="124"/>
      <c r="I110" s="124"/>
      <c r="J110" s="154"/>
    </row>
    <row r="111" spans="1:10" x14ac:dyDescent="0.2">
      <c r="A111" s="129"/>
      <c r="B111" s="129"/>
      <c r="C111" s="129"/>
      <c r="D111" s="129"/>
      <c r="E111" s="130"/>
      <c r="F111" s="129"/>
      <c r="G111" s="129"/>
      <c r="H111" s="129"/>
      <c r="I111" s="129"/>
      <c r="J111" s="154"/>
    </row>
    <row r="112" spans="1:10" x14ac:dyDescent="0.2">
      <c r="A112" s="178" t="s">
        <v>56</v>
      </c>
      <c r="B112" s="129"/>
      <c r="C112" s="309"/>
      <c r="D112" s="309"/>
      <c r="E112" s="309"/>
      <c r="F112" s="129"/>
      <c r="G112" s="129"/>
      <c r="H112" s="129"/>
      <c r="I112" s="129"/>
      <c r="J112" s="154"/>
    </row>
    <row r="113" spans="1:10" x14ac:dyDescent="0.2">
      <c r="A113" s="178" t="s">
        <v>54</v>
      </c>
      <c r="B113" s="129"/>
      <c r="C113" s="309"/>
      <c r="D113" s="309"/>
      <c r="E113" s="309"/>
      <c r="F113" s="309"/>
      <c r="G113" s="309"/>
      <c r="H113" s="129"/>
      <c r="I113" s="129"/>
      <c r="J113" s="154"/>
    </row>
    <row r="114" spans="1:10" x14ac:dyDescent="0.2">
      <c r="A114" s="178" t="s">
        <v>55</v>
      </c>
      <c r="B114" s="129"/>
      <c r="C114" s="309"/>
      <c r="D114" s="309"/>
      <c r="E114" s="309"/>
      <c r="F114" s="309"/>
      <c r="G114" s="309"/>
      <c r="H114" s="129"/>
      <c r="I114" s="129"/>
      <c r="J114" s="154"/>
    </row>
    <row r="115" spans="1:10" x14ac:dyDescent="0.2">
      <c r="A115" s="129"/>
      <c r="B115" s="129"/>
      <c r="C115" s="309"/>
      <c r="D115" s="309"/>
      <c r="E115" s="309"/>
      <c r="F115" s="309"/>
      <c r="G115" s="309"/>
      <c r="H115" s="129"/>
      <c r="I115" s="129"/>
      <c r="J115" s="154"/>
    </row>
    <row r="116" spans="1:10" x14ac:dyDescent="0.2">
      <c r="A116" s="129"/>
      <c r="B116" s="129"/>
      <c r="C116" s="309"/>
      <c r="D116" s="309"/>
      <c r="E116" s="309"/>
      <c r="F116" s="309"/>
      <c r="G116" s="309"/>
      <c r="H116" s="129"/>
      <c r="I116" s="129"/>
      <c r="J116" s="154"/>
    </row>
    <row r="117" spans="1:10" x14ac:dyDescent="0.2">
      <c r="A117" s="129"/>
      <c r="B117" s="129"/>
      <c r="C117" s="129"/>
      <c r="D117" s="129"/>
      <c r="E117" s="130"/>
      <c r="F117" s="129"/>
      <c r="G117" s="129"/>
      <c r="H117" s="129"/>
      <c r="I117" s="129"/>
      <c r="J117" s="154"/>
    </row>
  </sheetData>
  <sheetProtection sheet="1" objects="1" scenarios="1"/>
  <mergeCells count="26">
    <mergeCell ref="A1:J1"/>
    <mergeCell ref="L7:P7"/>
    <mergeCell ref="L8:Q8"/>
    <mergeCell ref="C57:G57"/>
    <mergeCell ref="A65:C65"/>
    <mergeCell ref="D65:H65"/>
    <mergeCell ref="A66:C66"/>
    <mergeCell ref="D66:H66"/>
    <mergeCell ref="A67:C67"/>
    <mergeCell ref="D67:H67"/>
    <mergeCell ref="A68:C68"/>
    <mergeCell ref="D68:H68"/>
    <mergeCell ref="A69:C69"/>
    <mergeCell ref="D69:H69"/>
    <mergeCell ref="A70:C70"/>
    <mergeCell ref="D70:H70"/>
    <mergeCell ref="A71:C71"/>
    <mergeCell ref="D71:H71"/>
    <mergeCell ref="C115:G115"/>
    <mergeCell ref="C116:G116"/>
    <mergeCell ref="A72:C72"/>
    <mergeCell ref="D72:H72"/>
    <mergeCell ref="A83:I87"/>
    <mergeCell ref="C112:E112"/>
    <mergeCell ref="C113:G113"/>
    <mergeCell ref="C114:G114"/>
  </mergeCells>
  <pageMargins left="1.25" right="0.75" top="0.5" bottom="0.5" header="0.5" footer="0.5"/>
  <pageSetup scale="86" orientation="portrait" r:id="rId1"/>
  <headerFooter alignWithMargins="0">
    <oddFooter>&amp;L&amp;A&amp;CUniversity of Idaho&amp;RAERS Dept</oddFooter>
  </headerFooter>
  <rowBreaks count="1" manualBreakCount="1">
    <brk id="63" max="16383" man="1"/>
  </rowBreaks>
  <ignoredErrors>
    <ignoredError sqref="I60"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B1" sqref="B1"/>
    </sheetView>
  </sheetViews>
  <sheetFormatPr defaultRowHeight="12.75" x14ac:dyDescent="0.2"/>
  <cols>
    <col min="1" max="1" width="15.7109375" customWidth="1"/>
    <col min="2" max="2" width="63.42578125" customWidth="1"/>
    <col min="3" max="3" width="63.28515625" customWidth="1"/>
  </cols>
  <sheetData>
    <row r="1" spans="1:3" ht="24.75" customHeight="1" x14ac:dyDescent="0.2">
      <c r="B1" s="111" t="s">
        <v>313</v>
      </c>
    </row>
    <row r="2" spans="1:3" x14ac:dyDescent="0.2">
      <c r="A2" s="103" t="s">
        <v>129</v>
      </c>
      <c r="B2" s="104" t="s">
        <v>130</v>
      </c>
      <c r="C2" s="103" t="s">
        <v>131</v>
      </c>
    </row>
    <row r="4" spans="1:3" x14ac:dyDescent="0.2">
      <c r="A4" s="107" t="s">
        <v>271</v>
      </c>
      <c r="B4" s="107" t="s">
        <v>206</v>
      </c>
      <c r="C4" s="107" t="s">
        <v>314</v>
      </c>
    </row>
    <row r="5" spans="1:3" ht="3" customHeight="1" x14ac:dyDescent="0.2"/>
    <row r="6" spans="1:3" x14ac:dyDescent="0.2">
      <c r="A6" s="107" t="s">
        <v>272</v>
      </c>
      <c r="B6" s="107" t="s">
        <v>258</v>
      </c>
      <c r="C6" s="105" t="s">
        <v>153</v>
      </c>
    </row>
    <row r="7" spans="1:3" ht="6" customHeight="1" x14ac:dyDescent="0.2"/>
    <row r="8" spans="1:3" x14ac:dyDescent="0.2">
      <c r="A8" s="107" t="s">
        <v>273</v>
      </c>
      <c r="B8" s="107" t="s">
        <v>259</v>
      </c>
      <c r="C8" s="105" t="s">
        <v>153</v>
      </c>
    </row>
    <row r="9" spans="1:3" ht="4.5" customHeight="1" x14ac:dyDescent="0.2"/>
    <row r="10" spans="1:3" ht="15.75" customHeight="1" x14ac:dyDescent="0.2">
      <c r="A10" s="105" t="s">
        <v>274</v>
      </c>
      <c r="B10" s="106" t="s">
        <v>139</v>
      </c>
      <c r="C10" s="105" t="s">
        <v>153</v>
      </c>
    </row>
    <row r="11" spans="1:3" ht="5.25" customHeight="1" x14ac:dyDescent="0.2">
      <c r="A11" s="105"/>
      <c r="C11" s="105"/>
    </row>
    <row r="12" spans="1:3" ht="17.25" customHeight="1" x14ac:dyDescent="0.2">
      <c r="A12" s="105" t="s">
        <v>275</v>
      </c>
      <c r="B12" s="106" t="s">
        <v>140</v>
      </c>
      <c r="C12" s="105" t="s">
        <v>154</v>
      </c>
    </row>
    <row r="13" spans="1:3" ht="4.5" customHeight="1" x14ac:dyDescent="0.2">
      <c r="A13" s="105"/>
      <c r="C13" s="105"/>
    </row>
    <row r="14" spans="1:3" x14ac:dyDescent="0.2">
      <c r="A14" s="105" t="s">
        <v>276</v>
      </c>
      <c r="B14" s="107" t="s">
        <v>203</v>
      </c>
      <c r="C14" s="105" t="s">
        <v>153</v>
      </c>
    </row>
    <row r="15" spans="1:3" ht="3.75" customHeight="1" x14ac:dyDescent="0.2">
      <c r="A15" s="109"/>
      <c r="C15" s="109"/>
    </row>
    <row r="16" spans="1:3" x14ac:dyDescent="0.2">
      <c r="A16" s="105" t="s">
        <v>277</v>
      </c>
      <c r="B16" s="107" t="s">
        <v>204</v>
      </c>
      <c r="C16" s="105" t="s">
        <v>315</v>
      </c>
    </row>
    <row r="17" spans="1:3" ht="4.5" customHeight="1" x14ac:dyDescent="0.2">
      <c r="A17" s="109"/>
      <c r="C17" s="105"/>
    </row>
    <row r="18" spans="1:3" x14ac:dyDescent="0.2">
      <c r="A18" s="105" t="s">
        <v>278</v>
      </c>
      <c r="B18" s="107" t="s">
        <v>205</v>
      </c>
      <c r="C18" s="105" t="s">
        <v>315</v>
      </c>
    </row>
    <row r="19" spans="1:3" ht="3" customHeight="1" x14ac:dyDescent="0.2">
      <c r="A19" s="109"/>
      <c r="C19" s="105"/>
    </row>
    <row r="20" spans="1:3" x14ac:dyDescent="0.2">
      <c r="A20" s="105" t="s">
        <v>279</v>
      </c>
      <c r="B20" s="107" t="s">
        <v>134</v>
      </c>
      <c r="C20" s="105" t="s">
        <v>315</v>
      </c>
    </row>
    <row r="21" spans="1:3" ht="3.75" customHeight="1" x14ac:dyDescent="0.2">
      <c r="A21" s="109"/>
      <c r="C21" s="105"/>
    </row>
    <row r="22" spans="1:3" x14ac:dyDescent="0.2">
      <c r="A22" s="105" t="s">
        <v>280</v>
      </c>
      <c r="B22" s="107" t="s">
        <v>135</v>
      </c>
      <c r="C22" s="105" t="s">
        <v>315</v>
      </c>
    </row>
    <row r="23" spans="1:3" ht="5.25" customHeight="1" x14ac:dyDescent="0.2">
      <c r="C23" s="105"/>
    </row>
    <row r="24" spans="1:3" x14ac:dyDescent="0.2">
      <c r="A24" s="105" t="s">
        <v>281</v>
      </c>
      <c r="B24" s="107" t="s">
        <v>136</v>
      </c>
      <c r="C24" s="105" t="s">
        <v>315</v>
      </c>
    </row>
    <row r="25" spans="1:3" ht="4.5" customHeight="1" x14ac:dyDescent="0.2">
      <c r="A25" s="105"/>
      <c r="B25" s="107"/>
      <c r="C25" s="108"/>
    </row>
    <row r="26" spans="1:3" x14ac:dyDescent="0.2">
      <c r="A26" s="105" t="s">
        <v>282</v>
      </c>
      <c r="B26" s="107" t="s">
        <v>63</v>
      </c>
      <c r="C26" s="105" t="s">
        <v>153</v>
      </c>
    </row>
    <row r="27" spans="1:3" ht="5.25" customHeight="1" x14ac:dyDescent="0.2"/>
    <row r="28" spans="1:3" x14ac:dyDescent="0.2">
      <c r="A28" s="274" t="s">
        <v>283</v>
      </c>
      <c r="B28" s="203" t="s">
        <v>142</v>
      </c>
      <c r="C28" s="274" t="s">
        <v>153</v>
      </c>
    </row>
    <row r="29" spans="1:3" ht="4.5" customHeight="1" x14ac:dyDescent="0.2">
      <c r="A29" s="105"/>
      <c r="B29" s="107"/>
      <c r="C29" s="105"/>
    </row>
    <row r="30" spans="1:3" x14ac:dyDescent="0.2">
      <c r="A30" s="105" t="s">
        <v>284</v>
      </c>
      <c r="B30" s="107" t="s">
        <v>141</v>
      </c>
      <c r="C30" s="105" t="s">
        <v>153</v>
      </c>
    </row>
    <row r="31" spans="1:3" x14ac:dyDescent="0.2">
      <c r="A31" s="5"/>
      <c r="B31" s="5"/>
      <c r="C31" s="5"/>
    </row>
    <row r="33" spans="1:3" x14ac:dyDescent="0.2">
      <c r="A33" s="107" t="s">
        <v>137</v>
      </c>
      <c r="B33" s="107" t="s">
        <v>327</v>
      </c>
      <c r="C33" s="110" t="s">
        <v>328</v>
      </c>
    </row>
    <row r="34" spans="1:3" x14ac:dyDescent="0.2">
      <c r="A34" s="107" t="s">
        <v>319</v>
      </c>
      <c r="B34" s="107" t="s">
        <v>320</v>
      </c>
      <c r="C34" s="110" t="s">
        <v>316</v>
      </c>
    </row>
    <row r="35" spans="1:3" x14ac:dyDescent="0.2">
      <c r="A35" s="107" t="s">
        <v>317</v>
      </c>
      <c r="B35" s="107" t="s">
        <v>321</v>
      </c>
      <c r="C35" s="110" t="s">
        <v>318</v>
      </c>
    </row>
  </sheetData>
  <sheetProtection sheet="1" objects="1" scenarios="1"/>
  <hyperlinks>
    <hyperlink ref="C34" r:id="rId1"/>
    <hyperlink ref="C35" r:id="rId2"/>
    <hyperlink ref="C33" r:id="rId3"/>
  </hyperlinks>
  <pageMargins left="0.7" right="0.7" top="0.75" bottom="0.75" header="0.3" footer="0.3"/>
  <pageSetup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59"/>
  <sheetViews>
    <sheetView workbookViewId="0"/>
  </sheetViews>
  <sheetFormatPr defaultRowHeight="12.75" x14ac:dyDescent="0.2"/>
  <cols>
    <col min="1" max="1" width="26.28515625" customWidth="1"/>
    <col min="2" max="2" width="11.85546875" style="53" customWidth="1"/>
    <col min="3" max="4" width="14.5703125" style="53" customWidth="1"/>
    <col min="5" max="5" width="11.140625" style="53" customWidth="1"/>
  </cols>
  <sheetData>
    <row r="4" spans="1:5" x14ac:dyDescent="0.2">
      <c r="A4" s="89"/>
    </row>
    <row r="6" spans="1:5" ht="13.5" customHeight="1" x14ac:dyDescent="0.2">
      <c r="B6" s="91"/>
      <c r="E6" s="92"/>
    </row>
    <row r="8" spans="1:5" x14ac:dyDescent="0.2">
      <c r="D8" s="90"/>
      <c r="E8" s="90"/>
    </row>
    <row r="9" spans="1:5" x14ac:dyDescent="0.2">
      <c r="E9" s="90"/>
    </row>
    <row r="12" spans="1:5" x14ac:dyDescent="0.2">
      <c r="E12" s="90"/>
    </row>
    <row r="13" spans="1:5" x14ac:dyDescent="0.2">
      <c r="D13" s="90"/>
      <c r="E13" s="90"/>
    </row>
    <row r="14" spans="1:5" x14ac:dyDescent="0.2">
      <c r="D14" s="90"/>
      <c r="E14" s="90"/>
    </row>
    <row r="15" spans="1:5" x14ac:dyDescent="0.2">
      <c r="D15" s="90"/>
      <c r="E15" s="90"/>
    </row>
    <row r="16" spans="1:5" x14ac:dyDescent="0.2">
      <c r="D16" s="90"/>
      <c r="E16" s="90"/>
    </row>
    <row r="18" spans="4:5" x14ac:dyDescent="0.2">
      <c r="E18" s="90"/>
    </row>
    <row r="20" spans="4:5" x14ac:dyDescent="0.2">
      <c r="E20" s="90"/>
    </row>
    <row r="21" spans="4:5" x14ac:dyDescent="0.2">
      <c r="D21" s="90"/>
      <c r="E21" s="90"/>
    </row>
    <row r="22" spans="4:5" x14ac:dyDescent="0.2">
      <c r="D22" s="90"/>
      <c r="E22" s="90"/>
    </row>
    <row r="23" spans="4:5" x14ac:dyDescent="0.2">
      <c r="D23" s="90"/>
      <c r="E23" s="90"/>
    </row>
    <row r="24" spans="4:5" x14ac:dyDescent="0.2">
      <c r="D24" s="90"/>
      <c r="E24" s="90"/>
    </row>
    <row r="26" spans="4:5" x14ac:dyDescent="0.2">
      <c r="E26" s="90"/>
    </row>
    <row r="27" spans="4:5" x14ac:dyDescent="0.2">
      <c r="D27" s="90"/>
      <c r="E27" s="90"/>
    </row>
    <row r="28" spans="4:5" x14ac:dyDescent="0.2">
      <c r="D28" s="90"/>
      <c r="E28" s="90"/>
    </row>
    <row r="29" spans="4:5" x14ac:dyDescent="0.2">
      <c r="D29" s="90"/>
      <c r="E29" s="90"/>
    </row>
    <row r="30" spans="4:5" x14ac:dyDescent="0.2">
      <c r="D30" s="90"/>
      <c r="E30" s="90"/>
    </row>
    <row r="31" spans="4:5" x14ac:dyDescent="0.2">
      <c r="E31" s="90"/>
    </row>
    <row r="32" spans="4:5" x14ac:dyDescent="0.2">
      <c r="D32" s="90"/>
      <c r="E32" s="90"/>
    </row>
    <row r="33" spans="4:5" x14ac:dyDescent="0.2">
      <c r="D33" s="90"/>
      <c r="E33" s="90"/>
    </row>
    <row r="34" spans="4:5" x14ac:dyDescent="0.2">
      <c r="D34" s="90"/>
      <c r="E34" s="90"/>
    </row>
    <row r="35" spans="4:5" x14ac:dyDescent="0.2">
      <c r="E35" s="90"/>
    </row>
    <row r="36" spans="4:5" x14ac:dyDescent="0.2">
      <c r="E36" s="90"/>
    </row>
    <row r="37" spans="4:5" x14ac:dyDescent="0.2">
      <c r="E37" s="90"/>
    </row>
    <row r="38" spans="4:5" x14ac:dyDescent="0.2">
      <c r="D38" s="90"/>
      <c r="E38" s="90"/>
    </row>
    <row r="39" spans="4:5" x14ac:dyDescent="0.2">
      <c r="E39" s="90"/>
    </row>
    <row r="40" spans="4:5" x14ac:dyDescent="0.2">
      <c r="E40" s="90"/>
    </row>
    <row r="41" spans="4:5" x14ac:dyDescent="0.2">
      <c r="D41" s="90"/>
    </row>
    <row r="42" spans="4:5" x14ac:dyDescent="0.2">
      <c r="E42" s="90"/>
    </row>
    <row r="45" spans="4:5" x14ac:dyDescent="0.2">
      <c r="E45" s="90"/>
    </row>
    <row r="46" spans="4:5" x14ac:dyDescent="0.2">
      <c r="E46" s="90"/>
    </row>
    <row r="47" spans="4:5" x14ac:dyDescent="0.2">
      <c r="E47" s="90"/>
    </row>
    <row r="48" spans="4:5" x14ac:dyDescent="0.2">
      <c r="E48" s="90"/>
    </row>
    <row r="49" spans="4:5" x14ac:dyDescent="0.2">
      <c r="E49" s="90"/>
    </row>
    <row r="50" spans="4:5" x14ac:dyDescent="0.2">
      <c r="E50" s="90"/>
    </row>
    <row r="51" spans="4:5" x14ac:dyDescent="0.2">
      <c r="E51" s="90"/>
    </row>
    <row r="52" spans="4:5" x14ac:dyDescent="0.2">
      <c r="E52" s="90"/>
    </row>
    <row r="54" spans="4:5" x14ac:dyDescent="0.2">
      <c r="D54" s="90"/>
    </row>
    <row r="56" spans="4:5" x14ac:dyDescent="0.2">
      <c r="E56" s="90"/>
    </row>
    <row r="57" spans="4:5" x14ac:dyDescent="0.2">
      <c r="D57" s="90"/>
    </row>
    <row r="59" spans="4:5" x14ac:dyDescent="0.2">
      <c r="E59" s="90"/>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pane ySplit="6" topLeftCell="A7" activePane="bottomLeft" state="frozen"/>
      <selection pane="bottomLeft"/>
    </sheetView>
  </sheetViews>
  <sheetFormatPr defaultRowHeight="12.75" x14ac:dyDescent="0.2"/>
  <cols>
    <col min="1" max="1" width="23.7109375" customWidth="1"/>
    <col min="2" max="2" width="10.42578125" style="53" customWidth="1"/>
    <col min="3" max="3" width="11" style="53" customWidth="1"/>
    <col min="4" max="4" width="10.28515625" style="53" customWidth="1"/>
    <col min="5" max="5" width="9.7109375" style="53" customWidth="1"/>
    <col min="6" max="6" width="11" style="53" customWidth="1"/>
    <col min="7" max="7" width="10.85546875" style="53" customWidth="1"/>
    <col min="8" max="8" width="9.7109375" style="53" customWidth="1"/>
    <col min="9" max="9" width="10.140625" style="53" customWidth="1"/>
  </cols>
  <sheetData>
    <row r="1" spans="1:9" ht="18" customHeight="1" x14ac:dyDescent="0.2">
      <c r="A1" s="54" t="s">
        <v>85</v>
      </c>
      <c r="B1" s="55"/>
      <c r="C1" s="55"/>
      <c r="D1" s="55"/>
      <c r="E1" s="55"/>
      <c r="F1" s="55"/>
      <c r="G1" s="55"/>
      <c r="H1" s="55"/>
      <c r="I1" s="55"/>
    </row>
    <row r="2" spans="1:9" x14ac:dyDescent="0.2">
      <c r="A2" s="12"/>
      <c r="B2" s="55"/>
      <c r="C2" s="55"/>
      <c r="D2" s="55"/>
      <c r="E2" s="55"/>
      <c r="F2" s="55"/>
      <c r="G2" s="55"/>
      <c r="H2" s="55"/>
      <c r="I2" s="55"/>
    </row>
    <row r="3" spans="1:9" x14ac:dyDescent="0.2">
      <c r="A3" s="12"/>
      <c r="B3" s="55"/>
      <c r="C3" s="55"/>
      <c r="D3" s="55"/>
      <c r="E3" s="55"/>
      <c r="F3" s="55"/>
      <c r="G3" s="55"/>
      <c r="H3" s="55"/>
      <c r="I3" s="55"/>
    </row>
    <row r="4" spans="1:9" x14ac:dyDescent="0.2">
      <c r="A4" s="56"/>
      <c r="B4" s="57" t="s">
        <v>86</v>
      </c>
      <c r="C4" s="57" t="s">
        <v>87</v>
      </c>
      <c r="D4" s="57" t="s">
        <v>88</v>
      </c>
      <c r="E4" s="57" t="s">
        <v>89</v>
      </c>
      <c r="F4" s="57" t="s">
        <v>90</v>
      </c>
      <c r="G4" s="57" t="s">
        <v>91</v>
      </c>
      <c r="H4" s="57" t="s">
        <v>92</v>
      </c>
      <c r="I4" s="57" t="s">
        <v>93</v>
      </c>
    </row>
    <row r="5" spans="1:9" x14ac:dyDescent="0.2">
      <c r="A5" s="16" t="s">
        <v>1</v>
      </c>
      <c r="B5" s="26" t="s">
        <v>94</v>
      </c>
      <c r="C5" s="26" t="s">
        <v>43</v>
      </c>
      <c r="D5" s="26" t="s">
        <v>94</v>
      </c>
      <c r="E5" s="26" t="s">
        <v>95</v>
      </c>
      <c r="F5" s="26" t="s">
        <v>95</v>
      </c>
      <c r="G5" s="26" t="s">
        <v>96</v>
      </c>
      <c r="H5" s="26" t="s">
        <v>96</v>
      </c>
      <c r="I5" s="26" t="s">
        <v>97</v>
      </c>
    </row>
    <row r="6" spans="1:9" ht="5.45" customHeight="1" x14ac:dyDescent="0.2">
      <c r="A6" s="12"/>
      <c r="B6" s="55"/>
      <c r="C6" s="55"/>
      <c r="D6" s="55"/>
      <c r="E6" s="55"/>
      <c r="F6" s="55"/>
      <c r="G6" s="55"/>
      <c r="H6" s="55"/>
      <c r="I6" s="55"/>
    </row>
    <row r="7" spans="1:9" x14ac:dyDescent="0.2">
      <c r="A7" s="68" t="s">
        <v>98</v>
      </c>
      <c r="B7" s="70">
        <v>70000</v>
      </c>
      <c r="C7" s="70">
        <v>90000</v>
      </c>
      <c r="D7" s="70">
        <v>15000</v>
      </c>
      <c r="E7" s="58">
        <v>15</v>
      </c>
      <c r="F7" s="58">
        <v>10</v>
      </c>
      <c r="G7" s="59">
        <v>1E-3</v>
      </c>
      <c r="H7" s="59">
        <v>0.08</v>
      </c>
      <c r="I7" s="59">
        <v>0.4</v>
      </c>
    </row>
    <row r="8" spans="1:9" x14ac:dyDescent="0.2">
      <c r="A8" s="68" t="s">
        <v>99</v>
      </c>
      <c r="B8" s="70">
        <v>18000</v>
      </c>
      <c r="C8" s="70">
        <v>23000</v>
      </c>
      <c r="D8" s="70">
        <v>3000</v>
      </c>
      <c r="E8" s="58">
        <v>12</v>
      </c>
      <c r="F8" s="58">
        <v>8</v>
      </c>
      <c r="G8" s="59">
        <v>1E-3</v>
      </c>
      <c r="H8" s="59">
        <v>0.08</v>
      </c>
      <c r="I8" s="59">
        <v>0.3</v>
      </c>
    </row>
    <row r="9" spans="1:9" x14ac:dyDescent="0.2">
      <c r="A9" s="68" t="s">
        <v>100</v>
      </c>
      <c r="B9" s="70"/>
      <c r="C9" s="70"/>
      <c r="D9" s="70"/>
      <c r="E9" s="58">
        <v>1</v>
      </c>
      <c r="F9" s="58"/>
      <c r="G9" s="59"/>
      <c r="H9" s="59"/>
      <c r="I9" s="59"/>
    </row>
    <row r="10" spans="1:9" x14ac:dyDescent="0.2">
      <c r="A10" s="68" t="s">
        <v>44</v>
      </c>
      <c r="B10" s="70"/>
      <c r="C10" s="70"/>
      <c r="D10" s="70"/>
      <c r="E10" s="58">
        <v>1</v>
      </c>
      <c r="F10" s="58"/>
      <c r="G10" s="59"/>
      <c r="H10" s="59"/>
      <c r="I10" s="59"/>
    </row>
    <row r="11" spans="1:9" x14ac:dyDescent="0.2">
      <c r="A11" s="68" t="s">
        <v>44</v>
      </c>
      <c r="B11" s="70"/>
      <c r="C11" s="70"/>
      <c r="D11" s="70"/>
      <c r="E11" s="58">
        <v>1</v>
      </c>
      <c r="F11" s="58"/>
      <c r="G11" s="59"/>
      <c r="H11" s="59"/>
      <c r="I11" s="59"/>
    </row>
    <row r="12" spans="1:9" x14ac:dyDescent="0.2">
      <c r="A12" s="68" t="s">
        <v>44</v>
      </c>
      <c r="B12" s="70"/>
      <c r="C12" s="70"/>
      <c r="D12" s="70"/>
      <c r="E12" s="58">
        <v>1</v>
      </c>
      <c r="F12" s="58"/>
      <c r="G12" s="59"/>
      <c r="H12" s="59"/>
      <c r="I12" s="59"/>
    </row>
    <row r="13" spans="1:9" x14ac:dyDescent="0.2">
      <c r="A13" s="68" t="s">
        <v>44</v>
      </c>
      <c r="B13" s="70"/>
      <c r="C13" s="70"/>
      <c r="D13" s="70"/>
      <c r="E13" s="58">
        <v>1</v>
      </c>
      <c r="F13" s="58"/>
      <c r="G13" s="59"/>
      <c r="H13" s="59"/>
      <c r="I13" s="59"/>
    </row>
    <row r="14" spans="1:9" x14ac:dyDescent="0.2">
      <c r="A14" s="68" t="s">
        <v>44</v>
      </c>
      <c r="B14" s="70"/>
      <c r="C14" s="70"/>
      <c r="D14" s="70"/>
      <c r="E14" s="58">
        <v>1</v>
      </c>
      <c r="F14" s="58"/>
      <c r="G14" s="59"/>
      <c r="H14" s="59"/>
      <c r="I14" s="59"/>
    </row>
    <row r="15" spans="1:9" x14ac:dyDescent="0.2">
      <c r="A15" s="68" t="s">
        <v>44</v>
      </c>
      <c r="B15" s="70"/>
      <c r="C15" s="70"/>
      <c r="D15" s="70"/>
      <c r="E15" s="58">
        <v>1</v>
      </c>
      <c r="F15" s="58"/>
      <c r="G15" s="59"/>
      <c r="H15" s="59"/>
      <c r="I15" s="59"/>
    </row>
    <row r="16" spans="1:9" x14ac:dyDescent="0.2">
      <c r="A16" s="68" t="s">
        <v>44</v>
      </c>
      <c r="B16" s="70"/>
      <c r="C16" s="70"/>
      <c r="D16" s="70"/>
      <c r="E16" s="58">
        <v>1</v>
      </c>
      <c r="F16" s="58"/>
      <c r="G16" s="59"/>
      <c r="H16" s="59"/>
      <c r="I16" s="59"/>
    </row>
    <row r="17" spans="1:9" x14ac:dyDescent="0.2">
      <c r="A17" s="68" t="s">
        <v>44</v>
      </c>
      <c r="B17" s="70"/>
      <c r="C17" s="70"/>
      <c r="D17" s="70"/>
      <c r="E17" s="58">
        <v>1</v>
      </c>
      <c r="F17" s="58"/>
      <c r="G17" s="59"/>
      <c r="H17" s="59"/>
      <c r="I17" s="59"/>
    </row>
    <row r="18" spans="1:9" x14ac:dyDescent="0.2">
      <c r="A18" s="68" t="s">
        <v>44</v>
      </c>
      <c r="B18" s="70"/>
      <c r="C18" s="70"/>
      <c r="D18" s="70"/>
      <c r="E18" s="58">
        <v>1</v>
      </c>
      <c r="F18" s="58"/>
      <c r="G18" s="59"/>
      <c r="H18" s="59"/>
      <c r="I18" s="59"/>
    </row>
    <row r="19" spans="1:9" x14ac:dyDescent="0.2">
      <c r="A19" s="68" t="s">
        <v>44</v>
      </c>
      <c r="B19" s="70"/>
      <c r="C19" s="70"/>
      <c r="D19" s="70"/>
      <c r="E19" s="58">
        <v>1</v>
      </c>
      <c r="F19" s="58"/>
      <c r="G19" s="59"/>
      <c r="H19" s="59"/>
      <c r="I19" s="59"/>
    </row>
    <row r="20" spans="1:9" x14ac:dyDescent="0.2">
      <c r="A20" s="68" t="s">
        <v>44</v>
      </c>
      <c r="B20" s="70"/>
      <c r="C20" s="70"/>
      <c r="D20" s="70"/>
      <c r="E20" s="58">
        <v>1</v>
      </c>
      <c r="F20" s="58"/>
      <c r="G20" s="59"/>
      <c r="H20" s="59"/>
      <c r="I20" s="59"/>
    </row>
    <row r="21" spans="1:9" x14ac:dyDescent="0.2">
      <c r="A21" s="68" t="s">
        <v>44</v>
      </c>
      <c r="B21" s="70"/>
      <c r="C21" s="70"/>
      <c r="D21" s="70"/>
      <c r="E21" s="58">
        <v>1</v>
      </c>
      <c r="F21" s="58"/>
      <c r="G21" s="59"/>
      <c r="H21" s="59"/>
      <c r="I21" s="59"/>
    </row>
    <row r="22" spans="1:9" x14ac:dyDescent="0.2">
      <c r="A22" s="68" t="s">
        <v>44</v>
      </c>
      <c r="B22" s="70"/>
      <c r="C22" s="70"/>
      <c r="D22" s="70"/>
      <c r="E22" s="58">
        <v>1</v>
      </c>
      <c r="F22" s="58"/>
      <c r="G22" s="59"/>
      <c r="H22" s="59"/>
      <c r="I22" s="59"/>
    </row>
    <row r="23" spans="1:9" x14ac:dyDescent="0.2">
      <c r="A23" s="68" t="s">
        <v>44</v>
      </c>
      <c r="B23" s="70"/>
      <c r="C23" s="70"/>
      <c r="D23" s="70"/>
      <c r="E23" s="58">
        <v>1</v>
      </c>
      <c r="F23" s="58"/>
      <c r="G23" s="59"/>
      <c r="H23" s="59"/>
      <c r="I23" s="59"/>
    </row>
    <row r="24" spans="1:9" x14ac:dyDescent="0.2">
      <c r="A24" s="68" t="s">
        <v>44</v>
      </c>
      <c r="B24" s="70"/>
      <c r="C24" s="70"/>
      <c r="D24" s="70"/>
      <c r="E24" s="58">
        <v>1</v>
      </c>
      <c r="F24" s="58"/>
      <c r="G24" s="59"/>
      <c r="H24" s="59"/>
      <c r="I24" s="59"/>
    </row>
    <row r="25" spans="1:9" x14ac:dyDescent="0.2">
      <c r="A25" s="68" t="s">
        <v>44</v>
      </c>
      <c r="B25" s="70"/>
      <c r="C25" s="70"/>
      <c r="D25" s="70"/>
      <c r="E25" s="58">
        <v>1</v>
      </c>
      <c r="F25" s="58"/>
      <c r="G25" s="59"/>
      <c r="H25" s="59"/>
      <c r="I25" s="59"/>
    </row>
    <row r="26" spans="1:9" x14ac:dyDescent="0.2">
      <c r="A26" s="68" t="s">
        <v>44</v>
      </c>
      <c r="B26" s="70"/>
      <c r="C26" s="70"/>
      <c r="D26" s="70"/>
      <c r="E26" s="58">
        <v>1</v>
      </c>
      <c r="F26" s="58"/>
      <c r="G26" s="59"/>
      <c r="H26" s="59"/>
      <c r="I26" s="59"/>
    </row>
    <row r="27" spans="1:9" x14ac:dyDescent="0.2">
      <c r="A27" s="68" t="s">
        <v>44</v>
      </c>
      <c r="B27" s="70"/>
      <c r="C27" s="70"/>
      <c r="D27" s="70"/>
      <c r="E27" s="58">
        <v>1</v>
      </c>
      <c r="F27" s="58"/>
      <c r="G27" s="59"/>
      <c r="H27" s="59"/>
      <c r="I27" s="59"/>
    </row>
    <row r="28" spans="1:9" x14ac:dyDescent="0.2">
      <c r="A28" s="68" t="s">
        <v>44</v>
      </c>
      <c r="B28" s="70"/>
      <c r="C28" s="70"/>
      <c r="D28" s="70"/>
      <c r="E28" s="58">
        <v>1</v>
      </c>
      <c r="F28" s="58"/>
      <c r="G28" s="59"/>
      <c r="H28" s="59"/>
      <c r="I28" s="59"/>
    </row>
    <row r="29" spans="1:9" x14ac:dyDescent="0.2">
      <c r="A29" s="68" t="s">
        <v>44</v>
      </c>
      <c r="B29" s="70"/>
      <c r="C29" s="70"/>
      <c r="D29" s="70"/>
      <c r="E29" s="58">
        <v>1</v>
      </c>
      <c r="F29" s="58"/>
      <c r="G29" s="59"/>
      <c r="H29" s="59"/>
      <c r="I29" s="59"/>
    </row>
    <row r="30" spans="1:9" x14ac:dyDescent="0.2">
      <c r="A30" s="68" t="s">
        <v>44</v>
      </c>
      <c r="B30" s="70"/>
      <c r="C30" s="70"/>
      <c r="D30" s="70"/>
      <c r="E30" s="58">
        <v>1</v>
      </c>
      <c r="F30" s="58"/>
      <c r="G30" s="59"/>
      <c r="H30" s="59"/>
      <c r="I30" s="59"/>
    </row>
    <row r="31" spans="1:9" ht="8.1" customHeight="1" x14ac:dyDescent="0.2">
      <c r="A31" s="69" t="s">
        <v>44</v>
      </c>
      <c r="B31" s="71"/>
      <c r="C31" s="71"/>
      <c r="D31" s="71"/>
      <c r="E31" s="60"/>
      <c r="F31" s="60"/>
      <c r="G31" s="72"/>
      <c r="H31" s="72"/>
      <c r="I31" s="72"/>
    </row>
  </sheetData>
  <sheetProtection sheet="1" objects="1" scenarios="1"/>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95" workbookViewId="0">
      <pane ySplit="6" topLeftCell="A8" activePane="bottomLeft" state="frozen"/>
      <selection pane="bottomLeft" activeCell="A34" sqref="A34:IV34"/>
    </sheetView>
  </sheetViews>
  <sheetFormatPr defaultRowHeight="12.75" x14ac:dyDescent="0.2"/>
  <cols>
    <col min="1" max="1" width="23.7109375" customWidth="1"/>
    <col min="2" max="2" width="10.5703125" style="53" customWidth="1"/>
    <col min="3" max="3" width="11.28515625" style="53" customWidth="1"/>
    <col min="4" max="4" width="11.85546875" style="53" customWidth="1"/>
    <col min="5" max="5" width="12" style="53" customWidth="1"/>
    <col min="6" max="6" width="11.42578125" style="53" customWidth="1"/>
    <col min="7" max="7" width="10.5703125" style="53" customWidth="1"/>
    <col min="8" max="8" width="9.5703125" style="53" customWidth="1"/>
    <col min="9" max="9" width="13.28515625" style="53" customWidth="1"/>
  </cols>
  <sheetData>
    <row r="1" spans="1:9" ht="17.25" customHeight="1" x14ac:dyDescent="0.2">
      <c r="A1" s="38" t="s">
        <v>101</v>
      </c>
      <c r="B1" s="55"/>
      <c r="C1" s="55"/>
      <c r="D1" s="55"/>
      <c r="E1" s="55"/>
      <c r="F1" s="55"/>
      <c r="G1" s="55"/>
      <c r="H1" s="55"/>
      <c r="I1" s="55"/>
    </row>
    <row r="2" spans="1:9" x14ac:dyDescent="0.2">
      <c r="A2" s="300" t="s">
        <v>102</v>
      </c>
      <c r="B2" s="300"/>
      <c r="C2" s="300"/>
      <c r="D2" s="300"/>
      <c r="E2" s="300"/>
      <c r="F2" s="300"/>
      <c r="G2" s="300"/>
      <c r="H2" s="300"/>
      <c r="I2" s="55"/>
    </row>
    <row r="3" spans="1:9" x14ac:dyDescent="0.2">
      <c r="A3" s="56"/>
      <c r="B3" s="57" t="s">
        <v>86</v>
      </c>
      <c r="C3" s="57" t="s">
        <v>6</v>
      </c>
      <c r="D3" s="57" t="s">
        <v>103</v>
      </c>
      <c r="E3" s="57" t="s">
        <v>111</v>
      </c>
      <c r="F3" s="57"/>
      <c r="G3" s="57"/>
      <c r="H3" s="57"/>
      <c r="I3" s="57" t="s">
        <v>104</v>
      </c>
    </row>
    <row r="4" spans="1:9" x14ac:dyDescent="0.2">
      <c r="A4" s="19"/>
      <c r="B4" s="61" t="s">
        <v>94</v>
      </c>
      <c r="C4" s="61" t="s">
        <v>94</v>
      </c>
      <c r="D4" s="61" t="s">
        <v>105</v>
      </c>
      <c r="E4" s="61" t="s">
        <v>106</v>
      </c>
      <c r="F4" s="61" t="s">
        <v>107</v>
      </c>
      <c r="G4" s="61" t="s">
        <v>91</v>
      </c>
      <c r="H4" s="61" t="s">
        <v>92</v>
      </c>
      <c r="I4" s="61" t="s">
        <v>108</v>
      </c>
    </row>
    <row r="5" spans="1:9" x14ac:dyDescent="0.2">
      <c r="A5" s="16" t="s">
        <v>1</v>
      </c>
      <c r="B5" s="26" t="s">
        <v>97</v>
      </c>
      <c r="C5" s="26" t="s">
        <v>97</v>
      </c>
      <c r="D5" s="26" t="s">
        <v>109</v>
      </c>
      <c r="E5" s="26" t="s">
        <v>94</v>
      </c>
      <c r="F5" s="26" t="s">
        <v>110</v>
      </c>
      <c r="G5" s="26" t="s">
        <v>97</v>
      </c>
      <c r="H5" s="26" t="s">
        <v>97</v>
      </c>
      <c r="I5" s="26" t="s">
        <v>97</v>
      </c>
    </row>
    <row r="6" spans="1:9" ht="5.45" customHeight="1" x14ac:dyDescent="0.2">
      <c r="A6" s="12"/>
      <c r="B6" s="55"/>
      <c r="C6" s="55"/>
      <c r="D6" s="55"/>
      <c r="E6" s="55"/>
      <c r="F6" s="55"/>
      <c r="G6" s="55"/>
      <c r="H6" s="55"/>
      <c r="I6" s="55"/>
    </row>
    <row r="7" spans="1:9" x14ac:dyDescent="0.2">
      <c r="A7" s="73" t="str">
        <f>Mach_Input!A7</f>
        <v>Tractor</v>
      </c>
      <c r="B7" s="62">
        <f>Mach_Input!B7*Mach_Input!I7</f>
        <v>28000</v>
      </c>
      <c r="C7" s="62">
        <f>E7*Mach_Input!I7</f>
        <v>26000</v>
      </c>
      <c r="D7" s="62">
        <f>(Mach_Input!C7-Mach_Input!D7)/Mach_Input!E7</f>
        <v>5000</v>
      </c>
      <c r="E7" s="62">
        <f>Mach_Input!C7-((Mach_Input!E7-Mach_Input!F7)*Mach_Output!D7)</f>
        <v>65000</v>
      </c>
      <c r="F7" s="62">
        <f>(Mach_Input!C7+Mach_Input!D7)/2</f>
        <v>52500</v>
      </c>
      <c r="G7" s="62">
        <f>Mach_Input!G7*Mach_Output!F7*Mach_Input!I7</f>
        <v>21</v>
      </c>
      <c r="H7" s="62">
        <f>Mach_Input!H7*Mach_Output!F7*Mach_Input!I7</f>
        <v>1680</v>
      </c>
      <c r="I7" s="62">
        <f>D7*Mach_Input!I7</f>
        <v>2000</v>
      </c>
    </row>
    <row r="8" spans="1:9" x14ac:dyDescent="0.2">
      <c r="A8" s="73" t="str">
        <f>Mach_Input!A8</f>
        <v>Disk</v>
      </c>
      <c r="B8" s="62">
        <f>Mach_Input!B8*Mach_Input!I8</f>
        <v>5400</v>
      </c>
      <c r="C8" s="62">
        <f>E8*Mach_Input!I8</f>
        <v>4899.9999999999991</v>
      </c>
      <c r="D8" s="62">
        <f>(Mach_Input!C8-Mach_Input!D8)/Mach_Input!E8</f>
        <v>1666.6666666666667</v>
      </c>
      <c r="E8" s="62">
        <f>Mach_Input!C8-((Mach_Input!E8-Mach_Input!F8)*Mach_Output!D8)</f>
        <v>16333.333333333332</v>
      </c>
      <c r="F8" s="62">
        <f>(Mach_Input!C8+Mach_Input!D8)/2</f>
        <v>13000</v>
      </c>
      <c r="G8" s="62">
        <f>Mach_Input!G8*Mach_Output!F8*Mach_Input!I8</f>
        <v>3.9</v>
      </c>
      <c r="H8" s="62">
        <f>Mach_Input!H8*Mach_Output!F8*Mach_Input!I8</f>
        <v>312</v>
      </c>
      <c r="I8" s="62">
        <f>D8*Mach_Input!I8</f>
        <v>500</v>
      </c>
    </row>
    <row r="9" spans="1:9" x14ac:dyDescent="0.2">
      <c r="A9" s="73" t="str">
        <f>Mach_Input!A9</f>
        <v>Plow</v>
      </c>
      <c r="B9" s="62">
        <f>Mach_Input!B9*Mach_Input!I9</f>
        <v>0</v>
      </c>
      <c r="C9" s="62">
        <f>E9*Mach_Input!I9</f>
        <v>0</v>
      </c>
      <c r="D9" s="62">
        <f>(Mach_Input!C9-Mach_Input!D9)/Mach_Input!E9</f>
        <v>0</v>
      </c>
      <c r="E9" s="62">
        <f>Mach_Input!C9-((Mach_Input!E9-Mach_Input!F9)*Mach_Output!D9)</f>
        <v>0</v>
      </c>
      <c r="F9" s="62">
        <f>(Mach_Input!C9+Mach_Input!D9)/2</f>
        <v>0</v>
      </c>
      <c r="G9" s="62">
        <f>Mach_Input!G9*Mach_Output!F9*Mach_Input!I9</f>
        <v>0</v>
      </c>
      <c r="H9" s="62">
        <f>Mach_Input!H9*Mach_Output!F9*Mach_Input!I9</f>
        <v>0</v>
      </c>
      <c r="I9" s="62">
        <f>D9*Mach_Input!I9</f>
        <v>0</v>
      </c>
    </row>
    <row r="10" spans="1:9" x14ac:dyDescent="0.2">
      <c r="A10" s="73" t="str">
        <f>Mach_Input!A10</f>
        <v xml:space="preserve"> </v>
      </c>
      <c r="B10" s="62">
        <f>Mach_Input!B10*Mach_Input!I10</f>
        <v>0</v>
      </c>
      <c r="C10" s="62">
        <f>E10*Mach_Input!I10</f>
        <v>0</v>
      </c>
      <c r="D10" s="62">
        <f>(Mach_Input!C10-Mach_Input!D10)/Mach_Input!E10</f>
        <v>0</v>
      </c>
      <c r="E10" s="62">
        <f>Mach_Input!C10-((Mach_Input!E10-Mach_Input!F10)*Mach_Output!D10)</f>
        <v>0</v>
      </c>
      <c r="F10" s="62">
        <f>(Mach_Input!C10+Mach_Input!D10)/2</f>
        <v>0</v>
      </c>
      <c r="G10" s="62">
        <f>Mach_Input!G10*Mach_Output!F10*Mach_Input!I10</f>
        <v>0</v>
      </c>
      <c r="H10" s="62">
        <f>Mach_Input!H10*Mach_Output!F10*Mach_Input!I10</f>
        <v>0</v>
      </c>
      <c r="I10" s="62">
        <f>D10*Mach_Input!I10</f>
        <v>0</v>
      </c>
    </row>
    <row r="11" spans="1:9" x14ac:dyDescent="0.2">
      <c r="A11" s="73" t="str">
        <f>Mach_Input!A11</f>
        <v xml:space="preserve"> </v>
      </c>
      <c r="B11" s="62">
        <f>Mach_Input!B11*Mach_Input!I11</f>
        <v>0</v>
      </c>
      <c r="C11" s="62">
        <f>E11*Mach_Input!I11</f>
        <v>0</v>
      </c>
      <c r="D11" s="62">
        <f>(Mach_Input!C11-Mach_Input!D11)/Mach_Input!E11</f>
        <v>0</v>
      </c>
      <c r="E11" s="62">
        <f>Mach_Input!C11-((Mach_Input!E11-Mach_Input!F11)*Mach_Output!D11)</f>
        <v>0</v>
      </c>
      <c r="F11" s="62">
        <f>(Mach_Input!C11+Mach_Input!D11)/2</f>
        <v>0</v>
      </c>
      <c r="G11" s="62">
        <f>Mach_Input!G11*Mach_Output!F11*Mach_Input!I11</f>
        <v>0</v>
      </c>
      <c r="H11" s="62">
        <f>Mach_Input!H11*Mach_Output!F11*Mach_Input!I11</f>
        <v>0</v>
      </c>
      <c r="I11" s="62">
        <f>D11*Mach_Input!I11</f>
        <v>0</v>
      </c>
    </row>
    <row r="12" spans="1:9" x14ac:dyDescent="0.2">
      <c r="A12" s="73" t="str">
        <f>Mach_Input!A12</f>
        <v xml:space="preserve"> </v>
      </c>
      <c r="B12" s="62">
        <f>Mach_Input!B12*Mach_Input!I12</f>
        <v>0</v>
      </c>
      <c r="C12" s="62">
        <f>E12*Mach_Input!I12</f>
        <v>0</v>
      </c>
      <c r="D12" s="62">
        <f>(Mach_Input!C12-Mach_Input!D12)/Mach_Input!E12</f>
        <v>0</v>
      </c>
      <c r="E12" s="62">
        <f>Mach_Input!C12-((Mach_Input!E12-Mach_Input!F12)*Mach_Output!D12)</f>
        <v>0</v>
      </c>
      <c r="F12" s="62">
        <f>(Mach_Input!C12+Mach_Input!D12)/2</f>
        <v>0</v>
      </c>
      <c r="G12" s="62">
        <f>Mach_Input!G12*Mach_Output!F12*Mach_Input!I12</f>
        <v>0</v>
      </c>
      <c r="H12" s="62">
        <f>Mach_Input!H12*Mach_Output!F12*Mach_Input!I12</f>
        <v>0</v>
      </c>
      <c r="I12" s="62">
        <f>D12*Mach_Input!I12</f>
        <v>0</v>
      </c>
    </row>
    <row r="13" spans="1:9" x14ac:dyDescent="0.2">
      <c r="A13" s="73" t="str">
        <f>Mach_Input!A13</f>
        <v xml:space="preserve"> </v>
      </c>
      <c r="B13" s="62">
        <f>Mach_Input!B13*Mach_Input!I13</f>
        <v>0</v>
      </c>
      <c r="C13" s="62">
        <f>E13*Mach_Input!I13</f>
        <v>0</v>
      </c>
      <c r="D13" s="62">
        <f>(Mach_Input!C13-Mach_Input!D13)/Mach_Input!E13</f>
        <v>0</v>
      </c>
      <c r="E13" s="62">
        <f>Mach_Input!C13-((Mach_Input!E13-Mach_Input!F13)*Mach_Output!D13)</f>
        <v>0</v>
      </c>
      <c r="F13" s="62">
        <f>(Mach_Input!C13+Mach_Input!D13)/2</f>
        <v>0</v>
      </c>
      <c r="G13" s="62">
        <f>Mach_Input!G13*Mach_Output!F13*Mach_Input!I13</f>
        <v>0</v>
      </c>
      <c r="H13" s="62">
        <f>Mach_Input!H13*Mach_Output!F13*Mach_Input!I13</f>
        <v>0</v>
      </c>
      <c r="I13" s="62">
        <f>D13*Mach_Input!I13</f>
        <v>0</v>
      </c>
    </row>
    <row r="14" spans="1:9" x14ac:dyDescent="0.2">
      <c r="A14" s="73" t="str">
        <f>Mach_Input!A14</f>
        <v xml:space="preserve"> </v>
      </c>
      <c r="B14" s="62">
        <f>Mach_Input!B14*Mach_Input!I14</f>
        <v>0</v>
      </c>
      <c r="C14" s="62">
        <f>E14*Mach_Input!I14</f>
        <v>0</v>
      </c>
      <c r="D14" s="62">
        <f>(Mach_Input!C14-Mach_Input!D14)/Mach_Input!E14</f>
        <v>0</v>
      </c>
      <c r="E14" s="62">
        <f>Mach_Input!C14-((Mach_Input!E14-Mach_Input!F14)*Mach_Output!D14)</f>
        <v>0</v>
      </c>
      <c r="F14" s="62">
        <f>(Mach_Input!C14+Mach_Input!D14)/2</f>
        <v>0</v>
      </c>
      <c r="G14" s="62">
        <f>Mach_Input!G14*Mach_Output!F14*Mach_Input!I14</f>
        <v>0</v>
      </c>
      <c r="H14" s="62">
        <f>Mach_Input!H14*Mach_Output!F14*Mach_Input!I14</f>
        <v>0</v>
      </c>
      <c r="I14" s="62">
        <f>D14*Mach_Input!I14</f>
        <v>0</v>
      </c>
    </row>
    <row r="15" spans="1:9" x14ac:dyDescent="0.2">
      <c r="A15" s="73" t="str">
        <f>Mach_Input!A15</f>
        <v xml:space="preserve"> </v>
      </c>
      <c r="B15" s="62">
        <f>Mach_Input!B15*Mach_Input!I15</f>
        <v>0</v>
      </c>
      <c r="C15" s="62">
        <f>E15*Mach_Input!I15</f>
        <v>0</v>
      </c>
      <c r="D15" s="62">
        <f>(Mach_Input!C15-Mach_Input!D15)/Mach_Input!E15</f>
        <v>0</v>
      </c>
      <c r="E15" s="62">
        <f>Mach_Input!C15-((Mach_Input!E15-Mach_Input!F15)*Mach_Output!D15)</f>
        <v>0</v>
      </c>
      <c r="F15" s="62">
        <f>(Mach_Input!C15+Mach_Input!D15)/2</f>
        <v>0</v>
      </c>
      <c r="G15" s="62">
        <f>Mach_Input!G15*Mach_Output!F15*Mach_Input!I15</f>
        <v>0</v>
      </c>
      <c r="H15" s="62">
        <f>Mach_Input!H15*Mach_Output!F15*Mach_Input!I15</f>
        <v>0</v>
      </c>
      <c r="I15" s="62">
        <f>D15*Mach_Input!I15</f>
        <v>0</v>
      </c>
    </row>
    <row r="16" spans="1:9" x14ac:dyDescent="0.2">
      <c r="A16" s="73" t="str">
        <f>Mach_Input!A16</f>
        <v xml:space="preserve"> </v>
      </c>
      <c r="B16" s="62">
        <f>Mach_Input!B16*Mach_Input!I16</f>
        <v>0</v>
      </c>
      <c r="C16" s="62">
        <f>E16*Mach_Input!I16</f>
        <v>0</v>
      </c>
      <c r="D16" s="62">
        <f>(Mach_Input!C16-Mach_Input!D16)/Mach_Input!E16</f>
        <v>0</v>
      </c>
      <c r="E16" s="62">
        <f>Mach_Input!C16-((Mach_Input!E16-Mach_Input!F16)*Mach_Output!D16)</f>
        <v>0</v>
      </c>
      <c r="F16" s="62">
        <f>(Mach_Input!C16+Mach_Input!D16)/2</f>
        <v>0</v>
      </c>
      <c r="G16" s="62">
        <f>Mach_Input!G16*Mach_Output!F16*Mach_Input!I16</f>
        <v>0</v>
      </c>
      <c r="H16" s="62">
        <f>Mach_Input!H16*Mach_Output!F16*Mach_Input!I16</f>
        <v>0</v>
      </c>
      <c r="I16" s="62">
        <f>D16*Mach_Input!I16</f>
        <v>0</v>
      </c>
    </row>
    <row r="17" spans="1:9" x14ac:dyDescent="0.2">
      <c r="A17" s="73" t="str">
        <f>Mach_Input!A17</f>
        <v xml:space="preserve"> </v>
      </c>
      <c r="B17" s="62">
        <f>Mach_Input!B17*Mach_Input!I17</f>
        <v>0</v>
      </c>
      <c r="C17" s="62">
        <f>E17*Mach_Input!I17</f>
        <v>0</v>
      </c>
      <c r="D17" s="62">
        <f>(Mach_Input!C17-Mach_Input!D17)/Mach_Input!E17</f>
        <v>0</v>
      </c>
      <c r="E17" s="62">
        <f>Mach_Input!C17-((Mach_Input!E17-Mach_Input!F17)*Mach_Output!D17)</f>
        <v>0</v>
      </c>
      <c r="F17" s="62">
        <f>(Mach_Input!C17+Mach_Input!D17)/2</f>
        <v>0</v>
      </c>
      <c r="G17" s="62">
        <f>Mach_Input!G17*Mach_Output!F17*Mach_Input!I17</f>
        <v>0</v>
      </c>
      <c r="H17" s="62">
        <f>Mach_Input!H17*Mach_Output!F17*Mach_Input!I17</f>
        <v>0</v>
      </c>
      <c r="I17" s="62">
        <f>D17*Mach_Input!I17</f>
        <v>0</v>
      </c>
    </row>
    <row r="18" spans="1:9" x14ac:dyDescent="0.2">
      <c r="A18" s="73" t="str">
        <f>Mach_Input!A18</f>
        <v xml:space="preserve"> </v>
      </c>
      <c r="B18" s="62">
        <f>Mach_Input!B18*Mach_Input!I18</f>
        <v>0</v>
      </c>
      <c r="C18" s="62">
        <f>E18*Mach_Input!I18</f>
        <v>0</v>
      </c>
      <c r="D18" s="62">
        <f>(Mach_Input!C18-Mach_Input!D18)/Mach_Input!E18</f>
        <v>0</v>
      </c>
      <c r="E18" s="62">
        <f>Mach_Input!C18-((Mach_Input!E18-Mach_Input!F18)*Mach_Output!D18)</f>
        <v>0</v>
      </c>
      <c r="F18" s="62">
        <f>(Mach_Input!C18+Mach_Input!D18)/2</f>
        <v>0</v>
      </c>
      <c r="G18" s="62">
        <f>Mach_Input!G18*Mach_Output!F18*Mach_Input!I18</f>
        <v>0</v>
      </c>
      <c r="H18" s="62">
        <f>Mach_Input!H18*Mach_Output!F18*Mach_Input!I18</f>
        <v>0</v>
      </c>
      <c r="I18" s="62">
        <f>D18*Mach_Input!I18</f>
        <v>0</v>
      </c>
    </row>
    <row r="19" spans="1:9" x14ac:dyDescent="0.2">
      <c r="A19" s="73" t="str">
        <f>Mach_Input!A19</f>
        <v xml:space="preserve"> </v>
      </c>
      <c r="B19" s="62">
        <f>Mach_Input!B19*Mach_Input!I19</f>
        <v>0</v>
      </c>
      <c r="C19" s="62">
        <f>E19*Mach_Input!I19</f>
        <v>0</v>
      </c>
      <c r="D19" s="62">
        <f>(Mach_Input!C19-Mach_Input!D19)/Mach_Input!E19</f>
        <v>0</v>
      </c>
      <c r="E19" s="62">
        <f>Mach_Input!C19-((Mach_Input!E19-Mach_Input!F19)*Mach_Output!D19)</f>
        <v>0</v>
      </c>
      <c r="F19" s="62">
        <f>(Mach_Input!C19+Mach_Input!D19)/2</f>
        <v>0</v>
      </c>
      <c r="G19" s="62">
        <f>Mach_Input!G19*Mach_Output!F19*Mach_Input!I19</f>
        <v>0</v>
      </c>
      <c r="H19" s="62">
        <f>Mach_Input!H19*Mach_Output!F19*Mach_Input!I19</f>
        <v>0</v>
      </c>
      <c r="I19" s="62">
        <f>D19*Mach_Input!I19</f>
        <v>0</v>
      </c>
    </row>
    <row r="20" spans="1:9" x14ac:dyDescent="0.2">
      <c r="A20" s="73" t="str">
        <f>Mach_Input!A20</f>
        <v xml:space="preserve"> </v>
      </c>
      <c r="B20" s="62">
        <f>Mach_Input!B20*Mach_Input!I20</f>
        <v>0</v>
      </c>
      <c r="C20" s="62">
        <f>E20*Mach_Input!I20</f>
        <v>0</v>
      </c>
      <c r="D20" s="62">
        <f>(Mach_Input!C20-Mach_Input!D20)/Mach_Input!E20</f>
        <v>0</v>
      </c>
      <c r="E20" s="62">
        <f>Mach_Input!C20-((Mach_Input!E20-Mach_Input!F20)*Mach_Output!D20)</f>
        <v>0</v>
      </c>
      <c r="F20" s="62">
        <f>(Mach_Input!C20+Mach_Input!D20)/2</f>
        <v>0</v>
      </c>
      <c r="G20" s="62">
        <f>Mach_Input!G20*Mach_Output!F20*Mach_Input!I20</f>
        <v>0</v>
      </c>
      <c r="H20" s="62">
        <f>Mach_Input!H20*Mach_Output!F20*Mach_Input!I20</f>
        <v>0</v>
      </c>
      <c r="I20" s="62">
        <f>D20*Mach_Input!I20</f>
        <v>0</v>
      </c>
    </row>
    <row r="21" spans="1:9" x14ac:dyDescent="0.2">
      <c r="A21" s="73" t="str">
        <f>Mach_Input!A21</f>
        <v xml:space="preserve"> </v>
      </c>
      <c r="B21" s="62">
        <f>Mach_Input!B21*Mach_Input!I21</f>
        <v>0</v>
      </c>
      <c r="C21" s="62">
        <f>E21*Mach_Input!I21</f>
        <v>0</v>
      </c>
      <c r="D21" s="62">
        <f>(Mach_Input!C21-Mach_Input!D21)/Mach_Input!E21</f>
        <v>0</v>
      </c>
      <c r="E21" s="62">
        <f>Mach_Input!C21-((Mach_Input!E21-Mach_Input!F21)*Mach_Output!D21)</f>
        <v>0</v>
      </c>
      <c r="F21" s="62">
        <f>(Mach_Input!C21+Mach_Input!D21)/2</f>
        <v>0</v>
      </c>
      <c r="G21" s="62">
        <f>Mach_Input!G21*Mach_Output!F21*Mach_Input!I21</f>
        <v>0</v>
      </c>
      <c r="H21" s="62">
        <f>Mach_Input!H21*Mach_Output!F21*Mach_Input!I21</f>
        <v>0</v>
      </c>
      <c r="I21" s="62">
        <f>D21*Mach_Input!I21</f>
        <v>0</v>
      </c>
    </row>
    <row r="22" spans="1:9" x14ac:dyDescent="0.2">
      <c r="A22" s="73" t="str">
        <f>Mach_Input!A22</f>
        <v xml:space="preserve"> </v>
      </c>
      <c r="B22" s="62">
        <f>Mach_Input!B22*Mach_Input!I22</f>
        <v>0</v>
      </c>
      <c r="C22" s="62">
        <f>E22*Mach_Input!I22</f>
        <v>0</v>
      </c>
      <c r="D22" s="62">
        <f>(Mach_Input!C22-Mach_Input!D22)/Mach_Input!E22</f>
        <v>0</v>
      </c>
      <c r="E22" s="62">
        <f>Mach_Input!C22-((Mach_Input!E22-Mach_Input!F22)*Mach_Output!D22)</f>
        <v>0</v>
      </c>
      <c r="F22" s="62">
        <f>(Mach_Input!C22+Mach_Input!D22)/2</f>
        <v>0</v>
      </c>
      <c r="G22" s="62">
        <f>Mach_Input!G22*Mach_Output!F22*Mach_Input!I22</f>
        <v>0</v>
      </c>
      <c r="H22" s="62">
        <f>Mach_Input!H22*Mach_Output!F22*Mach_Input!I22</f>
        <v>0</v>
      </c>
      <c r="I22" s="62">
        <f>D22*Mach_Input!I22</f>
        <v>0</v>
      </c>
    </row>
    <row r="23" spans="1:9" x14ac:dyDescent="0.2">
      <c r="A23" s="73" t="str">
        <f>Mach_Input!A23</f>
        <v xml:space="preserve"> </v>
      </c>
      <c r="B23" s="62">
        <f>Mach_Input!B23*Mach_Input!I23</f>
        <v>0</v>
      </c>
      <c r="C23" s="62">
        <f>E23*Mach_Input!I23</f>
        <v>0</v>
      </c>
      <c r="D23" s="62">
        <f>(Mach_Input!C23-Mach_Input!D23)/Mach_Input!E23</f>
        <v>0</v>
      </c>
      <c r="E23" s="62">
        <f>Mach_Input!C23-((Mach_Input!E23-Mach_Input!F23)*Mach_Output!D23)</f>
        <v>0</v>
      </c>
      <c r="F23" s="62">
        <f>(Mach_Input!C23+Mach_Input!D23)/2</f>
        <v>0</v>
      </c>
      <c r="G23" s="62">
        <f>Mach_Input!G23*Mach_Output!F23*Mach_Input!I23</f>
        <v>0</v>
      </c>
      <c r="H23" s="62">
        <f>Mach_Input!H23*Mach_Output!F23*Mach_Input!I23</f>
        <v>0</v>
      </c>
      <c r="I23" s="62">
        <f>D23*Mach_Input!I23</f>
        <v>0</v>
      </c>
    </row>
    <row r="24" spans="1:9" x14ac:dyDescent="0.2">
      <c r="A24" s="73" t="str">
        <f>Mach_Input!A24</f>
        <v xml:space="preserve"> </v>
      </c>
      <c r="B24" s="62">
        <f>Mach_Input!B24*Mach_Input!I24</f>
        <v>0</v>
      </c>
      <c r="C24" s="62">
        <f>E24*Mach_Input!I24</f>
        <v>0</v>
      </c>
      <c r="D24" s="62">
        <f>(Mach_Input!C24-Mach_Input!D24)/Mach_Input!E24</f>
        <v>0</v>
      </c>
      <c r="E24" s="62">
        <f>Mach_Input!C24-((Mach_Input!E24-Mach_Input!F24)*Mach_Output!D24)</f>
        <v>0</v>
      </c>
      <c r="F24" s="62">
        <f>(Mach_Input!C24+Mach_Input!D24)/2</f>
        <v>0</v>
      </c>
      <c r="G24" s="62">
        <f>Mach_Input!G24*Mach_Output!F24*Mach_Input!I24</f>
        <v>0</v>
      </c>
      <c r="H24" s="62">
        <f>Mach_Input!H24*Mach_Output!F24*Mach_Input!I24</f>
        <v>0</v>
      </c>
      <c r="I24" s="62">
        <f>D24*Mach_Input!I24</f>
        <v>0</v>
      </c>
    </row>
    <row r="25" spans="1:9" x14ac:dyDescent="0.2">
      <c r="A25" s="73" t="str">
        <f>Mach_Input!A25</f>
        <v xml:space="preserve"> </v>
      </c>
      <c r="B25" s="62">
        <f>Mach_Input!B25*Mach_Input!I25</f>
        <v>0</v>
      </c>
      <c r="C25" s="62">
        <f>E25*Mach_Input!I25</f>
        <v>0</v>
      </c>
      <c r="D25" s="62">
        <f>(Mach_Input!C25-Mach_Input!D25)/Mach_Input!E25</f>
        <v>0</v>
      </c>
      <c r="E25" s="62">
        <f>Mach_Input!C25-((Mach_Input!E25-Mach_Input!F25)*Mach_Output!D25)</f>
        <v>0</v>
      </c>
      <c r="F25" s="62">
        <f>(Mach_Input!C25+Mach_Input!D25)/2</f>
        <v>0</v>
      </c>
      <c r="G25" s="62">
        <f>Mach_Input!G25*Mach_Output!F25*Mach_Input!I25</f>
        <v>0</v>
      </c>
      <c r="H25" s="62">
        <f>Mach_Input!H25*Mach_Output!F25*Mach_Input!I25</f>
        <v>0</v>
      </c>
      <c r="I25" s="62">
        <f>D25*Mach_Input!I25</f>
        <v>0</v>
      </c>
    </row>
    <row r="26" spans="1:9" x14ac:dyDescent="0.2">
      <c r="A26" s="73" t="str">
        <f>Mach_Input!A26</f>
        <v xml:space="preserve"> </v>
      </c>
      <c r="B26" s="62">
        <f>Mach_Input!B26*Mach_Input!I26</f>
        <v>0</v>
      </c>
      <c r="C26" s="62">
        <f>E26*Mach_Input!I26</f>
        <v>0</v>
      </c>
      <c r="D26" s="62">
        <f>(Mach_Input!C26-Mach_Input!D26)/Mach_Input!E26</f>
        <v>0</v>
      </c>
      <c r="E26" s="62">
        <f>Mach_Input!C26-((Mach_Input!E26-Mach_Input!F26)*Mach_Output!D26)</f>
        <v>0</v>
      </c>
      <c r="F26" s="62">
        <f>(Mach_Input!C26+Mach_Input!D26)/2</f>
        <v>0</v>
      </c>
      <c r="G26" s="62">
        <f>Mach_Input!G26*Mach_Output!F26*Mach_Input!I26</f>
        <v>0</v>
      </c>
      <c r="H26" s="62">
        <f>Mach_Input!H26*Mach_Output!F26*Mach_Input!I26</f>
        <v>0</v>
      </c>
      <c r="I26" s="62">
        <f>D26*Mach_Input!I26</f>
        <v>0</v>
      </c>
    </row>
    <row r="27" spans="1:9" x14ac:dyDescent="0.2">
      <c r="A27" s="73" t="str">
        <f>Mach_Input!A27</f>
        <v xml:space="preserve"> </v>
      </c>
      <c r="B27" s="62">
        <f>Mach_Input!B27*Mach_Input!I27</f>
        <v>0</v>
      </c>
      <c r="C27" s="62">
        <f>E27*Mach_Input!I27</f>
        <v>0</v>
      </c>
      <c r="D27" s="62">
        <f>(Mach_Input!C27-Mach_Input!D27)/Mach_Input!E27</f>
        <v>0</v>
      </c>
      <c r="E27" s="62">
        <f>Mach_Input!C27-((Mach_Input!E27-Mach_Input!F27)*Mach_Output!D27)</f>
        <v>0</v>
      </c>
      <c r="F27" s="62">
        <f>(Mach_Input!C27+Mach_Input!D27)/2</f>
        <v>0</v>
      </c>
      <c r="G27" s="62">
        <f>Mach_Input!G27*Mach_Output!F27*Mach_Input!I27</f>
        <v>0</v>
      </c>
      <c r="H27" s="62">
        <f>Mach_Input!H27*Mach_Output!F27*Mach_Input!I27</f>
        <v>0</v>
      </c>
      <c r="I27" s="62">
        <f>D27*Mach_Input!I27</f>
        <v>0</v>
      </c>
    </row>
    <row r="28" spans="1:9" x14ac:dyDescent="0.2">
      <c r="A28" s="73" t="str">
        <f>Mach_Input!A28</f>
        <v xml:space="preserve"> </v>
      </c>
      <c r="B28" s="62">
        <f>Mach_Input!B28*Mach_Input!I28</f>
        <v>0</v>
      </c>
      <c r="C28" s="62">
        <f>E28*Mach_Input!I28</f>
        <v>0</v>
      </c>
      <c r="D28" s="62">
        <f>(Mach_Input!C28-Mach_Input!D28)/Mach_Input!E28</f>
        <v>0</v>
      </c>
      <c r="E28" s="62">
        <f>Mach_Input!C28-((Mach_Input!E28-Mach_Input!F28)*Mach_Output!D28)</f>
        <v>0</v>
      </c>
      <c r="F28" s="62">
        <f>(Mach_Input!C28+Mach_Input!D28)/2</f>
        <v>0</v>
      </c>
      <c r="G28" s="62">
        <f>Mach_Input!G28*Mach_Output!F28*Mach_Input!I28</f>
        <v>0</v>
      </c>
      <c r="H28" s="62">
        <f>Mach_Input!H28*Mach_Output!F28*Mach_Input!I28</f>
        <v>0</v>
      </c>
      <c r="I28" s="62">
        <f>D28*Mach_Input!I28</f>
        <v>0</v>
      </c>
    </row>
    <row r="29" spans="1:9" x14ac:dyDescent="0.2">
      <c r="A29" s="73" t="str">
        <f>Mach_Input!A29</f>
        <v xml:space="preserve"> </v>
      </c>
      <c r="B29" s="62">
        <f>Mach_Input!B29*Mach_Input!I29</f>
        <v>0</v>
      </c>
      <c r="C29" s="62">
        <f>E29*Mach_Input!I29</f>
        <v>0</v>
      </c>
      <c r="D29" s="62">
        <f>(Mach_Input!C29-Mach_Input!D29)/Mach_Input!E29</f>
        <v>0</v>
      </c>
      <c r="E29" s="62">
        <f>Mach_Input!C29-((Mach_Input!E29-Mach_Input!F29)*Mach_Output!D29)</f>
        <v>0</v>
      </c>
      <c r="F29" s="62">
        <f>(Mach_Input!C29+Mach_Input!D29)/2</f>
        <v>0</v>
      </c>
      <c r="G29" s="62">
        <f>Mach_Input!G29*Mach_Output!F29*Mach_Input!I29</f>
        <v>0</v>
      </c>
      <c r="H29" s="62">
        <f>Mach_Input!H29*Mach_Output!F29*Mach_Input!I29</f>
        <v>0</v>
      </c>
      <c r="I29" s="62">
        <f>D29*Mach_Input!I29</f>
        <v>0</v>
      </c>
    </row>
    <row r="30" spans="1:9" x14ac:dyDescent="0.2">
      <c r="A30" s="73" t="str">
        <f>Mach_Input!A30</f>
        <v xml:space="preserve"> </v>
      </c>
      <c r="B30" s="62">
        <f>Mach_Input!B30*Mach_Input!I30</f>
        <v>0</v>
      </c>
      <c r="C30" s="62">
        <f>E30*Mach_Input!I30</f>
        <v>0</v>
      </c>
      <c r="D30" s="62">
        <f>(Mach_Input!C30-Mach_Input!D30)/Mach_Input!E30</f>
        <v>0</v>
      </c>
      <c r="E30" s="62">
        <f>Mach_Input!C30-((Mach_Input!E30-Mach_Input!F30)*Mach_Output!D30)</f>
        <v>0</v>
      </c>
      <c r="F30" s="62">
        <f>(Mach_Input!C30+Mach_Input!D30)/2</f>
        <v>0</v>
      </c>
      <c r="G30" s="62">
        <f>Mach_Input!G30*Mach_Output!F30*Mach_Input!I30</f>
        <v>0</v>
      </c>
      <c r="H30" s="62">
        <f>Mach_Input!H30*Mach_Output!F30*Mach_Input!I30</f>
        <v>0</v>
      </c>
      <c r="I30" s="62">
        <f>D30*Mach_Input!I30</f>
        <v>0</v>
      </c>
    </row>
    <row r="31" spans="1:9" x14ac:dyDescent="0.2">
      <c r="A31" s="7" t="s">
        <v>44</v>
      </c>
      <c r="B31" s="65"/>
      <c r="C31" s="64"/>
      <c r="D31" s="65"/>
      <c r="E31" s="65"/>
      <c r="F31" s="65"/>
      <c r="G31" s="64"/>
      <c r="H31" s="64"/>
      <c r="I31" s="64"/>
    </row>
    <row r="32" spans="1:9" ht="8.1" customHeight="1" x14ac:dyDescent="0.2">
      <c r="A32" s="3"/>
      <c r="B32" s="63"/>
      <c r="C32" s="63"/>
      <c r="D32" s="63"/>
      <c r="E32" s="63"/>
      <c r="F32" s="63"/>
      <c r="G32" s="66"/>
      <c r="H32" s="66"/>
      <c r="I32" s="66"/>
    </row>
    <row r="33" spans="1:9" x14ac:dyDescent="0.2">
      <c r="A33" s="7" t="s">
        <v>45</v>
      </c>
      <c r="B33" s="64">
        <f>SUM(B7:B30)</f>
        <v>33400</v>
      </c>
      <c r="C33" s="64">
        <f t="shared" ref="C33:I33" si="0">SUM(C7:C30)</f>
        <v>30900</v>
      </c>
      <c r="D33" s="64">
        <f t="shared" si="0"/>
        <v>6666.666666666667</v>
      </c>
      <c r="E33" s="64">
        <f t="shared" si="0"/>
        <v>81333.333333333328</v>
      </c>
      <c r="F33" s="64">
        <f t="shared" si="0"/>
        <v>65500</v>
      </c>
      <c r="G33" s="67">
        <f t="shared" si="0"/>
        <v>24.9</v>
      </c>
      <c r="H33" s="67">
        <f t="shared" si="0"/>
        <v>1992</v>
      </c>
      <c r="I33" s="67">
        <f t="shared" si="0"/>
        <v>2500</v>
      </c>
    </row>
    <row r="34" spans="1:9" x14ac:dyDescent="0.2">
      <c r="A34" s="74"/>
      <c r="B34" s="75"/>
      <c r="C34" s="75"/>
      <c r="D34" s="75"/>
      <c r="E34" s="75"/>
      <c r="F34" s="75"/>
      <c r="G34" s="75"/>
      <c r="H34" s="75"/>
      <c r="I34" s="75"/>
    </row>
    <row r="35" spans="1:9" x14ac:dyDescent="0.2">
      <c r="A35" s="76" t="s">
        <v>115</v>
      </c>
      <c r="B35" s="77">
        <v>100</v>
      </c>
      <c r="C35" s="75"/>
      <c r="D35" s="75"/>
      <c r="E35" s="75"/>
      <c r="F35" s="75"/>
      <c r="G35" s="79">
        <f>G33/B35</f>
        <v>0.249</v>
      </c>
      <c r="H35" s="79">
        <f>H33/B35</f>
        <v>19.920000000000002</v>
      </c>
      <c r="I35" s="78">
        <f>I33/B35</f>
        <v>25</v>
      </c>
    </row>
    <row r="36" spans="1:9" x14ac:dyDescent="0.2">
      <c r="A36" s="74"/>
      <c r="B36" s="75"/>
      <c r="C36" s="75"/>
      <c r="D36" s="75"/>
      <c r="E36" s="75"/>
      <c r="F36" s="75"/>
      <c r="G36" s="75"/>
      <c r="H36" s="75"/>
      <c r="I36" s="75"/>
    </row>
  </sheetData>
  <sheetProtection sheet="1" objects="1" scenarios="1"/>
  <mergeCells count="1">
    <mergeCell ref="A2:H2"/>
  </mergeCells>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1"/>
  <sheetViews>
    <sheetView zoomScaleNormal="100" workbookViewId="0">
      <selection sqref="A1:J1"/>
    </sheetView>
  </sheetViews>
  <sheetFormatPr defaultRowHeight="12.75" x14ac:dyDescent="0.2"/>
  <cols>
    <col min="1" max="1" width="26.5703125" customWidth="1"/>
    <col min="2" max="2" width="2" customWidth="1"/>
    <col min="3" max="3" width="11.7109375" customWidth="1"/>
    <col min="4" max="4" width="1.140625" customWidth="1"/>
    <col min="5" max="5" width="10.7109375" style="1" customWidth="1"/>
    <col min="6" max="6" width="1.5703125" customWidth="1"/>
    <col min="7" max="7" width="10.7109375" customWidth="1"/>
    <col min="8" max="8" width="1.7109375" customWidth="1"/>
    <col min="9" max="9" width="16.7109375" style="10" customWidth="1"/>
    <col min="10" max="10" width="1.5703125" customWidth="1"/>
  </cols>
  <sheetData>
    <row r="1" spans="1:17" ht="33.75" customHeight="1" x14ac:dyDescent="0.2">
      <c r="A1" s="301"/>
      <c r="B1" s="301"/>
      <c r="C1" s="301"/>
      <c r="D1" s="301"/>
      <c r="E1" s="301"/>
      <c r="F1" s="301"/>
      <c r="G1" s="301"/>
      <c r="H1" s="301"/>
      <c r="I1" s="301"/>
      <c r="J1" s="301"/>
    </row>
    <row r="2" spans="1:17" ht="3.75" customHeight="1" x14ac:dyDescent="0.2">
      <c r="A2" s="5"/>
      <c r="B2" s="5"/>
      <c r="C2" s="5"/>
      <c r="D2" s="5"/>
      <c r="E2" s="6"/>
      <c r="F2" s="5"/>
      <c r="G2" s="5"/>
      <c r="H2" s="5"/>
      <c r="I2" s="9"/>
      <c r="J2" s="5"/>
    </row>
    <row r="3" spans="1:17" ht="15" x14ac:dyDescent="0.2">
      <c r="A3" s="38"/>
      <c r="B3" s="38"/>
      <c r="C3" s="39" t="s">
        <v>2</v>
      </c>
      <c r="D3" s="40"/>
      <c r="E3" s="41"/>
      <c r="F3" s="40"/>
      <c r="G3" s="40" t="s">
        <v>5</v>
      </c>
      <c r="H3" s="40"/>
      <c r="I3" s="11" t="s">
        <v>8</v>
      </c>
      <c r="J3" s="96"/>
    </row>
    <row r="4" spans="1:17" ht="15" x14ac:dyDescent="0.2">
      <c r="A4" s="42" t="s">
        <v>1</v>
      </c>
      <c r="B4" s="38"/>
      <c r="C4" s="39" t="s">
        <v>3</v>
      </c>
      <c r="D4" s="40"/>
      <c r="E4" s="41" t="s">
        <v>4</v>
      </c>
      <c r="F4" s="40"/>
      <c r="G4" s="40" t="s">
        <v>6</v>
      </c>
      <c r="H4" s="40"/>
      <c r="I4" s="11" t="s">
        <v>7</v>
      </c>
      <c r="J4" s="96"/>
    </row>
    <row r="5" spans="1:17" ht="5.25" customHeight="1" x14ac:dyDescent="0.2">
      <c r="A5" s="26"/>
      <c r="B5" s="16"/>
      <c r="C5" s="16"/>
      <c r="D5" s="16"/>
      <c r="E5" s="17"/>
      <c r="F5" s="16"/>
      <c r="G5" s="16"/>
      <c r="H5" s="16"/>
      <c r="I5" s="7"/>
      <c r="J5" s="97"/>
    </row>
    <row r="6" spans="1:17" x14ac:dyDescent="0.2">
      <c r="A6" s="35" t="s">
        <v>0</v>
      </c>
      <c r="B6" s="12"/>
      <c r="C6" s="12"/>
      <c r="D6" s="12"/>
      <c r="E6" s="13"/>
      <c r="F6" s="12"/>
      <c r="G6" s="12"/>
      <c r="H6" s="12"/>
      <c r="I6" s="3"/>
      <c r="J6" s="96"/>
    </row>
    <row r="7" spans="1:17" x14ac:dyDescent="0.2">
      <c r="A7" s="50"/>
      <c r="B7" s="19"/>
      <c r="C7" s="87">
        <v>1</v>
      </c>
      <c r="D7" s="19"/>
      <c r="E7" s="88"/>
      <c r="F7" s="19"/>
      <c r="G7" s="84"/>
      <c r="H7" s="19"/>
      <c r="I7" s="18">
        <f>C7*G7</f>
        <v>0</v>
      </c>
      <c r="J7" s="98"/>
      <c r="L7" s="302"/>
      <c r="M7" s="302"/>
      <c r="N7" s="302"/>
      <c r="O7" s="302"/>
      <c r="P7" s="302"/>
    </row>
    <row r="8" spans="1:17" ht="6.75" customHeight="1" x14ac:dyDescent="0.2">
      <c r="A8" s="19"/>
      <c r="B8" s="19"/>
      <c r="C8" s="19"/>
      <c r="D8" s="19"/>
      <c r="E8" s="20"/>
      <c r="F8" s="19"/>
      <c r="G8" s="21"/>
      <c r="H8" s="19"/>
      <c r="I8" s="18"/>
      <c r="J8" s="98"/>
      <c r="L8" s="303"/>
      <c r="M8" s="303"/>
      <c r="N8" s="303"/>
      <c r="O8" s="303"/>
      <c r="P8" s="303"/>
      <c r="Q8" s="303"/>
    </row>
    <row r="9" spans="1:17" x14ac:dyDescent="0.2">
      <c r="A9" s="35" t="s">
        <v>11</v>
      </c>
      <c r="B9" s="12"/>
      <c r="C9" s="12"/>
      <c r="D9" s="12"/>
      <c r="E9" s="13"/>
      <c r="F9" s="12"/>
      <c r="G9" s="14"/>
      <c r="H9" s="12"/>
      <c r="I9" s="15"/>
      <c r="J9" s="96"/>
    </row>
    <row r="10" spans="1:17" ht="6.75" customHeight="1" x14ac:dyDescent="0.2">
      <c r="A10" s="12"/>
      <c r="B10" s="12"/>
      <c r="C10" s="12"/>
      <c r="D10" s="12"/>
      <c r="E10" s="13"/>
      <c r="F10" s="12"/>
      <c r="G10" s="14"/>
      <c r="H10" s="12"/>
      <c r="I10" s="15"/>
      <c r="J10" s="96"/>
    </row>
    <row r="11" spans="1:17" x14ac:dyDescent="0.2">
      <c r="A11" s="99" t="s">
        <v>12</v>
      </c>
      <c r="B11" s="12"/>
      <c r="C11" s="12"/>
      <c r="D11" s="12"/>
      <c r="E11" s="13"/>
      <c r="F11" s="12"/>
      <c r="G11" s="14"/>
      <c r="H11" s="12"/>
      <c r="I11" s="32">
        <f>SUM(I12:I13)</f>
        <v>0</v>
      </c>
      <c r="J11" s="96"/>
    </row>
    <row r="12" spans="1:17" x14ac:dyDescent="0.2">
      <c r="A12" s="45"/>
      <c r="B12" s="12"/>
      <c r="C12" s="45"/>
      <c r="D12" s="12"/>
      <c r="E12" s="48"/>
      <c r="F12" s="12"/>
      <c r="G12" s="85"/>
      <c r="H12" s="12"/>
      <c r="I12" s="15">
        <f>C12*G12</f>
        <v>0</v>
      </c>
      <c r="J12" s="96"/>
    </row>
    <row r="13" spans="1:17" x14ac:dyDescent="0.2">
      <c r="A13" s="45"/>
      <c r="B13" s="12"/>
      <c r="C13" s="45"/>
      <c r="D13" s="12"/>
      <c r="E13" s="48"/>
      <c r="F13" s="12"/>
      <c r="G13" s="2"/>
      <c r="H13" s="12"/>
      <c r="I13" s="15">
        <f>C13*G13</f>
        <v>0</v>
      </c>
      <c r="J13" s="96"/>
    </row>
    <row r="14" spans="1:17" ht="7.5" customHeight="1" x14ac:dyDescent="0.2">
      <c r="A14" s="99"/>
      <c r="B14" s="12"/>
      <c r="C14" s="12"/>
      <c r="D14" s="12"/>
      <c r="E14" s="13"/>
      <c r="F14" s="12"/>
      <c r="G14" s="14"/>
      <c r="H14" s="12"/>
      <c r="I14" s="15"/>
      <c r="J14" s="96"/>
    </row>
    <row r="15" spans="1:17" x14ac:dyDescent="0.2">
      <c r="A15" s="99" t="s">
        <v>13</v>
      </c>
      <c r="B15" s="12"/>
      <c r="C15" s="12"/>
      <c r="D15" s="12"/>
      <c r="E15" s="13"/>
      <c r="F15" s="12"/>
      <c r="G15" s="14"/>
      <c r="H15" s="12"/>
      <c r="I15" s="32">
        <f>SUM(I16:I21)</f>
        <v>0</v>
      </c>
      <c r="J15" s="96"/>
    </row>
    <row r="16" spans="1:17" x14ac:dyDescent="0.2">
      <c r="A16" s="45"/>
      <c r="B16" s="12"/>
      <c r="C16" s="45"/>
      <c r="D16" s="12"/>
      <c r="E16" s="48"/>
      <c r="F16" s="12"/>
      <c r="G16" s="85"/>
      <c r="H16" s="12"/>
      <c r="I16" s="15">
        <f t="shared" ref="I16:I21" si="0">C16*G16</f>
        <v>0</v>
      </c>
      <c r="J16" s="96"/>
    </row>
    <row r="17" spans="1:10" x14ac:dyDescent="0.2">
      <c r="A17" s="45"/>
      <c r="B17" s="12"/>
      <c r="C17" s="45"/>
      <c r="D17" s="12"/>
      <c r="E17" s="48"/>
      <c r="F17" s="12"/>
      <c r="G17" s="85"/>
      <c r="H17" s="12"/>
      <c r="I17" s="15">
        <f t="shared" si="0"/>
        <v>0</v>
      </c>
      <c r="J17" s="96"/>
    </row>
    <row r="18" spans="1:10" x14ac:dyDescent="0.2">
      <c r="A18" s="51"/>
      <c r="B18" s="12"/>
      <c r="C18" s="45"/>
      <c r="D18" s="12"/>
      <c r="E18" s="48"/>
      <c r="F18" s="12"/>
      <c r="G18" s="86"/>
      <c r="H18" s="12"/>
      <c r="I18" s="4">
        <f t="shared" si="0"/>
        <v>0</v>
      </c>
      <c r="J18" s="96"/>
    </row>
    <row r="19" spans="1:10" x14ac:dyDescent="0.2">
      <c r="A19" s="45"/>
      <c r="B19" s="12"/>
      <c r="C19" s="45"/>
      <c r="D19" s="12"/>
      <c r="E19" s="48"/>
      <c r="F19" s="12"/>
      <c r="G19" s="44"/>
      <c r="H19" s="12"/>
      <c r="I19" s="4">
        <f t="shared" si="0"/>
        <v>0</v>
      </c>
      <c r="J19" s="96"/>
    </row>
    <row r="20" spans="1:10" x14ac:dyDescent="0.2">
      <c r="A20" s="45"/>
      <c r="B20" s="12"/>
      <c r="C20" s="45"/>
      <c r="D20" s="12"/>
      <c r="E20" s="48"/>
      <c r="F20" s="12"/>
      <c r="G20" s="44"/>
      <c r="H20" s="12"/>
      <c r="I20" s="4">
        <f t="shared" si="0"/>
        <v>0</v>
      </c>
      <c r="J20" s="96"/>
    </row>
    <row r="21" spans="1:10" x14ac:dyDescent="0.2">
      <c r="B21" s="12"/>
      <c r="C21" s="45"/>
      <c r="D21" s="12"/>
      <c r="E21" s="48"/>
      <c r="F21" s="12"/>
      <c r="G21" s="2"/>
      <c r="H21" s="12"/>
      <c r="I21" s="4">
        <f t="shared" si="0"/>
        <v>0</v>
      </c>
      <c r="J21" s="96"/>
    </row>
    <row r="22" spans="1:10" x14ac:dyDescent="0.2">
      <c r="A22" s="12"/>
      <c r="B22" s="12"/>
      <c r="C22" s="12"/>
      <c r="D22" s="12"/>
      <c r="E22" s="13"/>
      <c r="F22" s="12"/>
      <c r="G22" s="14"/>
      <c r="H22" s="12"/>
      <c r="I22" s="4"/>
      <c r="J22" s="96"/>
    </row>
    <row r="23" spans="1:10" x14ac:dyDescent="0.2">
      <c r="A23" s="99" t="s">
        <v>16</v>
      </c>
      <c r="B23" s="12"/>
      <c r="C23" s="12"/>
      <c r="D23" s="12"/>
      <c r="E23" s="13"/>
      <c r="F23" s="12"/>
      <c r="G23" s="14"/>
      <c r="H23" s="12"/>
      <c r="I23" s="33">
        <f>SUM(I24:I28)</f>
        <v>0</v>
      </c>
      <c r="J23" s="96"/>
    </row>
    <row r="24" spans="1:10" x14ac:dyDescent="0.2">
      <c r="A24" s="45"/>
      <c r="B24" s="12"/>
      <c r="C24" s="45"/>
      <c r="D24" s="12"/>
      <c r="E24" s="48"/>
      <c r="F24" s="12"/>
      <c r="G24" s="85"/>
      <c r="H24" s="12"/>
      <c r="I24" s="4">
        <f>C24*G24</f>
        <v>0</v>
      </c>
      <c r="J24" s="96"/>
    </row>
    <row r="25" spans="1:10" x14ac:dyDescent="0.2">
      <c r="A25" s="80"/>
      <c r="B25" s="12"/>
      <c r="C25" s="45"/>
      <c r="D25" s="12"/>
      <c r="E25" s="48"/>
      <c r="F25" s="12"/>
      <c r="G25" s="85"/>
      <c r="H25" s="12"/>
      <c r="I25" s="4">
        <f>C25*G25</f>
        <v>0</v>
      </c>
      <c r="J25" s="96"/>
    </row>
    <row r="26" spans="1:10" x14ac:dyDescent="0.2">
      <c r="A26" s="45"/>
      <c r="B26" s="12"/>
      <c r="C26" s="49"/>
      <c r="D26" s="12"/>
      <c r="E26" s="48"/>
      <c r="F26" s="12"/>
      <c r="G26" s="44"/>
      <c r="H26" s="12"/>
      <c r="I26" s="4">
        <f>C26*G26</f>
        <v>0</v>
      </c>
      <c r="J26" s="96"/>
    </row>
    <row r="27" spans="1:10" x14ac:dyDescent="0.2">
      <c r="A27" s="45"/>
      <c r="B27" s="12"/>
      <c r="C27" s="45"/>
      <c r="D27" s="12"/>
      <c r="E27" s="48"/>
      <c r="F27" s="12"/>
      <c r="G27" s="44"/>
      <c r="H27" s="12"/>
      <c r="I27" s="4">
        <f>C27*G27</f>
        <v>0</v>
      </c>
      <c r="J27" s="96"/>
    </row>
    <row r="28" spans="1:10" x14ac:dyDescent="0.2">
      <c r="A28" s="45"/>
      <c r="B28" s="12"/>
      <c r="C28" s="45"/>
      <c r="D28" s="12"/>
      <c r="E28" s="48"/>
      <c r="F28" s="12"/>
      <c r="G28" s="44"/>
      <c r="H28" s="12"/>
      <c r="I28" s="4">
        <f>C28*G28</f>
        <v>0</v>
      </c>
      <c r="J28" s="96"/>
    </row>
    <row r="29" spans="1:10" ht="5.25" customHeight="1" x14ac:dyDescent="0.2">
      <c r="A29" s="12"/>
      <c r="B29" s="12"/>
      <c r="C29" s="12"/>
      <c r="D29" s="12"/>
      <c r="E29" s="13"/>
      <c r="F29" s="12"/>
      <c r="G29" s="14"/>
      <c r="H29" s="12"/>
      <c r="I29" s="4"/>
      <c r="J29" s="96"/>
    </row>
    <row r="30" spans="1:10" x14ac:dyDescent="0.2">
      <c r="A30" s="99" t="s">
        <v>39</v>
      </c>
      <c r="B30" s="12"/>
      <c r="C30" s="12"/>
      <c r="D30" s="12"/>
      <c r="E30" s="13"/>
      <c r="F30" s="12"/>
      <c r="G30" s="14"/>
      <c r="H30" s="12"/>
      <c r="I30" s="33">
        <f>SUM(I31:I35)</f>
        <v>0</v>
      </c>
      <c r="J30" s="96"/>
    </row>
    <row r="31" spans="1:10" x14ac:dyDescent="0.2">
      <c r="A31" s="45"/>
      <c r="B31" s="12"/>
      <c r="C31" s="45"/>
      <c r="D31" s="12"/>
      <c r="E31" s="48"/>
      <c r="F31" s="12"/>
      <c r="G31" s="85"/>
      <c r="H31" s="12"/>
      <c r="I31" s="4">
        <f>C31*G31</f>
        <v>0</v>
      </c>
      <c r="J31" s="96"/>
    </row>
    <row r="32" spans="1:10" x14ac:dyDescent="0.2">
      <c r="A32" s="80"/>
      <c r="B32" s="12"/>
      <c r="C32" s="45"/>
      <c r="D32" s="12"/>
      <c r="E32" s="48"/>
      <c r="F32" s="12"/>
      <c r="G32" s="85"/>
      <c r="H32" s="12"/>
      <c r="I32" s="4">
        <f>C32*G32</f>
        <v>0</v>
      </c>
      <c r="J32" s="96"/>
    </row>
    <row r="33" spans="1:10" x14ac:dyDescent="0.2">
      <c r="A33" s="45"/>
      <c r="B33" s="12"/>
      <c r="C33" s="45"/>
      <c r="D33" s="12"/>
      <c r="E33" s="48"/>
      <c r="F33" s="12"/>
      <c r="G33" s="85"/>
      <c r="H33" s="12"/>
      <c r="I33" s="4">
        <f>C33*G33</f>
        <v>0</v>
      </c>
      <c r="J33" s="96"/>
    </row>
    <row r="34" spans="1:10" x14ac:dyDescent="0.2">
      <c r="A34" s="45"/>
      <c r="B34" s="12"/>
      <c r="C34" s="45"/>
      <c r="D34" s="12"/>
      <c r="E34" s="48"/>
      <c r="F34" s="12"/>
      <c r="G34" s="44"/>
      <c r="H34" s="12"/>
      <c r="I34" s="4">
        <f>C34*G34</f>
        <v>0</v>
      </c>
      <c r="J34" s="96"/>
    </row>
    <row r="35" spans="1:10" x14ac:dyDescent="0.2">
      <c r="A35" s="45"/>
      <c r="B35" s="12"/>
      <c r="C35" s="45"/>
      <c r="D35" s="12"/>
      <c r="E35" s="48"/>
      <c r="F35" s="12"/>
      <c r="G35" s="44"/>
      <c r="H35" s="12"/>
      <c r="I35" s="4">
        <f>C35*G35</f>
        <v>0</v>
      </c>
      <c r="J35" s="96"/>
    </row>
    <row r="36" spans="1:10" ht="6" customHeight="1" x14ac:dyDescent="0.2">
      <c r="A36" s="12"/>
      <c r="B36" s="12"/>
      <c r="C36" s="12"/>
      <c r="D36" s="12"/>
      <c r="E36" s="13"/>
      <c r="F36" s="12"/>
      <c r="G36" s="14"/>
      <c r="H36" s="12"/>
      <c r="I36" s="4"/>
      <c r="J36" s="96"/>
    </row>
    <row r="37" spans="1:10" x14ac:dyDescent="0.2">
      <c r="A37" s="99" t="s">
        <v>19</v>
      </c>
      <c r="B37" s="12"/>
      <c r="C37" s="82"/>
      <c r="D37" s="12"/>
      <c r="E37" s="13"/>
      <c r="F37" s="12"/>
      <c r="G37" s="14"/>
      <c r="H37" s="12"/>
      <c r="I37" s="33">
        <f>SUM(I38:I40)</f>
        <v>0</v>
      </c>
      <c r="J37" s="96"/>
    </row>
    <row r="38" spans="1:10" x14ac:dyDescent="0.2">
      <c r="A38" s="45"/>
      <c r="B38" s="12"/>
      <c r="C38" s="45"/>
      <c r="D38" s="12"/>
      <c r="E38" s="48"/>
      <c r="F38" s="12"/>
      <c r="G38" s="85"/>
      <c r="H38" s="12"/>
      <c r="I38" s="4">
        <f>C38*G38</f>
        <v>0</v>
      </c>
      <c r="J38" s="96"/>
    </row>
    <row r="39" spans="1:10" x14ac:dyDescent="0.2">
      <c r="A39" s="45"/>
      <c r="B39" s="12"/>
      <c r="C39" s="45"/>
      <c r="D39" s="12"/>
      <c r="E39" s="48"/>
      <c r="F39" s="12"/>
      <c r="G39" s="86"/>
      <c r="H39" s="12"/>
      <c r="I39" s="4">
        <f>C39*G39</f>
        <v>0</v>
      </c>
      <c r="J39" s="96"/>
    </row>
    <row r="40" spans="1:10" x14ac:dyDescent="0.2">
      <c r="A40" s="45"/>
      <c r="B40" s="12"/>
      <c r="C40" s="45"/>
      <c r="D40" s="12"/>
      <c r="E40" s="48"/>
      <c r="F40" s="12"/>
      <c r="G40" s="86"/>
      <c r="H40" s="12"/>
      <c r="I40" s="4">
        <f>C40*G40</f>
        <v>0</v>
      </c>
      <c r="J40" s="96"/>
    </row>
    <row r="41" spans="1:10" ht="6" customHeight="1" x14ac:dyDescent="0.2">
      <c r="A41" s="81"/>
      <c r="B41" s="82"/>
      <c r="C41" s="81"/>
      <c r="D41" s="82"/>
      <c r="E41" s="93"/>
      <c r="F41" s="82"/>
      <c r="G41" s="94"/>
      <c r="H41" s="12"/>
      <c r="I41" s="4"/>
      <c r="J41" s="96"/>
    </row>
    <row r="42" spans="1:10" x14ac:dyDescent="0.2">
      <c r="A42" s="99" t="s">
        <v>121</v>
      </c>
      <c r="B42" s="12"/>
      <c r="C42" s="12"/>
      <c r="D42" s="12"/>
      <c r="E42" s="13"/>
      <c r="F42" s="12"/>
      <c r="G42" s="14"/>
      <c r="H42" s="12"/>
      <c r="I42" s="33">
        <f>SUM(I43:I46)</f>
        <v>0</v>
      </c>
      <c r="J42" s="96"/>
    </row>
    <row r="43" spans="1:10" x14ac:dyDescent="0.2">
      <c r="A43" s="45" t="s">
        <v>123</v>
      </c>
      <c r="B43" s="12"/>
      <c r="C43" s="45"/>
      <c r="D43" s="12"/>
      <c r="E43" s="48" t="s">
        <v>112</v>
      </c>
      <c r="F43" s="12"/>
      <c r="G43" s="85"/>
      <c r="H43" s="12"/>
      <c r="I43" s="4">
        <f>C43*G43</f>
        <v>0</v>
      </c>
      <c r="J43" s="96"/>
    </row>
    <row r="44" spans="1:10" x14ac:dyDescent="0.2">
      <c r="A44" s="45" t="s">
        <v>124</v>
      </c>
      <c r="B44" s="12"/>
      <c r="C44" s="45"/>
      <c r="D44" s="12"/>
      <c r="E44" s="48" t="s">
        <v>112</v>
      </c>
      <c r="F44" s="12"/>
      <c r="G44" s="86"/>
      <c r="H44" s="12"/>
      <c r="I44" s="4">
        <f>C44*G44</f>
        <v>0</v>
      </c>
      <c r="J44" s="96"/>
    </row>
    <row r="45" spans="1:10" x14ac:dyDescent="0.2">
      <c r="A45" s="45" t="s">
        <v>125</v>
      </c>
      <c r="B45" s="12"/>
      <c r="C45" s="45"/>
      <c r="D45" s="12"/>
      <c r="E45" s="48" t="s">
        <v>37</v>
      </c>
      <c r="F45" s="12"/>
      <c r="G45" s="86"/>
      <c r="H45" s="12"/>
      <c r="I45" s="4">
        <f>C45*G45</f>
        <v>0</v>
      </c>
      <c r="J45" s="96"/>
    </row>
    <row r="46" spans="1:10" x14ac:dyDescent="0.2">
      <c r="A46" s="45" t="s">
        <v>22</v>
      </c>
      <c r="B46" s="12"/>
      <c r="C46" s="45"/>
      <c r="D46" s="12"/>
      <c r="E46" s="48" t="s">
        <v>37</v>
      </c>
      <c r="F46" s="12"/>
      <c r="G46" s="86"/>
      <c r="H46" s="12"/>
      <c r="I46" s="4">
        <f>C46*G46</f>
        <v>0</v>
      </c>
      <c r="J46" s="96"/>
    </row>
    <row r="47" spans="1:10" ht="6" customHeight="1" x14ac:dyDescent="0.2">
      <c r="A47" s="81"/>
      <c r="B47" s="82"/>
      <c r="C47" s="81"/>
      <c r="D47" s="82"/>
      <c r="E47" s="93"/>
      <c r="F47" s="82"/>
      <c r="G47" s="94"/>
      <c r="H47" s="12"/>
      <c r="I47" s="4"/>
      <c r="J47" s="96"/>
    </row>
    <row r="48" spans="1:10" x14ac:dyDescent="0.2">
      <c r="A48" s="99" t="s">
        <v>122</v>
      </c>
      <c r="B48" s="12"/>
      <c r="C48" s="12"/>
      <c r="D48" s="12"/>
      <c r="E48" s="13"/>
      <c r="F48" s="12"/>
      <c r="G48" s="14"/>
      <c r="H48" s="12"/>
      <c r="I48" s="33">
        <f>SUM(I49:I51)</f>
        <v>0</v>
      </c>
      <c r="J48" s="96"/>
    </row>
    <row r="49" spans="1:10" x14ac:dyDescent="0.2">
      <c r="A49" s="45"/>
      <c r="B49" s="12"/>
      <c r="C49" s="45"/>
      <c r="D49" s="12"/>
      <c r="E49" s="48" t="s">
        <v>38</v>
      </c>
      <c r="F49" s="12"/>
      <c r="G49" s="85"/>
      <c r="H49" s="12"/>
      <c r="I49" s="4">
        <f>C49*G49</f>
        <v>0</v>
      </c>
      <c r="J49" s="96"/>
    </row>
    <row r="50" spans="1:10" x14ac:dyDescent="0.2">
      <c r="A50" s="45"/>
      <c r="B50" s="12"/>
      <c r="C50" s="45"/>
      <c r="D50" s="12"/>
      <c r="E50" s="48" t="s">
        <v>38</v>
      </c>
      <c r="F50" s="12"/>
      <c r="G50" s="86"/>
      <c r="H50" s="12"/>
      <c r="I50" s="4">
        <f>C50*G50</f>
        <v>0</v>
      </c>
      <c r="J50" s="96"/>
    </row>
    <row r="51" spans="1:10" x14ac:dyDescent="0.2">
      <c r="A51" s="45"/>
      <c r="B51" s="12"/>
      <c r="C51" s="45"/>
      <c r="D51" s="12"/>
      <c r="E51" s="48" t="s">
        <v>38</v>
      </c>
      <c r="F51" s="12"/>
      <c r="G51" s="86"/>
      <c r="H51" s="12"/>
      <c r="I51" s="4">
        <f>C51*G51</f>
        <v>0</v>
      </c>
      <c r="J51" s="96"/>
    </row>
    <row r="52" spans="1:10" ht="5.25" customHeight="1" x14ac:dyDescent="0.2">
      <c r="A52" s="12"/>
      <c r="B52" s="12"/>
      <c r="C52" s="12"/>
      <c r="D52" s="12"/>
      <c r="E52" s="13"/>
      <c r="F52" s="12"/>
      <c r="G52" s="14"/>
      <c r="H52" s="12"/>
      <c r="I52" s="4"/>
      <c r="J52" s="96"/>
    </row>
    <row r="53" spans="1:10" x14ac:dyDescent="0.2">
      <c r="A53" s="99" t="s">
        <v>20</v>
      </c>
      <c r="B53" s="12"/>
      <c r="C53" s="12"/>
      <c r="D53" s="12"/>
      <c r="E53" s="13"/>
      <c r="F53" s="12"/>
      <c r="G53" s="14"/>
      <c r="H53" s="12"/>
      <c r="I53" s="33">
        <f>SUM(I54:I55)</f>
        <v>0</v>
      </c>
      <c r="J53" s="96"/>
    </row>
    <row r="54" spans="1:10" x14ac:dyDescent="0.2">
      <c r="A54" s="45"/>
      <c r="B54" s="12"/>
      <c r="C54" s="45"/>
      <c r="D54" s="12"/>
      <c r="E54" s="48"/>
      <c r="F54" s="12"/>
      <c r="G54" s="85"/>
      <c r="H54" s="12"/>
      <c r="I54" s="4">
        <f>C54*G54</f>
        <v>0</v>
      </c>
      <c r="J54" s="96"/>
    </row>
    <row r="55" spans="1:10" x14ac:dyDescent="0.2">
      <c r="A55" s="45"/>
      <c r="B55" s="12"/>
      <c r="C55" s="45"/>
      <c r="D55" s="12"/>
      <c r="E55" s="48"/>
      <c r="F55" s="12"/>
      <c r="G55" s="44"/>
      <c r="H55" s="12"/>
      <c r="I55" s="4">
        <f>C55*G55</f>
        <v>0</v>
      </c>
      <c r="J55" s="96"/>
    </row>
    <row r="56" spans="1:10" ht="4.5" customHeight="1" x14ac:dyDescent="0.2">
      <c r="A56" s="81"/>
      <c r="B56" s="82"/>
      <c r="C56" s="81"/>
      <c r="D56" s="82"/>
      <c r="E56" s="93"/>
      <c r="F56" s="82"/>
      <c r="G56" s="95"/>
      <c r="H56" s="12"/>
      <c r="I56" s="4"/>
      <c r="J56" s="96"/>
    </row>
    <row r="57" spans="1:10" x14ac:dyDescent="0.2">
      <c r="A57" s="99" t="s">
        <v>126</v>
      </c>
      <c r="B57" s="12"/>
      <c r="C57" s="12"/>
      <c r="D57" s="12"/>
      <c r="E57" s="13"/>
      <c r="F57" s="12"/>
      <c r="G57" s="14"/>
      <c r="H57" s="12"/>
      <c r="I57" s="33">
        <f>SUM(I58:I59)</f>
        <v>0</v>
      </c>
      <c r="J57" s="96"/>
    </row>
    <row r="58" spans="1:10" x14ac:dyDescent="0.2">
      <c r="A58" s="45" t="s">
        <v>127</v>
      </c>
      <c r="B58" s="12"/>
      <c r="C58" s="45"/>
      <c r="D58" s="12"/>
      <c r="E58" s="48"/>
      <c r="F58" s="12"/>
      <c r="G58" s="85"/>
      <c r="H58" s="12"/>
      <c r="I58" s="4">
        <f>C58*G58</f>
        <v>0</v>
      </c>
      <c r="J58" s="96"/>
    </row>
    <row r="59" spans="1:10" x14ac:dyDescent="0.2">
      <c r="A59" s="45" t="s">
        <v>128</v>
      </c>
      <c r="B59" s="12"/>
      <c r="C59" s="45"/>
      <c r="D59" s="12"/>
      <c r="E59" s="48"/>
      <c r="F59" s="12"/>
      <c r="G59" s="44"/>
      <c r="H59" s="12"/>
      <c r="I59" s="4">
        <f>C59*G59</f>
        <v>0</v>
      </c>
      <c r="J59" s="96"/>
    </row>
    <row r="60" spans="1:10" ht="4.5" customHeight="1" x14ac:dyDescent="0.2">
      <c r="A60" s="81"/>
      <c r="B60" s="82"/>
      <c r="C60" s="81"/>
      <c r="D60" s="82"/>
      <c r="E60" s="93"/>
      <c r="F60" s="82"/>
      <c r="G60" s="95"/>
      <c r="H60" s="12"/>
      <c r="I60" s="4"/>
      <c r="J60" s="96"/>
    </row>
    <row r="61" spans="1:10" x14ac:dyDescent="0.2">
      <c r="A61" s="10" t="s">
        <v>23</v>
      </c>
      <c r="B61" s="12"/>
      <c r="C61" s="304"/>
      <c r="D61" s="302"/>
      <c r="E61" s="302"/>
      <c r="F61" s="302"/>
      <c r="G61" s="302"/>
      <c r="H61" s="12"/>
      <c r="I61" s="86"/>
      <c r="J61" s="96"/>
    </row>
    <row r="62" spans="1:10" ht="5.25" customHeight="1" x14ac:dyDescent="0.2">
      <c r="A62" s="12"/>
      <c r="B62" s="12"/>
      <c r="C62" s="12"/>
      <c r="D62" s="12"/>
      <c r="E62" s="13"/>
      <c r="F62" s="12"/>
      <c r="G62" s="12"/>
      <c r="H62" s="12"/>
      <c r="I62" s="4"/>
      <c r="J62" s="96"/>
    </row>
    <row r="63" spans="1:10" x14ac:dyDescent="0.2">
      <c r="A63" s="99" t="s">
        <v>24</v>
      </c>
      <c r="B63" s="12"/>
      <c r="C63" s="12"/>
      <c r="D63" s="12"/>
      <c r="E63" s="13"/>
      <c r="F63" s="12"/>
      <c r="G63" s="12"/>
      <c r="H63" s="12"/>
      <c r="I63" s="4">
        <f>SUM(I11:I61)-(I11+I15+I23+I30+I37+I42+I48+I53+I57)</f>
        <v>0</v>
      </c>
      <c r="J63" s="96"/>
    </row>
    <row r="64" spans="1:10" x14ac:dyDescent="0.2">
      <c r="A64" s="99" t="s">
        <v>25</v>
      </c>
      <c r="B64" s="12"/>
      <c r="C64" s="12"/>
      <c r="D64" s="12"/>
      <c r="E64" s="13"/>
      <c r="F64" s="12"/>
      <c r="G64" s="12"/>
      <c r="H64" s="12"/>
      <c r="I64" s="4">
        <f>I63/C7</f>
        <v>0</v>
      </c>
      <c r="J64" s="96"/>
    </row>
    <row r="65" spans="1:10" ht="5.25" customHeight="1" x14ac:dyDescent="0.2">
      <c r="A65" s="12"/>
      <c r="B65" s="12"/>
      <c r="C65" s="12"/>
      <c r="D65" s="12"/>
      <c r="E65" s="13"/>
      <c r="F65" s="12"/>
      <c r="G65" s="12"/>
      <c r="H65" s="12"/>
      <c r="I65" s="4"/>
      <c r="J65" s="96"/>
    </row>
    <row r="66" spans="1:10" x14ac:dyDescent="0.2">
      <c r="A66" s="16" t="s">
        <v>26</v>
      </c>
      <c r="B66" s="16"/>
      <c r="C66" s="16"/>
      <c r="D66" s="16"/>
      <c r="E66" s="17"/>
      <c r="F66" s="16"/>
      <c r="G66" s="16"/>
      <c r="H66" s="16"/>
      <c r="I66" s="8">
        <f>I7-I63</f>
        <v>0</v>
      </c>
      <c r="J66" s="96"/>
    </row>
    <row r="67" spans="1:10" ht="5.25" customHeight="1" x14ac:dyDescent="0.2">
      <c r="A67" s="12"/>
      <c r="B67" s="12"/>
      <c r="C67" s="12"/>
      <c r="D67" s="12"/>
      <c r="E67" s="13"/>
      <c r="F67" s="12"/>
      <c r="G67" s="12"/>
      <c r="H67" s="12"/>
      <c r="I67" s="4"/>
      <c r="J67" s="96"/>
    </row>
    <row r="68" spans="1:10" x14ac:dyDescent="0.2">
      <c r="A68" s="35" t="s">
        <v>27</v>
      </c>
      <c r="B68" s="12"/>
      <c r="C68" s="12"/>
      <c r="D68" s="12"/>
      <c r="E68" s="13"/>
      <c r="F68" s="12"/>
      <c r="G68" s="12"/>
      <c r="H68" s="12"/>
      <c r="I68" s="4"/>
      <c r="J68" s="96"/>
    </row>
    <row r="69" spans="1:10" x14ac:dyDescent="0.2">
      <c r="A69" s="305" t="s">
        <v>59</v>
      </c>
      <c r="B69" s="305"/>
      <c r="C69" s="305"/>
      <c r="D69" s="306"/>
      <c r="E69" s="306"/>
      <c r="F69" s="306"/>
      <c r="G69" s="306"/>
      <c r="H69" s="306"/>
      <c r="I69" s="86"/>
      <c r="J69" s="96"/>
    </row>
    <row r="70" spans="1:10" x14ac:dyDescent="0.2">
      <c r="A70" s="305" t="s">
        <v>57</v>
      </c>
      <c r="B70" s="305"/>
      <c r="C70" s="305"/>
      <c r="D70" s="306"/>
      <c r="E70" s="306"/>
      <c r="F70" s="306"/>
      <c r="G70" s="306"/>
      <c r="H70" s="306"/>
      <c r="I70" s="86"/>
      <c r="J70" s="96"/>
    </row>
    <row r="71" spans="1:10" x14ac:dyDescent="0.2">
      <c r="A71" s="307" t="s">
        <v>58</v>
      </c>
      <c r="B71" s="307"/>
      <c r="C71" s="307"/>
      <c r="D71" s="306"/>
      <c r="E71" s="306"/>
      <c r="F71" s="306"/>
      <c r="G71" s="306"/>
      <c r="H71" s="306"/>
      <c r="I71" s="51"/>
      <c r="J71" s="96"/>
    </row>
    <row r="72" spans="1:10" x14ac:dyDescent="0.2">
      <c r="A72" s="307" t="s">
        <v>40</v>
      </c>
      <c r="B72" s="307"/>
      <c r="C72" s="307"/>
      <c r="D72" s="306"/>
      <c r="E72" s="306"/>
      <c r="F72" s="306"/>
      <c r="G72" s="306"/>
      <c r="H72" s="306"/>
      <c r="I72" s="86"/>
      <c r="J72" s="96"/>
    </row>
    <row r="73" spans="1:10" x14ac:dyDescent="0.2">
      <c r="A73" s="307" t="s">
        <v>28</v>
      </c>
      <c r="B73" s="307"/>
      <c r="C73" s="307"/>
      <c r="D73" s="306"/>
      <c r="E73" s="306"/>
      <c r="F73" s="306"/>
      <c r="G73" s="306"/>
      <c r="H73" s="306"/>
      <c r="I73" s="86"/>
      <c r="J73" s="96"/>
    </row>
    <row r="74" spans="1:10" x14ac:dyDescent="0.2">
      <c r="A74" s="307" t="s">
        <v>29</v>
      </c>
      <c r="B74" s="307"/>
      <c r="C74" s="307"/>
      <c r="D74" s="306"/>
      <c r="E74" s="306"/>
      <c r="F74" s="306"/>
      <c r="G74" s="306"/>
      <c r="H74" s="306"/>
      <c r="I74" s="86"/>
      <c r="J74" s="96"/>
    </row>
    <row r="75" spans="1:10" x14ac:dyDescent="0.2">
      <c r="A75" s="307"/>
      <c r="B75" s="307"/>
      <c r="C75" s="307"/>
      <c r="D75" s="306"/>
      <c r="E75" s="306"/>
      <c r="F75" s="306"/>
      <c r="G75" s="306"/>
      <c r="H75" s="306"/>
      <c r="I75" s="51"/>
      <c r="J75" s="96"/>
    </row>
    <row r="76" spans="1:10" x14ac:dyDescent="0.2">
      <c r="A76" s="307"/>
      <c r="B76" s="307"/>
      <c r="C76" s="307"/>
      <c r="D76" s="306"/>
      <c r="E76" s="306"/>
      <c r="F76" s="306"/>
      <c r="G76" s="306"/>
      <c r="H76" s="306"/>
      <c r="I76" s="47"/>
      <c r="J76" s="96"/>
    </row>
    <row r="77" spans="1:10" ht="5.25" customHeight="1" x14ac:dyDescent="0.2">
      <c r="A77" s="12"/>
      <c r="B77" s="12"/>
      <c r="C77" s="12"/>
      <c r="D77" s="12"/>
      <c r="E77" s="13"/>
      <c r="F77" s="12"/>
      <c r="G77" s="12"/>
      <c r="H77" s="12"/>
      <c r="I77" s="4"/>
      <c r="J77" s="96"/>
    </row>
    <row r="78" spans="1:10" x14ac:dyDescent="0.2">
      <c r="A78" s="99" t="s">
        <v>30</v>
      </c>
      <c r="B78" s="12"/>
      <c r="C78" s="12"/>
      <c r="D78" s="12"/>
      <c r="E78" s="13"/>
      <c r="F78" s="12"/>
      <c r="G78" s="12"/>
      <c r="H78" s="12"/>
      <c r="I78" s="4">
        <f>SUM(I68:I76)</f>
        <v>0</v>
      </c>
      <c r="J78" s="96"/>
    </row>
    <row r="79" spans="1:10" x14ac:dyDescent="0.2">
      <c r="A79" s="99" t="s">
        <v>31</v>
      </c>
      <c r="B79" s="12"/>
      <c r="C79" s="12"/>
      <c r="D79" s="12"/>
      <c r="E79" s="13"/>
      <c r="F79" s="12"/>
      <c r="G79" s="12"/>
      <c r="H79" s="12"/>
      <c r="I79" s="4">
        <f>I78/C7</f>
        <v>0</v>
      </c>
      <c r="J79" s="96"/>
    </row>
    <row r="80" spans="1:10" x14ac:dyDescent="0.2">
      <c r="A80" s="12"/>
      <c r="B80" s="12"/>
      <c r="C80" s="12"/>
      <c r="D80" s="12"/>
      <c r="E80" s="13"/>
      <c r="F80" s="12"/>
      <c r="G80" s="12"/>
      <c r="H80" s="12"/>
      <c r="I80" s="4"/>
      <c r="J80" s="96"/>
    </row>
    <row r="81" spans="1:10" x14ac:dyDescent="0.2">
      <c r="A81" s="99" t="s">
        <v>32</v>
      </c>
      <c r="B81" s="12"/>
      <c r="C81" s="12"/>
      <c r="D81" s="12"/>
      <c r="E81" s="13"/>
      <c r="F81" s="12"/>
      <c r="G81" s="12"/>
      <c r="H81" s="12"/>
      <c r="I81" s="4">
        <f>I63+I78</f>
        <v>0</v>
      </c>
      <c r="J81" s="96"/>
    </row>
    <row r="82" spans="1:10" x14ac:dyDescent="0.2">
      <c r="A82" s="99" t="s">
        <v>33</v>
      </c>
      <c r="B82" s="12"/>
      <c r="C82" s="12"/>
      <c r="D82" s="12"/>
      <c r="E82" s="13"/>
      <c r="F82" s="12"/>
      <c r="G82" s="12"/>
      <c r="H82" s="12"/>
      <c r="I82" s="4">
        <f>I81/C7</f>
        <v>0</v>
      </c>
      <c r="J82" s="96"/>
    </row>
    <row r="83" spans="1:10" x14ac:dyDescent="0.2">
      <c r="A83" s="12"/>
      <c r="B83" s="12"/>
      <c r="C83" s="12"/>
      <c r="D83" s="12"/>
      <c r="E83" s="13"/>
      <c r="F83" s="12"/>
      <c r="G83" s="12"/>
      <c r="H83" s="12"/>
      <c r="I83" s="101"/>
      <c r="J83" s="96"/>
    </row>
    <row r="84" spans="1:10" x14ac:dyDescent="0.2">
      <c r="A84" s="12" t="s">
        <v>34</v>
      </c>
      <c r="B84" s="12"/>
      <c r="C84" s="12"/>
      <c r="D84" s="12"/>
      <c r="E84" s="13"/>
      <c r="F84" s="12"/>
      <c r="G84" s="12"/>
      <c r="H84" s="12"/>
      <c r="I84" s="4">
        <f>I7-I81</f>
        <v>0</v>
      </c>
      <c r="J84" s="96"/>
    </row>
    <row r="85" spans="1:10" x14ac:dyDescent="0.2">
      <c r="A85" s="16"/>
      <c r="B85" s="16"/>
      <c r="C85" s="16"/>
      <c r="D85" s="16"/>
      <c r="E85" s="17"/>
      <c r="F85" s="16"/>
      <c r="G85" s="16"/>
      <c r="H85" s="16"/>
      <c r="I85" s="7"/>
      <c r="J85" s="97"/>
    </row>
    <row r="86" spans="1:10" x14ac:dyDescent="0.2">
      <c r="A86" s="19" t="s">
        <v>79</v>
      </c>
      <c r="B86" s="19"/>
      <c r="C86" s="19"/>
      <c r="D86" s="19"/>
      <c r="E86" s="20"/>
      <c r="F86" s="19"/>
      <c r="G86" s="19"/>
      <c r="H86" s="19"/>
      <c r="I86" s="19"/>
      <c r="J86" s="100"/>
    </row>
    <row r="87" spans="1:10" x14ac:dyDescent="0.2">
      <c r="A87" s="308" t="s">
        <v>41</v>
      </c>
      <c r="B87" s="308"/>
      <c r="C87" s="308"/>
      <c r="D87" s="308"/>
      <c r="E87" s="308"/>
      <c r="F87" s="308"/>
      <c r="G87" s="308"/>
      <c r="H87" s="308"/>
      <c r="I87" s="308"/>
      <c r="J87" s="82"/>
    </row>
    <row r="88" spans="1:10" x14ac:dyDescent="0.2">
      <c r="A88" s="308"/>
      <c r="B88" s="308"/>
      <c r="C88" s="308"/>
      <c r="D88" s="308"/>
      <c r="E88" s="308"/>
      <c r="F88" s="308"/>
      <c r="G88" s="308"/>
      <c r="H88" s="308"/>
      <c r="I88" s="308"/>
      <c r="J88" s="82"/>
    </row>
    <row r="89" spans="1:10" x14ac:dyDescent="0.2">
      <c r="A89" s="308"/>
      <c r="B89" s="308"/>
      <c r="C89" s="308"/>
      <c r="D89" s="308"/>
      <c r="E89" s="308"/>
      <c r="F89" s="308"/>
      <c r="G89" s="308"/>
      <c r="H89" s="308"/>
      <c r="I89" s="308"/>
      <c r="J89" s="82"/>
    </row>
    <row r="90" spans="1:10" x14ac:dyDescent="0.2">
      <c r="A90" s="308"/>
      <c r="B90" s="308"/>
      <c r="C90" s="308"/>
      <c r="D90" s="308"/>
      <c r="E90" s="308"/>
      <c r="F90" s="308"/>
      <c r="G90" s="308"/>
      <c r="H90" s="308"/>
      <c r="I90" s="308"/>
      <c r="J90" s="82"/>
    </row>
    <row r="91" spans="1:10" x14ac:dyDescent="0.2">
      <c r="A91" s="308"/>
      <c r="B91" s="308"/>
      <c r="C91" s="308"/>
      <c r="D91" s="308"/>
      <c r="E91" s="308"/>
      <c r="F91" s="308"/>
      <c r="G91" s="308"/>
      <c r="H91" s="308"/>
      <c r="I91" s="308"/>
      <c r="J91" s="82"/>
    </row>
    <row r="92" spans="1:10" x14ac:dyDescent="0.2">
      <c r="A92" s="12"/>
      <c r="B92" s="12"/>
      <c r="C92" s="12"/>
      <c r="D92" s="12"/>
      <c r="E92" s="13"/>
      <c r="F92" s="12"/>
      <c r="G92" s="12"/>
      <c r="H92" s="12"/>
      <c r="I92" s="12"/>
      <c r="J92" s="82"/>
    </row>
    <row r="93" spans="1:10" x14ac:dyDescent="0.2">
      <c r="A93" s="36" t="s">
        <v>46</v>
      </c>
      <c r="B93" s="12"/>
      <c r="C93" s="25" t="s">
        <v>50</v>
      </c>
      <c r="D93" s="12"/>
      <c r="E93" s="13" t="s">
        <v>48</v>
      </c>
      <c r="F93" s="12"/>
      <c r="G93" s="25" t="s">
        <v>49</v>
      </c>
      <c r="H93" s="12"/>
      <c r="I93" s="12"/>
      <c r="J93" s="82"/>
    </row>
    <row r="94" spans="1:10" x14ac:dyDescent="0.2">
      <c r="A94" s="12"/>
      <c r="B94" s="12"/>
      <c r="C94" s="46">
        <v>0.1</v>
      </c>
      <c r="D94" s="12"/>
      <c r="E94" s="13"/>
      <c r="F94" s="12"/>
      <c r="G94" s="46">
        <v>0.1</v>
      </c>
      <c r="H94" s="12"/>
      <c r="I94" s="12"/>
      <c r="J94" s="82"/>
    </row>
    <row r="95" spans="1:10" x14ac:dyDescent="0.2">
      <c r="A95" s="12"/>
      <c r="B95" s="12"/>
      <c r="C95" s="27"/>
      <c r="D95" s="16"/>
      <c r="E95" s="26" t="s">
        <v>47</v>
      </c>
      <c r="F95" s="16"/>
      <c r="G95" s="27"/>
      <c r="H95" s="12"/>
      <c r="I95" s="12"/>
      <c r="J95" s="82"/>
    </row>
    <row r="96" spans="1:10" x14ac:dyDescent="0.2">
      <c r="A96" s="37" t="s">
        <v>43</v>
      </c>
      <c r="B96" s="12"/>
      <c r="C96" s="22">
        <f>E96*(1-C94)</f>
        <v>0.9</v>
      </c>
      <c r="D96" s="23"/>
      <c r="E96" s="24">
        <f>C7</f>
        <v>1</v>
      </c>
      <c r="F96" s="23"/>
      <c r="G96" s="43">
        <f>E96*(1+G94)</f>
        <v>1.1000000000000001</v>
      </c>
      <c r="H96" s="12"/>
      <c r="I96" s="12"/>
      <c r="J96" s="82"/>
    </row>
    <row r="97" spans="1:10" ht="4.5" customHeight="1" x14ac:dyDescent="0.2">
      <c r="A97" s="12"/>
      <c r="B97" s="12"/>
      <c r="C97" s="12"/>
      <c r="D97" s="12"/>
      <c r="E97" s="13"/>
      <c r="F97" s="12"/>
      <c r="G97" s="12"/>
      <c r="H97" s="12"/>
      <c r="I97" s="12"/>
      <c r="J97" s="82"/>
    </row>
    <row r="98" spans="1:10" x14ac:dyDescent="0.2">
      <c r="A98" s="12" t="s">
        <v>51</v>
      </c>
      <c r="B98" s="12"/>
      <c r="C98" s="28">
        <f>$I$63/C96</f>
        <v>0</v>
      </c>
      <c r="D98" s="12"/>
      <c r="E98" s="28">
        <f>$I$63/E96</f>
        <v>0</v>
      </c>
      <c r="F98" s="12"/>
      <c r="G98" s="28">
        <f>$I$63/G96</f>
        <v>0</v>
      </c>
      <c r="H98" s="12"/>
      <c r="I98" s="12"/>
      <c r="J98" s="82"/>
    </row>
    <row r="99" spans="1:10" ht="4.5" customHeight="1" x14ac:dyDescent="0.2">
      <c r="A99" s="12"/>
      <c r="B99" s="12"/>
      <c r="C99" s="12"/>
      <c r="D99" s="12"/>
      <c r="E99" s="13"/>
      <c r="F99" s="12"/>
      <c r="G99" s="12"/>
      <c r="H99" s="12"/>
      <c r="I99" s="12"/>
      <c r="J99" s="82"/>
    </row>
    <row r="100" spans="1:10" x14ac:dyDescent="0.2">
      <c r="A100" s="12" t="s">
        <v>52</v>
      </c>
      <c r="B100" s="12"/>
      <c r="C100" s="28">
        <f>$I$78/C96</f>
        <v>0</v>
      </c>
      <c r="D100" s="12"/>
      <c r="E100" s="28">
        <f>$I$78/E96</f>
        <v>0</v>
      </c>
      <c r="F100" s="12"/>
      <c r="G100" s="28">
        <f>$I$78/G96</f>
        <v>0</v>
      </c>
      <c r="H100" s="12"/>
      <c r="I100" s="12"/>
      <c r="J100" s="82"/>
    </row>
    <row r="101" spans="1:10" ht="3.75" customHeight="1" x14ac:dyDescent="0.2">
      <c r="A101" s="12"/>
      <c r="B101" s="12"/>
      <c r="C101" s="12"/>
      <c r="D101" s="12"/>
      <c r="E101" s="13"/>
      <c r="F101" s="12"/>
      <c r="G101" s="12"/>
      <c r="H101" s="12"/>
      <c r="I101" s="12"/>
      <c r="J101" s="82"/>
    </row>
    <row r="102" spans="1:10" x14ac:dyDescent="0.2">
      <c r="A102" s="12" t="s">
        <v>53</v>
      </c>
      <c r="B102" s="12"/>
      <c r="C102" s="28">
        <f>$I$81/C96</f>
        <v>0</v>
      </c>
      <c r="D102" s="12"/>
      <c r="E102" s="28">
        <f>$I$81/E96</f>
        <v>0</v>
      </c>
      <c r="F102" s="12"/>
      <c r="G102" s="28">
        <f>$I$81/G96</f>
        <v>0</v>
      </c>
      <c r="H102" s="12"/>
      <c r="I102" s="12"/>
      <c r="J102" s="82"/>
    </row>
    <row r="103" spans="1:10" ht="5.25" customHeight="1" x14ac:dyDescent="0.2">
      <c r="A103" s="19"/>
      <c r="B103" s="19"/>
      <c r="C103" s="19"/>
      <c r="D103" s="19"/>
      <c r="E103" s="20"/>
      <c r="F103" s="19"/>
      <c r="G103" s="19"/>
      <c r="H103" s="19"/>
      <c r="I103" s="19"/>
      <c r="J103" s="82"/>
    </row>
    <row r="104" spans="1:10" x14ac:dyDescent="0.2">
      <c r="A104" s="12"/>
      <c r="B104" s="12"/>
      <c r="C104" s="12"/>
      <c r="D104" s="12"/>
      <c r="E104" s="13"/>
      <c r="F104" s="12"/>
      <c r="G104" s="12"/>
      <c r="H104" s="12"/>
      <c r="I104" s="12"/>
      <c r="J104" s="82"/>
    </row>
    <row r="105" spans="1:10" x14ac:dyDescent="0.2">
      <c r="A105" s="12"/>
      <c r="B105" s="12"/>
      <c r="C105" s="16"/>
      <c r="D105" s="16"/>
      <c r="E105" s="17" t="s">
        <v>43</v>
      </c>
      <c r="F105" s="16"/>
      <c r="G105" s="16"/>
      <c r="H105" s="12"/>
      <c r="I105" s="12"/>
      <c r="J105" s="82"/>
    </row>
    <row r="106" spans="1:10" x14ac:dyDescent="0.2">
      <c r="A106" s="37" t="s">
        <v>47</v>
      </c>
      <c r="B106" s="12"/>
      <c r="C106" s="31">
        <f>E106*(1-C94)</f>
        <v>0</v>
      </c>
      <c r="D106" s="23"/>
      <c r="E106" s="29">
        <f>G7</f>
        <v>0</v>
      </c>
      <c r="F106" s="23"/>
      <c r="G106" s="31">
        <f>E106*(1+G94)</f>
        <v>0</v>
      </c>
      <c r="H106" s="12"/>
      <c r="I106" s="12"/>
      <c r="J106" s="82"/>
    </row>
    <row r="107" spans="1:10" ht="4.5" customHeight="1" x14ac:dyDescent="0.2">
      <c r="A107" s="12"/>
      <c r="B107" s="12"/>
      <c r="C107" s="12"/>
      <c r="D107" s="12"/>
      <c r="E107" s="13"/>
      <c r="F107" s="12"/>
      <c r="G107" s="12"/>
      <c r="H107" s="12"/>
      <c r="I107" s="12"/>
      <c r="J107" s="82"/>
    </row>
    <row r="108" spans="1:10" x14ac:dyDescent="0.2">
      <c r="A108" s="12" t="s">
        <v>51</v>
      </c>
      <c r="B108" s="12"/>
      <c r="C108" s="30" t="e">
        <f>$I$63/C106</f>
        <v>#DIV/0!</v>
      </c>
      <c r="D108" s="12"/>
      <c r="E108" s="30" t="e">
        <f>$I$63/E106</f>
        <v>#DIV/0!</v>
      </c>
      <c r="F108" s="12"/>
      <c r="G108" s="30" t="e">
        <f>$I$63/G106</f>
        <v>#DIV/0!</v>
      </c>
      <c r="H108" s="12"/>
      <c r="I108" s="12"/>
      <c r="J108" s="82"/>
    </row>
    <row r="109" spans="1:10" ht="3" customHeight="1" x14ac:dyDescent="0.2">
      <c r="A109" s="12"/>
      <c r="B109" s="12"/>
      <c r="C109" s="12"/>
      <c r="D109" s="12"/>
      <c r="E109" s="13"/>
      <c r="F109" s="12"/>
      <c r="G109" s="12"/>
      <c r="H109" s="12"/>
      <c r="I109" s="12"/>
      <c r="J109" s="82"/>
    </row>
    <row r="110" spans="1:10" x14ac:dyDescent="0.2">
      <c r="A110" s="12" t="s">
        <v>52</v>
      </c>
      <c r="B110" s="12"/>
      <c r="C110" s="30" t="e">
        <f>$I$78/C106</f>
        <v>#DIV/0!</v>
      </c>
      <c r="D110" s="12"/>
      <c r="E110" s="30" t="e">
        <f>$I$78/E106</f>
        <v>#DIV/0!</v>
      </c>
      <c r="F110" s="12"/>
      <c r="G110" s="30" t="e">
        <f>$I$78/G106</f>
        <v>#DIV/0!</v>
      </c>
      <c r="H110" s="12"/>
      <c r="I110" s="12"/>
      <c r="J110" s="82"/>
    </row>
    <row r="111" spans="1:10" ht="3.75" customHeight="1" x14ac:dyDescent="0.2">
      <c r="A111" s="12"/>
      <c r="B111" s="12"/>
      <c r="C111" s="12"/>
      <c r="D111" s="12"/>
      <c r="E111" s="13"/>
      <c r="F111" s="12"/>
      <c r="G111" s="12"/>
      <c r="H111" s="12"/>
      <c r="I111" s="12"/>
      <c r="J111" s="82"/>
    </row>
    <row r="112" spans="1:10" x14ac:dyDescent="0.2">
      <c r="A112" s="12" t="s">
        <v>53</v>
      </c>
      <c r="B112" s="12"/>
      <c r="C112" s="30" t="e">
        <f>$I$81/C106</f>
        <v>#DIV/0!</v>
      </c>
      <c r="D112" s="12"/>
      <c r="E112" s="30" t="e">
        <f>$I$81/E106</f>
        <v>#DIV/0!</v>
      </c>
      <c r="F112" s="12"/>
      <c r="G112" s="30" t="e">
        <f>$I$81/G106</f>
        <v>#DIV/0!</v>
      </c>
      <c r="H112" s="12"/>
      <c r="I112" s="12"/>
      <c r="J112" s="82"/>
    </row>
    <row r="113" spans="1:10" ht="5.25" customHeight="1" x14ac:dyDescent="0.2">
      <c r="A113" s="12"/>
      <c r="B113" s="12"/>
      <c r="C113" s="12"/>
      <c r="D113" s="12"/>
      <c r="E113" s="13"/>
      <c r="F113" s="12"/>
      <c r="G113" s="12"/>
      <c r="H113" s="12"/>
      <c r="I113" s="12"/>
      <c r="J113" s="82"/>
    </row>
    <row r="114" spans="1:10" x14ac:dyDescent="0.2">
      <c r="A114" s="16"/>
      <c r="B114" s="16"/>
      <c r="C114" s="16"/>
      <c r="D114" s="16"/>
      <c r="E114" s="17"/>
      <c r="F114" s="16"/>
      <c r="G114" s="16"/>
      <c r="H114" s="16"/>
      <c r="I114" s="16"/>
      <c r="J114" s="82"/>
    </row>
    <row r="115" spans="1:10" x14ac:dyDescent="0.2">
      <c r="A115" s="12"/>
      <c r="B115" s="12"/>
      <c r="C115" s="12"/>
      <c r="D115" s="12"/>
      <c r="E115" s="13"/>
      <c r="F115" s="12"/>
      <c r="G115" s="12"/>
      <c r="H115" s="12"/>
      <c r="I115" s="12"/>
      <c r="J115" s="82"/>
    </row>
    <row r="116" spans="1:10" x14ac:dyDescent="0.2">
      <c r="A116" s="34" t="s">
        <v>56</v>
      </c>
      <c r="B116" s="12"/>
      <c r="C116" s="307"/>
      <c r="D116" s="307"/>
      <c r="E116" s="307"/>
      <c r="F116" s="12"/>
      <c r="G116" s="12"/>
      <c r="H116" s="12"/>
      <c r="I116" s="12"/>
      <c r="J116" s="82"/>
    </row>
    <row r="117" spans="1:10" x14ac:dyDescent="0.2">
      <c r="A117" s="34" t="s">
        <v>54</v>
      </c>
      <c r="B117" s="12"/>
      <c r="C117" s="307"/>
      <c r="D117" s="307"/>
      <c r="E117" s="307"/>
      <c r="F117" s="307"/>
      <c r="G117" s="307"/>
      <c r="H117" s="12"/>
      <c r="I117" s="12"/>
      <c r="J117" s="82"/>
    </row>
    <row r="118" spans="1:10" x14ac:dyDescent="0.2">
      <c r="A118" s="34" t="s">
        <v>55</v>
      </c>
      <c r="B118" s="12"/>
      <c r="C118" s="307"/>
      <c r="D118" s="307"/>
      <c r="E118" s="307"/>
      <c r="F118" s="307"/>
      <c r="G118" s="307"/>
      <c r="H118" s="12"/>
      <c r="I118" s="12"/>
      <c r="J118" s="82"/>
    </row>
    <row r="119" spans="1:10" x14ac:dyDescent="0.2">
      <c r="A119" s="12"/>
      <c r="B119" s="12"/>
      <c r="C119" s="307"/>
      <c r="D119" s="307"/>
      <c r="E119" s="307"/>
      <c r="F119" s="307"/>
      <c r="G119" s="307"/>
      <c r="H119" s="12"/>
      <c r="I119" s="12"/>
      <c r="J119" s="82"/>
    </row>
    <row r="120" spans="1:10" x14ac:dyDescent="0.2">
      <c r="A120" s="12"/>
      <c r="B120" s="12"/>
      <c r="C120" s="307"/>
      <c r="D120" s="307"/>
      <c r="E120" s="307"/>
      <c r="F120" s="307"/>
      <c r="G120" s="307"/>
      <c r="H120" s="12"/>
      <c r="I120" s="12"/>
      <c r="J120" s="82"/>
    </row>
    <row r="121" spans="1:10" x14ac:dyDescent="0.2">
      <c r="A121" s="12"/>
      <c r="B121" s="12"/>
      <c r="C121" s="12"/>
      <c r="D121" s="12"/>
      <c r="E121" s="13"/>
      <c r="F121" s="12"/>
      <c r="G121" s="12"/>
      <c r="H121" s="12"/>
      <c r="I121" s="12"/>
      <c r="J121" s="82"/>
    </row>
  </sheetData>
  <sheetProtection sheet="1"/>
  <mergeCells count="26">
    <mergeCell ref="C119:G119"/>
    <mergeCell ref="C120:G120"/>
    <mergeCell ref="A76:C76"/>
    <mergeCell ref="D76:H76"/>
    <mergeCell ref="A87:I91"/>
    <mergeCell ref="C116:E116"/>
    <mergeCell ref="C117:G117"/>
    <mergeCell ref="C118:G118"/>
    <mergeCell ref="A73:C73"/>
    <mergeCell ref="D73:H73"/>
    <mergeCell ref="A74:C74"/>
    <mergeCell ref="D74:H74"/>
    <mergeCell ref="A75:C75"/>
    <mergeCell ref="D75:H75"/>
    <mergeCell ref="A70:C70"/>
    <mergeCell ref="D70:H70"/>
    <mergeCell ref="A71:C71"/>
    <mergeCell ref="D71:H71"/>
    <mergeCell ref="A72:C72"/>
    <mergeCell ref="D72:H72"/>
    <mergeCell ref="A1:J1"/>
    <mergeCell ref="L7:P7"/>
    <mergeCell ref="L8:Q8"/>
    <mergeCell ref="C61:G61"/>
    <mergeCell ref="A69:C69"/>
    <mergeCell ref="D69:H69"/>
  </mergeCells>
  <pageMargins left="0.75" right="0.75" top="0.5" bottom="0.5" header="0.5" footer="0.5"/>
  <pageSetup scale="94" orientation="portrait" r:id="rId1"/>
  <headerFooter alignWithMargins="0">
    <oddFooter>&amp;L&amp;A&amp;CUniversity of Idaho</oddFooter>
  </headerFooter>
  <rowBreaks count="1" manualBreakCount="1">
    <brk id="6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3"/>
  <sheetViews>
    <sheetView zoomScaleNormal="100" workbookViewId="0">
      <pane ySplit="4" topLeftCell="A5" activePane="bottomLeft" state="frozen"/>
      <selection pane="bottomLeft" sqref="A1:J1"/>
    </sheetView>
  </sheetViews>
  <sheetFormatPr defaultRowHeight="12.75" x14ac:dyDescent="0.2"/>
  <cols>
    <col min="1" max="1" width="26.5703125" style="112" customWidth="1"/>
    <col min="2" max="2" width="2" style="112" customWidth="1"/>
    <col min="3" max="3" width="11.7109375" style="112" customWidth="1"/>
    <col min="4" max="4" width="1.140625" style="112" customWidth="1"/>
    <col min="5" max="5" width="10.7109375" style="179" customWidth="1"/>
    <col min="6" max="6" width="1.5703125" style="112" customWidth="1"/>
    <col min="7" max="7" width="10.7109375" style="112" customWidth="1"/>
    <col min="8" max="8" width="1.7109375" style="112" customWidth="1"/>
    <col min="9" max="9" width="16.7109375" style="180" customWidth="1"/>
    <col min="10" max="10" width="1.5703125" style="112" customWidth="1"/>
    <col min="11" max="11" width="1.28515625" style="112" customWidth="1"/>
    <col min="12" max="12" width="11" style="112" customWidth="1"/>
    <col min="13" max="16384" width="9.140625" style="112"/>
  </cols>
  <sheetData>
    <row r="1" spans="1:17" ht="33.75" customHeight="1" x14ac:dyDescent="0.2">
      <c r="A1" s="313" t="s">
        <v>285</v>
      </c>
      <c r="B1" s="313"/>
      <c r="C1" s="313"/>
      <c r="D1" s="313"/>
      <c r="E1" s="313"/>
      <c r="F1" s="313"/>
      <c r="G1" s="313"/>
      <c r="H1" s="313"/>
      <c r="I1" s="313"/>
      <c r="J1" s="313"/>
      <c r="K1" s="180"/>
      <c r="L1" s="204" t="s">
        <v>308</v>
      </c>
    </row>
    <row r="2" spans="1:17" ht="3.75" customHeight="1" x14ac:dyDescent="0.2">
      <c r="A2" s="113"/>
      <c r="B2" s="113"/>
      <c r="C2" s="113"/>
      <c r="D2" s="113"/>
      <c r="E2" s="114"/>
      <c r="F2" s="113"/>
      <c r="G2" s="113"/>
      <c r="H2" s="113"/>
      <c r="I2" s="115"/>
      <c r="J2" s="113"/>
    </row>
    <row r="3" spans="1:17" ht="15" x14ac:dyDescent="0.2">
      <c r="A3" s="116"/>
      <c r="B3" s="116"/>
      <c r="C3" s="117" t="s">
        <v>2</v>
      </c>
      <c r="D3" s="118"/>
      <c r="E3" s="119"/>
      <c r="F3" s="118"/>
      <c r="G3" s="118" t="s">
        <v>5</v>
      </c>
      <c r="H3" s="118"/>
      <c r="I3" s="120" t="s">
        <v>8</v>
      </c>
      <c r="J3" s="121"/>
    </row>
    <row r="4" spans="1:17" ht="15" x14ac:dyDescent="0.2">
      <c r="A4" s="122" t="s">
        <v>1</v>
      </c>
      <c r="B4" s="116"/>
      <c r="C4" s="117" t="s">
        <v>3</v>
      </c>
      <c r="D4" s="118"/>
      <c r="E4" s="119" t="s">
        <v>4</v>
      </c>
      <c r="F4" s="118"/>
      <c r="G4" s="118" t="s">
        <v>6</v>
      </c>
      <c r="H4" s="118"/>
      <c r="I4" s="120" t="s">
        <v>7</v>
      </c>
      <c r="J4" s="121"/>
    </row>
    <row r="5" spans="1:17" ht="5.25" customHeight="1" x14ac:dyDescent="0.2">
      <c r="A5" s="123"/>
      <c r="B5" s="124"/>
      <c r="C5" s="124"/>
      <c r="D5" s="124"/>
      <c r="E5" s="125"/>
      <c r="F5" s="124"/>
      <c r="G5" s="124"/>
      <c r="H5" s="124"/>
      <c r="I5" s="126"/>
      <c r="J5" s="127"/>
    </row>
    <row r="6" spans="1:17" x14ac:dyDescent="0.2">
      <c r="A6" s="128" t="s">
        <v>0</v>
      </c>
      <c r="B6" s="129"/>
      <c r="C6" s="129"/>
      <c r="D6" s="129"/>
      <c r="E6" s="130"/>
      <c r="F6" s="129"/>
      <c r="G6" s="129"/>
      <c r="H6" s="129"/>
      <c r="I6" s="121"/>
      <c r="J6" s="121"/>
    </row>
    <row r="7" spans="1:17" x14ac:dyDescent="0.2">
      <c r="A7" s="131" t="s">
        <v>73</v>
      </c>
      <c r="B7" s="132"/>
      <c r="C7" s="133">
        <v>25</v>
      </c>
      <c r="D7" s="132"/>
      <c r="E7" s="134" t="s">
        <v>10</v>
      </c>
      <c r="F7" s="132"/>
      <c r="G7" s="216">
        <v>32</v>
      </c>
      <c r="H7" s="132"/>
      <c r="I7" s="135">
        <f>C7*G7</f>
        <v>800</v>
      </c>
      <c r="J7" s="136"/>
      <c r="L7" s="314"/>
      <c r="M7" s="314"/>
      <c r="N7" s="314"/>
      <c r="O7" s="314"/>
      <c r="P7" s="314"/>
    </row>
    <row r="8" spans="1:17" ht="6.75" customHeight="1" x14ac:dyDescent="0.2">
      <c r="A8" s="132"/>
      <c r="B8" s="132"/>
      <c r="C8" s="132"/>
      <c r="D8" s="132"/>
      <c r="E8" s="137"/>
      <c r="F8" s="132"/>
      <c r="G8" s="138"/>
      <c r="H8" s="132"/>
      <c r="I8" s="135"/>
      <c r="J8" s="136"/>
      <c r="L8" s="315"/>
      <c r="M8" s="315"/>
      <c r="N8" s="315"/>
      <c r="O8" s="315"/>
      <c r="P8" s="315"/>
      <c r="Q8" s="315"/>
    </row>
    <row r="9" spans="1:17" x14ac:dyDescent="0.2">
      <c r="A9" s="128" t="s">
        <v>11</v>
      </c>
      <c r="B9" s="129"/>
      <c r="C9" s="129"/>
      <c r="D9" s="129"/>
      <c r="E9" s="130"/>
      <c r="F9" s="129"/>
      <c r="G9" s="139"/>
      <c r="H9" s="129"/>
      <c r="I9" s="140"/>
      <c r="J9" s="121"/>
    </row>
    <row r="10" spans="1:17" ht="6.75" customHeight="1" x14ac:dyDescent="0.2">
      <c r="A10" s="129"/>
      <c r="B10" s="129"/>
      <c r="C10" s="129"/>
      <c r="D10" s="129"/>
      <c r="E10" s="130"/>
      <c r="F10" s="129"/>
      <c r="G10" s="139"/>
      <c r="H10" s="129"/>
      <c r="I10" s="140"/>
      <c r="J10" s="121"/>
    </row>
    <row r="11" spans="1:17" x14ac:dyDescent="0.2">
      <c r="A11" s="141" t="s">
        <v>12</v>
      </c>
      <c r="B11" s="129"/>
      <c r="C11" s="129"/>
      <c r="D11" s="129"/>
      <c r="E11" s="130"/>
      <c r="F11" s="129"/>
      <c r="G11" s="139"/>
      <c r="H11" s="129"/>
      <c r="I11" s="142">
        <f>SUM(I12:I13)</f>
        <v>48</v>
      </c>
      <c r="J11" s="121"/>
    </row>
    <row r="12" spans="1:17" x14ac:dyDescent="0.2">
      <c r="A12" s="143" t="s">
        <v>160</v>
      </c>
      <c r="B12" s="129"/>
      <c r="C12" s="143">
        <v>100</v>
      </c>
      <c r="D12" s="129"/>
      <c r="E12" s="144" t="s">
        <v>35</v>
      </c>
      <c r="F12" s="129"/>
      <c r="G12" s="148">
        <v>0.48</v>
      </c>
      <c r="H12" s="129"/>
      <c r="I12" s="140">
        <f>C12*G12</f>
        <v>48</v>
      </c>
      <c r="J12" s="121"/>
      <c r="K12" s="180"/>
      <c r="L12" s="180"/>
      <c r="M12" s="180"/>
    </row>
    <row r="13" spans="1:17" x14ac:dyDescent="0.2">
      <c r="A13" s="143"/>
      <c r="B13" s="129"/>
      <c r="C13" s="143"/>
      <c r="D13" s="129"/>
      <c r="E13" s="144"/>
      <c r="F13" s="129"/>
      <c r="G13" s="146"/>
      <c r="H13" s="129"/>
      <c r="I13" s="140">
        <f>C13*G13</f>
        <v>0</v>
      </c>
      <c r="J13" s="121"/>
    </row>
    <row r="14" spans="1:17" ht="7.5" customHeight="1" x14ac:dyDescent="0.2">
      <c r="A14" s="129"/>
      <c r="B14" s="129"/>
      <c r="C14" s="129"/>
      <c r="D14" s="129"/>
      <c r="E14" s="130"/>
      <c r="F14" s="129"/>
      <c r="G14" s="139"/>
      <c r="H14" s="129"/>
      <c r="I14" s="140"/>
      <c r="J14" s="121"/>
    </row>
    <row r="15" spans="1:17" x14ac:dyDescent="0.2">
      <c r="A15" s="141" t="s">
        <v>13</v>
      </c>
      <c r="B15" s="129"/>
      <c r="C15" s="129"/>
      <c r="D15" s="129"/>
      <c r="E15" s="130"/>
      <c r="F15" s="129"/>
      <c r="G15" s="139"/>
      <c r="H15" s="129"/>
      <c r="I15" s="142">
        <f>SUM(I16:I21)</f>
        <v>75.45</v>
      </c>
      <c r="J15" s="121"/>
    </row>
    <row r="16" spans="1:17" x14ac:dyDescent="0.2">
      <c r="A16" s="143" t="s">
        <v>68</v>
      </c>
      <c r="B16" s="129"/>
      <c r="C16" s="143">
        <v>40</v>
      </c>
      <c r="D16" s="129"/>
      <c r="E16" s="144" t="s">
        <v>35</v>
      </c>
      <c r="F16" s="129"/>
      <c r="G16" s="148">
        <v>0.55000000000000004</v>
      </c>
      <c r="H16" s="129"/>
      <c r="I16" s="140">
        <f t="shared" ref="I16:I21" si="0">C16*G16</f>
        <v>22</v>
      </c>
      <c r="J16" s="121"/>
    </row>
    <row r="17" spans="1:10" x14ac:dyDescent="0.2">
      <c r="A17" s="143" t="s">
        <v>66</v>
      </c>
      <c r="B17" s="129"/>
      <c r="C17" s="143">
        <v>50</v>
      </c>
      <c r="D17" s="129"/>
      <c r="E17" s="144" t="s">
        <v>35</v>
      </c>
      <c r="F17" s="129"/>
      <c r="G17" s="148">
        <v>0.53</v>
      </c>
      <c r="H17" s="129"/>
      <c r="I17" s="140">
        <f t="shared" si="0"/>
        <v>26.5</v>
      </c>
      <c r="J17" s="121"/>
    </row>
    <row r="18" spans="1:10" x14ac:dyDescent="0.2">
      <c r="A18" s="147" t="s">
        <v>74</v>
      </c>
      <c r="B18" s="129"/>
      <c r="C18" s="143">
        <v>5</v>
      </c>
      <c r="D18" s="129"/>
      <c r="E18" s="144" t="s">
        <v>35</v>
      </c>
      <c r="F18" s="129"/>
      <c r="G18" s="148">
        <v>2.75</v>
      </c>
      <c r="H18" s="129"/>
      <c r="I18" s="149">
        <f t="shared" si="0"/>
        <v>13.75</v>
      </c>
      <c r="J18" s="121"/>
    </row>
    <row r="19" spans="1:10" x14ac:dyDescent="0.2">
      <c r="A19" s="147" t="s">
        <v>14</v>
      </c>
      <c r="B19" s="129"/>
      <c r="C19" s="143">
        <v>30</v>
      </c>
      <c r="D19" s="129"/>
      <c r="E19" s="144" t="s">
        <v>35</v>
      </c>
      <c r="F19" s="129"/>
      <c r="G19" s="148">
        <v>0.44</v>
      </c>
      <c r="H19" s="129"/>
      <c r="I19" s="149">
        <f t="shared" si="0"/>
        <v>13.2</v>
      </c>
      <c r="J19" s="121"/>
    </row>
    <row r="20" spans="1:10" x14ac:dyDescent="0.2">
      <c r="A20" s="143"/>
      <c r="B20" s="129"/>
      <c r="C20" s="143"/>
      <c r="D20" s="129"/>
      <c r="E20" s="144"/>
      <c r="F20" s="129"/>
      <c r="G20" s="150"/>
      <c r="H20" s="129"/>
      <c r="I20" s="149">
        <f t="shared" si="0"/>
        <v>0</v>
      </c>
      <c r="J20" s="121"/>
    </row>
    <row r="21" spans="1:10" x14ac:dyDescent="0.2">
      <c r="B21" s="129"/>
      <c r="C21" s="143"/>
      <c r="D21" s="129"/>
      <c r="E21" s="144"/>
      <c r="F21" s="129"/>
      <c r="G21" s="146"/>
      <c r="H21" s="129"/>
      <c r="I21" s="149">
        <f t="shared" si="0"/>
        <v>0</v>
      </c>
      <c r="J21" s="121"/>
    </row>
    <row r="22" spans="1:10" x14ac:dyDescent="0.2">
      <c r="A22" s="129"/>
      <c r="B22" s="129"/>
      <c r="C22" s="129"/>
      <c r="D22" s="129"/>
      <c r="E22" s="130"/>
      <c r="F22" s="129"/>
      <c r="G22" s="139"/>
      <c r="H22" s="129"/>
      <c r="I22" s="149"/>
      <c r="J22" s="121"/>
    </row>
    <row r="23" spans="1:10" x14ac:dyDescent="0.2">
      <c r="A23" s="141" t="s">
        <v>16</v>
      </c>
      <c r="B23" s="129"/>
      <c r="C23" s="129"/>
      <c r="D23" s="129"/>
      <c r="E23" s="130"/>
      <c r="F23" s="129"/>
      <c r="G23" s="139"/>
      <c r="H23" s="129"/>
      <c r="I23" s="151">
        <f>SUM(I24:I28)</f>
        <v>35.625</v>
      </c>
      <c r="J23" s="121"/>
    </row>
    <row r="24" spans="1:10" x14ac:dyDescent="0.2">
      <c r="A24" s="147" t="s">
        <v>113</v>
      </c>
      <c r="B24" s="129"/>
      <c r="C24" s="143">
        <v>2.5</v>
      </c>
      <c r="D24" s="129"/>
      <c r="E24" s="144" t="s">
        <v>161</v>
      </c>
      <c r="F24" s="129"/>
      <c r="G24" s="148">
        <v>5.5</v>
      </c>
      <c r="H24" s="129"/>
      <c r="I24" s="149">
        <f>C24*G24</f>
        <v>13.75</v>
      </c>
      <c r="J24" s="121"/>
    </row>
    <row r="25" spans="1:10" x14ac:dyDescent="0.2">
      <c r="A25" s="152" t="s">
        <v>162</v>
      </c>
      <c r="B25" s="129"/>
      <c r="C25" s="143">
        <v>3.5</v>
      </c>
      <c r="D25" s="129"/>
      <c r="E25" s="144" t="s">
        <v>161</v>
      </c>
      <c r="F25" s="129"/>
      <c r="G25" s="148">
        <v>6.25</v>
      </c>
      <c r="H25" s="129"/>
      <c r="I25" s="149">
        <f>C25*G25</f>
        <v>21.875</v>
      </c>
      <c r="J25" s="121"/>
    </row>
    <row r="26" spans="1:10" x14ac:dyDescent="0.2">
      <c r="A26" s="143"/>
      <c r="B26" s="129"/>
      <c r="C26" s="153"/>
      <c r="D26" s="129"/>
      <c r="E26" s="144"/>
      <c r="F26" s="129"/>
      <c r="G26" s="150"/>
      <c r="H26" s="129"/>
      <c r="I26" s="149">
        <f>C26*G26</f>
        <v>0</v>
      </c>
      <c r="J26" s="121"/>
    </row>
    <row r="27" spans="1:10" x14ac:dyDescent="0.2">
      <c r="A27" s="143"/>
      <c r="B27" s="129"/>
      <c r="C27" s="143"/>
      <c r="D27" s="129"/>
      <c r="E27" s="144"/>
      <c r="F27" s="129"/>
      <c r="G27" s="150"/>
      <c r="H27" s="129"/>
      <c r="I27" s="149">
        <f>C27*G27</f>
        <v>0</v>
      </c>
      <c r="J27" s="121"/>
    </row>
    <row r="28" spans="1:10" x14ac:dyDescent="0.2">
      <c r="A28" s="143"/>
      <c r="B28" s="129"/>
      <c r="C28" s="143"/>
      <c r="D28" s="129"/>
      <c r="E28" s="144"/>
      <c r="F28" s="129"/>
      <c r="G28" s="150"/>
      <c r="H28" s="129"/>
      <c r="I28" s="149">
        <f>C28*G28</f>
        <v>0</v>
      </c>
      <c r="J28" s="121"/>
    </row>
    <row r="29" spans="1:10" ht="5.25" customHeight="1" x14ac:dyDescent="0.2">
      <c r="A29" s="129"/>
      <c r="B29" s="129"/>
      <c r="C29" s="129"/>
      <c r="D29" s="129"/>
      <c r="E29" s="130"/>
      <c r="F29" s="129"/>
      <c r="G29" s="139"/>
      <c r="H29" s="129"/>
      <c r="I29" s="149"/>
      <c r="J29" s="121"/>
    </row>
    <row r="30" spans="1:10" x14ac:dyDescent="0.2">
      <c r="A30" s="141" t="s">
        <v>39</v>
      </c>
      <c r="B30" s="129"/>
      <c r="C30" s="129"/>
      <c r="D30" s="129"/>
      <c r="E30" s="130"/>
      <c r="F30" s="129"/>
      <c r="G30" s="139"/>
      <c r="H30" s="129"/>
      <c r="I30" s="151">
        <f>SUM(I31:I35)</f>
        <v>81.75</v>
      </c>
      <c r="J30" s="121"/>
    </row>
    <row r="31" spans="1:10" x14ac:dyDescent="0.2">
      <c r="A31" s="143" t="s">
        <v>207</v>
      </c>
      <c r="B31" s="129"/>
      <c r="C31" s="143">
        <v>1</v>
      </c>
      <c r="D31" s="129"/>
      <c r="E31" s="144" t="s">
        <v>163</v>
      </c>
      <c r="F31" s="129"/>
      <c r="G31" s="148">
        <v>7.25</v>
      </c>
      <c r="H31" s="129"/>
      <c r="I31" s="149">
        <f>C31*G31</f>
        <v>7.25</v>
      </c>
      <c r="J31" s="121"/>
    </row>
    <row r="32" spans="1:10" x14ac:dyDescent="0.2">
      <c r="A32" s="152" t="s">
        <v>116</v>
      </c>
      <c r="B32" s="129"/>
      <c r="C32" s="143">
        <v>1</v>
      </c>
      <c r="D32" s="129"/>
      <c r="E32" s="144" t="s">
        <v>163</v>
      </c>
      <c r="F32" s="129"/>
      <c r="G32" s="148">
        <v>32</v>
      </c>
      <c r="H32" s="129"/>
      <c r="I32" s="149">
        <f>C32*G32</f>
        <v>32</v>
      </c>
      <c r="J32" s="121"/>
    </row>
    <row r="33" spans="1:10" x14ac:dyDescent="0.2">
      <c r="A33" s="143" t="s">
        <v>164</v>
      </c>
      <c r="B33" s="129"/>
      <c r="C33" s="143">
        <v>25</v>
      </c>
      <c r="D33" s="129"/>
      <c r="E33" s="144" t="s">
        <v>10</v>
      </c>
      <c r="F33" s="129"/>
      <c r="G33" s="148">
        <v>1.7</v>
      </c>
      <c r="H33" s="129"/>
      <c r="I33" s="149">
        <f>C33*G33</f>
        <v>42.5</v>
      </c>
      <c r="J33" s="121"/>
    </row>
    <row r="34" spans="1:10" x14ac:dyDescent="0.2">
      <c r="A34" s="143"/>
      <c r="B34" s="129"/>
      <c r="C34" s="143"/>
      <c r="D34" s="129"/>
      <c r="E34" s="144"/>
      <c r="F34" s="129"/>
      <c r="G34" s="150"/>
      <c r="H34" s="129"/>
      <c r="I34" s="149">
        <f>C34*G34</f>
        <v>0</v>
      </c>
      <c r="J34" s="121"/>
    </row>
    <row r="35" spans="1:10" x14ac:dyDescent="0.2">
      <c r="A35" s="143"/>
      <c r="B35" s="129"/>
      <c r="C35" s="143"/>
      <c r="D35" s="129"/>
      <c r="E35" s="144"/>
      <c r="F35" s="129"/>
      <c r="G35" s="150"/>
      <c r="H35" s="129"/>
      <c r="I35" s="149">
        <f>C35*G35</f>
        <v>0</v>
      </c>
      <c r="J35" s="121"/>
    </row>
    <row r="36" spans="1:10" ht="6" customHeight="1" x14ac:dyDescent="0.2">
      <c r="A36" s="129"/>
      <c r="B36" s="129"/>
      <c r="C36" s="129"/>
      <c r="D36" s="129"/>
      <c r="E36" s="130"/>
      <c r="F36" s="129"/>
      <c r="G36" s="139"/>
      <c r="H36" s="129"/>
      <c r="I36" s="149"/>
      <c r="J36" s="121"/>
    </row>
    <row r="37" spans="1:10" x14ac:dyDescent="0.2">
      <c r="A37" s="141" t="s">
        <v>19</v>
      </c>
      <c r="B37" s="129"/>
      <c r="C37" s="154"/>
      <c r="D37" s="129"/>
      <c r="E37" s="130"/>
      <c r="F37" s="129"/>
      <c r="G37" s="139"/>
      <c r="H37" s="129"/>
      <c r="I37" s="151">
        <f>SUM(I38:I40)</f>
        <v>91.39</v>
      </c>
      <c r="J37" s="121"/>
    </row>
    <row r="38" spans="1:10" x14ac:dyDescent="0.2">
      <c r="A38" s="143" t="s">
        <v>77</v>
      </c>
      <c r="B38" s="129"/>
      <c r="C38" s="143">
        <v>19</v>
      </c>
      <c r="D38" s="129"/>
      <c r="E38" s="144" t="s">
        <v>165</v>
      </c>
      <c r="F38" s="129"/>
      <c r="G38" s="148">
        <v>1.9</v>
      </c>
      <c r="H38" s="129"/>
      <c r="I38" s="149">
        <f>C38*G38</f>
        <v>36.1</v>
      </c>
      <c r="J38" s="121"/>
    </row>
    <row r="39" spans="1:10" x14ac:dyDescent="0.2">
      <c r="A39" s="143" t="s">
        <v>18</v>
      </c>
      <c r="B39" s="129"/>
      <c r="C39" s="143">
        <v>1</v>
      </c>
      <c r="D39" s="129"/>
      <c r="E39" s="144" t="s">
        <v>163</v>
      </c>
      <c r="F39" s="129"/>
      <c r="G39" s="148">
        <v>45.6</v>
      </c>
      <c r="H39" s="129"/>
      <c r="I39" s="149">
        <f>C39*G39</f>
        <v>45.6</v>
      </c>
      <c r="J39" s="121"/>
    </row>
    <row r="40" spans="1:10" x14ac:dyDescent="0.2">
      <c r="A40" s="143" t="s">
        <v>78</v>
      </c>
      <c r="B40" s="129"/>
      <c r="C40" s="143">
        <v>19</v>
      </c>
      <c r="D40" s="129"/>
      <c r="E40" s="144" t="s">
        <v>165</v>
      </c>
      <c r="F40" s="129"/>
      <c r="G40" s="148">
        <v>0.51</v>
      </c>
      <c r="H40" s="129"/>
      <c r="I40" s="149">
        <f>C40*G40</f>
        <v>9.69</v>
      </c>
      <c r="J40" s="121"/>
    </row>
    <row r="41" spans="1:10" ht="6" customHeight="1" x14ac:dyDescent="0.2">
      <c r="A41" s="156"/>
      <c r="B41" s="154"/>
      <c r="C41" s="156"/>
      <c r="D41" s="154"/>
      <c r="E41" s="157"/>
      <c r="F41" s="154"/>
      <c r="G41" s="158"/>
      <c r="H41" s="129"/>
      <c r="I41" s="149"/>
      <c r="J41" s="121"/>
    </row>
    <row r="42" spans="1:10" x14ac:dyDescent="0.2">
      <c r="A42" s="141" t="s">
        <v>121</v>
      </c>
      <c r="B42" s="129"/>
      <c r="C42" s="129"/>
      <c r="D42" s="129"/>
      <c r="E42" s="130"/>
      <c r="F42" s="129"/>
      <c r="G42" s="139"/>
      <c r="H42" s="129"/>
      <c r="I42" s="151">
        <f>SUM(I43:I47)</f>
        <v>45.802999999999997</v>
      </c>
      <c r="J42" s="121"/>
    </row>
    <row r="43" spans="1:10" x14ac:dyDescent="0.2">
      <c r="A43" s="143" t="s">
        <v>169</v>
      </c>
      <c r="B43" s="129"/>
      <c r="C43" s="147">
        <v>2.1</v>
      </c>
      <c r="D43" s="129"/>
      <c r="E43" s="144" t="s">
        <v>112</v>
      </c>
      <c r="F43" s="129"/>
      <c r="G43" s="148">
        <v>2.5</v>
      </c>
      <c r="H43" s="129"/>
      <c r="I43" s="149">
        <f>C43*G43</f>
        <v>5.25</v>
      </c>
      <c r="J43" s="121"/>
    </row>
    <row r="44" spans="1:10" x14ac:dyDescent="0.2">
      <c r="A44" s="143" t="s">
        <v>170</v>
      </c>
      <c r="B44" s="129"/>
      <c r="C44" s="147">
        <v>9.18</v>
      </c>
      <c r="D44" s="129"/>
      <c r="E44" s="144" t="s">
        <v>112</v>
      </c>
      <c r="F44" s="129"/>
      <c r="G44" s="148">
        <v>2.2999999999999998</v>
      </c>
      <c r="H44" s="129"/>
      <c r="I44" s="149">
        <f>C44*G44</f>
        <v>21.113999999999997</v>
      </c>
      <c r="J44" s="121"/>
    </row>
    <row r="45" spans="1:10" x14ac:dyDescent="0.2">
      <c r="A45" s="147" t="s">
        <v>171</v>
      </c>
      <c r="B45" s="129"/>
      <c r="C45" s="143">
        <v>0.14000000000000001</v>
      </c>
      <c r="D45" s="129"/>
      <c r="E45" s="144" t="s">
        <v>112</v>
      </c>
      <c r="F45" s="129"/>
      <c r="G45" s="148">
        <v>2.85</v>
      </c>
      <c r="H45" s="129"/>
      <c r="I45" s="149">
        <f>C45*G45</f>
        <v>0.39900000000000008</v>
      </c>
      <c r="J45" s="121"/>
    </row>
    <row r="46" spans="1:10" x14ac:dyDescent="0.2">
      <c r="A46" s="147" t="s">
        <v>125</v>
      </c>
      <c r="B46" s="129"/>
      <c r="C46" s="143">
        <v>1</v>
      </c>
      <c r="D46" s="129"/>
      <c r="E46" s="144" t="s">
        <v>163</v>
      </c>
      <c r="F46" s="129"/>
      <c r="G46" s="148">
        <v>4.01</v>
      </c>
      <c r="H46" s="129"/>
      <c r="I46" s="149">
        <f>C46*G46</f>
        <v>4.01</v>
      </c>
      <c r="J46" s="121"/>
    </row>
    <row r="47" spans="1:10" x14ac:dyDescent="0.2">
      <c r="A47" s="147" t="s">
        <v>172</v>
      </c>
      <c r="B47" s="129"/>
      <c r="C47" s="143">
        <v>1</v>
      </c>
      <c r="D47" s="129"/>
      <c r="E47" s="144" t="s">
        <v>163</v>
      </c>
      <c r="F47" s="129"/>
      <c r="G47" s="148">
        <v>15.03</v>
      </c>
      <c r="H47" s="129"/>
      <c r="I47" s="149">
        <f>C47*G47</f>
        <v>15.03</v>
      </c>
      <c r="J47" s="121"/>
    </row>
    <row r="48" spans="1:10" ht="6" customHeight="1" x14ac:dyDescent="0.2">
      <c r="A48" s="156"/>
      <c r="B48" s="154"/>
      <c r="C48" s="156"/>
      <c r="D48" s="154"/>
      <c r="E48" s="157"/>
      <c r="F48" s="154"/>
      <c r="G48" s="158"/>
      <c r="H48" s="129"/>
      <c r="I48" s="149"/>
      <c r="J48" s="121"/>
    </row>
    <row r="49" spans="1:10" x14ac:dyDescent="0.2">
      <c r="A49" s="141" t="s">
        <v>122</v>
      </c>
      <c r="B49" s="129"/>
      <c r="C49" s="129"/>
      <c r="D49" s="129"/>
      <c r="E49" s="130"/>
      <c r="F49" s="129"/>
      <c r="G49" s="139"/>
      <c r="H49" s="129"/>
      <c r="I49" s="151">
        <f>SUM(I50:I52)</f>
        <v>55.18</v>
      </c>
      <c r="J49" s="121"/>
    </row>
    <row r="50" spans="1:10" x14ac:dyDescent="0.2">
      <c r="A50" s="143" t="s">
        <v>167</v>
      </c>
      <c r="B50" s="129"/>
      <c r="C50" s="147">
        <v>2.0499999999999998</v>
      </c>
      <c r="D50" s="129"/>
      <c r="E50" s="144" t="s">
        <v>38</v>
      </c>
      <c r="F50" s="129"/>
      <c r="G50" s="148">
        <v>18.5</v>
      </c>
      <c r="H50" s="129"/>
      <c r="I50" s="149">
        <f>C50*G50</f>
        <v>37.924999999999997</v>
      </c>
      <c r="J50" s="121"/>
    </row>
    <row r="51" spans="1:10" x14ac:dyDescent="0.2">
      <c r="A51" s="143" t="s">
        <v>197</v>
      </c>
      <c r="B51" s="129"/>
      <c r="C51" s="147">
        <v>0.76</v>
      </c>
      <c r="D51" s="129"/>
      <c r="E51" s="144" t="s">
        <v>38</v>
      </c>
      <c r="F51" s="129"/>
      <c r="G51" s="193">
        <v>18.5</v>
      </c>
      <c r="H51" s="129"/>
      <c r="I51" s="149">
        <f>C51*G51</f>
        <v>14.06</v>
      </c>
      <c r="J51" s="121"/>
    </row>
    <row r="52" spans="1:10" x14ac:dyDescent="0.2">
      <c r="A52" s="143" t="s">
        <v>168</v>
      </c>
      <c r="B52" s="129"/>
      <c r="C52" s="147">
        <v>0.3</v>
      </c>
      <c r="D52" s="129"/>
      <c r="E52" s="144" t="s">
        <v>38</v>
      </c>
      <c r="F52" s="129"/>
      <c r="G52" s="148">
        <v>10.65</v>
      </c>
      <c r="H52" s="129"/>
      <c r="I52" s="149">
        <f>C52*G52</f>
        <v>3.1949999999999998</v>
      </c>
      <c r="J52" s="121"/>
    </row>
    <row r="53" spans="1:10" ht="5.25" customHeight="1" x14ac:dyDescent="0.2">
      <c r="A53" s="129"/>
      <c r="B53" s="129"/>
      <c r="C53" s="129"/>
      <c r="D53" s="129"/>
      <c r="E53" s="130"/>
      <c r="F53" s="129"/>
      <c r="G53" s="139"/>
      <c r="H53" s="129"/>
      <c r="I53" s="149"/>
      <c r="J53" s="121"/>
    </row>
    <row r="54" spans="1:10" x14ac:dyDescent="0.2">
      <c r="A54" s="141" t="s">
        <v>20</v>
      </c>
      <c r="B54" s="129"/>
      <c r="C54" s="129"/>
      <c r="D54" s="129"/>
      <c r="E54" s="130"/>
      <c r="F54" s="129"/>
      <c r="G54" s="139"/>
      <c r="H54" s="129"/>
      <c r="I54" s="151">
        <f>SUM(I55:I57)</f>
        <v>62.75</v>
      </c>
      <c r="J54" s="121"/>
    </row>
    <row r="55" spans="1:10" x14ac:dyDescent="0.2">
      <c r="A55" s="147" t="s">
        <v>21</v>
      </c>
      <c r="B55" s="129"/>
      <c r="C55" s="143">
        <v>1</v>
      </c>
      <c r="D55" s="129"/>
      <c r="E55" s="144" t="s">
        <v>163</v>
      </c>
      <c r="F55" s="129"/>
      <c r="G55" s="148">
        <v>22</v>
      </c>
      <c r="H55" s="129"/>
      <c r="I55" s="149">
        <f>C55*G55</f>
        <v>22</v>
      </c>
      <c r="J55" s="121"/>
    </row>
    <row r="56" spans="1:10" s="209" customFormat="1" x14ac:dyDescent="0.2">
      <c r="A56" s="213" t="s">
        <v>166</v>
      </c>
      <c r="B56" s="212"/>
      <c r="C56" s="213">
        <v>25</v>
      </c>
      <c r="D56" s="212"/>
      <c r="E56" s="144" t="s">
        <v>10</v>
      </c>
      <c r="F56" s="212"/>
      <c r="G56" s="148">
        <v>1.55</v>
      </c>
      <c r="H56" s="212"/>
      <c r="I56" s="149">
        <f>C56*G56</f>
        <v>38.75</v>
      </c>
      <c r="J56" s="121"/>
    </row>
    <row r="57" spans="1:10" x14ac:dyDescent="0.2">
      <c r="A57" s="143" t="s">
        <v>209</v>
      </c>
      <c r="B57" s="129"/>
      <c r="C57" s="143">
        <v>25</v>
      </c>
      <c r="D57" s="129"/>
      <c r="E57" s="144" t="s">
        <v>10</v>
      </c>
      <c r="F57" s="129"/>
      <c r="G57" s="148">
        <v>0.08</v>
      </c>
      <c r="H57" s="129"/>
      <c r="I57" s="149">
        <f>C57*G57</f>
        <v>2</v>
      </c>
      <c r="J57" s="121"/>
    </row>
    <row r="58" spans="1:10" ht="4.5" customHeight="1" x14ac:dyDescent="0.2">
      <c r="A58" s="156"/>
      <c r="B58" s="154"/>
      <c r="C58" s="156"/>
      <c r="D58" s="154"/>
      <c r="E58" s="157"/>
      <c r="F58" s="154"/>
      <c r="G58" s="159"/>
      <c r="H58" s="129"/>
      <c r="I58" s="149"/>
      <c r="J58" s="121"/>
    </row>
    <row r="59" spans="1:10" x14ac:dyDescent="0.2">
      <c r="A59" s="141" t="s">
        <v>126</v>
      </c>
      <c r="B59" s="129"/>
      <c r="C59" s="129"/>
      <c r="D59" s="129"/>
      <c r="E59" s="130"/>
      <c r="F59" s="129"/>
      <c r="G59" s="139"/>
      <c r="H59" s="129"/>
      <c r="I59" s="151">
        <f>SUM(I60:I61)</f>
        <v>0</v>
      </c>
      <c r="J59" s="121"/>
    </row>
    <row r="60" spans="1:10" x14ac:dyDescent="0.2">
      <c r="A60" s="143" t="s">
        <v>127</v>
      </c>
      <c r="B60" s="129"/>
      <c r="C60" s="143"/>
      <c r="D60" s="129"/>
      <c r="E60" s="144"/>
      <c r="F60" s="129"/>
      <c r="G60" s="160"/>
      <c r="H60" s="129"/>
      <c r="I60" s="149">
        <f>C60*G60</f>
        <v>0</v>
      </c>
      <c r="J60" s="121"/>
    </row>
    <row r="61" spans="1:10" x14ac:dyDescent="0.2">
      <c r="A61" s="143" t="s">
        <v>128</v>
      </c>
      <c r="B61" s="129"/>
      <c r="C61" s="143"/>
      <c r="D61" s="129"/>
      <c r="E61" s="144"/>
      <c r="F61" s="129"/>
      <c r="G61" s="150"/>
      <c r="H61" s="129"/>
      <c r="I61" s="149">
        <f>C61*G61</f>
        <v>0</v>
      </c>
      <c r="J61" s="121"/>
    </row>
    <row r="62" spans="1:10" ht="4.5" customHeight="1" x14ac:dyDescent="0.2">
      <c r="A62" s="156"/>
      <c r="B62" s="154"/>
      <c r="C62" s="156"/>
      <c r="D62" s="154"/>
      <c r="E62" s="157"/>
      <c r="F62" s="154"/>
      <c r="G62" s="159"/>
      <c r="H62" s="129"/>
      <c r="I62" s="149"/>
      <c r="J62" s="121"/>
    </row>
    <row r="63" spans="1:10" x14ac:dyDescent="0.2">
      <c r="A63" s="161" t="s">
        <v>208</v>
      </c>
      <c r="B63" s="129"/>
      <c r="C63" s="316"/>
      <c r="D63" s="314"/>
      <c r="E63" s="314"/>
      <c r="F63" s="314"/>
      <c r="G63" s="314"/>
      <c r="H63" s="129"/>
      <c r="I63" s="148">
        <v>10.69</v>
      </c>
      <c r="J63" s="121"/>
    </row>
    <row r="64" spans="1:10" ht="5.25" customHeight="1" x14ac:dyDescent="0.2">
      <c r="A64" s="129"/>
      <c r="B64" s="129"/>
      <c r="C64" s="129"/>
      <c r="D64" s="129"/>
      <c r="E64" s="130"/>
      <c r="F64" s="129"/>
      <c r="G64" s="129"/>
      <c r="H64" s="129"/>
      <c r="I64" s="149"/>
      <c r="J64" s="121"/>
    </row>
    <row r="65" spans="1:10" x14ac:dyDescent="0.2">
      <c r="A65" s="141" t="s">
        <v>24</v>
      </c>
      <c r="B65" s="129"/>
      <c r="C65" s="129"/>
      <c r="D65" s="129"/>
      <c r="E65" s="130"/>
      <c r="F65" s="129"/>
      <c r="G65" s="129"/>
      <c r="H65" s="129"/>
      <c r="I65" s="149">
        <f>SUM(I11:I63)-(I11+I15+I23+I30+I37+I42+I49+I54+I59)</f>
        <v>506.63800000000003</v>
      </c>
      <c r="J65" s="121"/>
    </row>
    <row r="66" spans="1:10" x14ac:dyDescent="0.2">
      <c r="A66" s="141" t="s">
        <v>25</v>
      </c>
      <c r="B66" s="129"/>
      <c r="C66" s="129"/>
      <c r="D66" s="129"/>
      <c r="E66" s="130"/>
      <c r="F66" s="129"/>
      <c r="G66" s="129"/>
      <c r="H66" s="129"/>
      <c r="I66" s="149">
        <f>I65/C7</f>
        <v>20.265520000000002</v>
      </c>
      <c r="J66" s="121"/>
    </row>
    <row r="67" spans="1:10" ht="5.25" customHeight="1" x14ac:dyDescent="0.2">
      <c r="A67" s="129"/>
      <c r="B67" s="129"/>
      <c r="C67" s="129"/>
      <c r="D67" s="129"/>
      <c r="E67" s="130"/>
      <c r="F67" s="129"/>
      <c r="G67" s="129"/>
      <c r="H67" s="129"/>
      <c r="I67" s="149"/>
      <c r="J67" s="121"/>
    </row>
    <row r="68" spans="1:10" x14ac:dyDescent="0.2">
      <c r="A68" s="124" t="s">
        <v>26</v>
      </c>
      <c r="B68" s="124"/>
      <c r="C68" s="124"/>
      <c r="D68" s="124"/>
      <c r="E68" s="125"/>
      <c r="F68" s="124"/>
      <c r="G68" s="124"/>
      <c r="H68" s="124"/>
      <c r="I68" s="162">
        <f>I7-I65</f>
        <v>293.36199999999997</v>
      </c>
      <c r="J68" s="121"/>
    </row>
    <row r="69" spans="1:10" ht="5.25" customHeight="1" x14ac:dyDescent="0.2">
      <c r="A69" s="129"/>
      <c r="B69" s="129"/>
      <c r="C69" s="129"/>
      <c r="D69" s="129"/>
      <c r="E69" s="130"/>
      <c r="F69" s="129"/>
      <c r="G69" s="129"/>
      <c r="H69" s="129"/>
      <c r="I69" s="149"/>
      <c r="J69" s="121"/>
    </row>
    <row r="70" spans="1:10" x14ac:dyDescent="0.2">
      <c r="A70" s="128" t="s">
        <v>27</v>
      </c>
      <c r="B70" s="129"/>
      <c r="C70" s="129"/>
      <c r="D70" s="129"/>
      <c r="E70" s="130"/>
      <c r="F70" s="129"/>
      <c r="G70" s="129"/>
      <c r="H70" s="129"/>
      <c r="I70" s="149"/>
      <c r="J70" s="121"/>
    </row>
    <row r="71" spans="1:10" x14ac:dyDescent="0.2">
      <c r="A71" s="312" t="s">
        <v>59</v>
      </c>
      <c r="B71" s="312"/>
      <c r="C71" s="312"/>
      <c r="D71" s="310"/>
      <c r="E71" s="310"/>
      <c r="F71" s="310"/>
      <c r="G71" s="310"/>
      <c r="H71" s="310"/>
      <c r="I71" s="148">
        <v>1.67</v>
      </c>
      <c r="J71" s="121"/>
    </row>
    <row r="72" spans="1:10" x14ac:dyDescent="0.2">
      <c r="A72" s="312" t="s">
        <v>57</v>
      </c>
      <c r="B72" s="312"/>
      <c r="C72" s="312"/>
      <c r="D72" s="310"/>
      <c r="E72" s="310"/>
      <c r="F72" s="310"/>
      <c r="G72" s="310"/>
      <c r="H72" s="310"/>
      <c r="I72" s="148">
        <v>54.27</v>
      </c>
      <c r="J72" s="121"/>
    </row>
    <row r="73" spans="1:10" x14ac:dyDescent="0.2">
      <c r="A73" s="309" t="s">
        <v>58</v>
      </c>
      <c r="B73" s="309"/>
      <c r="C73" s="309"/>
      <c r="D73" s="310"/>
      <c r="E73" s="310"/>
      <c r="F73" s="310"/>
      <c r="G73" s="310"/>
      <c r="H73" s="310"/>
      <c r="I73" s="211"/>
      <c r="J73" s="121"/>
    </row>
    <row r="74" spans="1:10" x14ac:dyDescent="0.2">
      <c r="A74" s="309" t="s">
        <v>174</v>
      </c>
      <c r="B74" s="309"/>
      <c r="C74" s="309"/>
      <c r="D74" s="310"/>
      <c r="E74" s="310"/>
      <c r="F74" s="310"/>
      <c r="G74" s="310"/>
      <c r="H74" s="310"/>
      <c r="I74" s="148">
        <v>225</v>
      </c>
      <c r="J74" s="121"/>
    </row>
    <row r="75" spans="1:10" x14ac:dyDescent="0.2">
      <c r="A75" s="309" t="s">
        <v>173</v>
      </c>
      <c r="B75" s="309"/>
      <c r="C75" s="309"/>
      <c r="D75" s="310"/>
      <c r="E75" s="310"/>
      <c r="F75" s="310"/>
      <c r="G75" s="310"/>
      <c r="H75" s="310"/>
      <c r="I75" s="148">
        <v>13</v>
      </c>
      <c r="J75" s="121"/>
    </row>
    <row r="76" spans="1:10" x14ac:dyDescent="0.2">
      <c r="A76" s="309" t="s">
        <v>29</v>
      </c>
      <c r="B76" s="309"/>
      <c r="C76" s="309"/>
      <c r="D76" s="310"/>
      <c r="E76" s="310"/>
      <c r="F76" s="310"/>
      <c r="G76" s="310"/>
      <c r="H76" s="310"/>
      <c r="I76" s="148">
        <v>40</v>
      </c>
      <c r="J76" s="121"/>
    </row>
    <row r="77" spans="1:10" x14ac:dyDescent="0.2">
      <c r="A77" s="309"/>
      <c r="B77" s="309"/>
      <c r="C77" s="309"/>
      <c r="D77" s="310"/>
      <c r="E77" s="310"/>
      <c r="F77" s="310"/>
      <c r="G77" s="310"/>
      <c r="H77" s="310"/>
      <c r="I77" s="147"/>
      <c r="J77" s="121"/>
    </row>
    <row r="78" spans="1:10" x14ac:dyDescent="0.2">
      <c r="A78" s="309"/>
      <c r="B78" s="309"/>
      <c r="C78" s="309"/>
      <c r="D78" s="310"/>
      <c r="E78" s="310"/>
      <c r="F78" s="310"/>
      <c r="G78" s="310"/>
      <c r="H78" s="310"/>
      <c r="I78" s="163"/>
      <c r="J78" s="121"/>
    </row>
    <row r="79" spans="1:10" ht="5.25" customHeight="1" x14ac:dyDescent="0.2">
      <c r="A79" s="129"/>
      <c r="B79" s="129"/>
      <c r="C79" s="129"/>
      <c r="D79" s="129"/>
      <c r="E79" s="130"/>
      <c r="F79" s="129"/>
      <c r="G79" s="129"/>
      <c r="H79" s="129"/>
      <c r="I79" s="149"/>
      <c r="J79" s="121"/>
    </row>
    <row r="80" spans="1:10" x14ac:dyDescent="0.2">
      <c r="A80" s="141" t="s">
        <v>30</v>
      </c>
      <c r="B80" s="129"/>
      <c r="C80" s="129"/>
      <c r="D80" s="129"/>
      <c r="E80" s="130"/>
      <c r="F80" s="129"/>
      <c r="G80" s="129"/>
      <c r="H80" s="129"/>
      <c r="I80" s="149">
        <f>SUM(I70:I78)</f>
        <v>333.94</v>
      </c>
      <c r="J80" s="121"/>
    </row>
    <row r="81" spans="1:10" x14ac:dyDescent="0.2">
      <c r="A81" s="141" t="s">
        <v>31</v>
      </c>
      <c r="B81" s="129"/>
      <c r="C81" s="129"/>
      <c r="D81" s="129"/>
      <c r="E81" s="130"/>
      <c r="F81" s="129"/>
      <c r="G81" s="129"/>
      <c r="H81" s="129"/>
      <c r="I81" s="149">
        <f>I80/C7</f>
        <v>13.3576</v>
      </c>
      <c r="J81" s="121"/>
    </row>
    <row r="82" spans="1:10" x14ac:dyDescent="0.2">
      <c r="A82" s="129"/>
      <c r="B82" s="129"/>
      <c r="C82" s="129"/>
      <c r="D82" s="129"/>
      <c r="E82" s="130"/>
      <c r="F82" s="129"/>
      <c r="G82" s="129"/>
      <c r="H82" s="129"/>
      <c r="I82" s="149"/>
      <c r="J82" s="121"/>
    </row>
    <row r="83" spans="1:10" x14ac:dyDescent="0.2">
      <c r="A83" s="141" t="s">
        <v>32</v>
      </c>
      <c r="B83" s="129"/>
      <c r="C83" s="129"/>
      <c r="D83" s="129"/>
      <c r="E83" s="130"/>
      <c r="F83" s="129"/>
      <c r="G83" s="129"/>
      <c r="H83" s="129"/>
      <c r="I83" s="149">
        <f>I65+I80</f>
        <v>840.57799999999997</v>
      </c>
      <c r="J83" s="121"/>
    </row>
    <row r="84" spans="1:10" x14ac:dyDescent="0.2">
      <c r="A84" s="141" t="s">
        <v>33</v>
      </c>
      <c r="B84" s="129"/>
      <c r="C84" s="129"/>
      <c r="D84" s="129"/>
      <c r="E84" s="130"/>
      <c r="F84" s="129"/>
      <c r="G84" s="129"/>
      <c r="H84" s="129"/>
      <c r="I84" s="149">
        <f>I83/C7</f>
        <v>33.62312</v>
      </c>
      <c r="J84" s="121"/>
    </row>
    <row r="85" spans="1:10" x14ac:dyDescent="0.2">
      <c r="A85" s="129"/>
      <c r="B85" s="129"/>
      <c r="C85" s="129"/>
      <c r="D85" s="129"/>
      <c r="E85" s="130"/>
      <c r="F85" s="129"/>
      <c r="G85" s="129"/>
      <c r="H85" s="129"/>
      <c r="I85" s="149"/>
      <c r="J85" s="121"/>
    </row>
    <row r="86" spans="1:10" x14ac:dyDescent="0.2">
      <c r="A86" s="129" t="s">
        <v>34</v>
      </c>
      <c r="B86" s="129"/>
      <c r="C86" s="129"/>
      <c r="D86" s="129"/>
      <c r="E86" s="130"/>
      <c r="F86" s="129"/>
      <c r="G86" s="129"/>
      <c r="H86" s="129"/>
      <c r="I86" s="149">
        <f>I7-I83</f>
        <v>-40.577999999999975</v>
      </c>
      <c r="J86" s="121"/>
    </row>
    <row r="87" spans="1:10" x14ac:dyDescent="0.2">
      <c r="A87" s="124"/>
      <c r="B87" s="124"/>
      <c r="C87" s="124"/>
      <c r="D87" s="124"/>
      <c r="E87" s="125"/>
      <c r="F87" s="124"/>
      <c r="G87" s="124"/>
      <c r="H87" s="124"/>
      <c r="I87" s="126"/>
      <c r="J87" s="127"/>
    </row>
    <row r="88" spans="1:10" x14ac:dyDescent="0.2">
      <c r="A88" s="132" t="s">
        <v>79</v>
      </c>
      <c r="B88" s="132"/>
      <c r="C88" s="132"/>
      <c r="D88" s="132"/>
      <c r="E88" s="137"/>
      <c r="F88" s="132"/>
      <c r="G88" s="132"/>
      <c r="H88" s="132"/>
      <c r="I88" s="132"/>
      <c r="J88" s="164"/>
    </row>
    <row r="89" spans="1:10" x14ac:dyDescent="0.2">
      <c r="A89" s="311" t="s">
        <v>41</v>
      </c>
      <c r="B89" s="311"/>
      <c r="C89" s="311"/>
      <c r="D89" s="311"/>
      <c r="E89" s="311"/>
      <c r="F89" s="311"/>
      <c r="G89" s="311"/>
      <c r="H89" s="311"/>
      <c r="I89" s="311"/>
      <c r="J89" s="154"/>
    </row>
    <row r="90" spans="1:10" x14ac:dyDescent="0.2">
      <c r="A90" s="311"/>
      <c r="B90" s="311"/>
      <c r="C90" s="311"/>
      <c r="D90" s="311"/>
      <c r="E90" s="311"/>
      <c r="F90" s="311"/>
      <c r="G90" s="311"/>
      <c r="H90" s="311"/>
      <c r="I90" s="311"/>
      <c r="J90" s="154"/>
    </row>
    <row r="91" spans="1:10" x14ac:dyDescent="0.2">
      <c r="A91" s="311"/>
      <c r="B91" s="311"/>
      <c r="C91" s="311"/>
      <c r="D91" s="311"/>
      <c r="E91" s="311"/>
      <c r="F91" s="311"/>
      <c r="G91" s="311"/>
      <c r="H91" s="311"/>
      <c r="I91" s="311"/>
      <c r="J91" s="154"/>
    </row>
    <row r="92" spans="1:10" x14ac:dyDescent="0.2">
      <c r="A92" s="311"/>
      <c r="B92" s="311"/>
      <c r="C92" s="311"/>
      <c r="D92" s="311"/>
      <c r="E92" s="311"/>
      <c r="F92" s="311"/>
      <c r="G92" s="311"/>
      <c r="H92" s="311"/>
      <c r="I92" s="311"/>
      <c r="J92" s="154"/>
    </row>
    <row r="93" spans="1:10" x14ac:dyDescent="0.2">
      <c r="A93" s="311"/>
      <c r="B93" s="311"/>
      <c r="C93" s="311"/>
      <c r="D93" s="311"/>
      <c r="E93" s="311"/>
      <c r="F93" s="311"/>
      <c r="G93" s="311"/>
      <c r="H93" s="311"/>
      <c r="I93" s="311"/>
      <c r="J93" s="154"/>
    </row>
    <row r="94" spans="1:10" x14ac:dyDescent="0.2">
      <c r="A94" s="129"/>
      <c r="B94" s="129"/>
      <c r="C94" s="129"/>
      <c r="D94" s="129"/>
      <c r="E94" s="130"/>
      <c r="F94" s="129"/>
      <c r="G94" s="129"/>
      <c r="H94" s="129"/>
      <c r="I94" s="129"/>
      <c r="J94" s="154"/>
    </row>
    <row r="95" spans="1:10" x14ac:dyDescent="0.2">
      <c r="A95" s="165" t="s">
        <v>46</v>
      </c>
      <c r="B95" s="129"/>
      <c r="C95" s="166" t="s">
        <v>50</v>
      </c>
      <c r="D95" s="129"/>
      <c r="E95" s="130" t="s">
        <v>48</v>
      </c>
      <c r="F95" s="129"/>
      <c r="G95" s="166" t="s">
        <v>49</v>
      </c>
      <c r="H95" s="129"/>
      <c r="I95" s="129"/>
      <c r="J95" s="154"/>
    </row>
    <row r="96" spans="1:10" x14ac:dyDescent="0.2">
      <c r="A96" s="129"/>
      <c r="B96" s="129"/>
      <c r="C96" s="167">
        <v>0.1</v>
      </c>
      <c r="D96" s="129"/>
      <c r="E96" s="130"/>
      <c r="F96" s="129"/>
      <c r="G96" s="167">
        <v>0.1</v>
      </c>
      <c r="H96" s="129"/>
      <c r="I96" s="129"/>
      <c r="J96" s="154"/>
    </row>
    <row r="97" spans="1:10" x14ac:dyDescent="0.2">
      <c r="A97" s="129"/>
      <c r="B97" s="129"/>
      <c r="C97" s="168"/>
      <c r="D97" s="124"/>
      <c r="E97" s="123" t="s">
        <v>47</v>
      </c>
      <c r="F97" s="124"/>
      <c r="G97" s="168"/>
      <c r="H97" s="129"/>
      <c r="I97" s="129"/>
      <c r="J97" s="154"/>
    </row>
    <row r="98" spans="1:10" x14ac:dyDescent="0.2">
      <c r="A98" s="169" t="s">
        <v>43</v>
      </c>
      <c r="B98" s="129"/>
      <c r="C98" s="170">
        <f>E98*(1-C96)</f>
        <v>22.5</v>
      </c>
      <c r="D98" s="171"/>
      <c r="E98" s="172">
        <f>C7</f>
        <v>25</v>
      </c>
      <c r="F98" s="171"/>
      <c r="G98" s="173">
        <f>E98*(1+G96)</f>
        <v>27.500000000000004</v>
      </c>
      <c r="H98" s="129"/>
      <c r="I98" s="129"/>
      <c r="J98" s="154"/>
    </row>
    <row r="99" spans="1:10" ht="4.5" customHeight="1" x14ac:dyDescent="0.2">
      <c r="A99" s="129"/>
      <c r="B99" s="129"/>
      <c r="C99" s="129"/>
      <c r="D99" s="129"/>
      <c r="E99" s="130"/>
      <c r="F99" s="129"/>
      <c r="G99" s="129"/>
      <c r="H99" s="129"/>
      <c r="I99" s="129"/>
      <c r="J99" s="154"/>
    </row>
    <row r="100" spans="1:10" x14ac:dyDescent="0.2">
      <c r="A100" s="129" t="s">
        <v>51</v>
      </c>
      <c r="B100" s="129"/>
      <c r="C100" s="174">
        <f>$I$65/C98</f>
        <v>22.517244444444447</v>
      </c>
      <c r="D100" s="129"/>
      <c r="E100" s="174">
        <f>$I$65/E98</f>
        <v>20.265520000000002</v>
      </c>
      <c r="F100" s="129"/>
      <c r="G100" s="174">
        <f>$I$65/G98</f>
        <v>18.423199999999998</v>
      </c>
      <c r="H100" s="129"/>
      <c r="I100" s="129"/>
      <c r="J100" s="154"/>
    </row>
    <row r="101" spans="1:10" ht="4.5" customHeight="1" x14ac:dyDescent="0.2">
      <c r="A101" s="129"/>
      <c r="B101" s="129"/>
      <c r="C101" s="129"/>
      <c r="D101" s="129"/>
      <c r="E101" s="130"/>
      <c r="F101" s="129"/>
      <c r="G101" s="129"/>
      <c r="H101" s="129"/>
      <c r="I101" s="129"/>
      <c r="J101" s="154"/>
    </row>
    <row r="102" spans="1:10" x14ac:dyDescent="0.2">
      <c r="A102" s="129" t="s">
        <v>52</v>
      </c>
      <c r="B102" s="129"/>
      <c r="C102" s="174">
        <f>$I$80/C98</f>
        <v>14.841777777777777</v>
      </c>
      <c r="D102" s="129"/>
      <c r="E102" s="174">
        <f>$I$80/E98</f>
        <v>13.3576</v>
      </c>
      <c r="F102" s="129"/>
      <c r="G102" s="174">
        <f>$I$80/G98</f>
        <v>12.143272727272725</v>
      </c>
      <c r="H102" s="129"/>
      <c r="I102" s="129"/>
      <c r="J102" s="154"/>
    </row>
    <row r="103" spans="1:10" ht="3.75" customHeight="1" x14ac:dyDescent="0.2">
      <c r="A103" s="129"/>
      <c r="B103" s="129"/>
      <c r="C103" s="129"/>
      <c r="D103" s="129"/>
      <c r="E103" s="130"/>
      <c r="F103" s="129"/>
      <c r="G103" s="129"/>
      <c r="H103" s="129"/>
      <c r="I103" s="129"/>
      <c r="J103" s="154"/>
    </row>
    <row r="104" spans="1:10" x14ac:dyDescent="0.2">
      <c r="A104" s="129" t="s">
        <v>53</v>
      </c>
      <c r="B104" s="129"/>
      <c r="C104" s="174">
        <f>$I$83/C98</f>
        <v>37.359022222222222</v>
      </c>
      <c r="D104" s="129"/>
      <c r="E104" s="174">
        <f>$I$83/E98</f>
        <v>33.62312</v>
      </c>
      <c r="F104" s="129"/>
      <c r="G104" s="174">
        <f>$I$83/G98</f>
        <v>30.566472727272721</v>
      </c>
      <c r="H104" s="129"/>
      <c r="I104" s="129"/>
      <c r="J104" s="154"/>
    </row>
    <row r="105" spans="1:10" ht="5.25" customHeight="1" x14ac:dyDescent="0.2">
      <c r="A105" s="132"/>
      <c r="B105" s="132"/>
      <c r="C105" s="132"/>
      <c r="D105" s="132"/>
      <c r="E105" s="137"/>
      <c r="F105" s="132"/>
      <c r="G105" s="132"/>
      <c r="H105" s="132"/>
      <c r="I105" s="132"/>
      <c r="J105" s="154"/>
    </row>
    <row r="106" spans="1:10" x14ac:dyDescent="0.2">
      <c r="A106" s="129"/>
      <c r="B106" s="129"/>
      <c r="C106" s="129"/>
      <c r="D106" s="129"/>
      <c r="E106" s="130"/>
      <c r="F106" s="129"/>
      <c r="G106" s="129"/>
      <c r="H106" s="129"/>
      <c r="I106" s="129"/>
      <c r="J106" s="154"/>
    </row>
    <row r="107" spans="1:10" x14ac:dyDescent="0.2">
      <c r="A107" s="129"/>
      <c r="B107" s="129"/>
      <c r="C107" s="124"/>
      <c r="D107" s="124"/>
      <c r="E107" s="125" t="s">
        <v>43</v>
      </c>
      <c r="F107" s="124"/>
      <c r="G107" s="124"/>
      <c r="H107" s="129"/>
      <c r="I107" s="129"/>
      <c r="J107" s="154"/>
    </row>
    <row r="108" spans="1:10" x14ac:dyDescent="0.2">
      <c r="A108" s="169" t="s">
        <v>47</v>
      </c>
      <c r="B108" s="129"/>
      <c r="C108" s="175">
        <f>E108*(1-C96)</f>
        <v>28.8</v>
      </c>
      <c r="D108" s="171"/>
      <c r="E108" s="176">
        <f>G7</f>
        <v>32</v>
      </c>
      <c r="F108" s="171"/>
      <c r="G108" s="175">
        <f>E108*(1+G96)</f>
        <v>35.200000000000003</v>
      </c>
      <c r="H108" s="129"/>
      <c r="I108" s="129"/>
      <c r="J108" s="154"/>
    </row>
    <row r="109" spans="1:10" ht="4.5" customHeight="1" x14ac:dyDescent="0.2">
      <c r="A109" s="129"/>
      <c r="B109" s="129"/>
      <c r="C109" s="129"/>
      <c r="D109" s="129"/>
      <c r="E109" s="130"/>
      <c r="F109" s="129"/>
      <c r="G109" s="129"/>
      <c r="H109" s="129"/>
      <c r="I109" s="129"/>
      <c r="J109" s="154"/>
    </row>
    <row r="110" spans="1:10" x14ac:dyDescent="0.2">
      <c r="A110" s="129" t="s">
        <v>51</v>
      </c>
      <c r="B110" s="129"/>
      <c r="C110" s="177">
        <f>$I$65/C108</f>
        <v>17.591597222222223</v>
      </c>
      <c r="D110" s="129"/>
      <c r="E110" s="177">
        <f>$I$65/E108</f>
        <v>15.832437500000001</v>
      </c>
      <c r="F110" s="129"/>
      <c r="G110" s="177">
        <f>$I$65/G108</f>
        <v>14.393125</v>
      </c>
      <c r="H110" s="129"/>
      <c r="I110" s="129"/>
      <c r="J110" s="154"/>
    </row>
    <row r="111" spans="1:10" ht="3" customHeight="1" x14ac:dyDescent="0.2">
      <c r="A111" s="129"/>
      <c r="B111" s="129"/>
      <c r="C111" s="129"/>
      <c r="D111" s="129"/>
      <c r="E111" s="130"/>
      <c r="F111" s="129"/>
      <c r="G111" s="129"/>
      <c r="H111" s="129"/>
      <c r="I111" s="129"/>
      <c r="J111" s="154"/>
    </row>
    <row r="112" spans="1:10" x14ac:dyDescent="0.2">
      <c r="A112" s="129" t="s">
        <v>52</v>
      </c>
      <c r="B112" s="129"/>
      <c r="C112" s="177">
        <f>$I$80/C108</f>
        <v>11.595138888888888</v>
      </c>
      <c r="D112" s="129"/>
      <c r="E112" s="177">
        <f>$I$80/E108</f>
        <v>10.435625</v>
      </c>
      <c r="F112" s="129"/>
      <c r="G112" s="177">
        <f>$I$80/G108</f>
        <v>9.4869318181818176</v>
      </c>
      <c r="H112" s="129"/>
      <c r="I112" s="129"/>
      <c r="J112" s="154"/>
    </row>
    <row r="113" spans="1:10" ht="3.75" customHeight="1" x14ac:dyDescent="0.2">
      <c r="A113" s="129"/>
      <c r="B113" s="129"/>
      <c r="C113" s="129"/>
      <c r="D113" s="129"/>
      <c r="E113" s="130"/>
      <c r="F113" s="129"/>
      <c r="G113" s="129"/>
      <c r="H113" s="129"/>
      <c r="I113" s="129"/>
      <c r="J113" s="154"/>
    </row>
    <row r="114" spans="1:10" x14ac:dyDescent="0.2">
      <c r="A114" s="129" t="s">
        <v>53</v>
      </c>
      <c r="B114" s="129"/>
      <c r="C114" s="177">
        <f>$I$83/C108</f>
        <v>29.186736111111109</v>
      </c>
      <c r="D114" s="129"/>
      <c r="E114" s="177">
        <f>$I$83/E108</f>
        <v>26.268062499999999</v>
      </c>
      <c r="F114" s="129"/>
      <c r="G114" s="177">
        <f>$I$83/G108</f>
        <v>23.880056818181817</v>
      </c>
      <c r="H114" s="129"/>
      <c r="I114" s="129"/>
      <c r="J114" s="154"/>
    </row>
    <row r="115" spans="1:10" ht="5.25" customHeight="1" x14ac:dyDescent="0.2">
      <c r="A115" s="129"/>
      <c r="B115" s="129"/>
      <c r="C115" s="129"/>
      <c r="D115" s="129"/>
      <c r="E115" s="130"/>
      <c r="F115" s="129"/>
      <c r="G115" s="129"/>
      <c r="H115" s="129"/>
      <c r="I115" s="129"/>
      <c r="J115" s="154"/>
    </row>
    <row r="116" spans="1:10" x14ac:dyDescent="0.2">
      <c r="A116" s="124"/>
      <c r="B116" s="124"/>
      <c r="C116" s="124"/>
      <c r="D116" s="124"/>
      <c r="E116" s="125"/>
      <c r="F116" s="124"/>
      <c r="G116" s="124"/>
      <c r="H116" s="124"/>
      <c r="I116" s="124"/>
      <c r="J116" s="154"/>
    </row>
    <row r="117" spans="1:10" x14ac:dyDescent="0.2">
      <c r="A117" s="129"/>
      <c r="B117" s="129"/>
      <c r="C117" s="129"/>
      <c r="D117" s="129"/>
      <c r="E117" s="130"/>
      <c r="F117" s="129"/>
      <c r="G117" s="129"/>
      <c r="H117" s="129"/>
      <c r="I117" s="129"/>
      <c r="J117" s="154"/>
    </row>
    <row r="118" spans="1:10" x14ac:dyDescent="0.2">
      <c r="A118" s="178" t="s">
        <v>56</v>
      </c>
      <c r="B118" s="129"/>
      <c r="C118" s="309"/>
      <c r="D118" s="309"/>
      <c r="E118" s="309"/>
      <c r="F118" s="129"/>
      <c r="G118" s="129"/>
      <c r="H118" s="129"/>
      <c r="I118" s="129"/>
      <c r="J118" s="154"/>
    </row>
    <row r="119" spans="1:10" x14ac:dyDescent="0.2">
      <c r="A119" s="178" t="s">
        <v>54</v>
      </c>
      <c r="B119" s="129"/>
      <c r="C119" s="309"/>
      <c r="D119" s="309"/>
      <c r="E119" s="309"/>
      <c r="F119" s="309"/>
      <c r="G119" s="309"/>
      <c r="H119" s="129"/>
      <c r="I119" s="129"/>
      <c r="J119" s="154"/>
    </row>
    <row r="120" spans="1:10" x14ac:dyDescent="0.2">
      <c r="A120" s="178" t="s">
        <v>55</v>
      </c>
      <c r="B120" s="129"/>
      <c r="C120" s="309"/>
      <c r="D120" s="309"/>
      <c r="E120" s="309"/>
      <c r="F120" s="309"/>
      <c r="G120" s="309"/>
      <c r="H120" s="129"/>
      <c r="I120" s="129"/>
      <c r="J120" s="154"/>
    </row>
    <row r="121" spans="1:10" x14ac:dyDescent="0.2">
      <c r="A121" s="129"/>
      <c r="B121" s="129"/>
      <c r="C121" s="309"/>
      <c r="D121" s="309"/>
      <c r="E121" s="309"/>
      <c r="F121" s="309"/>
      <c r="G121" s="309"/>
      <c r="H121" s="129"/>
      <c r="I121" s="129"/>
      <c r="J121" s="154"/>
    </row>
    <row r="122" spans="1:10" x14ac:dyDescent="0.2">
      <c r="A122" s="129"/>
      <c r="B122" s="129"/>
      <c r="C122" s="309"/>
      <c r="D122" s="309"/>
      <c r="E122" s="309"/>
      <c r="F122" s="309"/>
      <c r="G122" s="309"/>
      <c r="H122" s="129"/>
      <c r="I122" s="129"/>
      <c r="J122" s="154"/>
    </row>
    <row r="123" spans="1:10" x14ac:dyDescent="0.2">
      <c r="A123" s="129"/>
      <c r="B123" s="129"/>
      <c r="C123" s="129"/>
      <c r="D123" s="129"/>
      <c r="E123" s="130"/>
      <c r="F123" s="129"/>
      <c r="G123" s="129"/>
      <c r="H123" s="129"/>
      <c r="I123" s="129"/>
      <c r="J123" s="154"/>
    </row>
  </sheetData>
  <sheetProtection sheet="1" objects="1" scenarios="1"/>
  <mergeCells count="26">
    <mergeCell ref="A1:J1"/>
    <mergeCell ref="L7:P7"/>
    <mergeCell ref="L8:Q8"/>
    <mergeCell ref="C63:G63"/>
    <mergeCell ref="A71:C71"/>
    <mergeCell ref="D71:H71"/>
    <mergeCell ref="A72:C72"/>
    <mergeCell ref="D72:H72"/>
    <mergeCell ref="A73:C73"/>
    <mergeCell ref="D73:H73"/>
    <mergeCell ref="A74:C74"/>
    <mergeCell ref="D74:H74"/>
    <mergeCell ref="A75:C75"/>
    <mergeCell ref="D75:H75"/>
    <mergeCell ref="A76:C76"/>
    <mergeCell ref="D76:H76"/>
    <mergeCell ref="A77:C77"/>
    <mergeCell ref="D77:H77"/>
    <mergeCell ref="C121:G121"/>
    <mergeCell ref="C122:G122"/>
    <mergeCell ref="A78:C78"/>
    <mergeCell ref="D78:H78"/>
    <mergeCell ref="A89:I93"/>
    <mergeCell ref="C118:E118"/>
    <mergeCell ref="C119:G119"/>
    <mergeCell ref="C120:G120"/>
  </mergeCells>
  <pageMargins left="1.25" right="0.75" top="0.5" bottom="0.5" header="0.5" footer="0.5"/>
  <pageSetup scale="86" orientation="portrait" r:id="rId1"/>
  <headerFooter alignWithMargins="0">
    <oddFooter>&amp;L&amp;A&amp;CUniversity of Idaho&amp;RAERS Dept</oddFooter>
  </headerFooter>
  <rowBreaks count="1" manualBreakCount="1">
    <brk id="6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3"/>
  <sheetViews>
    <sheetView zoomScaleNormal="100" workbookViewId="0">
      <pane ySplit="4" topLeftCell="A5" activePane="bottomLeft" state="frozen"/>
      <selection pane="bottomLeft" sqref="A1:J1"/>
    </sheetView>
  </sheetViews>
  <sheetFormatPr defaultRowHeight="12.75" x14ac:dyDescent="0.2"/>
  <cols>
    <col min="1" max="1" width="27.42578125" style="112" customWidth="1"/>
    <col min="2" max="2" width="2" style="112" customWidth="1"/>
    <col min="3" max="3" width="11.7109375" style="112" customWidth="1"/>
    <col min="4" max="4" width="1.140625" style="112" customWidth="1"/>
    <col min="5" max="5" width="10.7109375" style="179" customWidth="1"/>
    <col min="6" max="6" width="1.5703125" style="112" customWidth="1"/>
    <col min="7" max="7" width="10.7109375" style="112" customWidth="1"/>
    <col min="8" max="8" width="1.7109375" style="112" customWidth="1"/>
    <col min="9" max="9" width="16.7109375" style="180" customWidth="1"/>
    <col min="10" max="10" width="1.5703125" style="112" customWidth="1"/>
    <col min="11" max="11" width="1.42578125" style="112" customWidth="1"/>
    <col min="12" max="12" width="10.140625" style="112" bestFit="1" customWidth="1"/>
    <col min="13" max="16384" width="9.140625" style="112"/>
  </cols>
  <sheetData>
    <row r="1" spans="1:17" ht="33.75" customHeight="1" x14ac:dyDescent="0.2">
      <c r="A1" s="313" t="s">
        <v>286</v>
      </c>
      <c r="B1" s="313"/>
      <c r="C1" s="313"/>
      <c r="D1" s="313"/>
      <c r="E1" s="313"/>
      <c r="F1" s="313"/>
      <c r="G1" s="313"/>
      <c r="H1" s="313"/>
      <c r="I1" s="313"/>
      <c r="J1" s="313"/>
      <c r="L1" s="204" t="s">
        <v>308</v>
      </c>
    </row>
    <row r="2" spans="1:17" ht="3.75" customHeight="1" x14ac:dyDescent="0.2">
      <c r="A2" s="113"/>
      <c r="B2" s="113"/>
      <c r="C2" s="113"/>
      <c r="D2" s="113"/>
      <c r="E2" s="114"/>
      <c r="F2" s="113"/>
      <c r="G2" s="113"/>
      <c r="H2" s="113"/>
      <c r="I2" s="115"/>
      <c r="J2" s="113"/>
    </row>
    <row r="3" spans="1:17" ht="15" x14ac:dyDescent="0.2">
      <c r="A3" s="116"/>
      <c r="B3" s="116"/>
      <c r="C3" s="117" t="s">
        <v>2</v>
      </c>
      <c r="D3" s="118"/>
      <c r="E3" s="119"/>
      <c r="F3" s="118"/>
      <c r="G3" s="118" t="s">
        <v>5</v>
      </c>
      <c r="H3" s="118"/>
      <c r="I3" s="120" t="s">
        <v>8</v>
      </c>
      <c r="J3" s="121"/>
    </row>
    <row r="4" spans="1:17" ht="15" x14ac:dyDescent="0.2">
      <c r="A4" s="122" t="s">
        <v>1</v>
      </c>
      <c r="B4" s="116"/>
      <c r="C4" s="117" t="s">
        <v>3</v>
      </c>
      <c r="D4" s="118"/>
      <c r="E4" s="119" t="s">
        <v>4</v>
      </c>
      <c r="F4" s="118"/>
      <c r="G4" s="118" t="s">
        <v>6</v>
      </c>
      <c r="H4" s="118"/>
      <c r="I4" s="120" t="s">
        <v>7</v>
      </c>
      <c r="J4" s="121"/>
    </row>
    <row r="5" spans="1:17" ht="5.25" customHeight="1" x14ac:dyDescent="0.2">
      <c r="A5" s="123"/>
      <c r="B5" s="124"/>
      <c r="C5" s="124"/>
      <c r="D5" s="124"/>
      <c r="E5" s="125"/>
      <c r="F5" s="124"/>
      <c r="G5" s="124"/>
      <c r="H5" s="124"/>
      <c r="I5" s="126"/>
      <c r="J5" s="127"/>
    </row>
    <row r="6" spans="1:17" x14ac:dyDescent="0.2">
      <c r="A6" s="128" t="s">
        <v>0</v>
      </c>
      <c r="B6" s="129"/>
      <c r="C6" s="129"/>
      <c r="D6" s="129"/>
      <c r="E6" s="130"/>
      <c r="F6" s="129"/>
      <c r="G6" s="129"/>
      <c r="H6" s="129"/>
      <c r="I6" s="121"/>
      <c r="J6" s="121"/>
    </row>
    <row r="7" spans="1:17" x14ac:dyDescent="0.2">
      <c r="A7" s="131" t="s">
        <v>75</v>
      </c>
      <c r="B7" s="132"/>
      <c r="C7" s="181">
        <v>30</v>
      </c>
      <c r="D7" s="132"/>
      <c r="E7" s="182" t="s">
        <v>60</v>
      </c>
      <c r="F7" s="132"/>
      <c r="G7" s="216">
        <v>40</v>
      </c>
      <c r="H7" s="132"/>
      <c r="I7" s="135">
        <f>C7*G7</f>
        <v>1200</v>
      </c>
      <c r="J7" s="136"/>
      <c r="L7" s="314"/>
      <c r="M7" s="314"/>
      <c r="N7" s="314"/>
      <c r="O7" s="314"/>
      <c r="P7" s="314"/>
    </row>
    <row r="8" spans="1:17" ht="6.75" customHeight="1" x14ac:dyDescent="0.2">
      <c r="A8" s="132"/>
      <c r="B8" s="132"/>
      <c r="C8" s="132"/>
      <c r="D8" s="132"/>
      <c r="E8" s="137"/>
      <c r="F8" s="132"/>
      <c r="G8" s="138"/>
      <c r="H8" s="132"/>
      <c r="I8" s="135"/>
      <c r="J8" s="136"/>
      <c r="L8" s="315"/>
      <c r="M8" s="315"/>
      <c r="N8" s="315"/>
      <c r="O8" s="315"/>
      <c r="P8" s="315"/>
      <c r="Q8" s="315"/>
    </row>
    <row r="9" spans="1:17" x14ac:dyDescent="0.2">
      <c r="A9" s="128" t="s">
        <v>11</v>
      </c>
      <c r="B9" s="129"/>
      <c r="C9" s="129"/>
      <c r="D9" s="129"/>
      <c r="E9" s="130"/>
      <c r="F9" s="129"/>
      <c r="G9" s="139"/>
      <c r="H9" s="129"/>
      <c r="I9" s="140"/>
      <c r="J9" s="121"/>
    </row>
    <row r="10" spans="1:17" ht="6.75" customHeight="1" x14ac:dyDescent="0.2">
      <c r="A10" s="129"/>
      <c r="B10" s="129"/>
      <c r="C10" s="129"/>
      <c r="D10" s="129"/>
      <c r="E10" s="130"/>
      <c r="F10" s="129"/>
      <c r="G10" s="139"/>
      <c r="H10" s="129"/>
      <c r="I10" s="140"/>
      <c r="J10" s="121"/>
    </row>
    <row r="11" spans="1:17" x14ac:dyDescent="0.2">
      <c r="A11" s="141" t="s">
        <v>12</v>
      </c>
      <c r="B11" s="129"/>
      <c r="C11" s="129"/>
      <c r="D11" s="129"/>
      <c r="E11" s="130"/>
      <c r="F11" s="129"/>
      <c r="G11" s="139"/>
      <c r="H11" s="129"/>
      <c r="I11" s="142">
        <f>SUM(I12:I13)</f>
        <v>132.5</v>
      </c>
      <c r="J11" s="121"/>
    </row>
    <row r="12" spans="1:17" x14ac:dyDescent="0.2">
      <c r="A12" s="152" t="s">
        <v>210</v>
      </c>
      <c r="B12" s="129"/>
      <c r="C12" s="147">
        <v>0.5</v>
      </c>
      <c r="D12" s="129"/>
      <c r="E12" s="144" t="s">
        <v>151</v>
      </c>
      <c r="F12" s="129"/>
      <c r="G12" s="148">
        <v>265</v>
      </c>
      <c r="H12" s="129"/>
      <c r="I12" s="140">
        <f>C12*G12</f>
        <v>132.5</v>
      </c>
      <c r="J12" s="121"/>
      <c r="K12" s="180"/>
    </row>
    <row r="13" spans="1:17" x14ac:dyDescent="0.2">
      <c r="A13" s="199" t="s">
        <v>159</v>
      </c>
      <c r="B13" s="129"/>
      <c r="C13" s="143"/>
      <c r="D13" s="129"/>
      <c r="E13" s="144"/>
      <c r="F13" s="129"/>
      <c r="G13" s="146"/>
      <c r="H13" s="129"/>
      <c r="I13" s="140">
        <f>C13*G13</f>
        <v>0</v>
      </c>
      <c r="J13" s="121"/>
    </row>
    <row r="14" spans="1:17" ht="7.5" customHeight="1" x14ac:dyDescent="0.2">
      <c r="A14" s="141"/>
      <c r="B14" s="129"/>
      <c r="C14" s="129"/>
      <c r="D14" s="129"/>
      <c r="E14" s="130"/>
      <c r="F14" s="129"/>
      <c r="G14" s="139"/>
      <c r="H14" s="129"/>
      <c r="I14" s="140"/>
      <c r="J14" s="121"/>
    </row>
    <row r="15" spans="1:17" x14ac:dyDescent="0.2">
      <c r="A15" s="141" t="s">
        <v>13</v>
      </c>
      <c r="B15" s="129"/>
      <c r="C15" s="129"/>
      <c r="D15" s="129"/>
      <c r="E15" s="130"/>
      <c r="F15" s="129"/>
      <c r="G15" s="139"/>
      <c r="H15" s="129"/>
      <c r="I15" s="142">
        <f>SUM(I16:I21)</f>
        <v>84.550000000000011</v>
      </c>
      <c r="J15" s="121"/>
    </row>
    <row r="16" spans="1:17" x14ac:dyDescent="0.2">
      <c r="A16" s="143" t="s">
        <v>68</v>
      </c>
      <c r="B16" s="129"/>
      <c r="C16" s="147">
        <v>45</v>
      </c>
      <c r="D16" s="129"/>
      <c r="E16" s="144" t="s">
        <v>35</v>
      </c>
      <c r="F16" s="129"/>
      <c r="G16" s="148">
        <v>0.55000000000000004</v>
      </c>
      <c r="H16" s="129"/>
      <c r="I16" s="140">
        <f t="shared" ref="I16:I21" si="0">C16*G16</f>
        <v>24.750000000000004</v>
      </c>
      <c r="J16" s="121"/>
    </row>
    <row r="17" spans="1:13" x14ac:dyDescent="0.2">
      <c r="A17" s="143" t="s">
        <v>66</v>
      </c>
      <c r="B17" s="129"/>
      <c r="C17" s="143">
        <v>30</v>
      </c>
      <c r="D17" s="129"/>
      <c r="E17" s="144" t="s">
        <v>35</v>
      </c>
      <c r="F17" s="129"/>
      <c r="G17" s="148">
        <v>0.53</v>
      </c>
      <c r="H17" s="129"/>
      <c r="I17" s="140">
        <f t="shared" si="0"/>
        <v>15.9</v>
      </c>
      <c r="J17" s="121"/>
    </row>
    <row r="18" spans="1:13" x14ac:dyDescent="0.2">
      <c r="A18" s="143" t="s">
        <v>14</v>
      </c>
      <c r="B18" s="129"/>
      <c r="C18" s="143">
        <v>50</v>
      </c>
      <c r="D18" s="129"/>
      <c r="E18" s="144" t="s">
        <v>35</v>
      </c>
      <c r="F18" s="129"/>
      <c r="G18" s="148">
        <v>0.44</v>
      </c>
      <c r="H18" s="129"/>
      <c r="I18" s="149">
        <f t="shared" si="0"/>
        <v>22</v>
      </c>
      <c r="J18" s="121"/>
    </row>
    <row r="19" spans="1:13" x14ac:dyDescent="0.2">
      <c r="A19" s="213" t="s">
        <v>15</v>
      </c>
      <c r="B19" s="212"/>
      <c r="C19" s="213">
        <v>30</v>
      </c>
      <c r="D19" s="212"/>
      <c r="E19" s="144" t="s">
        <v>35</v>
      </c>
      <c r="F19" s="212"/>
      <c r="G19" s="148">
        <v>0.73</v>
      </c>
      <c r="H19" s="129"/>
      <c r="I19" s="149">
        <f t="shared" si="0"/>
        <v>21.9</v>
      </c>
      <c r="J19" s="121"/>
    </row>
    <row r="20" spans="1:13" x14ac:dyDescent="0.2">
      <c r="A20" s="143"/>
      <c r="B20" s="129"/>
      <c r="C20" s="143"/>
      <c r="D20" s="129"/>
      <c r="E20" s="144"/>
      <c r="F20" s="129"/>
      <c r="G20" s="148"/>
      <c r="H20" s="129"/>
      <c r="I20" s="149">
        <f t="shared" si="0"/>
        <v>0</v>
      </c>
      <c r="J20" s="121"/>
    </row>
    <row r="21" spans="1:13" x14ac:dyDescent="0.2">
      <c r="B21" s="129"/>
      <c r="C21" s="143"/>
      <c r="D21" s="129"/>
      <c r="E21" s="144"/>
      <c r="F21" s="129"/>
      <c r="G21" s="146"/>
      <c r="H21" s="129"/>
      <c r="I21" s="149">
        <f t="shared" si="0"/>
        <v>0</v>
      </c>
      <c r="J21" s="121"/>
    </row>
    <row r="22" spans="1:13" x14ac:dyDescent="0.2">
      <c r="A22" s="141"/>
      <c r="B22" s="129"/>
      <c r="C22" s="129"/>
      <c r="D22" s="129"/>
      <c r="E22" s="130"/>
      <c r="F22" s="129"/>
      <c r="G22" s="139"/>
      <c r="H22" s="129"/>
      <c r="I22" s="149"/>
      <c r="J22" s="121"/>
    </row>
    <row r="23" spans="1:13" x14ac:dyDescent="0.2">
      <c r="A23" s="141" t="s">
        <v>16</v>
      </c>
      <c r="B23" s="129"/>
      <c r="C23" s="129"/>
      <c r="D23" s="129"/>
      <c r="E23" s="130"/>
      <c r="F23" s="129"/>
      <c r="G23" s="139"/>
      <c r="H23" s="129"/>
      <c r="I23" s="151">
        <f>SUM(I24:I28)</f>
        <v>9.8000000000000007</v>
      </c>
      <c r="J23" s="121"/>
    </row>
    <row r="24" spans="1:13" x14ac:dyDescent="0.2">
      <c r="A24" s="152" t="s">
        <v>198</v>
      </c>
      <c r="B24" s="215"/>
      <c r="C24" s="211">
        <v>40</v>
      </c>
      <c r="D24" s="215"/>
      <c r="E24" s="184" t="s">
        <v>175</v>
      </c>
      <c r="F24" s="212"/>
      <c r="G24" s="148">
        <v>0.21</v>
      </c>
      <c r="H24" s="129"/>
      <c r="I24" s="149">
        <f>C24*G24</f>
        <v>8.4</v>
      </c>
      <c r="J24" s="121"/>
    </row>
    <row r="25" spans="1:13" x14ac:dyDescent="0.2">
      <c r="A25" s="152" t="s">
        <v>156</v>
      </c>
      <c r="B25" s="212"/>
      <c r="C25" s="153">
        <v>2</v>
      </c>
      <c r="D25" s="212"/>
      <c r="E25" s="185" t="s">
        <v>35</v>
      </c>
      <c r="F25" s="212"/>
      <c r="G25" s="148">
        <v>0.7</v>
      </c>
      <c r="H25" s="129"/>
      <c r="I25" s="149">
        <f>C25*G25</f>
        <v>1.4</v>
      </c>
      <c r="J25" s="121"/>
    </row>
    <row r="26" spans="1:13" x14ac:dyDescent="0.2">
      <c r="A26" s="152"/>
      <c r="B26" s="129"/>
      <c r="C26" s="153"/>
      <c r="D26" s="129"/>
      <c r="E26" s="185"/>
      <c r="F26" s="129"/>
      <c r="G26" s="148"/>
      <c r="H26" s="129"/>
      <c r="I26" s="149">
        <f>C26*G26</f>
        <v>0</v>
      </c>
      <c r="J26" s="121"/>
      <c r="K26" s="180"/>
      <c r="L26" s="180"/>
      <c r="M26" s="180"/>
    </row>
    <row r="27" spans="1:13" x14ac:dyDescent="0.2">
      <c r="A27" s="143"/>
      <c r="B27" s="129"/>
      <c r="C27" s="143"/>
      <c r="D27" s="129"/>
      <c r="E27" s="144"/>
      <c r="F27" s="129"/>
      <c r="G27" s="150"/>
      <c r="H27" s="129"/>
      <c r="I27" s="149">
        <f>C27*G27</f>
        <v>0</v>
      </c>
      <c r="J27" s="121"/>
    </row>
    <row r="28" spans="1:13" x14ac:dyDescent="0.2">
      <c r="A28" s="143"/>
      <c r="B28" s="129"/>
      <c r="C28" s="143"/>
      <c r="D28" s="129"/>
      <c r="E28" s="144"/>
      <c r="F28" s="129"/>
      <c r="G28" s="150"/>
      <c r="H28" s="129"/>
      <c r="I28" s="149">
        <f>C28*G28</f>
        <v>0</v>
      </c>
      <c r="J28" s="121"/>
    </row>
    <row r="29" spans="1:13" ht="5.25" customHeight="1" x14ac:dyDescent="0.2">
      <c r="A29" s="129"/>
      <c r="B29" s="129"/>
      <c r="C29" s="129"/>
      <c r="D29" s="129"/>
      <c r="E29" s="130"/>
      <c r="F29" s="129"/>
      <c r="G29" s="139"/>
      <c r="H29" s="129"/>
      <c r="I29" s="149"/>
      <c r="J29" s="121"/>
    </row>
    <row r="30" spans="1:13" x14ac:dyDescent="0.2">
      <c r="A30" s="141" t="s">
        <v>39</v>
      </c>
      <c r="B30" s="129"/>
      <c r="C30" s="129"/>
      <c r="D30" s="129"/>
      <c r="E30" s="130"/>
      <c r="F30" s="129"/>
      <c r="G30" s="139"/>
      <c r="H30" s="129"/>
      <c r="I30" s="151">
        <f>SUM(I31:I35)</f>
        <v>343.75</v>
      </c>
      <c r="J30" s="121"/>
    </row>
    <row r="31" spans="1:13" x14ac:dyDescent="0.2">
      <c r="A31" s="183" t="s">
        <v>119</v>
      </c>
      <c r="B31" s="129"/>
      <c r="C31" s="143">
        <v>12</v>
      </c>
      <c r="D31" s="129"/>
      <c r="E31" s="144" t="s">
        <v>60</v>
      </c>
      <c r="F31" s="129"/>
      <c r="G31" s="148">
        <v>3</v>
      </c>
      <c r="H31" s="129"/>
      <c r="I31" s="149">
        <f>C31*G31</f>
        <v>36</v>
      </c>
      <c r="J31" s="121"/>
    </row>
    <row r="32" spans="1:13" x14ac:dyDescent="0.2">
      <c r="A32" s="183" t="s">
        <v>17</v>
      </c>
      <c r="B32" s="129"/>
      <c r="C32" s="143">
        <v>1</v>
      </c>
      <c r="D32" s="129"/>
      <c r="E32" s="144" t="s">
        <v>163</v>
      </c>
      <c r="F32" s="129"/>
      <c r="G32" s="148">
        <v>7.75</v>
      </c>
      <c r="H32" s="129"/>
      <c r="I32" s="149">
        <f>C32*G32</f>
        <v>7.75</v>
      </c>
      <c r="J32" s="121"/>
    </row>
    <row r="33" spans="1:10" x14ac:dyDescent="0.2">
      <c r="A33" s="143" t="s">
        <v>76</v>
      </c>
      <c r="B33" s="129"/>
      <c r="C33" s="143">
        <v>30</v>
      </c>
      <c r="D33" s="129"/>
      <c r="E33" s="144" t="s">
        <v>60</v>
      </c>
      <c r="F33" s="129"/>
      <c r="G33" s="148">
        <v>10</v>
      </c>
      <c r="H33" s="129"/>
      <c r="I33" s="149">
        <f>C33*G33</f>
        <v>300</v>
      </c>
      <c r="J33" s="121"/>
    </row>
    <row r="34" spans="1:10" x14ac:dyDescent="0.2">
      <c r="A34" s="143"/>
      <c r="B34" s="129"/>
      <c r="C34" s="143"/>
      <c r="D34" s="129"/>
      <c r="E34" s="144"/>
      <c r="F34" s="129"/>
      <c r="G34" s="150"/>
      <c r="H34" s="129"/>
      <c r="I34" s="149">
        <f>C34*G34</f>
        <v>0</v>
      </c>
      <c r="J34" s="121"/>
    </row>
    <row r="35" spans="1:10" x14ac:dyDescent="0.2">
      <c r="A35" s="143"/>
      <c r="B35" s="129"/>
      <c r="C35" s="143"/>
      <c r="D35" s="129"/>
      <c r="E35" s="144"/>
      <c r="F35" s="129"/>
      <c r="G35" s="150"/>
      <c r="H35" s="129"/>
      <c r="I35" s="149">
        <f>C35*G35</f>
        <v>0</v>
      </c>
      <c r="J35" s="121"/>
    </row>
    <row r="36" spans="1:10" ht="6" customHeight="1" x14ac:dyDescent="0.2">
      <c r="A36" s="129"/>
      <c r="B36" s="129"/>
      <c r="C36" s="129"/>
      <c r="D36" s="129"/>
      <c r="E36" s="130"/>
      <c r="F36" s="129"/>
      <c r="G36" s="139"/>
      <c r="H36" s="129"/>
      <c r="I36" s="149"/>
      <c r="J36" s="121"/>
    </row>
    <row r="37" spans="1:10" x14ac:dyDescent="0.2">
      <c r="A37" s="141" t="s">
        <v>19</v>
      </c>
      <c r="B37" s="129"/>
      <c r="C37" s="154"/>
      <c r="D37" s="129"/>
      <c r="E37" s="130"/>
      <c r="F37" s="129"/>
      <c r="G37" s="139"/>
      <c r="H37" s="129"/>
      <c r="I37" s="151">
        <f>SUM(I38:I40)</f>
        <v>117.89999999999999</v>
      </c>
      <c r="J37" s="121"/>
    </row>
    <row r="38" spans="1:10" x14ac:dyDescent="0.2">
      <c r="A38" s="143" t="s">
        <v>77</v>
      </c>
      <c r="B38" s="129"/>
      <c r="C38" s="143">
        <v>30</v>
      </c>
      <c r="D38" s="129"/>
      <c r="E38" s="144" t="s">
        <v>165</v>
      </c>
      <c r="F38" s="129"/>
      <c r="G38" s="148">
        <v>1.9</v>
      </c>
      <c r="H38" s="129"/>
      <c r="I38" s="149">
        <f>C38*G38</f>
        <v>57</v>
      </c>
      <c r="J38" s="121"/>
    </row>
    <row r="39" spans="1:10" x14ac:dyDescent="0.2">
      <c r="A39" s="143" t="s">
        <v>18</v>
      </c>
      <c r="B39" s="129"/>
      <c r="C39" s="143">
        <v>1</v>
      </c>
      <c r="D39" s="129"/>
      <c r="E39" s="144" t="s">
        <v>163</v>
      </c>
      <c r="F39" s="129"/>
      <c r="G39" s="193">
        <v>45.6</v>
      </c>
      <c r="H39" s="129"/>
      <c r="I39" s="149">
        <f>C39*G39</f>
        <v>45.6</v>
      </c>
      <c r="J39" s="121"/>
    </row>
    <row r="40" spans="1:10" x14ac:dyDescent="0.2">
      <c r="A40" s="143" t="s">
        <v>78</v>
      </c>
      <c r="B40" s="129"/>
      <c r="C40" s="143">
        <v>30</v>
      </c>
      <c r="D40" s="129"/>
      <c r="E40" s="144" t="s">
        <v>165</v>
      </c>
      <c r="F40" s="129"/>
      <c r="G40" s="193">
        <v>0.51</v>
      </c>
      <c r="H40" s="129"/>
      <c r="I40" s="149">
        <f>C40*G40</f>
        <v>15.3</v>
      </c>
      <c r="J40" s="121"/>
    </row>
    <row r="41" spans="1:10" ht="6" customHeight="1" x14ac:dyDescent="0.2">
      <c r="A41" s="186"/>
      <c r="B41" s="154"/>
      <c r="C41" s="156"/>
      <c r="D41" s="154"/>
      <c r="E41" s="157"/>
      <c r="F41" s="154"/>
      <c r="G41" s="158"/>
      <c r="H41" s="129"/>
      <c r="I41" s="149"/>
      <c r="J41" s="121"/>
    </row>
    <row r="42" spans="1:10" x14ac:dyDescent="0.2">
      <c r="A42" s="141" t="s">
        <v>121</v>
      </c>
      <c r="B42" s="129"/>
      <c r="C42" s="129"/>
      <c r="D42" s="129"/>
      <c r="E42" s="130"/>
      <c r="F42" s="129"/>
      <c r="G42" s="139"/>
      <c r="H42" s="129"/>
      <c r="I42" s="151">
        <f>SUM(I43:I47)</f>
        <v>37.384</v>
      </c>
      <c r="J42" s="121"/>
    </row>
    <row r="43" spans="1:10" x14ac:dyDescent="0.2">
      <c r="A43" s="143" t="s">
        <v>169</v>
      </c>
      <c r="B43" s="129"/>
      <c r="C43" s="147">
        <v>2.11</v>
      </c>
      <c r="D43" s="129"/>
      <c r="E43" s="144" t="s">
        <v>112</v>
      </c>
      <c r="F43" s="129"/>
      <c r="G43" s="148">
        <v>2.5</v>
      </c>
      <c r="H43" s="129"/>
      <c r="I43" s="149">
        <f>C43*G43</f>
        <v>5.2749999999999995</v>
      </c>
      <c r="J43" s="121"/>
    </row>
    <row r="44" spans="1:10" x14ac:dyDescent="0.2">
      <c r="A44" s="143" t="s">
        <v>170</v>
      </c>
      <c r="B44" s="129"/>
      <c r="C44" s="201">
        <v>7</v>
      </c>
      <c r="D44" s="129"/>
      <c r="E44" s="144" t="s">
        <v>112</v>
      </c>
      <c r="F44" s="129"/>
      <c r="G44" s="148">
        <v>2.2999999999999998</v>
      </c>
      <c r="H44" s="129"/>
      <c r="I44" s="149">
        <f>C44*G44</f>
        <v>16.099999999999998</v>
      </c>
      <c r="J44" s="121"/>
    </row>
    <row r="45" spans="1:10" x14ac:dyDescent="0.2">
      <c r="A45" s="147" t="s">
        <v>171</v>
      </c>
      <c r="B45" s="129"/>
      <c r="C45" s="143">
        <v>0.14000000000000001</v>
      </c>
      <c r="D45" s="129"/>
      <c r="E45" s="144" t="s">
        <v>112</v>
      </c>
      <c r="F45" s="129"/>
      <c r="G45" s="148">
        <v>2.85</v>
      </c>
      <c r="H45" s="129"/>
      <c r="I45" s="149">
        <f>C45*G45</f>
        <v>0.39900000000000008</v>
      </c>
      <c r="J45" s="121"/>
    </row>
    <row r="46" spans="1:10" x14ac:dyDescent="0.2">
      <c r="A46" s="147" t="s">
        <v>125</v>
      </c>
      <c r="B46" s="129"/>
      <c r="C46" s="143">
        <v>1</v>
      </c>
      <c r="D46" s="129"/>
      <c r="E46" s="144" t="s">
        <v>37</v>
      </c>
      <c r="F46" s="129"/>
      <c r="G46" s="148">
        <v>3.27</v>
      </c>
      <c r="H46" s="129"/>
      <c r="I46" s="149">
        <f>C46*G46</f>
        <v>3.27</v>
      </c>
      <c r="J46" s="121"/>
    </row>
    <row r="47" spans="1:10" x14ac:dyDescent="0.2">
      <c r="A47" s="147" t="s">
        <v>172</v>
      </c>
      <c r="B47" s="129"/>
      <c r="C47" s="143">
        <v>1</v>
      </c>
      <c r="D47" s="129"/>
      <c r="E47" s="144" t="s">
        <v>37</v>
      </c>
      <c r="F47" s="129"/>
      <c r="G47" s="148">
        <v>12.34</v>
      </c>
      <c r="H47" s="129"/>
      <c r="I47" s="149">
        <f>C47*G47</f>
        <v>12.34</v>
      </c>
      <c r="J47" s="121"/>
    </row>
    <row r="48" spans="1:10" ht="6" customHeight="1" x14ac:dyDescent="0.2">
      <c r="A48" s="156"/>
      <c r="B48" s="154"/>
      <c r="C48" s="156"/>
      <c r="D48" s="154"/>
      <c r="E48" s="157"/>
      <c r="F48" s="154"/>
      <c r="G48" s="158"/>
      <c r="H48" s="129"/>
      <c r="I48" s="149"/>
      <c r="J48" s="121"/>
    </row>
    <row r="49" spans="1:10" x14ac:dyDescent="0.2">
      <c r="A49" s="141" t="s">
        <v>122</v>
      </c>
      <c r="B49" s="129"/>
      <c r="C49" s="129"/>
      <c r="D49" s="129"/>
      <c r="E49" s="130"/>
      <c r="F49" s="129"/>
      <c r="G49" s="139"/>
      <c r="H49" s="129"/>
      <c r="I49" s="151">
        <f>SUM(I50:I53)</f>
        <v>71.644999999999996</v>
      </c>
      <c r="J49" s="121"/>
    </row>
    <row r="50" spans="1:10" x14ac:dyDescent="0.2">
      <c r="A50" s="143" t="s">
        <v>167</v>
      </c>
      <c r="B50" s="129"/>
      <c r="C50" s="147">
        <v>1.86</v>
      </c>
      <c r="D50" s="129"/>
      <c r="E50" s="144" t="s">
        <v>38</v>
      </c>
      <c r="F50" s="129"/>
      <c r="G50" s="148">
        <v>18.5</v>
      </c>
      <c r="H50" s="129"/>
      <c r="I50" s="149">
        <f>C50*G50</f>
        <v>34.410000000000004</v>
      </c>
      <c r="J50" s="121"/>
    </row>
    <row r="51" spans="1:10" x14ac:dyDescent="0.2">
      <c r="A51" s="143" t="s">
        <v>211</v>
      </c>
      <c r="B51" s="129"/>
      <c r="C51" s="143">
        <v>1.2</v>
      </c>
      <c r="D51" s="129"/>
      <c r="E51" s="144" t="s">
        <v>38</v>
      </c>
      <c r="F51" s="129"/>
      <c r="G51" s="193">
        <v>18.5</v>
      </c>
      <c r="H51" s="129"/>
      <c r="I51" s="149">
        <f>C51*G51</f>
        <v>22.2</v>
      </c>
      <c r="J51" s="121"/>
    </row>
    <row r="52" spans="1:10" s="209" customFormat="1" x14ac:dyDescent="0.2">
      <c r="A52" s="213" t="s">
        <v>212</v>
      </c>
      <c r="B52" s="212"/>
      <c r="C52" s="213">
        <v>0.64</v>
      </c>
      <c r="D52" s="212"/>
      <c r="E52" s="144" t="s">
        <v>38</v>
      </c>
      <c r="F52" s="212"/>
      <c r="G52" s="193">
        <v>18.5</v>
      </c>
      <c r="H52" s="212"/>
      <c r="I52" s="149">
        <f>C52*G52</f>
        <v>11.84</v>
      </c>
      <c r="J52" s="121"/>
    </row>
    <row r="53" spans="1:10" x14ac:dyDescent="0.2">
      <c r="A53" s="143" t="s">
        <v>168</v>
      </c>
      <c r="B53" s="129"/>
      <c r="C53" s="143">
        <v>0.3</v>
      </c>
      <c r="D53" s="129"/>
      <c r="E53" s="144" t="s">
        <v>38</v>
      </c>
      <c r="F53" s="129"/>
      <c r="G53" s="148">
        <v>10.65</v>
      </c>
      <c r="H53" s="129"/>
      <c r="I53" s="149">
        <f>C53*G53</f>
        <v>3.1949999999999998</v>
      </c>
      <c r="J53" s="121"/>
    </row>
    <row r="54" spans="1:10" ht="5.25" customHeight="1" x14ac:dyDescent="0.2">
      <c r="A54" s="129"/>
      <c r="B54" s="129"/>
      <c r="C54" s="129"/>
      <c r="D54" s="129"/>
      <c r="E54" s="130"/>
      <c r="F54" s="129"/>
      <c r="G54" s="139"/>
      <c r="H54" s="129"/>
      <c r="I54" s="149"/>
      <c r="J54" s="121"/>
    </row>
    <row r="55" spans="1:10" x14ac:dyDescent="0.2">
      <c r="A55" s="141" t="s">
        <v>20</v>
      </c>
      <c r="B55" s="129"/>
      <c r="C55" s="129"/>
      <c r="D55" s="129"/>
      <c r="E55" s="130"/>
      <c r="F55" s="129"/>
      <c r="G55" s="139"/>
      <c r="H55" s="129"/>
      <c r="I55" s="151">
        <f>SUM(I56:I57)</f>
        <v>0</v>
      </c>
      <c r="J55" s="121"/>
    </row>
    <row r="56" spans="1:10" x14ac:dyDescent="0.2">
      <c r="A56" s="143"/>
      <c r="B56" s="129"/>
      <c r="C56" s="143"/>
      <c r="D56" s="129"/>
      <c r="E56" s="144"/>
      <c r="F56" s="129"/>
      <c r="G56" s="160"/>
      <c r="H56" s="129"/>
      <c r="I56" s="149">
        <f>C56*G56</f>
        <v>0</v>
      </c>
      <c r="J56" s="121"/>
    </row>
    <row r="57" spans="1:10" x14ac:dyDescent="0.2">
      <c r="A57" s="143"/>
      <c r="B57" s="129"/>
      <c r="C57" s="143"/>
      <c r="D57" s="129"/>
      <c r="E57" s="144"/>
      <c r="F57" s="129"/>
      <c r="G57" s="150"/>
      <c r="H57" s="129"/>
      <c r="I57" s="149">
        <f>C57*G57</f>
        <v>0</v>
      </c>
      <c r="J57" s="121"/>
    </row>
    <row r="58" spans="1:10" ht="4.5" customHeight="1" x14ac:dyDescent="0.2">
      <c r="A58" s="156"/>
      <c r="B58" s="154"/>
      <c r="C58" s="156"/>
      <c r="D58" s="154"/>
      <c r="E58" s="157"/>
      <c r="F58" s="154"/>
      <c r="G58" s="159"/>
      <c r="H58" s="129"/>
      <c r="I58" s="149"/>
      <c r="J58" s="121"/>
    </row>
    <row r="59" spans="1:10" x14ac:dyDescent="0.2">
      <c r="A59" s="141" t="s">
        <v>126</v>
      </c>
      <c r="B59" s="129"/>
      <c r="C59" s="129"/>
      <c r="D59" s="129"/>
      <c r="E59" s="130"/>
      <c r="F59" s="129"/>
      <c r="G59" s="139"/>
      <c r="H59" s="129"/>
      <c r="I59" s="151">
        <f>SUM(I60:I61)</f>
        <v>0</v>
      </c>
      <c r="J59" s="121"/>
    </row>
    <row r="60" spans="1:10" x14ac:dyDescent="0.2">
      <c r="A60" s="143"/>
      <c r="B60" s="129"/>
      <c r="C60" s="143"/>
      <c r="D60" s="129"/>
      <c r="E60" s="144"/>
      <c r="F60" s="129"/>
      <c r="G60" s="160"/>
      <c r="H60" s="129"/>
      <c r="I60" s="149">
        <f>C60*G60</f>
        <v>0</v>
      </c>
      <c r="J60" s="121"/>
    </row>
    <row r="61" spans="1:10" x14ac:dyDescent="0.2">
      <c r="A61" s="143"/>
      <c r="B61" s="129"/>
      <c r="C61" s="143"/>
      <c r="D61" s="129"/>
      <c r="E61" s="144"/>
      <c r="F61" s="129"/>
      <c r="G61" s="150"/>
      <c r="H61" s="129"/>
      <c r="I61" s="149">
        <f>C61*G61</f>
        <v>0</v>
      </c>
      <c r="J61" s="121"/>
    </row>
    <row r="62" spans="1:10" ht="4.5" customHeight="1" x14ac:dyDescent="0.2">
      <c r="A62" s="156"/>
      <c r="B62" s="154"/>
      <c r="C62" s="156"/>
      <c r="D62" s="154"/>
      <c r="E62" s="157"/>
      <c r="F62" s="154"/>
      <c r="G62" s="159"/>
      <c r="H62" s="129"/>
      <c r="I62" s="149"/>
      <c r="J62" s="121"/>
    </row>
    <row r="63" spans="1:10" x14ac:dyDescent="0.2">
      <c r="A63" s="161" t="s">
        <v>208</v>
      </c>
      <c r="B63" s="129"/>
      <c r="C63" s="316"/>
      <c r="D63" s="314"/>
      <c r="E63" s="314"/>
      <c r="F63" s="314"/>
      <c r="G63" s="314"/>
      <c r="H63" s="129"/>
      <c r="I63" s="148">
        <v>15.15</v>
      </c>
      <c r="J63" s="121"/>
    </row>
    <row r="64" spans="1:10" ht="5.25" customHeight="1" x14ac:dyDescent="0.2">
      <c r="A64" s="129"/>
      <c r="B64" s="129"/>
      <c r="C64" s="129"/>
      <c r="D64" s="129"/>
      <c r="E64" s="217"/>
      <c r="F64" s="129"/>
      <c r="G64" s="129"/>
      <c r="H64" s="129"/>
      <c r="I64" s="149"/>
      <c r="J64" s="121"/>
    </row>
    <row r="65" spans="1:10" x14ac:dyDescent="0.2">
      <c r="A65" s="141" t="s">
        <v>24</v>
      </c>
      <c r="B65" s="129"/>
      <c r="C65" s="129"/>
      <c r="D65" s="129"/>
      <c r="E65" s="130"/>
      <c r="F65" s="129"/>
      <c r="G65" s="129"/>
      <c r="H65" s="129"/>
      <c r="I65" s="149">
        <f>SUM(I11:I63)-(I11+I15+I23+I30+I37+I42+I49+I55+I59)</f>
        <v>812.67899999999963</v>
      </c>
      <c r="J65" s="121"/>
    </row>
    <row r="66" spans="1:10" x14ac:dyDescent="0.2">
      <c r="A66" s="141" t="s">
        <v>25</v>
      </c>
      <c r="B66" s="129"/>
      <c r="C66" s="129"/>
      <c r="D66" s="129"/>
      <c r="E66" s="130"/>
      <c r="F66" s="129"/>
      <c r="G66" s="129"/>
      <c r="H66" s="129"/>
      <c r="I66" s="149">
        <f>I65/C7</f>
        <v>27.089299999999987</v>
      </c>
      <c r="J66" s="121"/>
    </row>
    <row r="67" spans="1:10" ht="5.25" customHeight="1" x14ac:dyDescent="0.2">
      <c r="A67" s="129"/>
      <c r="B67" s="129"/>
      <c r="C67" s="129"/>
      <c r="D67" s="129"/>
      <c r="E67" s="130"/>
      <c r="F67" s="129"/>
      <c r="G67" s="129"/>
      <c r="H67" s="129"/>
      <c r="I67" s="149"/>
      <c r="J67" s="121"/>
    </row>
    <row r="68" spans="1:10" x14ac:dyDescent="0.2">
      <c r="A68" s="124" t="s">
        <v>26</v>
      </c>
      <c r="B68" s="124"/>
      <c r="C68" s="124"/>
      <c r="D68" s="124"/>
      <c r="E68" s="125"/>
      <c r="F68" s="124"/>
      <c r="G68" s="124"/>
      <c r="H68" s="124"/>
      <c r="I68" s="162">
        <f>I7-I65</f>
        <v>387.32100000000037</v>
      </c>
      <c r="J68" s="121"/>
    </row>
    <row r="69" spans="1:10" ht="5.25" customHeight="1" x14ac:dyDescent="0.2">
      <c r="A69" s="129"/>
      <c r="B69" s="129"/>
      <c r="C69" s="129"/>
      <c r="D69" s="129"/>
      <c r="E69" s="130"/>
      <c r="F69" s="129"/>
      <c r="G69" s="129"/>
      <c r="H69" s="129"/>
      <c r="I69" s="149"/>
      <c r="J69" s="121"/>
    </row>
    <row r="70" spans="1:10" x14ac:dyDescent="0.2">
      <c r="A70" s="128" t="s">
        <v>27</v>
      </c>
      <c r="B70" s="129"/>
      <c r="C70" s="129"/>
      <c r="D70" s="129"/>
      <c r="E70" s="130"/>
      <c r="F70" s="129"/>
      <c r="G70" s="129"/>
      <c r="H70" s="129"/>
      <c r="I70" s="149"/>
      <c r="J70" s="121"/>
    </row>
    <row r="71" spans="1:10" x14ac:dyDescent="0.2">
      <c r="A71" s="312" t="s">
        <v>59</v>
      </c>
      <c r="B71" s="312"/>
      <c r="C71" s="312"/>
      <c r="D71" s="310"/>
      <c r="E71" s="310"/>
      <c r="F71" s="310"/>
      <c r="G71" s="310"/>
      <c r="H71" s="310"/>
      <c r="I71" s="148">
        <v>1.44</v>
      </c>
      <c r="J71" s="121"/>
    </row>
    <row r="72" spans="1:10" x14ac:dyDescent="0.2">
      <c r="A72" s="312" t="s">
        <v>57</v>
      </c>
      <c r="B72" s="312"/>
      <c r="C72" s="312"/>
      <c r="D72" s="310"/>
      <c r="E72" s="310"/>
      <c r="F72" s="310"/>
      <c r="G72" s="310"/>
      <c r="H72" s="310"/>
      <c r="I72" s="148">
        <v>47.08</v>
      </c>
      <c r="J72" s="121"/>
    </row>
    <row r="73" spans="1:10" x14ac:dyDescent="0.2">
      <c r="A73" s="309" t="s">
        <v>58</v>
      </c>
      <c r="B73" s="309"/>
      <c r="C73" s="309"/>
      <c r="D73" s="310"/>
      <c r="E73" s="310"/>
      <c r="F73" s="310"/>
      <c r="G73" s="310"/>
      <c r="H73" s="310"/>
      <c r="I73" s="211"/>
      <c r="J73" s="121"/>
    </row>
    <row r="74" spans="1:10" x14ac:dyDescent="0.2">
      <c r="A74" s="309" t="s">
        <v>174</v>
      </c>
      <c r="B74" s="309"/>
      <c r="C74" s="309"/>
      <c r="D74" s="310"/>
      <c r="E74" s="310"/>
      <c r="F74" s="310"/>
      <c r="G74" s="310"/>
      <c r="H74" s="310"/>
      <c r="I74" s="148">
        <v>250</v>
      </c>
      <c r="J74" s="121"/>
    </row>
    <row r="75" spans="1:10" x14ac:dyDescent="0.2">
      <c r="A75" s="309" t="s">
        <v>173</v>
      </c>
      <c r="B75" s="309"/>
      <c r="C75" s="309"/>
      <c r="D75" s="310"/>
      <c r="E75" s="310"/>
      <c r="F75" s="310"/>
      <c r="G75" s="310"/>
      <c r="H75" s="310"/>
      <c r="I75" s="148">
        <v>20</v>
      </c>
      <c r="J75" s="121"/>
    </row>
    <row r="76" spans="1:10" x14ac:dyDescent="0.2">
      <c r="A76" s="309" t="s">
        <v>29</v>
      </c>
      <c r="B76" s="309"/>
      <c r="C76" s="309"/>
      <c r="D76" s="310"/>
      <c r="E76" s="310"/>
      <c r="F76" s="310"/>
      <c r="G76" s="310"/>
      <c r="H76" s="310"/>
      <c r="I76" s="148">
        <v>55</v>
      </c>
      <c r="J76" s="121"/>
    </row>
    <row r="77" spans="1:10" x14ac:dyDescent="0.2">
      <c r="A77" s="309"/>
      <c r="B77" s="309"/>
      <c r="C77" s="309"/>
      <c r="D77" s="310"/>
      <c r="E77" s="310"/>
      <c r="F77" s="310"/>
      <c r="G77" s="310"/>
      <c r="H77" s="310"/>
      <c r="I77" s="147"/>
      <c r="J77" s="121"/>
    </row>
    <row r="78" spans="1:10" x14ac:dyDescent="0.2">
      <c r="A78" s="309"/>
      <c r="B78" s="309"/>
      <c r="C78" s="309"/>
      <c r="D78" s="310"/>
      <c r="E78" s="310"/>
      <c r="F78" s="310"/>
      <c r="G78" s="310"/>
      <c r="H78" s="310"/>
      <c r="I78" s="163"/>
      <c r="J78" s="121"/>
    </row>
    <row r="79" spans="1:10" ht="5.25" customHeight="1" x14ac:dyDescent="0.2">
      <c r="A79" s="129"/>
      <c r="B79" s="129"/>
      <c r="C79" s="129"/>
      <c r="D79" s="129"/>
      <c r="E79" s="130"/>
      <c r="F79" s="129"/>
      <c r="G79" s="129"/>
      <c r="H79" s="129"/>
      <c r="I79" s="149"/>
      <c r="J79" s="121"/>
    </row>
    <row r="80" spans="1:10" x14ac:dyDescent="0.2">
      <c r="A80" s="141" t="s">
        <v>30</v>
      </c>
      <c r="B80" s="129"/>
      <c r="C80" s="129"/>
      <c r="D80" s="129"/>
      <c r="E80" s="130"/>
      <c r="F80" s="129"/>
      <c r="G80" s="129"/>
      <c r="H80" s="129"/>
      <c r="I80" s="149">
        <f>SUM(I70:I78)</f>
        <v>373.52</v>
      </c>
      <c r="J80" s="121"/>
    </row>
    <row r="81" spans="1:10" x14ac:dyDescent="0.2">
      <c r="A81" s="141" t="s">
        <v>31</v>
      </c>
      <c r="B81" s="129"/>
      <c r="C81" s="129"/>
      <c r="D81" s="129"/>
      <c r="E81" s="130"/>
      <c r="F81" s="129"/>
      <c r="G81" s="129"/>
      <c r="H81" s="129"/>
      <c r="I81" s="149">
        <f>I80/C7</f>
        <v>12.450666666666667</v>
      </c>
      <c r="J81" s="121"/>
    </row>
    <row r="82" spans="1:10" x14ac:dyDescent="0.2">
      <c r="A82" s="129"/>
      <c r="B82" s="129"/>
      <c r="C82" s="129"/>
      <c r="D82" s="129"/>
      <c r="E82" s="130"/>
      <c r="F82" s="129"/>
      <c r="G82" s="129"/>
      <c r="H82" s="129"/>
      <c r="I82" s="149"/>
      <c r="J82" s="121"/>
    </row>
    <row r="83" spans="1:10" x14ac:dyDescent="0.2">
      <c r="A83" s="141" t="s">
        <v>32</v>
      </c>
      <c r="B83" s="129"/>
      <c r="C83" s="129"/>
      <c r="D83" s="129"/>
      <c r="E83" s="130"/>
      <c r="F83" s="129"/>
      <c r="G83" s="129"/>
      <c r="H83" s="129"/>
      <c r="I83" s="149">
        <f>I65+I80</f>
        <v>1186.1989999999996</v>
      </c>
      <c r="J83" s="121"/>
    </row>
    <row r="84" spans="1:10" x14ac:dyDescent="0.2">
      <c r="A84" s="141" t="s">
        <v>33</v>
      </c>
      <c r="B84" s="129"/>
      <c r="C84" s="129"/>
      <c r="D84" s="129"/>
      <c r="E84" s="130"/>
      <c r="F84" s="129"/>
      <c r="G84" s="129"/>
      <c r="H84" s="129"/>
      <c r="I84" s="149">
        <f>I83/C7</f>
        <v>39.53996666666665</v>
      </c>
      <c r="J84" s="121"/>
    </row>
    <row r="85" spans="1:10" x14ac:dyDescent="0.2">
      <c r="A85" s="129"/>
      <c r="B85" s="129"/>
      <c r="C85" s="129"/>
      <c r="D85" s="129"/>
      <c r="E85" s="130"/>
      <c r="F85" s="129"/>
      <c r="G85" s="129"/>
      <c r="H85" s="129"/>
      <c r="I85" s="149"/>
      <c r="J85" s="121"/>
    </row>
    <row r="86" spans="1:10" x14ac:dyDescent="0.2">
      <c r="A86" s="129" t="s">
        <v>34</v>
      </c>
      <c r="B86" s="129"/>
      <c r="C86" s="129"/>
      <c r="D86" s="129"/>
      <c r="E86" s="130"/>
      <c r="F86" s="129"/>
      <c r="G86" s="129"/>
      <c r="H86" s="129"/>
      <c r="I86" s="149">
        <f>I7-I83</f>
        <v>13.801000000000386</v>
      </c>
      <c r="J86" s="121"/>
    </row>
    <row r="87" spans="1:10" x14ac:dyDescent="0.2">
      <c r="A87" s="124"/>
      <c r="B87" s="124"/>
      <c r="C87" s="124"/>
      <c r="D87" s="124"/>
      <c r="E87" s="125"/>
      <c r="F87" s="124"/>
      <c r="G87" s="124"/>
      <c r="H87" s="124"/>
      <c r="I87" s="126"/>
      <c r="J87" s="127"/>
    </row>
    <row r="88" spans="1:10" x14ac:dyDescent="0.2">
      <c r="A88" s="132" t="s">
        <v>79</v>
      </c>
      <c r="B88" s="132"/>
      <c r="C88" s="132"/>
      <c r="D88" s="132"/>
      <c r="E88" s="137"/>
      <c r="F88" s="132"/>
      <c r="G88" s="132"/>
      <c r="H88" s="132"/>
      <c r="I88" s="132"/>
      <c r="J88" s="164"/>
    </row>
    <row r="89" spans="1:10" x14ac:dyDescent="0.2">
      <c r="A89" s="311" t="s">
        <v>41</v>
      </c>
      <c r="B89" s="311"/>
      <c r="C89" s="311"/>
      <c r="D89" s="311"/>
      <c r="E89" s="311"/>
      <c r="F89" s="311"/>
      <c r="G89" s="311"/>
      <c r="H89" s="311"/>
      <c r="I89" s="311"/>
      <c r="J89" s="154"/>
    </row>
    <row r="90" spans="1:10" x14ac:dyDescent="0.2">
      <c r="A90" s="311"/>
      <c r="B90" s="311"/>
      <c r="C90" s="311"/>
      <c r="D90" s="311"/>
      <c r="E90" s="311"/>
      <c r="F90" s="311"/>
      <c r="G90" s="311"/>
      <c r="H90" s="311"/>
      <c r="I90" s="311"/>
      <c r="J90" s="154"/>
    </row>
    <row r="91" spans="1:10" x14ac:dyDescent="0.2">
      <c r="A91" s="311"/>
      <c r="B91" s="311"/>
      <c r="C91" s="311"/>
      <c r="D91" s="311"/>
      <c r="E91" s="311"/>
      <c r="F91" s="311"/>
      <c r="G91" s="311"/>
      <c r="H91" s="311"/>
      <c r="I91" s="311"/>
      <c r="J91" s="154"/>
    </row>
    <row r="92" spans="1:10" x14ac:dyDescent="0.2">
      <c r="A92" s="311"/>
      <c r="B92" s="311"/>
      <c r="C92" s="311"/>
      <c r="D92" s="311"/>
      <c r="E92" s="311"/>
      <c r="F92" s="311"/>
      <c r="G92" s="311"/>
      <c r="H92" s="311"/>
      <c r="I92" s="311"/>
      <c r="J92" s="154"/>
    </row>
    <row r="93" spans="1:10" x14ac:dyDescent="0.2">
      <c r="A93" s="311"/>
      <c r="B93" s="311"/>
      <c r="C93" s="311"/>
      <c r="D93" s="311"/>
      <c r="E93" s="311"/>
      <c r="F93" s="311"/>
      <c r="G93" s="311"/>
      <c r="H93" s="311"/>
      <c r="I93" s="311"/>
      <c r="J93" s="154"/>
    </row>
    <row r="94" spans="1:10" x14ac:dyDescent="0.2">
      <c r="A94" s="129"/>
      <c r="B94" s="129"/>
      <c r="C94" s="129"/>
      <c r="D94" s="129"/>
      <c r="E94" s="130"/>
      <c r="F94" s="129"/>
      <c r="G94" s="129"/>
      <c r="H94" s="129"/>
      <c r="I94" s="129"/>
      <c r="J94" s="154"/>
    </row>
    <row r="95" spans="1:10" x14ac:dyDescent="0.2">
      <c r="A95" s="165" t="s">
        <v>46</v>
      </c>
      <c r="B95" s="129"/>
      <c r="C95" s="166" t="s">
        <v>50</v>
      </c>
      <c r="D95" s="129"/>
      <c r="E95" s="130" t="s">
        <v>48</v>
      </c>
      <c r="F95" s="129"/>
      <c r="G95" s="166" t="s">
        <v>49</v>
      </c>
      <c r="H95" s="129"/>
      <c r="I95" s="129"/>
      <c r="J95" s="154"/>
    </row>
    <row r="96" spans="1:10" x14ac:dyDescent="0.2">
      <c r="A96" s="129"/>
      <c r="B96" s="129"/>
      <c r="C96" s="167">
        <v>0.1</v>
      </c>
      <c r="D96" s="129"/>
      <c r="E96" s="130"/>
      <c r="F96" s="129"/>
      <c r="G96" s="167">
        <v>0.1</v>
      </c>
      <c r="H96" s="129"/>
      <c r="I96" s="129"/>
      <c r="J96" s="154"/>
    </row>
    <row r="97" spans="1:10" x14ac:dyDescent="0.2">
      <c r="A97" s="129"/>
      <c r="B97" s="129"/>
      <c r="C97" s="168"/>
      <c r="D97" s="124"/>
      <c r="E97" s="123" t="s">
        <v>47</v>
      </c>
      <c r="F97" s="124"/>
      <c r="G97" s="168"/>
      <c r="H97" s="129"/>
      <c r="I97" s="129"/>
      <c r="J97" s="154"/>
    </row>
    <row r="98" spans="1:10" x14ac:dyDescent="0.2">
      <c r="A98" s="169" t="s">
        <v>43</v>
      </c>
      <c r="B98" s="129"/>
      <c r="C98" s="170">
        <f>E98*(1-C96)</f>
        <v>27</v>
      </c>
      <c r="D98" s="171"/>
      <c r="E98" s="172">
        <f>C7</f>
        <v>30</v>
      </c>
      <c r="F98" s="171"/>
      <c r="G98" s="173">
        <f>E98*(1+G96)</f>
        <v>33</v>
      </c>
      <c r="H98" s="129"/>
      <c r="I98" s="129"/>
      <c r="J98" s="154"/>
    </row>
    <row r="99" spans="1:10" ht="4.5" customHeight="1" x14ac:dyDescent="0.2">
      <c r="A99" s="129"/>
      <c r="B99" s="129"/>
      <c r="C99" s="129"/>
      <c r="D99" s="129"/>
      <c r="E99" s="130"/>
      <c r="F99" s="129"/>
      <c r="G99" s="129"/>
      <c r="H99" s="129"/>
      <c r="I99" s="129"/>
      <c r="J99" s="154"/>
    </row>
    <row r="100" spans="1:10" x14ac:dyDescent="0.2">
      <c r="A100" s="129" t="s">
        <v>51</v>
      </c>
      <c r="B100" s="129"/>
      <c r="C100" s="174">
        <f>$I$65/C98</f>
        <v>30.09922222222221</v>
      </c>
      <c r="D100" s="129"/>
      <c r="E100" s="174">
        <f>$I$65/E98</f>
        <v>27.089299999999987</v>
      </c>
      <c r="F100" s="129"/>
      <c r="G100" s="174">
        <f>$I$65/G98</f>
        <v>24.626636363636351</v>
      </c>
      <c r="H100" s="129"/>
      <c r="I100" s="129"/>
      <c r="J100" s="154"/>
    </row>
    <row r="101" spans="1:10" ht="4.5" customHeight="1" x14ac:dyDescent="0.2">
      <c r="A101" s="129"/>
      <c r="B101" s="129"/>
      <c r="C101" s="129"/>
      <c r="D101" s="129"/>
      <c r="E101" s="130"/>
      <c r="F101" s="129"/>
      <c r="G101" s="129"/>
      <c r="H101" s="129"/>
      <c r="I101" s="129"/>
      <c r="J101" s="154"/>
    </row>
    <row r="102" spans="1:10" x14ac:dyDescent="0.2">
      <c r="A102" s="129" t="s">
        <v>52</v>
      </c>
      <c r="B102" s="129"/>
      <c r="C102" s="174">
        <f>$I$80/C98</f>
        <v>13.834074074074074</v>
      </c>
      <c r="D102" s="129"/>
      <c r="E102" s="174">
        <f>$I$80/E98</f>
        <v>12.450666666666667</v>
      </c>
      <c r="F102" s="129"/>
      <c r="G102" s="174">
        <f>$I$80/G98</f>
        <v>11.318787878787878</v>
      </c>
      <c r="H102" s="129"/>
      <c r="I102" s="129"/>
      <c r="J102" s="154"/>
    </row>
    <row r="103" spans="1:10" ht="3.75" customHeight="1" x14ac:dyDescent="0.2">
      <c r="A103" s="129"/>
      <c r="B103" s="129"/>
      <c r="C103" s="129"/>
      <c r="D103" s="129"/>
      <c r="E103" s="130"/>
      <c r="F103" s="129"/>
      <c r="G103" s="129"/>
      <c r="H103" s="129"/>
      <c r="I103" s="129"/>
      <c r="J103" s="154"/>
    </row>
    <row r="104" spans="1:10" x14ac:dyDescent="0.2">
      <c r="A104" s="129" t="s">
        <v>53</v>
      </c>
      <c r="B104" s="129"/>
      <c r="C104" s="174">
        <f>$I$83/C98</f>
        <v>43.933296296296284</v>
      </c>
      <c r="D104" s="129"/>
      <c r="E104" s="174">
        <f>$I$83/E98</f>
        <v>39.53996666666665</v>
      </c>
      <c r="F104" s="129"/>
      <c r="G104" s="174">
        <f>$I$83/G98</f>
        <v>35.945424242424231</v>
      </c>
      <c r="H104" s="129"/>
      <c r="I104" s="129"/>
      <c r="J104" s="154"/>
    </row>
    <row r="105" spans="1:10" ht="5.25" customHeight="1" x14ac:dyDescent="0.2">
      <c r="A105" s="132"/>
      <c r="B105" s="132"/>
      <c r="C105" s="132"/>
      <c r="D105" s="132"/>
      <c r="E105" s="137"/>
      <c r="F105" s="132"/>
      <c r="G105" s="132"/>
      <c r="H105" s="132"/>
      <c r="I105" s="132"/>
      <c r="J105" s="154"/>
    </row>
    <row r="106" spans="1:10" x14ac:dyDescent="0.2">
      <c r="A106" s="129"/>
      <c r="B106" s="129"/>
      <c r="C106" s="129"/>
      <c r="D106" s="129"/>
      <c r="E106" s="130"/>
      <c r="F106" s="129"/>
      <c r="G106" s="129"/>
      <c r="H106" s="129"/>
      <c r="I106" s="129"/>
      <c r="J106" s="154"/>
    </row>
    <row r="107" spans="1:10" x14ac:dyDescent="0.2">
      <c r="A107" s="129"/>
      <c r="B107" s="129"/>
      <c r="C107" s="124"/>
      <c r="D107" s="124"/>
      <c r="E107" s="125" t="s">
        <v>43</v>
      </c>
      <c r="F107" s="124"/>
      <c r="G107" s="124"/>
      <c r="H107" s="129"/>
      <c r="I107" s="129"/>
      <c r="J107" s="154"/>
    </row>
    <row r="108" spans="1:10" x14ac:dyDescent="0.2">
      <c r="A108" s="169" t="s">
        <v>47</v>
      </c>
      <c r="B108" s="129"/>
      <c r="C108" s="175">
        <f>E108*(1-C96)</f>
        <v>36</v>
      </c>
      <c r="D108" s="171"/>
      <c r="E108" s="176">
        <f>G7</f>
        <v>40</v>
      </c>
      <c r="F108" s="171"/>
      <c r="G108" s="175">
        <f>E108*(1+G96)</f>
        <v>44</v>
      </c>
      <c r="H108" s="129"/>
      <c r="I108" s="129"/>
      <c r="J108" s="154"/>
    </row>
    <row r="109" spans="1:10" ht="4.5" customHeight="1" x14ac:dyDescent="0.2">
      <c r="A109" s="129"/>
      <c r="B109" s="129"/>
      <c r="C109" s="129"/>
      <c r="D109" s="129"/>
      <c r="E109" s="130"/>
      <c r="F109" s="129"/>
      <c r="G109" s="129"/>
      <c r="H109" s="129"/>
      <c r="I109" s="129"/>
      <c r="J109" s="154"/>
    </row>
    <row r="110" spans="1:10" x14ac:dyDescent="0.2">
      <c r="A110" s="129" t="s">
        <v>51</v>
      </c>
      <c r="B110" s="129"/>
      <c r="C110" s="177">
        <f>$I$65/C108</f>
        <v>22.574416666666657</v>
      </c>
      <c r="D110" s="129"/>
      <c r="E110" s="177">
        <f>$I$65/E108</f>
        <v>20.316974999999992</v>
      </c>
      <c r="F110" s="129"/>
      <c r="G110" s="177">
        <f>$I$65/G108</f>
        <v>18.469977272727263</v>
      </c>
      <c r="H110" s="129"/>
      <c r="I110" s="129"/>
      <c r="J110" s="154"/>
    </row>
    <row r="111" spans="1:10" ht="3" customHeight="1" x14ac:dyDescent="0.2">
      <c r="A111" s="129"/>
      <c r="B111" s="129"/>
      <c r="C111" s="129"/>
      <c r="D111" s="129"/>
      <c r="E111" s="130"/>
      <c r="F111" s="129"/>
      <c r="G111" s="129"/>
      <c r="H111" s="129"/>
      <c r="I111" s="129"/>
      <c r="J111" s="154"/>
    </row>
    <row r="112" spans="1:10" x14ac:dyDescent="0.2">
      <c r="A112" s="129" t="s">
        <v>52</v>
      </c>
      <c r="B112" s="129"/>
      <c r="C112" s="177">
        <f>$I$80/C108</f>
        <v>10.375555555555556</v>
      </c>
      <c r="D112" s="129"/>
      <c r="E112" s="177">
        <f>$I$80/E108</f>
        <v>9.3379999999999992</v>
      </c>
      <c r="F112" s="129"/>
      <c r="G112" s="177">
        <f>$I$80/G108</f>
        <v>8.4890909090909084</v>
      </c>
      <c r="H112" s="129"/>
      <c r="I112" s="129"/>
      <c r="J112" s="154"/>
    </row>
    <row r="113" spans="1:10" ht="3.75" customHeight="1" x14ac:dyDescent="0.2">
      <c r="A113" s="129"/>
      <c r="B113" s="129"/>
      <c r="C113" s="129"/>
      <c r="D113" s="129"/>
      <c r="E113" s="130"/>
      <c r="F113" s="129"/>
      <c r="G113" s="129"/>
      <c r="H113" s="129"/>
      <c r="I113" s="129"/>
      <c r="J113" s="154"/>
    </row>
    <row r="114" spans="1:10" x14ac:dyDescent="0.2">
      <c r="A114" s="129" t="s">
        <v>53</v>
      </c>
      <c r="B114" s="129"/>
      <c r="C114" s="177">
        <f>$I$83/C108</f>
        <v>32.949972222222215</v>
      </c>
      <c r="D114" s="129"/>
      <c r="E114" s="177">
        <f>$I$83/E108</f>
        <v>29.65497499999999</v>
      </c>
      <c r="F114" s="129"/>
      <c r="G114" s="177">
        <f>$I$83/G108</f>
        <v>26.959068181818171</v>
      </c>
      <c r="H114" s="129"/>
      <c r="I114" s="129"/>
      <c r="J114" s="154"/>
    </row>
    <row r="115" spans="1:10" ht="5.25" customHeight="1" x14ac:dyDescent="0.2">
      <c r="A115" s="129"/>
      <c r="B115" s="129"/>
      <c r="C115" s="129"/>
      <c r="D115" s="129"/>
      <c r="E115" s="130"/>
      <c r="F115" s="129"/>
      <c r="G115" s="129"/>
      <c r="H115" s="129"/>
      <c r="I115" s="129"/>
      <c r="J115" s="154"/>
    </row>
    <row r="116" spans="1:10" x14ac:dyDescent="0.2">
      <c r="A116" s="124"/>
      <c r="B116" s="124"/>
      <c r="C116" s="124"/>
      <c r="D116" s="124"/>
      <c r="E116" s="125"/>
      <c r="F116" s="124"/>
      <c r="G116" s="124"/>
      <c r="H116" s="124"/>
      <c r="I116" s="124"/>
      <c r="J116" s="154"/>
    </row>
    <row r="117" spans="1:10" x14ac:dyDescent="0.2">
      <c r="A117" s="129"/>
      <c r="B117" s="129"/>
      <c r="C117" s="129"/>
      <c r="D117" s="129"/>
      <c r="E117" s="130"/>
      <c r="F117" s="129"/>
      <c r="G117" s="129"/>
      <c r="H117" s="129"/>
      <c r="I117" s="129"/>
      <c r="J117" s="154"/>
    </row>
    <row r="118" spans="1:10" x14ac:dyDescent="0.2">
      <c r="A118" s="178" t="s">
        <v>56</v>
      </c>
      <c r="B118" s="129"/>
      <c r="C118" s="309"/>
      <c r="D118" s="309"/>
      <c r="E118" s="309"/>
      <c r="F118" s="129"/>
      <c r="G118" s="129"/>
      <c r="H118" s="129"/>
      <c r="I118" s="129"/>
      <c r="J118" s="154"/>
    </row>
    <row r="119" spans="1:10" x14ac:dyDescent="0.2">
      <c r="A119" s="178" t="s">
        <v>54</v>
      </c>
      <c r="B119" s="129"/>
      <c r="C119" s="309"/>
      <c r="D119" s="309"/>
      <c r="E119" s="309"/>
      <c r="F119" s="309"/>
      <c r="G119" s="309"/>
      <c r="H119" s="129"/>
      <c r="I119" s="129"/>
      <c r="J119" s="154"/>
    </row>
    <row r="120" spans="1:10" x14ac:dyDescent="0.2">
      <c r="A120" s="178" t="s">
        <v>55</v>
      </c>
      <c r="B120" s="129"/>
      <c r="C120" s="309"/>
      <c r="D120" s="309"/>
      <c r="E120" s="309"/>
      <c r="F120" s="309"/>
      <c r="G120" s="309"/>
      <c r="H120" s="129"/>
      <c r="I120" s="129"/>
      <c r="J120" s="154"/>
    </row>
    <row r="121" spans="1:10" x14ac:dyDescent="0.2">
      <c r="A121" s="129"/>
      <c r="B121" s="129"/>
      <c r="C121" s="309"/>
      <c r="D121" s="309"/>
      <c r="E121" s="309"/>
      <c r="F121" s="309"/>
      <c r="G121" s="309"/>
      <c r="H121" s="129"/>
      <c r="I121" s="129"/>
      <c r="J121" s="154"/>
    </row>
    <row r="122" spans="1:10" x14ac:dyDescent="0.2">
      <c r="A122" s="129"/>
      <c r="B122" s="129"/>
      <c r="C122" s="309"/>
      <c r="D122" s="309"/>
      <c r="E122" s="309"/>
      <c r="F122" s="309"/>
      <c r="G122" s="309"/>
      <c r="H122" s="129"/>
      <c r="I122" s="129"/>
      <c r="J122" s="154"/>
    </row>
    <row r="123" spans="1:10" x14ac:dyDescent="0.2">
      <c r="A123" s="129"/>
      <c r="B123" s="129"/>
      <c r="C123" s="129"/>
      <c r="D123" s="129"/>
      <c r="E123" s="130"/>
      <c r="F123" s="129"/>
      <c r="G123" s="129"/>
      <c r="H123" s="129"/>
      <c r="I123" s="129"/>
      <c r="J123" s="154"/>
    </row>
  </sheetData>
  <sheetProtection sheet="1" objects="1" scenarios="1"/>
  <mergeCells count="26">
    <mergeCell ref="A1:J1"/>
    <mergeCell ref="L7:P7"/>
    <mergeCell ref="L8:Q8"/>
    <mergeCell ref="C63:G63"/>
    <mergeCell ref="A71:C71"/>
    <mergeCell ref="D71:H71"/>
    <mergeCell ref="A72:C72"/>
    <mergeCell ref="D72:H72"/>
    <mergeCell ref="A73:C73"/>
    <mergeCell ref="D73:H73"/>
    <mergeCell ref="A74:C74"/>
    <mergeCell ref="D74:H74"/>
    <mergeCell ref="A75:C75"/>
    <mergeCell ref="D75:H75"/>
    <mergeCell ref="A76:C76"/>
    <mergeCell ref="D76:H76"/>
    <mergeCell ref="A77:C77"/>
    <mergeCell ref="D77:H77"/>
    <mergeCell ref="C121:G121"/>
    <mergeCell ref="C122:G122"/>
    <mergeCell ref="A78:C78"/>
    <mergeCell ref="D78:H78"/>
    <mergeCell ref="A89:I93"/>
    <mergeCell ref="C118:E118"/>
    <mergeCell ref="C119:G119"/>
    <mergeCell ref="C120:G120"/>
  </mergeCells>
  <pageMargins left="1.25" right="0.75" top="0.5" bottom="0.5" header="0.5" footer="0.5"/>
  <pageSetup scale="86" orientation="portrait" r:id="rId1"/>
  <headerFooter alignWithMargins="0">
    <oddFooter>&amp;L&amp;A&amp;CUniversity of Idaho&amp;RAERS Dept</oddFooter>
  </headerFooter>
  <rowBreaks count="1" manualBreakCount="1">
    <brk id="6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3"/>
  <sheetViews>
    <sheetView zoomScaleNormal="100" workbookViewId="0">
      <pane ySplit="4" topLeftCell="A5" activePane="bottomLeft" state="frozen"/>
      <selection pane="bottomLeft" sqref="A1:J1"/>
    </sheetView>
  </sheetViews>
  <sheetFormatPr defaultRowHeight="12.75" x14ac:dyDescent="0.2"/>
  <cols>
    <col min="1" max="1" width="27.28515625" style="112" customWidth="1"/>
    <col min="2" max="2" width="2" style="112" customWidth="1"/>
    <col min="3" max="3" width="11.7109375" style="112" customWidth="1"/>
    <col min="4" max="4" width="1.140625" style="112" customWidth="1"/>
    <col min="5" max="5" width="10.7109375" style="179" customWidth="1"/>
    <col min="6" max="6" width="1.5703125" style="112" customWidth="1"/>
    <col min="7" max="7" width="10.7109375" style="112" customWidth="1"/>
    <col min="8" max="8" width="1.7109375" style="112" customWidth="1"/>
    <col min="9" max="9" width="16.7109375" style="180" customWidth="1"/>
    <col min="10" max="10" width="1.5703125" style="112" customWidth="1"/>
    <col min="11" max="11" width="1" style="112" customWidth="1"/>
    <col min="12" max="12" width="10.28515625" style="112" customWidth="1"/>
    <col min="13" max="16384" width="9.140625" style="112"/>
  </cols>
  <sheetData>
    <row r="1" spans="1:17" ht="33.75" customHeight="1" x14ac:dyDescent="0.2">
      <c r="A1" s="313" t="s">
        <v>287</v>
      </c>
      <c r="B1" s="313"/>
      <c r="C1" s="313"/>
      <c r="D1" s="313"/>
      <c r="E1" s="313"/>
      <c r="F1" s="313"/>
      <c r="G1" s="313"/>
      <c r="H1" s="313"/>
      <c r="I1" s="313"/>
      <c r="J1" s="313"/>
      <c r="L1" s="204" t="s">
        <v>308</v>
      </c>
    </row>
    <row r="2" spans="1:17" ht="3.75" customHeight="1" x14ac:dyDescent="0.2">
      <c r="A2" s="113"/>
      <c r="B2" s="113"/>
      <c r="C2" s="113"/>
      <c r="D2" s="113"/>
      <c r="E2" s="114"/>
      <c r="F2" s="113"/>
      <c r="G2" s="113"/>
      <c r="H2" s="113"/>
      <c r="I2" s="115"/>
      <c r="J2" s="113"/>
    </row>
    <row r="3" spans="1:17" ht="15" x14ac:dyDescent="0.2">
      <c r="A3" s="116"/>
      <c r="B3" s="116"/>
      <c r="C3" s="117" t="s">
        <v>2</v>
      </c>
      <c r="D3" s="118"/>
      <c r="E3" s="119"/>
      <c r="F3" s="118"/>
      <c r="G3" s="118" t="s">
        <v>5</v>
      </c>
      <c r="H3" s="118"/>
      <c r="I3" s="120" t="s">
        <v>8</v>
      </c>
      <c r="J3" s="121"/>
    </row>
    <row r="4" spans="1:17" ht="15" x14ac:dyDescent="0.2">
      <c r="A4" s="122" t="s">
        <v>1</v>
      </c>
      <c r="B4" s="116"/>
      <c r="C4" s="117" t="s">
        <v>3</v>
      </c>
      <c r="D4" s="118"/>
      <c r="E4" s="119" t="s">
        <v>4</v>
      </c>
      <c r="F4" s="118"/>
      <c r="G4" s="118" t="s">
        <v>6</v>
      </c>
      <c r="H4" s="118"/>
      <c r="I4" s="120" t="s">
        <v>7</v>
      </c>
      <c r="J4" s="121"/>
    </row>
    <row r="5" spans="1:17" ht="5.25" customHeight="1" x14ac:dyDescent="0.2">
      <c r="A5" s="123"/>
      <c r="B5" s="124"/>
      <c r="C5" s="124"/>
      <c r="D5" s="124"/>
      <c r="E5" s="125"/>
      <c r="F5" s="124"/>
      <c r="G5" s="124"/>
      <c r="H5" s="124"/>
      <c r="I5" s="126"/>
      <c r="J5" s="127"/>
    </row>
    <row r="6" spans="1:17" x14ac:dyDescent="0.2">
      <c r="A6" s="128" t="s">
        <v>0</v>
      </c>
      <c r="B6" s="129"/>
      <c r="C6" s="129"/>
      <c r="D6" s="129"/>
      <c r="E6" s="130"/>
      <c r="F6" s="129"/>
      <c r="G6" s="129"/>
      <c r="H6" s="129"/>
      <c r="I6" s="121"/>
      <c r="J6" s="121"/>
    </row>
    <row r="7" spans="1:17" x14ac:dyDescent="0.2">
      <c r="A7" s="187" t="s">
        <v>138</v>
      </c>
      <c r="B7" s="132"/>
      <c r="C7" s="133">
        <v>170</v>
      </c>
      <c r="D7" s="132"/>
      <c r="E7" s="182" t="s">
        <v>69</v>
      </c>
      <c r="F7" s="132"/>
      <c r="G7" s="216">
        <v>4.5</v>
      </c>
      <c r="H7" s="132"/>
      <c r="I7" s="135">
        <f>C7*G7</f>
        <v>765</v>
      </c>
      <c r="J7" s="136"/>
      <c r="L7" s="314"/>
      <c r="M7" s="314"/>
      <c r="N7" s="314"/>
      <c r="O7" s="314"/>
      <c r="P7" s="314"/>
    </row>
    <row r="8" spans="1:17" ht="6.75" customHeight="1" x14ac:dyDescent="0.2">
      <c r="A8" s="132"/>
      <c r="B8" s="132"/>
      <c r="C8" s="132"/>
      <c r="D8" s="132"/>
      <c r="E8" s="137"/>
      <c r="F8" s="132"/>
      <c r="G8" s="138"/>
      <c r="H8" s="132"/>
      <c r="I8" s="135"/>
      <c r="J8" s="136"/>
      <c r="L8" s="315"/>
      <c r="M8" s="315"/>
      <c r="N8" s="315"/>
      <c r="O8" s="315"/>
      <c r="P8" s="315"/>
      <c r="Q8" s="315"/>
    </row>
    <row r="9" spans="1:17" x14ac:dyDescent="0.2">
      <c r="A9" s="128" t="s">
        <v>11</v>
      </c>
      <c r="B9" s="129"/>
      <c r="C9" s="129"/>
      <c r="D9" s="129"/>
      <c r="E9" s="130"/>
      <c r="F9" s="129"/>
      <c r="G9" s="139"/>
      <c r="H9" s="129"/>
      <c r="I9" s="140"/>
      <c r="J9" s="121"/>
    </row>
    <row r="10" spans="1:17" ht="6.75" customHeight="1" x14ac:dyDescent="0.2">
      <c r="A10" s="129"/>
      <c r="B10" s="129"/>
      <c r="C10" s="129"/>
      <c r="D10" s="129"/>
      <c r="E10" s="130"/>
      <c r="F10" s="129"/>
      <c r="G10" s="139"/>
      <c r="H10" s="129"/>
      <c r="I10" s="140"/>
      <c r="J10" s="121"/>
    </row>
    <row r="11" spans="1:17" x14ac:dyDescent="0.2">
      <c r="A11" s="141" t="s">
        <v>12</v>
      </c>
      <c r="B11" s="129"/>
      <c r="C11" s="129"/>
      <c r="D11" s="129"/>
      <c r="E11" s="130"/>
      <c r="F11" s="129"/>
      <c r="G11" s="139"/>
      <c r="H11" s="129"/>
      <c r="I11" s="142">
        <f>SUM(I12:I13)</f>
        <v>132.5</v>
      </c>
      <c r="J11" s="121"/>
    </row>
    <row r="12" spans="1:17" x14ac:dyDescent="0.2">
      <c r="A12" s="152" t="s">
        <v>210</v>
      </c>
      <c r="B12" s="129"/>
      <c r="C12" s="147">
        <v>0.5</v>
      </c>
      <c r="D12" s="129"/>
      <c r="E12" s="144" t="s">
        <v>151</v>
      </c>
      <c r="F12" s="129"/>
      <c r="G12" s="148">
        <v>265</v>
      </c>
      <c r="H12" s="129"/>
      <c r="I12" s="140">
        <f>C12*G12</f>
        <v>132.5</v>
      </c>
      <c r="J12" s="121"/>
      <c r="K12" s="180"/>
    </row>
    <row r="13" spans="1:17" x14ac:dyDescent="0.2">
      <c r="A13" s="199" t="s">
        <v>159</v>
      </c>
      <c r="B13" s="129"/>
      <c r="C13" s="143"/>
      <c r="D13" s="129"/>
      <c r="E13" s="144"/>
      <c r="F13" s="129"/>
      <c r="G13" s="146"/>
      <c r="H13" s="129"/>
      <c r="I13" s="140">
        <f>C13*G13</f>
        <v>0</v>
      </c>
      <c r="J13" s="121"/>
    </row>
    <row r="14" spans="1:17" ht="7.5" customHeight="1" x14ac:dyDescent="0.2">
      <c r="A14" s="129"/>
      <c r="B14" s="129"/>
      <c r="C14" s="129"/>
      <c r="D14" s="129"/>
      <c r="E14" s="130"/>
      <c r="F14" s="129"/>
      <c r="G14" s="189"/>
      <c r="H14" s="129"/>
      <c r="I14" s="140"/>
      <c r="J14" s="121"/>
    </row>
    <row r="15" spans="1:17" x14ac:dyDescent="0.2">
      <c r="A15" s="141" t="s">
        <v>13</v>
      </c>
      <c r="B15" s="129"/>
      <c r="C15" s="129"/>
      <c r="D15" s="129"/>
      <c r="E15" s="130"/>
      <c r="F15" s="129"/>
      <c r="G15" s="189"/>
      <c r="H15" s="129"/>
      <c r="I15" s="142">
        <f>SUM(I16:I21)</f>
        <v>80.900000000000006</v>
      </c>
      <c r="J15" s="121"/>
    </row>
    <row r="16" spans="1:17" x14ac:dyDescent="0.2">
      <c r="A16" s="143" t="s">
        <v>68</v>
      </c>
      <c r="B16" s="129"/>
      <c r="C16" s="147">
        <v>45</v>
      </c>
      <c r="D16" s="129"/>
      <c r="E16" s="144" t="s">
        <v>35</v>
      </c>
      <c r="F16" s="129"/>
      <c r="G16" s="148">
        <v>0.55000000000000004</v>
      </c>
      <c r="H16" s="129"/>
      <c r="I16" s="140">
        <f t="shared" ref="I16:I21" si="0">C16*G16</f>
        <v>24.750000000000004</v>
      </c>
      <c r="J16" s="121"/>
    </row>
    <row r="17" spans="1:13" x14ac:dyDescent="0.2">
      <c r="A17" s="143" t="s">
        <v>66</v>
      </c>
      <c r="B17" s="129"/>
      <c r="C17" s="143">
        <v>30</v>
      </c>
      <c r="D17" s="129"/>
      <c r="E17" s="144" t="s">
        <v>35</v>
      </c>
      <c r="F17" s="129"/>
      <c r="G17" s="148">
        <v>0.53</v>
      </c>
      <c r="H17" s="129"/>
      <c r="I17" s="140">
        <f t="shared" si="0"/>
        <v>15.9</v>
      </c>
      <c r="J17" s="121"/>
    </row>
    <row r="18" spans="1:13" x14ac:dyDescent="0.2">
      <c r="A18" s="143" t="s">
        <v>14</v>
      </c>
      <c r="B18" s="129"/>
      <c r="C18" s="143">
        <v>50</v>
      </c>
      <c r="D18" s="129"/>
      <c r="E18" s="144" t="s">
        <v>35</v>
      </c>
      <c r="F18" s="129"/>
      <c r="G18" s="148">
        <v>0.44</v>
      </c>
      <c r="H18" s="129"/>
      <c r="I18" s="149">
        <f t="shared" si="0"/>
        <v>22</v>
      </c>
      <c r="J18" s="121"/>
    </row>
    <row r="19" spans="1:13" x14ac:dyDescent="0.2">
      <c r="A19" s="213" t="s">
        <v>15</v>
      </c>
      <c r="B19" s="212"/>
      <c r="C19" s="213">
        <v>25</v>
      </c>
      <c r="D19" s="212"/>
      <c r="E19" s="144" t="s">
        <v>35</v>
      </c>
      <c r="F19" s="212"/>
      <c r="G19" s="148">
        <v>0.73</v>
      </c>
      <c r="H19" s="129"/>
      <c r="I19" s="149">
        <f t="shared" si="0"/>
        <v>18.25</v>
      </c>
      <c r="J19" s="121"/>
    </row>
    <row r="20" spans="1:13" x14ac:dyDescent="0.2">
      <c r="A20" s="143"/>
      <c r="B20" s="129"/>
      <c r="C20" s="143"/>
      <c r="D20" s="129"/>
      <c r="E20" s="144"/>
      <c r="F20" s="129"/>
      <c r="G20" s="148"/>
      <c r="H20" s="129"/>
      <c r="I20" s="149">
        <f t="shared" si="0"/>
        <v>0</v>
      </c>
      <c r="J20" s="121"/>
    </row>
    <row r="21" spans="1:13" x14ac:dyDescent="0.2">
      <c r="B21" s="129"/>
      <c r="C21" s="143"/>
      <c r="D21" s="129"/>
      <c r="E21" s="144"/>
      <c r="F21" s="129"/>
      <c r="G21" s="146"/>
      <c r="H21" s="129"/>
      <c r="I21" s="149">
        <f t="shared" si="0"/>
        <v>0</v>
      </c>
      <c r="J21" s="121"/>
    </row>
    <row r="22" spans="1:13" x14ac:dyDescent="0.2">
      <c r="A22" s="141"/>
      <c r="B22" s="129"/>
      <c r="C22" s="129"/>
      <c r="D22" s="129"/>
      <c r="E22" s="130"/>
      <c r="F22" s="129"/>
      <c r="G22" s="139"/>
      <c r="H22" s="129"/>
      <c r="I22" s="149"/>
      <c r="J22" s="121"/>
    </row>
    <row r="23" spans="1:13" x14ac:dyDescent="0.2">
      <c r="A23" s="141" t="s">
        <v>16</v>
      </c>
      <c r="B23" s="129"/>
      <c r="C23" s="129"/>
      <c r="D23" s="129"/>
      <c r="E23" s="130"/>
      <c r="F23" s="129"/>
      <c r="G23" s="139"/>
      <c r="H23" s="129"/>
      <c r="I23" s="151">
        <f>SUM(I24:I28)</f>
        <v>9.8000000000000007</v>
      </c>
      <c r="J23" s="121"/>
    </row>
    <row r="24" spans="1:13" x14ac:dyDescent="0.2">
      <c r="A24" s="152" t="s">
        <v>198</v>
      </c>
      <c r="B24" s="215"/>
      <c r="C24" s="211">
        <v>40</v>
      </c>
      <c r="D24" s="215"/>
      <c r="E24" s="184" t="s">
        <v>175</v>
      </c>
      <c r="F24" s="212"/>
      <c r="G24" s="148">
        <v>0.21</v>
      </c>
      <c r="H24" s="129"/>
      <c r="I24" s="149">
        <f>C24*G24</f>
        <v>8.4</v>
      </c>
      <c r="J24" s="121"/>
    </row>
    <row r="25" spans="1:13" x14ac:dyDescent="0.2">
      <c r="A25" s="152" t="s">
        <v>156</v>
      </c>
      <c r="B25" s="212"/>
      <c r="C25" s="153">
        <v>2</v>
      </c>
      <c r="D25" s="212"/>
      <c r="E25" s="185" t="s">
        <v>35</v>
      </c>
      <c r="F25" s="212"/>
      <c r="G25" s="148">
        <v>0.7</v>
      </c>
      <c r="H25" s="129"/>
      <c r="I25" s="149">
        <f>C25*G25</f>
        <v>1.4</v>
      </c>
      <c r="J25" s="121"/>
    </row>
    <row r="26" spans="1:13" x14ac:dyDescent="0.2">
      <c r="A26" s="152"/>
      <c r="B26" s="129"/>
      <c r="C26" s="153"/>
      <c r="D26" s="129"/>
      <c r="E26" s="185"/>
      <c r="F26" s="129"/>
      <c r="G26" s="148"/>
      <c r="H26" s="129"/>
      <c r="I26" s="149">
        <f>C26*G26</f>
        <v>0</v>
      </c>
      <c r="J26" s="121"/>
      <c r="K26" s="180"/>
      <c r="L26" s="180"/>
      <c r="M26" s="180"/>
    </row>
    <row r="27" spans="1:13" x14ac:dyDescent="0.2">
      <c r="A27" s="143"/>
      <c r="B27" s="129"/>
      <c r="C27" s="143"/>
      <c r="D27" s="129"/>
      <c r="E27" s="144"/>
      <c r="F27" s="129"/>
      <c r="G27" s="163"/>
      <c r="H27" s="129"/>
      <c r="I27" s="149">
        <f>C27*G27</f>
        <v>0</v>
      </c>
      <c r="J27" s="121"/>
    </row>
    <row r="28" spans="1:13" x14ac:dyDescent="0.2">
      <c r="A28" s="143"/>
      <c r="B28" s="129"/>
      <c r="C28" s="143"/>
      <c r="D28" s="129"/>
      <c r="E28" s="144"/>
      <c r="F28" s="129"/>
      <c r="G28" s="150"/>
      <c r="H28" s="129"/>
      <c r="I28" s="149">
        <f>C28*G28</f>
        <v>0</v>
      </c>
      <c r="J28" s="121"/>
    </row>
    <row r="29" spans="1:13" ht="5.25" customHeight="1" x14ac:dyDescent="0.2">
      <c r="A29" s="129"/>
      <c r="B29" s="129"/>
      <c r="C29" s="129"/>
      <c r="D29" s="129"/>
      <c r="E29" s="130"/>
      <c r="F29" s="129"/>
      <c r="G29" s="139"/>
      <c r="H29" s="129"/>
      <c r="I29" s="149"/>
      <c r="J29" s="121"/>
    </row>
    <row r="30" spans="1:13" x14ac:dyDescent="0.2">
      <c r="A30" s="141" t="s">
        <v>39</v>
      </c>
      <c r="B30" s="129"/>
      <c r="C30" s="129"/>
      <c r="D30" s="129"/>
      <c r="E30" s="130"/>
      <c r="F30" s="129"/>
      <c r="G30" s="139"/>
      <c r="H30" s="129"/>
      <c r="I30" s="151">
        <f>SUM(I31:I35)</f>
        <v>115.85</v>
      </c>
      <c r="J30" s="121"/>
    </row>
    <row r="31" spans="1:13" x14ac:dyDescent="0.2">
      <c r="A31" s="143" t="s">
        <v>119</v>
      </c>
      <c r="B31" s="129"/>
      <c r="C31" s="143">
        <v>12</v>
      </c>
      <c r="D31" s="129"/>
      <c r="E31" s="144" t="s">
        <v>60</v>
      </c>
      <c r="F31" s="129"/>
      <c r="G31" s="148">
        <v>3</v>
      </c>
      <c r="H31" s="129"/>
      <c r="I31" s="149">
        <f>C31*G31</f>
        <v>36</v>
      </c>
      <c r="J31" s="121"/>
    </row>
    <row r="32" spans="1:13" x14ac:dyDescent="0.2">
      <c r="A32" s="143" t="s">
        <v>17</v>
      </c>
      <c r="B32" s="129"/>
      <c r="C32" s="143">
        <v>1</v>
      </c>
      <c r="D32" s="129"/>
      <c r="E32" s="144" t="s">
        <v>163</v>
      </c>
      <c r="F32" s="129"/>
      <c r="G32" s="148">
        <v>7.25</v>
      </c>
      <c r="H32" s="129"/>
      <c r="I32" s="149">
        <f>C32*G32</f>
        <v>7.25</v>
      </c>
      <c r="J32" s="121"/>
    </row>
    <row r="33" spans="1:10" x14ac:dyDescent="0.2">
      <c r="A33" s="143" t="s">
        <v>176</v>
      </c>
      <c r="B33" s="129"/>
      <c r="C33" s="143">
        <v>1</v>
      </c>
      <c r="D33" s="129"/>
      <c r="E33" s="144" t="s">
        <v>37</v>
      </c>
      <c r="F33" s="129"/>
      <c r="G33" s="148">
        <v>42</v>
      </c>
      <c r="H33" s="129"/>
      <c r="I33" s="149">
        <f>C33*G33</f>
        <v>42</v>
      </c>
      <c r="J33" s="121"/>
    </row>
    <row r="34" spans="1:10" x14ac:dyDescent="0.2">
      <c r="A34" s="143" t="s">
        <v>177</v>
      </c>
      <c r="B34" s="129"/>
      <c r="C34" s="147">
        <v>170</v>
      </c>
      <c r="D34" s="129"/>
      <c r="E34" s="144" t="s">
        <v>69</v>
      </c>
      <c r="F34" s="129"/>
      <c r="G34" s="148">
        <v>0.18</v>
      </c>
      <c r="H34" s="129"/>
      <c r="I34" s="149">
        <f>C34*G34</f>
        <v>30.599999999999998</v>
      </c>
      <c r="J34" s="121"/>
    </row>
    <row r="35" spans="1:10" x14ac:dyDescent="0.2">
      <c r="A35" s="143"/>
      <c r="B35" s="129"/>
      <c r="C35" s="143"/>
      <c r="D35" s="129"/>
      <c r="E35" s="144"/>
      <c r="F35" s="129"/>
      <c r="G35" s="145"/>
      <c r="H35" s="129"/>
      <c r="I35" s="149">
        <f>C35*G35</f>
        <v>0</v>
      </c>
      <c r="J35" s="121"/>
    </row>
    <row r="36" spans="1:10" ht="6" customHeight="1" x14ac:dyDescent="0.2">
      <c r="A36" s="129"/>
      <c r="B36" s="129"/>
      <c r="C36" s="129"/>
      <c r="D36" s="129"/>
      <c r="E36" s="130"/>
      <c r="F36" s="129"/>
      <c r="G36" s="189"/>
      <c r="H36" s="129"/>
      <c r="I36" s="149"/>
      <c r="J36" s="121"/>
    </row>
    <row r="37" spans="1:10" x14ac:dyDescent="0.2">
      <c r="A37" s="141" t="s">
        <v>19</v>
      </c>
      <c r="B37" s="129"/>
      <c r="C37" s="154"/>
      <c r="D37" s="129"/>
      <c r="E37" s="130"/>
      <c r="F37" s="129"/>
      <c r="G37" s="189"/>
      <c r="H37" s="129"/>
      <c r="I37" s="151">
        <f>SUM(I38:I40)</f>
        <v>122.72</v>
      </c>
      <c r="J37" s="121"/>
    </row>
    <row r="38" spans="1:10" x14ac:dyDescent="0.2">
      <c r="A38" s="143" t="s">
        <v>77</v>
      </c>
      <c r="B38" s="129"/>
      <c r="C38" s="143">
        <v>32</v>
      </c>
      <c r="D38" s="129"/>
      <c r="E38" s="144" t="s">
        <v>165</v>
      </c>
      <c r="F38" s="129"/>
      <c r="G38" s="148">
        <v>1.9</v>
      </c>
      <c r="H38" s="129"/>
      <c r="I38" s="149">
        <f>C38*G38</f>
        <v>60.8</v>
      </c>
      <c r="J38" s="121"/>
    </row>
    <row r="39" spans="1:10" x14ac:dyDescent="0.2">
      <c r="A39" s="143" t="s">
        <v>18</v>
      </c>
      <c r="B39" s="129"/>
      <c r="C39" s="143">
        <v>1</v>
      </c>
      <c r="D39" s="129"/>
      <c r="E39" s="144" t="s">
        <v>163</v>
      </c>
      <c r="F39" s="129"/>
      <c r="G39" s="193">
        <v>45.6</v>
      </c>
      <c r="H39" s="129"/>
      <c r="I39" s="149">
        <f>C39*G39</f>
        <v>45.6</v>
      </c>
      <c r="J39" s="121"/>
    </row>
    <row r="40" spans="1:10" x14ac:dyDescent="0.2">
      <c r="A40" s="143" t="s">
        <v>78</v>
      </c>
      <c r="B40" s="129"/>
      <c r="C40" s="143">
        <v>32</v>
      </c>
      <c r="D40" s="129"/>
      <c r="E40" s="144" t="s">
        <v>165</v>
      </c>
      <c r="F40" s="129"/>
      <c r="G40" s="193">
        <v>0.51</v>
      </c>
      <c r="H40" s="129"/>
      <c r="I40" s="149">
        <f>C40*G40</f>
        <v>16.32</v>
      </c>
      <c r="J40" s="121"/>
    </row>
    <row r="41" spans="1:10" ht="6" customHeight="1" x14ac:dyDescent="0.2">
      <c r="A41" s="156"/>
      <c r="B41" s="154"/>
      <c r="C41" s="156"/>
      <c r="D41" s="154"/>
      <c r="E41" s="157"/>
      <c r="F41" s="154"/>
      <c r="G41" s="190"/>
      <c r="H41" s="129"/>
      <c r="I41" s="149"/>
      <c r="J41" s="121"/>
    </row>
    <row r="42" spans="1:10" x14ac:dyDescent="0.2">
      <c r="A42" s="141" t="s">
        <v>121</v>
      </c>
      <c r="B42" s="129"/>
      <c r="C42" s="129"/>
      <c r="D42" s="129"/>
      <c r="E42" s="130"/>
      <c r="F42" s="129"/>
      <c r="G42" s="189"/>
      <c r="H42" s="129"/>
      <c r="I42" s="151">
        <f>SUM(I43:I47)</f>
        <v>38.843999999999994</v>
      </c>
      <c r="J42" s="121"/>
    </row>
    <row r="43" spans="1:10" x14ac:dyDescent="0.2">
      <c r="A43" s="143" t="s">
        <v>169</v>
      </c>
      <c r="B43" s="129"/>
      <c r="C43" s="147">
        <v>2.5099999999999998</v>
      </c>
      <c r="D43" s="129"/>
      <c r="E43" s="144" t="s">
        <v>112</v>
      </c>
      <c r="F43" s="129"/>
      <c r="G43" s="148">
        <v>2.5</v>
      </c>
      <c r="H43" s="129"/>
      <c r="I43" s="149">
        <f>C43*G43</f>
        <v>6.2749999999999995</v>
      </c>
      <c r="J43" s="121"/>
    </row>
    <row r="44" spans="1:10" x14ac:dyDescent="0.2">
      <c r="A44" s="143" t="s">
        <v>170</v>
      </c>
      <c r="B44" s="129"/>
      <c r="C44" s="147">
        <v>7</v>
      </c>
      <c r="D44" s="129"/>
      <c r="E44" s="144" t="s">
        <v>112</v>
      </c>
      <c r="F44" s="129"/>
      <c r="G44" s="148">
        <v>2.2999999999999998</v>
      </c>
      <c r="H44" s="129"/>
      <c r="I44" s="149">
        <f>C44*G44</f>
        <v>16.099999999999998</v>
      </c>
      <c r="J44" s="121"/>
    </row>
    <row r="45" spans="1:10" x14ac:dyDescent="0.2">
      <c r="A45" s="147" t="s">
        <v>179</v>
      </c>
      <c r="B45" s="129"/>
      <c r="C45" s="143">
        <v>0.14000000000000001</v>
      </c>
      <c r="D45" s="129"/>
      <c r="E45" s="144" t="s">
        <v>112</v>
      </c>
      <c r="F45" s="129"/>
      <c r="G45" s="148">
        <v>2.85</v>
      </c>
      <c r="H45" s="129"/>
      <c r="I45" s="149">
        <f>C45*G45</f>
        <v>0.39900000000000008</v>
      </c>
      <c r="J45" s="121"/>
    </row>
    <row r="46" spans="1:10" x14ac:dyDescent="0.2">
      <c r="A46" s="147" t="s">
        <v>125</v>
      </c>
      <c r="B46" s="129"/>
      <c r="C46" s="143">
        <v>1</v>
      </c>
      <c r="D46" s="129"/>
      <c r="E46" s="144" t="s">
        <v>37</v>
      </c>
      <c r="F46" s="129"/>
      <c r="G46" s="148">
        <v>3.42</v>
      </c>
      <c r="H46" s="129"/>
      <c r="I46" s="149">
        <f>C46*G46</f>
        <v>3.42</v>
      </c>
      <c r="J46" s="121"/>
    </row>
    <row r="47" spans="1:10" x14ac:dyDescent="0.2">
      <c r="A47" s="147" t="s">
        <v>172</v>
      </c>
      <c r="B47" s="129"/>
      <c r="C47" s="143">
        <v>1</v>
      </c>
      <c r="D47" s="129"/>
      <c r="E47" s="144" t="s">
        <v>37</v>
      </c>
      <c r="F47" s="129"/>
      <c r="G47" s="148">
        <v>12.65</v>
      </c>
      <c r="H47" s="129"/>
      <c r="I47" s="149">
        <f>C47*G47</f>
        <v>12.65</v>
      </c>
      <c r="J47" s="121"/>
    </row>
    <row r="48" spans="1:10" ht="6" customHeight="1" x14ac:dyDescent="0.2">
      <c r="A48" s="156"/>
      <c r="B48" s="154"/>
      <c r="C48" s="156"/>
      <c r="D48" s="154"/>
      <c r="E48" s="157"/>
      <c r="F48" s="154"/>
      <c r="G48" s="158"/>
      <c r="H48" s="129"/>
      <c r="I48" s="149"/>
      <c r="J48" s="121"/>
    </row>
    <row r="49" spans="1:10" x14ac:dyDescent="0.2">
      <c r="A49" s="141" t="s">
        <v>122</v>
      </c>
      <c r="B49" s="129"/>
      <c r="C49" s="129"/>
      <c r="D49" s="129"/>
      <c r="E49" s="130"/>
      <c r="F49" s="129"/>
      <c r="G49" s="189"/>
      <c r="H49" s="129"/>
      <c r="I49" s="151">
        <f>SUM(I50:I53)</f>
        <v>84.695499999999996</v>
      </c>
      <c r="J49" s="121"/>
    </row>
    <row r="50" spans="1:10" x14ac:dyDescent="0.2">
      <c r="A50" s="143" t="s">
        <v>167</v>
      </c>
      <c r="B50" s="129"/>
      <c r="C50" s="147">
        <v>2.0099999999999998</v>
      </c>
      <c r="D50" s="129"/>
      <c r="E50" s="144" t="s">
        <v>38</v>
      </c>
      <c r="F50" s="129"/>
      <c r="G50" s="148">
        <v>18.5</v>
      </c>
      <c r="H50" s="129"/>
      <c r="I50" s="149">
        <f>C50*G50</f>
        <v>37.184999999999995</v>
      </c>
      <c r="J50" s="121"/>
    </row>
    <row r="51" spans="1:10" x14ac:dyDescent="0.2">
      <c r="A51" s="143" t="s">
        <v>211</v>
      </c>
      <c r="B51" s="129"/>
      <c r="C51" s="143">
        <v>1.28</v>
      </c>
      <c r="D51" s="129"/>
      <c r="E51" s="144" t="s">
        <v>38</v>
      </c>
      <c r="F51" s="129"/>
      <c r="G51" s="193">
        <v>18.5</v>
      </c>
      <c r="H51" s="129"/>
      <c r="I51" s="149">
        <f>C51*G51</f>
        <v>23.68</v>
      </c>
      <c r="J51" s="121"/>
    </row>
    <row r="52" spans="1:10" s="209" customFormat="1" x14ac:dyDescent="0.2">
      <c r="A52" s="213" t="s">
        <v>212</v>
      </c>
      <c r="B52" s="212"/>
      <c r="C52" s="213">
        <v>0.96</v>
      </c>
      <c r="D52" s="212"/>
      <c r="E52" s="144" t="s">
        <v>38</v>
      </c>
      <c r="F52" s="212"/>
      <c r="G52" s="193">
        <v>18.5</v>
      </c>
      <c r="H52" s="212"/>
      <c r="I52" s="149">
        <f>C52*G52</f>
        <v>17.759999999999998</v>
      </c>
      <c r="J52" s="121"/>
    </row>
    <row r="53" spans="1:10" x14ac:dyDescent="0.2">
      <c r="A53" s="143" t="s">
        <v>168</v>
      </c>
      <c r="B53" s="129"/>
      <c r="C53" s="147">
        <v>0.56999999999999995</v>
      </c>
      <c r="D53" s="129"/>
      <c r="E53" s="144" t="s">
        <v>38</v>
      </c>
      <c r="F53" s="129"/>
      <c r="G53" s="148">
        <v>10.65</v>
      </c>
      <c r="H53" s="129"/>
      <c r="I53" s="149">
        <f>C53*G53</f>
        <v>6.0705</v>
      </c>
      <c r="J53" s="121"/>
    </row>
    <row r="54" spans="1:10" ht="5.25" customHeight="1" x14ac:dyDescent="0.2">
      <c r="A54" s="129"/>
      <c r="B54" s="129"/>
      <c r="C54" s="129"/>
      <c r="D54" s="129"/>
      <c r="E54" s="130"/>
      <c r="F54" s="129"/>
      <c r="G54" s="189"/>
      <c r="H54" s="129"/>
      <c r="I54" s="149"/>
      <c r="J54" s="121"/>
    </row>
    <row r="55" spans="1:10" x14ac:dyDescent="0.2">
      <c r="A55" s="141" t="s">
        <v>20</v>
      </c>
      <c r="B55" s="129"/>
      <c r="C55" s="129"/>
      <c r="D55" s="129"/>
      <c r="E55" s="130"/>
      <c r="F55" s="129"/>
      <c r="G55" s="189"/>
      <c r="H55" s="129"/>
      <c r="I55" s="151">
        <f>SUM(I56:I57)</f>
        <v>20</v>
      </c>
      <c r="J55" s="121"/>
    </row>
    <row r="56" spans="1:10" x14ac:dyDescent="0.2">
      <c r="A56" s="147" t="s">
        <v>21</v>
      </c>
      <c r="B56" s="129"/>
      <c r="C56" s="143">
        <v>1</v>
      </c>
      <c r="D56" s="129"/>
      <c r="E56" s="144" t="s">
        <v>178</v>
      </c>
      <c r="F56" s="129"/>
      <c r="G56" s="148">
        <v>20</v>
      </c>
      <c r="H56" s="129"/>
      <c r="I56" s="149">
        <f>C56*G56</f>
        <v>20</v>
      </c>
      <c r="J56" s="121"/>
    </row>
    <row r="57" spans="1:10" x14ac:dyDescent="0.2">
      <c r="A57" s="143"/>
      <c r="B57" s="129"/>
      <c r="C57" s="143"/>
      <c r="D57" s="129"/>
      <c r="E57" s="144"/>
      <c r="F57" s="129"/>
      <c r="G57" s="150"/>
      <c r="H57" s="129"/>
      <c r="I57" s="149">
        <f>C57*G57</f>
        <v>0</v>
      </c>
      <c r="J57" s="121"/>
    </row>
    <row r="58" spans="1:10" ht="4.5" customHeight="1" x14ac:dyDescent="0.2">
      <c r="A58" s="156"/>
      <c r="B58" s="154"/>
      <c r="C58" s="156"/>
      <c r="D58" s="154"/>
      <c r="E58" s="157"/>
      <c r="F58" s="154"/>
      <c r="G58" s="159"/>
      <c r="H58" s="129"/>
      <c r="I58" s="149"/>
      <c r="J58" s="121"/>
    </row>
    <row r="59" spans="1:10" x14ac:dyDescent="0.2">
      <c r="A59" s="141" t="s">
        <v>126</v>
      </c>
      <c r="B59" s="129"/>
      <c r="C59" s="129"/>
      <c r="D59" s="129"/>
      <c r="E59" s="130"/>
      <c r="F59" s="129"/>
      <c r="G59" s="139"/>
      <c r="H59" s="129"/>
      <c r="I59" s="151">
        <f>SUM(I60:I61)</f>
        <v>0</v>
      </c>
      <c r="J59" s="121"/>
    </row>
    <row r="60" spans="1:10" x14ac:dyDescent="0.2">
      <c r="A60" s="143"/>
      <c r="B60" s="129"/>
      <c r="C60" s="143"/>
      <c r="D60" s="129"/>
      <c r="E60" s="144"/>
      <c r="F60" s="129"/>
      <c r="G60" s="160"/>
      <c r="H60" s="129"/>
      <c r="I60" s="149">
        <f>C60*G60</f>
        <v>0</v>
      </c>
      <c r="J60" s="121"/>
    </row>
    <row r="61" spans="1:10" x14ac:dyDescent="0.2">
      <c r="A61" s="143"/>
      <c r="B61" s="129"/>
      <c r="C61" s="143"/>
      <c r="D61" s="129"/>
      <c r="E61" s="144"/>
      <c r="F61" s="129"/>
      <c r="G61" s="150"/>
      <c r="H61" s="129"/>
      <c r="I61" s="149">
        <f>C61*G61</f>
        <v>0</v>
      </c>
      <c r="J61" s="121"/>
    </row>
    <row r="62" spans="1:10" ht="4.5" customHeight="1" x14ac:dyDescent="0.2">
      <c r="A62" s="156"/>
      <c r="B62" s="154"/>
      <c r="C62" s="156"/>
      <c r="D62" s="154"/>
      <c r="E62" s="157"/>
      <c r="F62" s="154"/>
      <c r="G62" s="159"/>
      <c r="H62" s="129"/>
      <c r="I62" s="149"/>
      <c r="J62" s="121"/>
    </row>
    <row r="63" spans="1:10" x14ac:dyDescent="0.2">
      <c r="A63" s="161" t="s">
        <v>208</v>
      </c>
      <c r="B63" s="129"/>
      <c r="C63" s="316"/>
      <c r="D63" s="314"/>
      <c r="E63" s="314"/>
      <c r="F63" s="314"/>
      <c r="G63" s="314"/>
      <c r="H63" s="129"/>
      <c r="I63" s="148">
        <v>17</v>
      </c>
      <c r="J63" s="121"/>
    </row>
    <row r="64" spans="1:10" ht="5.25" customHeight="1" x14ac:dyDescent="0.2">
      <c r="A64" s="129"/>
      <c r="B64" s="129"/>
      <c r="C64" s="129"/>
      <c r="D64" s="129"/>
      <c r="E64" s="130"/>
      <c r="F64" s="129"/>
      <c r="G64" s="129"/>
      <c r="H64" s="129"/>
      <c r="I64" s="149"/>
      <c r="J64" s="121"/>
    </row>
    <row r="65" spans="1:10" x14ac:dyDescent="0.2">
      <c r="A65" s="141" t="s">
        <v>24</v>
      </c>
      <c r="B65" s="129"/>
      <c r="C65" s="129"/>
      <c r="D65" s="129"/>
      <c r="E65" s="130"/>
      <c r="F65" s="129"/>
      <c r="G65" s="129"/>
      <c r="H65" s="129"/>
      <c r="I65" s="149">
        <f>SUM(I11:I63)-(I11+I15+I23+I30+I37+I42+I49+I55+I59)</f>
        <v>622.30949999999996</v>
      </c>
      <c r="J65" s="121"/>
    </row>
    <row r="66" spans="1:10" x14ac:dyDescent="0.2">
      <c r="A66" s="141" t="s">
        <v>25</v>
      </c>
      <c r="B66" s="129"/>
      <c r="C66" s="129"/>
      <c r="D66" s="129"/>
      <c r="E66" s="130"/>
      <c r="F66" s="129"/>
      <c r="G66" s="129"/>
      <c r="H66" s="129"/>
      <c r="I66" s="149">
        <f>I65/C7</f>
        <v>3.6606441176470588</v>
      </c>
      <c r="J66" s="121"/>
    </row>
    <row r="67" spans="1:10" ht="5.25" customHeight="1" x14ac:dyDescent="0.2">
      <c r="A67" s="129"/>
      <c r="B67" s="129"/>
      <c r="C67" s="129"/>
      <c r="D67" s="129"/>
      <c r="E67" s="130"/>
      <c r="F67" s="129"/>
      <c r="G67" s="129"/>
      <c r="H67" s="129"/>
      <c r="I67" s="149"/>
      <c r="J67" s="121"/>
    </row>
    <row r="68" spans="1:10" x14ac:dyDescent="0.2">
      <c r="A68" s="124" t="s">
        <v>26</v>
      </c>
      <c r="B68" s="124"/>
      <c r="C68" s="124"/>
      <c r="D68" s="124"/>
      <c r="E68" s="125"/>
      <c r="F68" s="124"/>
      <c r="G68" s="124"/>
      <c r="H68" s="124"/>
      <c r="I68" s="162">
        <f>I7-I65</f>
        <v>142.69050000000004</v>
      </c>
      <c r="J68" s="121"/>
    </row>
    <row r="69" spans="1:10" ht="5.25" customHeight="1" x14ac:dyDescent="0.2">
      <c r="A69" s="129"/>
      <c r="B69" s="129"/>
      <c r="C69" s="129"/>
      <c r="D69" s="129"/>
      <c r="E69" s="130"/>
      <c r="F69" s="129"/>
      <c r="G69" s="129"/>
      <c r="H69" s="129"/>
      <c r="I69" s="149"/>
      <c r="J69" s="121"/>
    </row>
    <row r="70" spans="1:10" x14ac:dyDescent="0.2">
      <c r="A70" s="128" t="s">
        <v>27</v>
      </c>
      <c r="B70" s="129"/>
      <c r="C70" s="129"/>
      <c r="D70" s="129"/>
      <c r="E70" s="130"/>
      <c r="F70" s="129"/>
      <c r="G70" s="129"/>
      <c r="H70" s="129"/>
      <c r="I70" s="149"/>
      <c r="J70" s="121"/>
    </row>
    <row r="71" spans="1:10" x14ac:dyDescent="0.2">
      <c r="A71" s="312" t="s">
        <v>59</v>
      </c>
      <c r="B71" s="312"/>
      <c r="C71" s="312"/>
      <c r="D71" s="310"/>
      <c r="E71" s="310"/>
      <c r="F71" s="310"/>
      <c r="G71" s="310"/>
      <c r="H71" s="310"/>
      <c r="I71" s="148">
        <v>1.48</v>
      </c>
      <c r="J71" s="121"/>
    </row>
    <row r="72" spans="1:10" x14ac:dyDescent="0.2">
      <c r="A72" s="312" t="s">
        <v>57</v>
      </c>
      <c r="B72" s="312"/>
      <c r="C72" s="312"/>
      <c r="D72" s="310"/>
      <c r="E72" s="310"/>
      <c r="F72" s="310"/>
      <c r="G72" s="310"/>
      <c r="H72" s="310"/>
      <c r="I72" s="148">
        <v>48.51</v>
      </c>
      <c r="J72" s="121"/>
    </row>
    <row r="73" spans="1:10" x14ac:dyDescent="0.2">
      <c r="A73" s="309" t="s">
        <v>58</v>
      </c>
      <c r="B73" s="309"/>
      <c r="C73" s="309"/>
      <c r="D73" s="310"/>
      <c r="E73" s="310"/>
      <c r="F73" s="310"/>
      <c r="G73" s="310"/>
      <c r="H73" s="310"/>
      <c r="I73" s="211"/>
      <c r="J73" s="121"/>
    </row>
    <row r="74" spans="1:10" x14ac:dyDescent="0.2">
      <c r="A74" s="309" t="s">
        <v>174</v>
      </c>
      <c r="B74" s="309"/>
      <c r="C74" s="309"/>
      <c r="D74" s="310"/>
      <c r="E74" s="310"/>
      <c r="F74" s="310"/>
      <c r="G74" s="310"/>
      <c r="H74" s="310"/>
      <c r="I74" s="148">
        <v>250</v>
      </c>
      <c r="J74" s="121"/>
    </row>
    <row r="75" spans="1:10" x14ac:dyDescent="0.2">
      <c r="A75" s="309" t="s">
        <v>173</v>
      </c>
      <c r="B75" s="309"/>
      <c r="C75" s="309"/>
      <c r="D75" s="310"/>
      <c r="E75" s="310"/>
      <c r="F75" s="310"/>
      <c r="G75" s="310"/>
      <c r="H75" s="310"/>
      <c r="I75" s="148">
        <v>15.75</v>
      </c>
      <c r="J75" s="121"/>
    </row>
    <row r="76" spans="1:10" x14ac:dyDescent="0.2">
      <c r="A76" s="309" t="s">
        <v>29</v>
      </c>
      <c r="B76" s="309"/>
      <c r="C76" s="309"/>
      <c r="D76" s="310"/>
      <c r="E76" s="310"/>
      <c r="F76" s="310"/>
      <c r="G76" s="310"/>
      <c r="H76" s="310"/>
      <c r="I76" s="148">
        <v>45</v>
      </c>
      <c r="J76" s="121"/>
    </row>
    <row r="77" spans="1:10" x14ac:dyDescent="0.2">
      <c r="A77" s="309"/>
      <c r="B77" s="309"/>
      <c r="C77" s="309"/>
      <c r="D77" s="310"/>
      <c r="E77" s="310"/>
      <c r="F77" s="310"/>
      <c r="G77" s="310"/>
      <c r="H77" s="310"/>
      <c r="I77" s="147"/>
      <c r="J77" s="121"/>
    </row>
    <row r="78" spans="1:10" x14ac:dyDescent="0.2">
      <c r="A78" s="309"/>
      <c r="B78" s="309"/>
      <c r="C78" s="309"/>
      <c r="D78" s="310"/>
      <c r="E78" s="310"/>
      <c r="F78" s="310"/>
      <c r="G78" s="310"/>
      <c r="H78" s="310"/>
      <c r="I78" s="163"/>
      <c r="J78" s="121"/>
    </row>
    <row r="79" spans="1:10" ht="5.25" customHeight="1" x14ac:dyDescent="0.2">
      <c r="A79" s="129"/>
      <c r="B79" s="129"/>
      <c r="C79" s="129"/>
      <c r="D79" s="129"/>
      <c r="E79" s="130"/>
      <c r="F79" s="129"/>
      <c r="G79" s="129"/>
      <c r="H79" s="129"/>
      <c r="I79" s="149"/>
      <c r="J79" s="121"/>
    </row>
    <row r="80" spans="1:10" x14ac:dyDescent="0.2">
      <c r="A80" s="141" t="s">
        <v>30</v>
      </c>
      <c r="B80" s="129"/>
      <c r="C80" s="129"/>
      <c r="D80" s="129"/>
      <c r="E80" s="130"/>
      <c r="F80" s="129"/>
      <c r="G80" s="129"/>
      <c r="H80" s="129"/>
      <c r="I80" s="149">
        <f>SUM(I70:I78)</f>
        <v>360.74</v>
      </c>
      <c r="J80" s="121"/>
    </row>
    <row r="81" spans="1:10" x14ac:dyDescent="0.2">
      <c r="A81" s="141" t="s">
        <v>31</v>
      </c>
      <c r="B81" s="129"/>
      <c r="C81" s="129"/>
      <c r="D81" s="129"/>
      <c r="E81" s="130"/>
      <c r="F81" s="129"/>
      <c r="G81" s="129"/>
      <c r="H81" s="129"/>
      <c r="I81" s="149">
        <f>I80/C7</f>
        <v>2.1219999999999999</v>
      </c>
      <c r="J81" s="121"/>
    </row>
    <row r="82" spans="1:10" x14ac:dyDescent="0.2">
      <c r="A82" s="129"/>
      <c r="B82" s="129"/>
      <c r="C82" s="129"/>
      <c r="D82" s="129"/>
      <c r="E82" s="130"/>
      <c r="F82" s="129"/>
      <c r="G82" s="129"/>
      <c r="H82" s="129"/>
      <c r="I82" s="149"/>
      <c r="J82" s="121"/>
    </row>
    <row r="83" spans="1:10" x14ac:dyDescent="0.2">
      <c r="A83" s="141" t="s">
        <v>32</v>
      </c>
      <c r="B83" s="129"/>
      <c r="C83" s="129"/>
      <c r="D83" s="129"/>
      <c r="E83" s="130"/>
      <c r="F83" s="129"/>
      <c r="G83" s="129"/>
      <c r="H83" s="129"/>
      <c r="I83" s="149">
        <f>I65+I80</f>
        <v>983.04949999999997</v>
      </c>
      <c r="J83" s="121"/>
    </row>
    <row r="84" spans="1:10" x14ac:dyDescent="0.2">
      <c r="A84" s="141" t="s">
        <v>33</v>
      </c>
      <c r="B84" s="129"/>
      <c r="C84" s="129"/>
      <c r="D84" s="129"/>
      <c r="E84" s="130"/>
      <c r="F84" s="129"/>
      <c r="G84" s="129"/>
      <c r="H84" s="129"/>
      <c r="I84" s="149">
        <f>I83/C7</f>
        <v>5.7826441176470587</v>
      </c>
      <c r="J84" s="121"/>
    </row>
    <row r="85" spans="1:10" x14ac:dyDescent="0.2">
      <c r="A85" s="129"/>
      <c r="B85" s="129"/>
      <c r="C85" s="129"/>
      <c r="D85" s="129"/>
      <c r="E85" s="130"/>
      <c r="F85" s="129"/>
      <c r="G85" s="129"/>
      <c r="H85" s="129"/>
      <c r="I85" s="149"/>
      <c r="J85" s="121"/>
    </row>
    <row r="86" spans="1:10" x14ac:dyDescent="0.2">
      <c r="A86" s="129" t="s">
        <v>34</v>
      </c>
      <c r="B86" s="129"/>
      <c r="C86" s="129"/>
      <c r="D86" s="129"/>
      <c r="E86" s="130"/>
      <c r="F86" s="129"/>
      <c r="G86" s="129"/>
      <c r="H86" s="129"/>
      <c r="I86" s="149">
        <f>I7-I83</f>
        <v>-218.04949999999997</v>
      </c>
      <c r="J86" s="121"/>
    </row>
    <row r="87" spans="1:10" x14ac:dyDescent="0.2">
      <c r="A87" s="124"/>
      <c r="B87" s="124"/>
      <c r="C87" s="124"/>
      <c r="D87" s="124"/>
      <c r="E87" s="125"/>
      <c r="F87" s="124"/>
      <c r="G87" s="124"/>
      <c r="H87" s="124"/>
      <c r="I87" s="126"/>
      <c r="J87" s="127"/>
    </row>
    <row r="88" spans="1:10" x14ac:dyDescent="0.2">
      <c r="A88" s="132" t="s">
        <v>79</v>
      </c>
      <c r="B88" s="132"/>
      <c r="C88" s="132"/>
      <c r="D88" s="132"/>
      <c r="E88" s="137"/>
      <c r="F88" s="132"/>
      <c r="G88" s="132"/>
      <c r="H88" s="132"/>
      <c r="I88" s="132"/>
      <c r="J88" s="164"/>
    </row>
    <row r="89" spans="1:10" x14ac:dyDescent="0.2">
      <c r="A89" s="311" t="s">
        <v>41</v>
      </c>
      <c r="B89" s="311"/>
      <c r="C89" s="311"/>
      <c r="D89" s="311"/>
      <c r="E89" s="311"/>
      <c r="F89" s="311"/>
      <c r="G89" s="311"/>
      <c r="H89" s="311"/>
      <c r="I89" s="311"/>
      <c r="J89" s="154"/>
    </row>
    <row r="90" spans="1:10" x14ac:dyDescent="0.2">
      <c r="A90" s="311"/>
      <c r="B90" s="311"/>
      <c r="C90" s="311"/>
      <c r="D90" s="311"/>
      <c r="E90" s="311"/>
      <c r="F90" s="311"/>
      <c r="G90" s="311"/>
      <c r="H90" s="311"/>
      <c r="I90" s="311"/>
      <c r="J90" s="154"/>
    </row>
    <row r="91" spans="1:10" x14ac:dyDescent="0.2">
      <c r="A91" s="311"/>
      <c r="B91" s="311"/>
      <c r="C91" s="311"/>
      <c r="D91" s="311"/>
      <c r="E91" s="311"/>
      <c r="F91" s="311"/>
      <c r="G91" s="311"/>
      <c r="H91" s="311"/>
      <c r="I91" s="311"/>
      <c r="J91" s="154"/>
    </row>
    <row r="92" spans="1:10" x14ac:dyDescent="0.2">
      <c r="A92" s="311"/>
      <c r="B92" s="311"/>
      <c r="C92" s="311"/>
      <c r="D92" s="311"/>
      <c r="E92" s="311"/>
      <c r="F92" s="311"/>
      <c r="G92" s="311"/>
      <c r="H92" s="311"/>
      <c r="I92" s="311"/>
      <c r="J92" s="154"/>
    </row>
    <row r="93" spans="1:10" x14ac:dyDescent="0.2">
      <c r="A93" s="311"/>
      <c r="B93" s="311"/>
      <c r="C93" s="311"/>
      <c r="D93" s="311"/>
      <c r="E93" s="311"/>
      <c r="F93" s="311"/>
      <c r="G93" s="311"/>
      <c r="H93" s="311"/>
      <c r="I93" s="311"/>
      <c r="J93" s="154"/>
    </row>
    <row r="94" spans="1:10" x14ac:dyDescent="0.2">
      <c r="A94" s="129"/>
      <c r="B94" s="129"/>
      <c r="C94" s="129"/>
      <c r="D94" s="129"/>
      <c r="E94" s="130"/>
      <c r="F94" s="129"/>
      <c r="G94" s="129"/>
      <c r="H94" s="129"/>
      <c r="I94" s="129"/>
      <c r="J94" s="154"/>
    </row>
    <row r="95" spans="1:10" x14ac:dyDescent="0.2">
      <c r="A95" s="165" t="s">
        <v>46</v>
      </c>
      <c r="B95" s="129"/>
      <c r="C95" s="166" t="s">
        <v>50</v>
      </c>
      <c r="D95" s="129"/>
      <c r="E95" s="130" t="s">
        <v>48</v>
      </c>
      <c r="F95" s="129"/>
      <c r="G95" s="166" t="s">
        <v>49</v>
      </c>
      <c r="H95" s="129"/>
      <c r="I95" s="129"/>
      <c r="J95" s="154"/>
    </row>
    <row r="96" spans="1:10" x14ac:dyDescent="0.2">
      <c r="A96" s="129"/>
      <c r="B96" s="129"/>
      <c r="C96" s="167">
        <v>0.1</v>
      </c>
      <c r="D96" s="129"/>
      <c r="E96" s="130"/>
      <c r="F96" s="129"/>
      <c r="G96" s="167">
        <v>0.1</v>
      </c>
      <c r="H96" s="129"/>
      <c r="I96" s="129"/>
      <c r="J96" s="154"/>
    </row>
    <row r="97" spans="1:10" x14ac:dyDescent="0.2">
      <c r="A97" s="129"/>
      <c r="B97" s="129"/>
      <c r="C97" s="168"/>
      <c r="D97" s="124"/>
      <c r="E97" s="123" t="s">
        <v>47</v>
      </c>
      <c r="F97" s="124"/>
      <c r="G97" s="168"/>
      <c r="H97" s="129"/>
      <c r="I97" s="129"/>
      <c r="J97" s="154"/>
    </row>
    <row r="98" spans="1:10" x14ac:dyDescent="0.2">
      <c r="A98" s="169" t="s">
        <v>43</v>
      </c>
      <c r="B98" s="129"/>
      <c r="C98" s="170">
        <f>E98*(1-C96)</f>
        <v>153</v>
      </c>
      <c r="D98" s="171"/>
      <c r="E98" s="172">
        <f>C7</f>
        <v>170</v>
      </c>
      <c r="F98" s="171"/>
      <c r="G98" s="173">
        <f>E98*(1+G96)</f>
        <v>187.00000000000003</v>
      </c>
      <c r="H98" s="129"/>
      <c r="I98" s="129"/>
      <c r="J98" s="154"/>
    </row>
    <row r="99" spans="1:10" ht="4.5" customHeight="1" x14ac:dyDescent="0.2">
      <c r="A99" s="129"/>
      <c r="B99" s="129"/>
      <c r="C99" s="129"/>
      <c r="D99" s="129"/>
      <c r="E99" s="130"/>
      <c r="F99" s="129"/>
      <c r="G99" s="129"/>
      <c r="H99" s="129"/>
      <c r="I99" s="129"/>
      <c r="J99" s="154"/>
    </row>
    <row r="100" spans="1:10" x14ac:dyDescent="0.2">
      <c r="A100" s="129" t="s">
        <v>51</v>
      </c>
      <c r="B100" s="129"/>
      <c r="C100" s="174">
        <f>$I$65/C98</f>
        <v>4.0673823529411761</v>
      </c>
      <c r="D100" s="129"/>
      <c r="E100" s="174">
        <f>$I$65/E98</f>
        <v>3.6606441176470588</v>
      </c>
      <c r="F100" s="129"/>
      <c r="G100" s="174">
        <f>$I$65/G98</f>
        <v>3.3278582887700527</v>
      </c>
      <c r="H100" s="129"/>
      <c r="I100" s="129"/>
      <c r="J100" s="154"/>
    </row>
    <row r="101" spans="1:10" ht="4.5" customHeight="1" x14ac:dyDescent="0.2">
      <c r="A101" s="129"/>
      <c r="B101" s="129"/>
      <c r="C101" s="129"/>
      <c r="D101" s="129"/>
      <c r="E101" s="130"/>
      <c r="F101" s="129"/>
      <c r="G101" s="129"/>
      <c r="H101" s="129"/>
      <c r="I101" s="129"/>
      <c r="J101" s="154"/>
    </row>
    <row r="102" spans="1:10" x14ac:dyDescent="0.2">
      <c r="A102" s="129" t="s">
        <v>52</v>
      </c>
      <c r="B102" s="129"/>
      <c r="C102" s="174">
        <f>$I$80/C98</f>
        <v>2.3577777777777778</v>
      </c>
      <c r="D102" s="129"/>
      <c r="E102" s="174">
        <f>$I$80/E98</f>
        <v>2.1219999999999999</v>
      </c>
      <c r="F102" s="129"/>
      <c r="G102" s="174">
        <f>$I$80/G98</f>
        <v>1.9290909090909087</v>
      </c>
      <c r="H102" s="129"/>
      <c r="I102" s="129"/>
      <c r="J102" s="154"/>
    </row>
    <row r="103" spans="1:10" ht="3.75" customHeight="1" x14ac:dyDescent="0.2">
      <c r="A103" s="129"/>
      <c r="B103" s="129"/>
      <c r="C103" s="129"/>
      <c r="D103" s="129"/>
      <c r="E103" s="130"/>
      <c r="F103" s="129"/>
      <c r="G103" s="129"/>
      <c r="H103" s="129"/>
      <c r="I103" s="129"/>
      <c r="J103" s="154"/>
    </row>
    <row r="104" spans="1:10" x14ac:dyDescent="0.2">
      <c r="A104" s="129" t="s">
        <v>53</v>
      </c>
      <c r="B104" s="129"/>
      <c r="C104" s="174">
        <f>$I$83/C98</f>
        <v>6.4251601307189539</v>
      </c>
      <c r="D104" s="129"/>
      <c r="E104" s="174">
        <f>$I$83/E98</f>
        <v>5.7826441176470587</v>
      </c>
      <c r="F104" s="129"/>
      <c r="G104" s="174">
        <f>$I$83/G98</f>
        <v>5.2569491978609619</v>
      </c>
      <c r="H104" s="129"/>
      <c r="I104" s="129"/>
      <c r="J104" s="154"/>
    </row>
    <row r="105" spans="1:10" ht="5.25" customHeight="1" x14ac:dyDescent="0.2">
      <c r="A105" s="132"/>
      <c r="B105" s="132"/>
      <c r="C105" s="132"/>
      <c r="D105" s="132"/>
      <c r="E105" s="137"/>
      <c r="F105" s="132"/>
      <c r="G105" s="132"/>
      <c r="H105" s="132"/>
      <c r="I105" s="132"/>
      <c r="J105" s="154"/>
    </row>
    <row r="106" spans="1:10" x14ac:dyDescent="0.2">
      <c r="A106" s="129"/>
      <c r="B106" s="129"/>
      <c r="C106" s="129"/>
      <c r="D106" s="129"/>
      <c r="E106" s="130"/>
      <c r="F106" s="129"/>
      <c r="G106" s="129"/>
      <c r="H106" s="129"/>
      <c r="I106" s="129"/>
      <c r="J106" s="154"/>
    </row>
    <row r="107" spans="1:10" x14ac:dyDescent="0.2">
      <c r="A107" s="129"/>
      <c r="B107" s="129"/>
      <c r="C107" s="124"/>
      <c r="D107" s="124"/>
      <c r="E107" s="125" t="s">
        <v>43</v>
      </c>
      <c r="F107" s="124"/>
      <c r="G107" s="124"/>
      <c r="H107" s="129"/>
      <c r="I107" s="129"/>
      <c r="J107" s="154"/>
    </row>
    <row r="108" spans="1:10" x14ac:dyDescent="0.2">
      <c r="A108" s="169" t="s">
        <v>47</v>
      </c>
      <c r="B108" s="129"/>
      <c r="C108" s="175">
        <f>E108*(1-C96)</f>
        <v>4.05</v>
      </c>
      <c r="D108" s="171"/>
      <c r="E108" s="176">
        <f>G7</f>
        <v>4.5</v>
      </c>
      <c r="F108" s="171"/>
      <c r="G108" s="175">
        <f>E108*(1+G96)</f>
        <v>4.95</v>
      </c>
      <c r="H108" s="129"/>
      <c r="I108" s="129"/>
      <c r="J108" s="154"/>
    </row>
    <row r="109" spans="1:10" ht="4.5" customHeight="1" x14ac:dyDescent="0.2">
      <c r="A109" s="129"/>
      <c r="B109" s="129"/>
      <c r="C109" s="129"/>
      <c r="D109" s="129"/>
      <c r="E109" s="130"/>
      <c r="F109" s="129"/>
      <c r="G109" s="129"/>
      <c r="H109" s="129"/>
      <c r="I109" s="129"/>
      <c r="J109" s="154"/>
    </row>
    <row r="110" spans="1:10" x14ac:dyDescent="0.2">
      <c r="A110" s="129" t="s">
        <v>51</v>
      </c>
      <c r="B110" s="129"/>
      <c r="C110" s="177">
        <f>$I$65/C108</f>
        <v>153.65666666666667</v>
      </c>
      <c r="D110" s="129"/>
      <c r="E110" s="177">
        <f>$I$65/E108</f>
        <v>138.291</v>
      </c>
      <c r="F110" s="129"/>
      <c r="G110" s="177">
        <f>$I$65/G108</f>
        <v>125.71909090909089</v>
      </c>
      <c r="H110" s="129"/>
      <c r="I110" s="129"/>
      <c r="J110" s="154"/>
    </row>
    <row r="111" spans="1:10" ht="3" customHeight="1" x14ac:dyDescent="0.2">
      <c r="A111" s="129"/>
      <c r="B111" s="129"/>
      <c r="C111" s="129"/>
      <c r="D111" s="129"/>
      <c r="E111" s="130"/>
      <c r="F111" s="129"/>
      <c r="G111" s="129"/>
      <c r="H111" s="129"/>
      <c r="I111" s="129"/>
      <c r="J111" s="154"/>
    </row>
    <row r="112" spans="1:10" x14ac:dyDescent="0.2">
      <c r="A112" s="129" t="s">
        <v>52</v>
      </c>
      <c r="B112" s="129"/>
      <c r="C112" s="177">
        <f>$I$80/C108</f>
        <v>89.071604938271605</v>
      </c>
      <c r="D112" s="129"/>
      <c r="E112" s="177">
        <f>$I$80/E108</f>
        <v>80.164444444444442</v>
      </c>
      <c r="F112" s="129"/>
      <c r="G112" s="177">
        <f>$I$80/G108</f>
        <v>72.87676767676767</v>
      </c>
      <c r="H112" s="129"/>
      <c r="I112" s="129"/>
      <c r="J112" s="154"/>
    </row>
    <row r="113" spans="1:10" ht="3.75" customHeight="1" x14ac:dyDescent="0.2">
      <c r="A113" s="129"/>
      <c r="B113" s="129"/>
      <c r="C113" s="129"/>
      <c r="D113" s="129"/>
      <c r="E113" s="130"/>
      <c r="F113" s="129"/>
      <c r="G113" s="129"/>
      <c r="H113" s="129"/>
      <c r="I113" s="129"/>
      <c r="J113" s="154"/>
    </row>
    <row r="114" spans="1:10" x14ac:dyDescent="0.2">
      <c r="A114" s="129" t="s">
        <v>53</v>
      </c>
      <c r="B114" s="129"/>
      <c r="C114" s="177">
        <f>$I$83/C108</f>
        <v>242.72827160493827</v>
      </c>
      <c r="D114" s="129"/>
      <c r="E114" s="177">
        <f>$I$83/E108</f>
        <v>218.45544444444442</v>
      </c>
      <c r="F114" s="129"/>
      <c r="G114" s="177">
        <f>$I$83/G108</f>
        <v>198.59585858585856</v>
      </c>
      <c r="H114" s="129"/>
      <c r="I114" s="129"/>
      <c r="J114" s="154"/>
    </row>
    <row r="115" spans="1:10" ht="5.25" customHeight="1" x14ac:dyDescent="0.2">
      <c r="A115" s="129"/>
      <c r="B115" s="129"/>
      <c r="C115" s="129"/>
      <c r="D115" s="129"/>
      <c r="E115" s="130"/>
      <c r="F115" s="129"/>
      <c r="G115" s="129"/>
      <c r="H115" s="129"/>
      <c r="I115" s="129"/>
      <c r="J115" s="154"/>
    </row>
    <row r="116" spans="1:10" x14ac:dyDescent="0.2">
      <c r="A116" s="124"/>
      <c r="B116" s="124"/>
      <c r="C116" s="124"/>
      <c r="D116" s="124"/>
      <c r="E116" s="125"/>
      <c r="F116" s="124"/>
      <c r="G116" s="124"/>
      <c r="H116" s="124"/>
      <c r="I116" s="124"/>
      <c r="J116" s="154"/>
    </row>
    <row r="117" spans="1:10" x14ac:dyDescent="0.2">
      <c r="A117" s="129"/>
      <c r="B117" s="129"/>
      <c r="C117" s="129"/>
      <c r="D117" s="129"/>
      <c r="E117" s="130"/>
      <c r="F117" s="129"/>
      <c r="G117" s="129"/>
      <c r="H117" s="129"/>
      <c r="I117" s="129"/>
      <c r="J117" s="154"/>
    </row>
    <row r="118" spans="1:10" x14ac:dyDescent="0.2">
      <c r="A118" s="178" t="s">
        <v>56</v>
      </c>
      <c r="B118" s="129"/>
      <c r="C118" s="309"/>
      <c r="D118" s="309"/>
      <c r="E118" s="309"/>
      <c r="F118" s="129"/>
      <c r="G118" s="129"/>
      <c r="H118" s="129"/>
      <c r="I118" s="129"/>
      <c r="J118" s="154"/>
    </row>
    <row r="119" spans="1:10" x14ac:dyDescent="0.2">
      <c r="A119" s="178" t="s">
        <v>54</v>
      </c>
      <c r="B119" s="129"/>
      <c r="C119" s="309"/>
      <c r="D119" s="309"/>
      <c r="E119" s="309"/>
      <c r="F119" s="309"/>
      <c r="G119" s="309"/>
      <c r="H119" s="129"/>
      <c r="I119" s="129"/>
      <c r="J119" s="154"/>
    </row>
    <row r="120" spans="1:10" x14ac:dyDescent="0.2">
      <c r="A120" s="178" t="s">
        <v>55</v>
      </c>
      <c r="B120" s="129"/>
      <c r="C120" s="309"/>
      <c r="D120" s="309"/>
      <c r="E120" s="309"/>
      <c r="F120" s="309"/>
      <c r="G120" s="309"/>
      <c r="H120" s="129"/>
      <c r="I120" s="129"/>
      <c r="J120" s="154"/>
    </row>
    <row r="121" spans="1:10" x14ac:dyDescent="0.2">
      <c r="A121" s="129"/>
      <c r="B121" s="129"/>
      <c r="C121" s="309"/>
      <c r="D121" s="309"/>
      <c r="E121" s="309"/>
      <c r="F121" s="309"/>
      <c r="G121" s="309"/>
      <c r="H121" s="129"/>
      <c r="I121" s="129"/>
      <c r="J121" s="154"/>
    </row>
    <row r="122" spans="1:10" x14ac:dyDescent="0.2">
      <c r="A122" s="129"/>
      <c r="B122" s="129"/>
      <c r="C122" s="309"/>
      <c r="D122" s="309"/>
      <c r="E122" s="309"/>
      <c r="F122" s="309"/>
      <c r="G122" s="309"/>
      <c r="H122" s="129"/>
      <c r="I122" s="129"/>
      <c r="J122" s="154"/>
    </row>
    <row r="123" spans="1:10" x14ac:dyDescent="0.2">
      <c r="A123" s="129"/>
      <c r="B123" s="129"/>
      <c r="C123" s="129"/>
      <c r="D123" s="129"/>
      <c r="E123" s="130"/>
      <c r="F123" s="129"/>
      <c r="G123" s="129"/>
      <c r="H123" s="129"/>
      <c r="I123" s="129"/>
      <c r="J123" s="154"/>
    </row>
  </sheetData>
  <sheetProtection sheet="1" objects="1" scenarios="1"/>
  <mergeCells count="26">
    <mergeCell ref="A1:J1"/>
    <mergeCell ref="L7:P7"/>
    <mergeCell ref="L8:Q8"/>
    <mergeCell ref="C63:G63"/>
    <mergeCell ref="A71:C71"/>
    <mergeCell ref="D71:H71"/>
    <mergeCell ref="A72:C72"/>
    <mergeCell ref="D72:H72"/>
    <mergeCell ref="A73:C73"/>
    <mergeCell ref="D73:H73"/>
    <mergeCell ref="A74:C74"/>
    <mergeCell ref="D74:H74"/>
    <mergeCell ref="A75:C75"/>
    <mergeCell ref="D75:H75"/>
    <mergeCell ref="A76:C76"/>
    <mergeCell ref="D76:H76"/>
    <mergeCell ref="A77:C77"/>
    <mergeCell ref="D77:H77"/>
    <mergeCell ref="C121:G121"/>
    <mergeCell ref="C122:G122"/>
    <mergeCell ref="A78:C78"/>
    <mergeCell ref="D78:H78"/>
    <mergeCell ref="A89:I93"/>
    <mergeCell ref="C118:E118"/>
    <mergeCell ref="C119:G119"/>
    <mergeCell ref="C120:G120"/>
  </mergeCells>
  <pageMargins left="1.25" right="0.75" top="0.5" bottom="0.5" header="0.5" footer="0.5"/>
  <pageSetup scale="86" orientation="portrait" r:id="rId1"/>
  <headerFooter alignWithMargins="0">
    <oddFooter>&amp;L&amp;A&amp;CUniversity of Idaho&amp;RAERS Dept</oddFooter>
  </headerFooter>
  <rowBreaks count="1" manualBreakCount="1">
    <brk id="6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zoomScaleNormal="100" workbookViewId="0">
      <selection sqref="A1:J1"/>
    </sheetView>
  </sheetViews>
  <sheetFormatPr defaultRowHeight="12.75" x14ac:dyDescent="0.2"/>
  <cols>
    <col min="1" max="1" width="27" style="209" customWidth="1"/>
    <col min="2" max="2" width="2" style="209" customWidth="1"/>
    <col min="3" max="3" width="11.7109375" style="209" customWidth="1"/>
    <col min="4" max="4" width="1.140625" style="209" customWidth="1"/>
    <col min="5" max="5" width="10.7109375" style="179" customWidth="1"/>
    <col min="6" max="6" width="1.5703125" style="209" customWidth="1"/>
    <col min="7" max="7" width="10.7109375" style="209" customWidth="1"/>
    <col min="8" max="8" width="1.7109375" style="209" customWidth="1"/>
    <col min="9" max="9" width="16.7109375" style="180" customWidth="1"/>
    <col min="10" max="10" width="1.5703125" style="209" customWidth="1"/>
    <col min="11" max="11" width="1" style="209" customWidth="1"/>
    <col min="12" max="12" width="10.28515625" style="209" customWidth="1"/>
    <col min="13" max="16384" width="9.140625" style="209"/>
  </cols>
  <sheetData>
    <row r="1" spans="1:14" ht="30" customHeight="1" x14ac:dyDescent="0.2">
      <c r="A1" s="313" t="s">
        <v>288</v>
      </c>
      <c r="B1" s="313"/>
      <c r="C1" s="313"/>
      <c r="D1" s="313"/>
      <c r="E1" s="313"/>
      <c r="F1" s="313"/>
      <c r="G1" s="313"/>
      <c r="H1" s="313"/>
      <c r="I1" s="313"/>
      <c r="J1" s="313"/>
      <c r="L1" s="204" t="s">
        <v>330</v>
      </c>
    </row>
    <row r="2" spans="1:14" ht="3.75" customHeight="1" x14ac:dyDescent="0.2">
      <c r="A2" s="113"/>
      <c r="B2" s="113"/>
      <c r="C2" s="113"/>
      <c r="D2" s="113"/>
      <c r="E2" s="114"/>
      <c r="F2" s="113"/>
      <c r="G2" s="113"/>
      <c r="H2" s="113"/>
      <c r="I2" s="115"/>
      <c r="J2" s="113"/>
    </row>
    <row r="3" spans="1:14" ht="15" x14ac:dyDescent="0.2">
      <c r="A3" s="116"/>
      <c r="B3" s="116"/>
      <c r="C3" s="117" t="s">
        <v>2</v>
      </c>
      <c r="D3" s="118"/>
      <c r="E3" s="119"/>
      <c r="F3" s="118"/>
      <c r="G3" s="118" t="s">
        <v>5</v>
      </c>
      <c r="H3" s="118"/>
      <c r="I3" s="120" t="s">
        <v>8</v>
      </c>
      <c r="J3" s="219"/>
      <c r="L3" s="180"/>
      <c r="M3" s="180"/>
      <c r="N3" s="180"/>
    </row>
    <row r="4" spans="1:14" ht="15" x14ac:dyDescent="0.2">
      <c r="A4" s="122" t="s">
        <v>1</v>
      </c>
      <c r="B4" s="116"/>
      <c r="C4" s="117" t="s">
        <v>3</v>
      </c>
      <c r="D4" s="118"/>
      <c r="E4" s="119" t="s">
        <v>4</v>
      </c>
      <c r="F4" s="118"/>
      <c r="G4" s="118" t="s">
        <v>6</v>
      </c>
      <c r="H4" s="118"/>
      <c r="I4" s="120" t="s">
        <v>7</v>
      </c>
      <c r="J4" s="219"/>
      <c r="L4" s="180"/>
      <c r="M4" s="180"/>
      <c r="N4" s="180"/>
    </row>
    <row r="5" spans="1:14" ht="5.25" customHeight="1" x14ac:dyDescent="0.2">
      <c r="A5" s="123"/>
      <c r="B5" s="124"/>
      <c r="C5" s="124"/>
      <c r="D5" s="124"/>
      <c r="E5" s="125"/>
      <c r="F5" s="124"/>
      <c r="G5" s="124"/>
      <c r="H5" s="124"/>
      <c r="I5" s="126"/>
      <c r="J5" s="126"/>
      <c r="L5" s="180"/>
      <c r="M5" s="180"/>
      <c r="N5" s="180"/>
    </row>
    <row r="6" spans="1:14" x14ac:dyDescent="0.2">
      <c r="A6" s="128" t="s">
        <v>0</v>
      </c>
      <c r="B6" s="212"/>
      <c r="C6" s="212"/>
      <c r="D6" s="212"/>
      <c r="E6" s="130"/>
      <c r="F6" s="212"/>
      <c r="G6" s="212"/>
      <c r="H6" s="212"/>
      <c r="I6" s="219"/>
      <c r="J6" s="219"/>
      <c r="L6" s="180"/>
      <c r="M6" s="180"/>
      <c r="N6" s="180"/>
    </row>
    <row r="7" spans="1:14" x14ac:dyDescent="0.2">
      <c r="A7" s="187" t="s">
        <v>9</v>
      </c>
      <c r="B7" s="220"/>
      <c r="C7" s="181">
        <v>425</v>
      </c>
      <c r="D7" s="220"/>
      <c r="E7" s="134" t="s">
        <v>10</v>
      </c>
      <c r="F7" s="220"/>
      <c r="G7" s="221">
        <v>7.25</v>
      </c>
      <c r="H7" s="220"/>
      <c r="I7" s="222">
        <f>C7*G7</f>
        <v>3081.25</v>
      </c>
      <c r="J7" s="223"/>
      <c r="L7" s="214"/>
      <c r="M7" s="214"/>
      <c r="N7" s="180"/>
    </row>
    <row r="8" spans="1:14" ht="6.75" customHeight="1" x14ac:dyDescent="0.2">
      <c r="A8" s="220"/>
      <c r="B8" s="220"/>
      <c r="C8" s="220"/>
      <c r="D8" s="220"/>
      <c r="E8" s="224"/>
      <c r="F8" s="220"/>
      <c r="G8" s="225"/>
      <c r="H8" s="220"/>
      <c r="I8" s="222"/>
      <c r="J8" s="223"/>
      <c r="L8" s="214"/>
      <c r="M8" s="214"/>
      <c r="N8" s="214"/>
    </row>
    <row r="9" spans="1:14" x14ac:dyDescent="0.2">
      <c r="A9" s="128" t="s">
        <v>11</v>
      </c>
      <c r="B9" s="226"/>
      <c r="C9" s="226"/>
      <c r="D9" s="226"/>
      <c r="E9" s="227"/>
      <c r="F9" s="226"/>
      <c r="G9" s="228"/>
      <c r="H9" s="226"/>
      <c r="I9" s="229"/>
      <c r="J9" s="219"/>
      <c r="L9" s="180"/>
      <c r="M9" s="180"/>
      <c r="N9" s="180"/>
    </row>
    <row r="10" spans="1:14" ht="6.75" customHeight="1" x14ac:dyDescent="0.2">
      <c r="A10" s="226"/>
      <c r="B10" s="226"/>
      <c r="C10" s="226"/>
      <c r="D10" s="226"/>
      <c r="E10" s="227"/>
      <c r="F10" s="226"/>
      <c r="G10" s="228"/>
      <c r="H10" s="226"/>
      <c r="I10" s="229"/>
      <c r="J10" s="219"/>
      <c r="L10" s="180"/>
      <c r="M10" s="180"/>
      <c r="N10" s="180"/>
    </row>
    <row r="11" spans="1:14" x14ac:dyDescent="0.2">
      <c r="A11" s="141" t="s">
        <v>12</v>
      </c>
      <c r="B11" s="226"/>
      <c r="C11" s="226"/>
      <c r="D11" s="226"/>
      <c r="E11" s="227"/>
      <c r="F11" s="226"/>
      <c r="G11" s="228"/>
      <c r="H11" s="226"/>
      <c r="I11" s="230">
        <f>SUM(I12:I13)</f>
        <v>330.05</v>
      </c>
      <c r="J11" s="219"/>
      <c r="L11" s="180"/>
      <c r="M11" s="180"/>
      <c r="N11" s="180"/>
    </row>
    <row r="12" spans="1:14" x14ac:dyDescent="0.2">
      <c r="A12" s="183" t="s">
        <v>213</v>
      </c>
      <c r="B12" s="226"/>
      <c r="C12" s="183">
        <v>23</v>
      </c>
      <c r="D12" s="226"/>
      <c r="E12" s="185" t="s">
        <v>10</v>
      </c>
      <c r="F12" s="226"/>
      <c r="G12" s="148">
        <v>12.65</v>
      </c>
      <c r="H12" s="226"/>
      <c r="I12" s="229">
        <f>C12*G12</f>
        <v>290.95</v>
      </c>
      <c r="J12" s="219"/>
      <c r="L12" s="180"/>
      <c r="M12" s="180"/>
      <c r="N12" s="180"/>
    </row>
    <row r="13" spans="1:14" x14ac:dyDescent="0.2">
      <c r="A13" s="183" t="s">
        <v>180</v>
      </c>
      <c r="B13" s="226"/>
      <c r="C13" s="183">
        <v>23</v>
      </c>
      <c r="D13" s="226"/>
      <c r="E13" s="185" t="s">
        <v>10</v>
      </c>
      <c r="F13" s="226"/>
      <c r="G13" s="148">
        <v>1.7</v>
      </c>
      <c r="H13" s="226"/>
      <c r="I13" s="229">
        <f>C13*G13</f>
        <v>39.1</v>
      </c>
      <c r="J13" s="219"/>
      <c r="L13" s="180"/>
      <c r="M13" s="180"/>
      <c r="N13" s="180"/>
    </row>
    <row r="14" spans="1:14" ht="7.5" customHeight="1" x14ac:dyDescent="0.2">
      <c r="A14" s="226"/>
      <c r="B14" s="226"/>
      <c r="C14" s="226"/>
      <c r="D14" s="226"/>
      <c r="E14" s="227"/>
      <c r="F14" s="226"/>
      <c r="G14" s="189"/>
      <c r="H14" s="226"/>
      <c r="I14" s="229"/>
      <c r="J14" s="219"/>
      <c r="L14" s="180"/>
      <c r="M14" s="180"/>
      <c r="N14" s="180"/>
    </row>
    <row r="15" spans="1:14" x14ac:dyDescent="0.2">
      <c r="A15" s="141" t="s">
        <v>13</v>
      </c>
      <c r="B15" s="226"/>
      <c r="C15" s="226"/>
      <c r="D15" s="226"/>
      <c r="E15" s="227"/>
      <c r="F15" s="226"/>
      <c r="G15" s="189"/>
      <c r="H15" s="226"/>
      <c r="I15" s="230">
        <f>SUM(I16:I22)</f>
        <v>449.29999999999995</v>
      </c>
      <c r="J15" s="219"/>
      <c r="L15" s="180"/>
      <c r="M15" s="180"/>
      <c r="N15" s="180"/>
    </row>
    <row r="16" spans="1:14" x14ac:dyDescent="0.2">
      <c r="A16" s="183" t="s">
        <v>214</v>
      </c>
      <c r="B16" s="226"/>
      <c r="C16" s="183">
        <v>155</v>
      </c>
      <c r="D16" s="226"/>
      <c r="E16" s="185" t="s">
        <v>35</v>
      </c>
      <c r="F16" s="226"/>
      <c r="G16" s="148">
        <v>0.55000000000000004</v>
      </c>
      <c r="H16" s="226"/>
      <c r="I16" s="229">
        <f t="shared" ref="I16:I22" si="0">C16*G16</f>
        <v>85.25</v>
      </c>
      <c r="J16" s="219"/>
      <c r="L16" s="180"/>
      <c r="M16" s="180"/>
      <c r="N16" s="180"/>
    </row>
    <row r="17" spans="1:14" x14ac:dyDescent="0.2">
      <c r="A17" s="183" t="s">
        <v>66</v>
      </c>
      <c r="B17" s="226"/>
      <c r="C17" s="183">
        <v>205</v>
      </c>
      <c r="D17" s="226"/>
      <c r="E17" s="185" t="s">
        <v>35</v>
      </c>
      <c r="F17" s="226"/>
      <c r="G17" s="148">
        <v>0.53</v>
      </c>
      <c r="H17" s="226"/>
      <c r="I17" s="229">
        <f t="shared" si="0"/>
        <v>108.65</v>
      </c>
      <c r="J17" s="219"/>
      <c r="L17" s="180"/>
      <c r="M17" s="180"/>
      <c r="N17" s="180"/>
    </row>
    <row r="18" spans="1:14" x14ac:dyDescent="0.2">
      <c r="A18" s="183" t="s">
        <v>14</v>
      </c>
      <c r="B18" s="226"/>
      <c r="C18" s="183">
        <v>215</v>
      </c>
      <c r="D18" s="226"/>
      <c r="E18" s="185" t="s">
        <v>35</v>
      </c>
      <c r="F18" s="226"/>
      <c r="G18" s="148">
        <v>0.44</v>
      </c>
      <c r="H18" s="226"/>
      <c r="I18" s="231">
        <f t="shared" si="0"/>
        <v>94.6</v>
      </c>
      <c r="J18" s="219"/>
      <c r="L18" s="180"/>
      <c r="M18" s="180"/>
      <c r="N18" s="180"/>
    </row>
    <row r="19" spans="1:14" x14ac:dyDescent="0.2">
      <c r="A19" s="183" t="s">
        <v>215</v>
      </c>
      <c r="B19" s="226"/>
      <c r="C19" s="183">
        <v>85</v>
      </c>
      <c r="D19" s="226"/>
      <c r="E19" s="185" t="s">
        <v>35</v>
      </c>
      <c r="F19" s="226"/>
      <c r="G19" s="148">
        <v>0.27</v>
      </c>
      <c r="H19" s="226"/>
      <c r="I19" s="231">
        <f t="shared" si="0"/>
        <v>22.950000000000003</v>
      </c>
      <c r="J19" s="219"/>
      <c r="L19" s="180"/>
      <c r="M19" s="180"/>
      <c r="N19" s="180"/>
    </row>
    <row r="20" spans="1:14" x14ac:dyDescent="0.2">
      <c r="A20" s="183" t="s">
        <v>15</v>
      </c>
      <c r="B20" s="226"/>
      <c r="C20" s="183">
        <v>105</v>
      </c>
      <c r="D20" s="226"/>
      <c r="E20" s="185" t="s">
        <v>35</v>
      </c>
      <c r="F20" s="226"/>
      <c r="G20" s="148">
        <v>0.73</v>
      </c>
      <c r="H20" s="226"/>
      <c r="I20" s="231">
        <f t="shared" si="0"/>
        <v>76.649999999999991</v>
      </c>
      <c r="J20" s="219"/>
      <c r="L20" s="180"/>
      <c r="M20" s="180"/>
      <c r="N20" s="180"/>
    </row>
    <row r="21" spans="1:14" x14ac:dyDescent="0.2">
      <c r="A21" s="183" t="s">
        <v>67</v>
      </c>
      <c r="B21" s="226"/>
      <c r="C21" s="183">
        <v>35</v>
      </c>
      <c r="D21" s="226"/>
      <c r="E21" s="185" t="s">
        <v>35</v>
      </c>
      <c r="F21" s="226"/>
      <c r="G21" s="148">
        <v>0.72</v>
      </c>
      <c r="H21" s="226"/>
      <c r="I21" s="231">
        <f t="shared" si="0"/>
        <v>25.2</v>
      </c>
      <c r="J21" s="219"/>
      <c r="L21" s="180"/>
      <c r="M21" s="180"/>
      <c r="N21" s="180"/>
    </row>
    <row r="22" spans="1:14" x14ac:dyDescent="0.2">
      <c r="A22" s="183" t="s">
        <v>298</v>
      </c>
      <c r="B22" s="226"/>
      <c r="C22" s="183">
        <v>2</v>
      </c>
      <c r="D22" s="226"/>
      <c r="E22" s="185" t="s">
        <v>163</v>
      </c>
      <c r="F22" s="226"/>
      <c r="G22" s="148">
        <v>18</v>
      </c>
      <c r="H22" s="226"/>
      <c r="I22" s="231">
        <f t="shared" si="0"/>
        <v>36</v>
      </c>
      <c r="J22" s="219"/>
      <c r="L22" s="180"/>
      <c r="M22" s="180"/>
      <c r="N22" s="180"/>
    </row>
    <row r="23" spans="1:14" ht="6" customHeight="1" x14ac:dyDescent="0.2">
      <c r="A23" s="226"/>
      <c r="B23" s="226"/>
      <c r="C23" s="226"/>
      <c r="D23" s="226"/>
      <c r="E23" s="227"/>
      <c r="F23" s="226"/>
      <c r="G23" s="189"/>
      <c r="H23" s="226"/>
      <c r="I23" s="231"/>
      <c r="J23" s="219"/>
      <c r="L23" s="180"/>
      <c r="M23" s="180"/>
      <c r="N23" s="180"/>
    </row>
    <row r="24" spans="1:14" x14ac:dyDescent="0.2">
      <c r="A24" s="141" t="s">
        <v>16</v>
      </c>
      <c r="B24" s="226"/>
      <c r="C24" s="226"/>
      <c r="D24" s="226"/>
      <c r="E24" s="227"/>
      <c r="F24" s="226"/>
      <c r="G24" s="189"/>
      <c r="H24" s="226"/>
      <c r="I24" s="232">
        <f>SUM(I25:I40)</f>
        <v>318.29750000000007</v>
      </c>
      <c r="J24" s="219"/>
      <c r="L24" s="180"/>
      <c r="M24" s="180"/>
      <c r="N24" s="180"/>
    </row>
    <row r="25" spans="1:14" x14ac:dyDescent="0.2">
      <c r="A25" s="152" t="s">
        <v>181</v>
      </c>
      <c r="B25" s="226"/>
      <c r="C25" s="233">
        <v>23</v>
      </c>
      <c r="D25" s="226"/>
      <c r="E25" s="185" t="s">
        <v>10</v>
      </c>
      <c r="F25" s="226"/>
      <c r="G25" s="148">
        <v>0.5</v>
      </c>
      <c r="H25" s="226"/>
      <c r="I25" s="231">
        <f t="shared" ref="I25:I40" si="1">C25*G25</f>
        <v>11.5</v>
      </c>
      <c r="J25" s="219"/>
      <c r="K25" s="234"/>
      <c r="L25" s="180"/>
      <c r="M25" s="180"/>
      <c r="N25" s="180"/>
    </row>
    <row r="26" spans="1:14" x14ac:dyDescent="0.2">
      <c r="A26" s="152" t="s">
        <v>143</v>
      </c>
      <c r="B26" s="226"/>
      <c r="C26" s="233">
        <v>8</v>
      </c>
      <c r="D26" s="226"/>
      <c r="E26" s="185" t="s">
        <v>175</v>
      </c>
      <c r="F26" s="226"/>
      <c r="G26" s="148">
        <v>1.5</v>
      </c>
      <c r="H26" s="226"/>
      <c r="I26" s="231">
        <f t="shared" si="1"/>
        <v>12</v>
      </c>
      <c r="J26" s="219"/>
      <c r="K26" s="234"/>
      <c r="L26" s="180"/>
      <c r="M26" s="180"/>
      <c r="N26" s="180"/>
    </row>
    <row r="27" spans="1:14" x14ac:dyDescent="0.2">
      <c r="A27" s="152" t="s">
        <v>199</v>
      </c>
      <c r="B27" s="226"/>
      <c r="C27" s="233">
        <v>8</v>
      </c>
      <c r="D27" s="226"/>
      <c r="E27" s="185" t="s">
        <v>175</v>
      </c>
      <c r="F27" s="226"/>
      <c r="G27" s="148">
        <v>2.2999999999999998</v>
      </c>
      <c r="H27" s="226"/>
      <c r="I27" s="231">
        <f>C27*G27</f>
        <v>18.399999999999999</v>
      </c>
      <c r="J27" s="219"/>
      <c r="K27" s="234"/>
      <c r="L27" s="180"/>
      <c r="M27" s="180"/>
      <c r="N27" s="180"/>
    </row>
    <row r="28" spans="1:14" s="275" customFormat="1" x14ac:dyDescent="0.2">
      <c r="A28" s="277" t="s">
        <v>118</v>
      </c>
      <c r="B28" s="278"/>
      <c r="C28" s="233">
        <v>20</v>
      </c>
      <c r="D28" s="278"/>
      <c r="E28" s="185" t="s">
        <v>175</v>
      </c>
      <c r="F28" s="278"/>
      <c r="G28" s="148">
        <v>1.02</v>
      </c>
      <c r="H28" s="278"/>
      <c r="I28" s="231">
        <f>C28*G28</f>
        <v>20.399999999999999</v>
      </c>
      <c r="J28" s="219"/>
      <c r="K28" s="234"/>
      <c r="L28" s="180"/>
      <c r="M28" s="180"/>
      <c r="N28" s="180"/>
    </row>
    <row r="29" spans="1:14" x14ac:dyDescent="0.2">
      <c r="A29" s="277" t="s">
        <v>117</v>
      </c>
      <c r="B29" s="278"/>
      <c r="C29" s="233">
        <v>2</v>
      </c>
      <c r="D29" s="278"/>
      <c r="E29" s="185" t="s">
        <v>161</v>
      </c>
      <c r="F29" s="278"/>
      <c r="G29" s="148">
        <v>4.9000000000000004</v>
      </c>
      <c r="H29" s="226"/>
      <c r="I29" s="231">
        <f t="shared" si="1"/>
        <v>9.8000000000000007</v>
      </c>
      <c r="J29" s="219"/>
      <c r="K29" s="234"/>
      <c r="L29" s="180"/>
      <c r="M29" s="180"/>
      <c r="N29" s="180"/>
    </row>
    <row r="30" spans="1:14" x14ac:dyDescent="0.2">
      <c r="A30" s="277" t="s">
        <v>217</v>
      </c>
      <c r="B30" s="278"/>
      <c r="C30" s="277">
        <v>0.75</v>
      </c>
      <c r="D30" s="278"/>
      <c r="E30" s="185" t="s">
        <v>35</v>
      </c>
      <c r="F30" s="278"/>
      <c r="G30" s="148">
        <v>14.65</v>
      </c>
      <c r="H30" s="226"/>
      <c r="I30" s="231">
        <f t="shared" si="1"/>
        <v>10.987500000000001</v>
      </c>
      <c r="J30" s="219"/>
      <c r="K30" s="234"/>
      <c r="L30" s="180"/>
      <c r="M30" s="180"/>
      <c r="N30" s="180"/>
    </row>
    <row r="31" spans="1:14" s="275" customFormat="1" x14ac:dyDescent="0.2">
      <c r="A31" s="279" t="s">
        <v>254</v>
      </c>
      <c r="B31" s="278"/>
      <c r="C31" s="233">
        <v>5.5</v>
      </c>
      <c r="D31" s="278"/>
      <c r="E31" s="185" t="s">
        <v>42</v>
      </c>
      <c r="F31" s="278"/>
      <c r="G31" s="148">
        <v>4.7</v>
      </c>
      <c r="H31" s="278"/>
      <c r="I31" s="231">
        <f t="shared" si="1"/>
        <v>25.85</v>
      </c>
      <c r="J31" s="219"/>
      <c r="K31" s="234"/>
      <c r="L31" s="180"/>
      <c r="M31" s="180"/>
      <c r="N31" s="180"/>
    </row>
    <row r="32" spans="1:14" s="275" customFormat="1" x14ac:dyDescent="0.2">
      <c r="A32" s="279" t="s">
        <v>218</v>
      </c>
      <c r="B32" s="278"/>
      <c r="C32" s="233">
        <v>5.6</v>
      </c>
      <c r="D32" s="278"/>
      <c r="E32" s="185" t="s">
        <v>36</v>
      </c>
      <c r="F32" s="278"/>
      <c r="G32" s="148">
        <v>8.6999999999999993</v>
      </c>
      <c r="H32" s="278"/>
      <c r="I32" s="231">
        <f t="shared" si="1"/>
        <v>48.719999999999992</v>
      </c>
      <c r="J32" s="219"/>
      <c r="K32" s="234"/>
      <c r="L32" s="180"/>
      <c r="M32" s="180"/>
      <c r="N32" s="180"/>
    </row>
    <row r="33" spans="1:14" x14ac:dyDescent="0.2">
      <c r="A33" s="279" t="s">
        <v>256</v>
      </c>
      <c r="B33" s="278"/>
      <c r="C33" s="233">
        <v>6</v>
      </c>
      <c r="D33" s="278"/>
      <c r="E33" s="185" t="s">
        <v>42</v>
      </c>
      <c r="F33" s="278"/>
      <c r="G33" s="148">
        <v>2.75</v>
      </c>
      <c r="H33" s="226"/>
      <c r="I33" s="231">
        <f t="shared" si="1"/>
        <v>16.5</v>
      </c>
      <c r="J33" s="219"/>
      <c r="K33" s="234"/>
      <c r="L33" s="180"/>
      <c r="M33" s="180"/>
      <c r="N33" s="180"/>
    </row>
    <row r="34" spans="1:14" x14ac:dyDescent="0.2">
      <c r="A34" s="279" t="s">
        <v>219</v>
      </c>
      <c r="B34" s="278"/>
      <c r="C34" s="233">
        <v>2</v>
      </c>
      <c r="D34" s="278"/>
      <c r="E34" s="185" t="s">
        <v>35</v>
      </c>
      <c r="F34" s="278"/>
      <c r="G34" s="148">
        <v>7.75</v>
      </c>
      <c r="H34" s="226"/>
      <c r="I34" s="231">
        <f t="shared" si="1"/>
        <v>15.5</v>
      </c>
      <c r="J34" s="219"/>
      <c r="K34" s="234"/>
      <c r="L34" s="180"/>
      <c r="M34" s="180"/>
      <c r="N34" s="180"/>
    </row>
    <row r="35" spans="1:14" x14ac:dyDescent="0.2">
      <c r="A35" s="279" t="s">
        <v>299</v>
      </c>
      <c r="B35" s="278"/>
      <c r="C35" s="233">
        <v>7</v>
      </c>
      <c r="D35" s="278"/>
      <c r="E35" s="185" t="s">
        <v>175</v>
      </c>
      <c r="F35" s="278"/>
      <c r="G35" s="148">
        <v>2.42</v>
      </c>
      <c r="H35" s="226"/>
      <c r="I35" s="231">
        <f t="shared" si="1"/>
        <v>16.939999999999998</v>
      </c>
      <c r="J35" s="219"/>
      <c r="K35" s="234"/>
      <c r="L35" s="180"/>
      <c r="M35" s="180"/>
      <c r="N35" s="180"/>
    </row>
    <row r="36" spans="1:14" x14ac:dyDescent="0.2">
      <c r="A36" s="279" t="s">
        <v>300</v>
      </c>
      <c r="B36" s="278"/>
      <c r="C36" s="233">
        <v>18</v>
      </c>
      <c r="D36" s="278"/>
      <c r="E36" s="185" t="s">
        <v>175</v>
      </c>
      <c r="F36" s="278"/>
      <c r="G36" s="148">
        <v>1.35</v>
      </c>
      <c r="H36" s="226"/>
      <c r="I36" s="231">
        <f t="shared" si="1"/>
        <v>24.3</v>
      </c>
      <c r="J36" s="219"/>
      <c r="K36" s="180"/>
      <c r="L36" s="180"/>
      <c r="M36" s="180"/>
      <c r="N36" s="180"/>
    </row>
    <row r="37" spans="1:14" x14ac:dyDescent="0.2">
      <c r="A37" s="279" t="s">
        <v>255</v>
      </c>
      <c r="B37" s="278"/>
      <c r="C37" s="233">
        <v>5</v>
      </c>
      <c r="D37" s="278"/>
      <c r="E37" s="185" t="s">
        <v>175</v>
      </c>
      <c r="F37" s="278"/>
      <c r="G37" s="148">
        <v>7.5</v>
      </c>
      <c r="H37" s="226"/>
      <c r="I37" s="231">
        <f t="shared" si="1"/>
        <v>37.5</v>
      </c>
      <c r="J37" s="219"/>
      <c r="K37" s="180"/>
      <c r="L37" s="180"/>
      <c r="M37" s="180"/>
      <c r="N37" s="180"/>
    </row>
    <row r="38" spans="1:14" x14ac:dyDescent="0.2">
      <c r="A38" s="279" t="s">
        <v>301</v>
      </c>
      <c r="B38" s="278"/>
      <c r="C38" s="233">
        <v>10.5</v>
      </c>
      <c r="D38" s="278"/>
      <c r="E38" s="185" t="s">
        <v>175</v>
      </c>
      <c r="F38" s="278"/>
      <c r="G38" s="148">
        <v>2.6</v>
      </c>
      <c r="H38" s="226"/>
      <c r="I38" s="231">
        <f t="shared" si="1"/>
        <v>27.3</v>
      </c>
      <c r="J38" s="219"/>
      <c r="K38" s="180"/>
      <c r="L38" s="180"/>
      <c r="M38" s="180"/>
      <c r="N38" s="180"/>
    </row>
    <row r="39" spans="1:14" x14ac:dyDescent="0.2">
      <c r="A39" s="152" t="s">
        <v>302</v>
      </c>
      <c r="B39" s="226"/>
      <c r="C39" s="183">
        <v>1</v>
      </c>
      <c r="D39" s="226"/>
      <c r="E39" s="185" t="s">
        <v>36</v>
      </c>
      <c r="F39" s="226"/>
      <c r="G39" s="148">
        <v>22.6</v>
      </c>
      <c r="H39" s="226"/>
      <c r="I39" s="231">
        <f t="shared" si="1"/>
        <v>22.6</v>
      </c>
      <c r="J39" s="219"/>
      <c r="K39" s="234"/>
      <c r="L39" s="180"/>
      <c r="M39" s="180"/>
      <c r="N39" s="180"/>
    </row>
    <row r="40" spans="1:14" x14ac:dyDescent="0.2">
      <c r="A40" s="152"/>
      <c r="B40" s="226"/>
      <c r="C40" s="233"/>
      <c r="D40" s="226"/>
      <c r="E40" s="185"/>
      <c r="F40" s="226"/>
      <c r="G40" s="148"/>
      <c r="H40" s="226"/>
      <c r="I40" s="231">
        <f t="shared" si="1"/>
        <v>0</v>
      </c>
      <c r="J40" s="219"/>
      <c r="L40" s="180"/>
      <c r="M40" s="180"/>
      <c r="N40" s="180"/>
    </row>
    <row r="41" spans="1:14" ht="5.25" customHeight="1" x14ac:dyDescent="0.2">
      <c r="A41" s="226"/>
      <c r="B41" s="226"/>
      <c r="C41" s="226"/>
      <c r="D41" s="226"/>
      <c r="E41" s="227"/>
      <c r="F41" s="226"/>
      <c r="G41" s="189"/>
      <c r="H41" s="226"/>
      <c r="I41" s="231"/>
      <c r="J41" s="219"/>
      <c r="L41" s="180"/>
      <c r="M41" s="180"/>
      <c r="N41" s="180"/>
    </row>
    <row r="42" spans="1:14" x14ac:dyDescent="0.2">
      <c r="A42" s="141" t="s">
        <v>39</v>
      </c>
      <c r="B42" s="226"/>
      <c r="C42" s="226"/>
      <c r="D42" s="226"/>
      <c r="E42" s="227"/>
      <c r="F42" s="226"/>
      <c r="G42" s="189"/>
      <c r="H42" s="226"/>
      <c r="I42" s="232">
        <f>SUM(I43:I47)</f>
        <v>113.25</v>
      </c>
      <c r="J42" s="219"/>
      <c r="L42" s="180"/>
      <c r="M42" s="180"/>
      <c r="N42" s="180"/>
    </row>
    <row r="43" spans="1:14" x14ac:dyDescent="0.2">
      <c r="A43" s="183" t="s">
        <v>220</v>
      </c>
      <c r="B43" s="226"/>
      <c r="C43" s="183">
        <v>1</v>
      </c>
      <c r="D43" s="226"/>
      <c r="E43" s="185" t="s">
        <v>163</v>
      </c>
      <c r="F43" s="226"/>
      <c r="G43" s="148">
        <v>7.75</v>
      </c>
      <c r="H43" s="226"/>
      <c r="I43" s="231">
        <f>C43*G43</f>
        <v>7.75</v>
      </c>
      <c r="J43" s="219"/>
      <c r="L43" s="180"/>
      <c r="M43" s="180"/>
      <c r="N43" s="180"/>
    </row>
    <row r="44" spans="1:14" x14ac:dyDescent="0.2">
      <c r="A44" s="183" t="s">
        <v>221</v>
      </c>
      <c r="B44" s="226"/>
      <c r="C44" s="183">
        <v>1</v>
      </c>
      <c r="D44" s="226"/>
      <c r="E44" s="185" t="s">
        <v>163</v>
      </c>
      <c r="F44" s="226"/>
      <c r="G44" s="148">
        <v>7.25</v>
      </c>
      <c r="H44" s="226"/>
      <c r="I44" s="231">
        <f>C44*G44</f>
        <v>7.25</v>
      </c>
      <c r="J44" s="219"/>
      <c r="L44" s="180"/>
      <c r="M44" s="180"/>
      <c r="N44" s="180"/>
    </row>
    <row r="45" spans="1:14" x14ac:dyDescent="0.2">
      <c r="A45" s="183" t="s">
        <v>222</v>
      </c>
      <c r="B45" s="226"/>
      <c r="C45" s="183">
        <v>1</v>
      </c>
      <c r="D45" s="226"/>
      <c r="E45" s="185" t="s">
        <v>163</v>
      </c>
      <c r="F45" s="226"/>
      <c r="G45" s="148">
        <v>30</v>
      </c>
      <c r="H45" s="226"/>
      <c r="I45" s="231">
        <f>C45*G45</f>
        <v>30</v>
      </c>
      <c r="J45" s="219"/>
      <c r="L45" s="180"/>
      <c r="M45" s="180"/>
      <c r="N45" s="180"/>
    </row>
    <row r="46" spans="1:14" x14ac:dyDescent="0.2">
      <c r="A46" s="152" t="s">
        <v>223</v>
      </c>
      <c r="B46" s="226"/>
      <c r="C46" s="152">
        <v>7</v>
      </c>
      <c r="D46" s="226"/>
      <c r="E46" s="185" t="s">
        <v>163</v>
      </c>
      <c r="F46" s="226"/>
      <c r="G46" s="148">
        <v>9.75</v>
      </c>
      <c r="H46" s="226"/>
      <c r="I46" s="231">
        <f>C46*G46</f>
        <v>68.25</v>
      </c>
      <c r="J46" s="219"/>
      <c r="L46" s="180"/>
      <c r="M46" s="180"/>
      <c r="N46" s="180"/>
    </row>
    <row r="47" spans="1:14" x14ac:dyDescent="0.2">
      <c r="A47" s="183"/>
      <c r="B47" s="226"/>
      <c r="C47" s="183"/>
      <c r="D47" s="226"/>
      <c r="E47" s="185"/>
      <c r="F47" s="226"/>
      <c r="G47" s="145"/>
      <c r="H47" s="226"/>
      <c r="I47" s="231">
        <f>C47*G47</f>
        <v>0</v>
      </c>
      <c r="J47" s="219"/>
      <c r="L47" s="180"/>
      <c r="M47" s="180"/>
      <c r="N47" s="180"/>
    </row>
    <row r="48" spans="1:14" ht="6" customHeight="1" x14ac:dyDescent="0.2">
      <c r="A48" s="226"/>
      <c r="B48" s="226"/>
      <c r="C48" s="226"/>
      <c r="D48" s="226"/>
      <c r="E48" s="227"/>
      <c r="F48" s="226"/>
      <c r="G48" s="189"/>
      <c r="H48" s="226"/>
      <c r="I48" s="231"/>
      <c r="J48" s="219"/>
      <c r="L48" s="180"/>
      <c r="M48" s="180"/>
      <c r="N48" s="180"/>
    </row>
    <row r="49" spans="1:14" x14ac:dyDescent="0.2">
      <c r="A49" s="141" t="s">
        <v>19</v>
      </c>
      <c r="B49" s="226"/>
      <c r="C49" s="226"/>
      <c r="D49" s="226"/>
      <c r="E49" s="227"/>
      <c r="F49" s="226"/>
      <c r="G49" s="189"/>
      <c r="H49" s="226"/>
      <c r="I49" s="232">
        <f>SUM(I50:I52)</f>
        <v>113.08</v>
      </c>
      <c r="J49" s="219"/>
      <c r="L49" s="180"/>
      <c r="M49" s="180"/>
      <c r="N49" s="180"/>
    </row>
    <row r="50" spans="1:14" x14ac:dyDescent="0.2">
      <c r="A50" s="183" t="s">
        <v>224</v>
      </c>
      <c r="B50" s="226"/>
      <c r="C50" s="183">
        <v>28</v>
      </c>
      <c r="D50" s="226"/>
      <c r="E50" s="185" t="s">
        <v>165</v>
      </c>
      <c r="F50" s="226"/>
      <c r="G50" s="148">
        <v>1.9</v>
      </c>
      <c r="H50" s="226"/>
      <c r="I50" s="231">
        <f>C50*G50</f>
        <v>53.199999999999996</v>
      </c>
      <c r="J50" s="219"/>
      <c r="L50" s="180"/>
      <c r="M50" s="180"/>
      <c r="N50" s="180"/>
    </row>
    <row r="51" spans="1:14" x14ac:dyDescent="0.2">
      <c r="A51" s="183" t="s">
        <v>225</v>
      </c>
      <c r="B51" s="226"/>
      <c r="C51" s="183">
        <v>1</v>
      </c>
      <c r="D51" s="226"/>
      <c r="E51" s="185" t="s">
        <v>163</v>
      </c>
      <c r="F51" s="226"/>
      <c r="G51" s="148">
        <v>45.6</v>
      </c>
      <c r="H51" s="226"/>
      <c r="I51" s="231">
        <f>C51*G51</f>
        <v>45.6</v>
      </c>
      <c r="J51" s="219"/>
      <c r="L51" s="180"/>
      <c r="M51" s="180"/>
      <c r="N51" s="180"/>
    </row>
    <row r="52" spans="1:14" x14ac:dyDescent="0.2">
      <c r="A52" s="183" t="s">
        <v>226</v>
      </c>
      <c r="B52" s="226"/>
      <c r="C52" s="183">
        <v>28</v>
      </c>
      <c r="D52" s="226"/>
      <c r="E52" s="185" t="s">
        <v>165</v>
      </c>
      <c r="F52" s="226"/>
      <c r="G52" s="145">
        <v>0.51</v>
      </c>
      <c r="H52" s="226"/>
      <c r="I52" s="231">
        <f>C52*G52</f>
        <v>14.280000000000001</v>
      </c>
      <c r="J52" s="219"/>
      <c r="L52" s="180"/>
      <c r="M52" s="180"/>
      <c r="N52" s="180"/>
    </row>
    <row r="53" spans="1:14" ht="3" customHeight="1" x14ac:dyDescent="0.2">
      <c r="A53" s="235"/>
      <c r="B53" s="218"/>
      <c r="C53" s="235"/>
      <c r="D53" s="218"/>
      <c r="E53" s="236"/>
      <c r="F53" s="218"/>
      <c r="G53" s="190"/>
      <c r="H53" s="226"/>
      <c r="I53" s="231"/>
      <c r="J53" s="219"/>
      <c r="L53" s="180"/>
      <c r="M53" s="180"/>
      <c r="N53" s="180"/>
    </row>
    <row r="54" spans="1:14" x14ac:dyDescent="0.2">
      <c r="A54" s="141" t="s">
        <v>121</v>
      </c>
      <c r="B54" s="226"/>
      <c r="C54" s="226"/>
      <c r="D54" s="226"/>
      <c r="E54" s="227"/>
      <c r="F54" s="226"/>
      <c r="G54" s="189"/>
      <c r="H54" s="226"/>
      <c r="I54" s="232">
        <f>SUM(I55:I59)</f>
        <v>124.05850000000001</v>
      </c>
      <c r="J54" s="219"/>
      <c r="L54" s="180"/>
      <c r="M54" s="180"/>
      <c r="N54" s="180"/>
    </row>
    <row r="55" spans="1:14" x14ac:dyDescent="0.2">
      <c r="A55" s="183" t="s">
        <v>169</v>
      </c>
      <c r="B55" s="226"/>
      <c r="C55" s="152">
        <v>4.59</v>
      </c>
      <c r="D55" s="226"/>
      <c r="E55" s="185" t="s">
        <v>112</v>
      </c>
      <c r="F55" s="226"/>
      <c r="G55" s="148">
        <v>2.5</v>
      </c>
      <c r="H55" s="226"/>
      <c r="I55" s="231">
        <f>C55*G55</f>
        <v>11.475</v>
      </c>
      <c r="J55" s="219"/>
      <c r="L55" s="180"/>
      <c r="M55" s="180"/>
      <c r="N55" s="180"/>
    </row>
    <row r="56" spans="1:14" x14ac:dyDescent="0.2">
      <c r="A56" s="183" t="s">
        <v>170</v>
      </c>
      <c r="B56" s="226"/>
      <c r="C56" s="152">
        <v>19.41</v>
      </c>
      <c r="D56" s="226"/>
      <c r="E56" s="185" t="s">
        <v>112</v>
      </c>
      <c r="F56" s="226"/>
      <c r="G56" s="148">
        <v>2.2999999999999998</v>
      </c>
      <c r="H56" s="226"/>
      <c r="I56" s="231">
        <f>C56*G56</f>
        <v>44.642999999999994</v>
      </c>
      <c r="J56" s="219"/>
      <c r="L56" s="180"/>
      <c r="M56" s="180"/>
      <c r="N56" s="180"/>
    </row>
    <row r="57" spans="1:14" x14ac:dyDescent="0.2">
      <c r="A57" s="183" t="s">
        <v>171</v>
      </c>
      <c r="B57" s="226"/>
      <c r="C57" s="152">
        <v>2.13</v>
      </c>
      <c r="D57" s="226"/>
      <c r="E57" s="185" t="s">
        <v>112</v>
      </c>
      <c r="F57" s="226"/>
      <c r="G57" s="148">
        <v>2.85</v>
      </c>
      <c r="H57" s="226"/>
      <c r="I57" s="231">
        <f>C57*G57</f>
        <v>6.0705</v>
      </c>
      <c r="J57" s="219"/>
      <c r="L57" s="180"/>
      <c r="M57" s="180"/>
      <c r="N57" s="180"/>
    </row>
    <row r="58" spans="1:14" x14ac:dyDescent="0.2">
      <c r="A58" s="152" t="s">
        <v>125</v>
      </c>
      <c r="B58" s="226"/>
      <c r="C58" s="183">
        <v>1</v>
      </c>
      <c r="D58" s="226"/>
      <c r="E58" s="185" t="s">
        <v>163</v>
      </c>
      <c r="F58" s="226"/>
      <c r="G58" s="148">
        <v>9.33</v>
      </c>
      <c r="H58" s="226"/>
      <c r="I58" s="231">
        <f>C58*G58</f>
        <v>9.33</v>
      </c>
      <c r="J58" s="219"/>
      <c r="L58" s="180"/>
      <c r="M58" s="180"/>
      <c r="N58" s="180"/>
    </row>
    <row r="59" spans="1:14" x14ac:dyDescent="0.2">
      <c r="A59" s="152" t="s">
        <v>172</v>
      </c>
      <c r="B59" s="226"/>
      <c r="C59" s="183">
        <v>1</v>
      </c>
      <c r="D59" s="226"/>
      <c r="E59" s="185" t="s">
        <v>163</v>
      </c>
      <c r="F59" s="226"/>
      <c r="G59" s="148">
        <v>52.54</v>
      </c>
      <c r="H59" s="226"/>
      <c r="I59" s="231">
        <f>C59*G59</f>
        <v>52.54</v>
      </c>
      <c r="J59" s="219"/>
      <c r="L59" s="180"/>
      <c r="M59" s="180"/>
      <c r="N59" s="180"/>
    </row>
    <row r="60" spans="1:14" ht="5.25" customHeight="1" x14ac:dyDescent="0.2">
      <c r="A60" s="235"/>
      <c r="B60" s="218"/>
      <c r="C60" s="235"/>
      <c r="D60" s="218"/>
      <c r="E60" s="236"/>
      <c r="F60" s="218"/>
      <c r="G60" s="190"/>
      <c r="H60" s="226"/>
      <c r="I60" s="231"/>
      <c r="J60" s="219"/>
      <c r="L60" s="180"/>
      <c r="M60" s="180"/>
      <c r="N60" s="180"/>
    </row>
    <row r="61" spans="1:14" x14ac:dyDescent="0.2">
      <c r="A61" s="141" t="s">
        <v>122</v>
      </c>
      <c r="B61" s="226"/>
      <c r="C61" s="226"/>
      <c r="D61" s="226"/>
      <c r="E61" s="227"/>
      <c r="F61" s="226"/>
      <c r="G61" s="189"/>
      <c r="H61" s="226"/>
      <c r="I61" s="232">
        <f>SUM(I62:I66)</f>
        <v>171.96599999999998</v>
      </c>
      <c r="J61" s="219"/>
      <c r="L61" s="180"/>
      <c r="M61" s="180"/>
      <c r="N61" s="180"/>
    </row>
    <row r="62" spans="1:14" x14ac:dyDescent="0.2">
      <c r="A62" s="183" t="s">
        <v>167</v>
      </c>
      <c r="B62" s="226"/>
      <c r="C62" s="152">
        <v>4.49</v>
      </c>
      <c r="D62" s="226"/>
      <c r="E62" s="185" t="s">
        <v>38</v>
      </c>
      <c r="F62" s="226"/>
      <c r="G62" s="148">
        <v>18.5</v>
      </c>
      <c r="H62" s="226"/>
      <c r="I62" s="231">
        <f>C62*G62</f>
        <v>83.064999999999998</v>
      </c>
      <c r="J62" s="219"/>
      <c r="L62" s="180"/>
      <c r="M62" s="180"/>
      <c r="N62" s="180"/>
    </row>
    <row r="63" spans="1:14" x14ac:dyDescent="0.2">
      <c r="A63" s="183" t="s">
        <v>183</v>
      </c>
      <c r="B63" s="226"/>
      <c r="C63" s="298">
        <v>1.83</v>
      </c>
      <c r="D63" s="226"/>
      <c r="E63" s="185" t="s">
        <v>38</v>
      </c>
      <c r="F63" s="226"/>
      <c r="G63" s="148">
        <v>14.4</v>
      </c>
      <c r="H63" s="226"/>
      <c r="I63" s="231">
        <f>C63*G63</f>
        <v>26.352</v>
      </c>
      <c r="J63" s="219"/>
      <c r="L63" s="180"/>
      <c r="M63" s="180"/>
      <c r="N63" s="180"/>
    </row>
    <row r="64" spans="1:14" x14ac:dyDescent="0.2">
      <c r="A64" s="183" t="s">
        <v>211</v>
      </c>
      <c r="B64" s="226"/>
      <c r="C64" s="298">
        <v>1.1200000000000001</v>
      </c>
      <c r="D64" s="226"/>
      <c r="E64" s="185" t="s">
        <v>38</v>
      </c>
      <c r="F64" s="226"/>
      <c r="G64" s="148">
        <v>18.5</v>
      </c>
      <c r="H64" s="226"/>
      <c r="I64" s="231">
        <f>C64*G64</f>
        <v>20.720000000000002</v>
      </c>
      <c r="J64" s="219"/>
      <c r="L64" s="180"/>
      <c r="M64" s="180"/>
      <c r="N64" s="180"/>
    </row>
    <row r="65" spans="1:14" x14ac:dyDescent="0.2">
      <c r="A65" s="183" t="s">
        <v>227</v>
      </c>
      <c r="B65" s="226"/>
      <c r="C65" s="298">
        <v>0.96</v>
      </c>
      <c r="D65" s="226"/>
      <c r="E65" s="185" t="s">
        <v>38</v>
      </c>
      <c r="F65" s="226"/>
      <c r="G65" s="148">
        <v>18.5</v>
      </c>
      <c r="H65" s="226"/>
      <c r="I65" s="231">
        <f>C65*G65</f>
        <v>17.759999999999998</v>
      </c>
      <c r="J65" s="219"/>
      <c r="L65" s="180"/>
      <c r="M65" s="180"/>
      <c r="N65" s="180"/>
    </row>
    <row r="66" spans="1:14" x14ac:dyDescent="0.2">
      <c r="A66" s="183" t="s">
        <v>168</v>
      </c>
      <c r="B66" s="226"/>
      <c r="C66" s="298">
        <v>2.2599999999999998</v>
      </c>
      <c r="D66" s="226"/>
      <c r="E66" s="185" t="s">
        <v>38</v>
      </c>
      <c r="F66" s="226"/>
      <c r="G66" s="148">
        <v>10.65</v>
      </c>
      <c r="H66" s="226"/>
      <c r="I66" s="231">
        <f>C66*G66</f>
        <v>24.068999999999999</v>
      </c>
      <c r="J66" s="219"/>
      <c r="L66" s="180"/>
      <c r="M66" s="180"/>
      <c r="N66" s="180"/>
    </row>
    <row r="67" spans="1:14" ht="5.25" customHeight="1" x14ac:dyDescent="0.2">
      <c r="A67" s="235"/>
      <c r="B67" s="218"/>
      <c r="C67" s="235"/>
      <c r="D67" s="218"/>
      <c r="E67" s="236"/>
      <c r="F67" s="218"/>
      <c r="G67" s="190"/>
      <c r="H67" s="226"/>
      <c r="I67" s="231"/>
      <c r="J67" s="219"/>
      <c r="L67" s="180"/>
      <c r="M67" s="180"/>
      <c r="N67" s="180"/>
    </row>
    <row r="68" spans="1:14" x14ac:dyDescent="0.2">
      <c r="A68" s="141" t="s">
        <v>228</v>
      </c>
      <c r="B68" s="226"/>
      <c r="C68" s="226"/>
      <c r="D68" s="226"/>
      <c r="E68" s="227"/>
      <c r="F68" s="226"/>
      <c r="G68" s="189"/>
      <c r="H68" s="226"/>
      <c r="I68" s="232">
        <f>SUM(I69:I71)</f>
        <v>60.35</v>
      </c>
      <c r="J68" s="219"/>
      <c r="L68" s="180"/>
      <c r="M68" s="180"/>
      <c r="N68" s="180"/>
    </row>
    <row r="69" spans="1:14" x14ac:dyDescent="0.2">
      <c r="A69" s="152" t="s">
        <v>229</v>
      </c>
      <c r="B69" s="226"/>
      <c r="C69" s="152">
        <v>425</v>
      </c>
      <c r="D69" s="226"/>
      <c r="E69" s="185" t="s">
        <v>10</v>
      </c>
      <c r="F69" s="226"/>
      <c r="G69" s="207">
        <v>0.108</v>
      </c>
      <c r="H69" s="226"/>
      <c r="I69" s="231">
        <f>C69*G69</f>
        <v>45.9</v>
      </c>
      <c r="J69" s="219"/>
      <c r="L69" s="180"/>
      <c r="M69" s="180"/>
      <c r="N69" s="180"/>
    </row>
    <row r="70" spans="1:14" x14ac:dyDescent="0.2">
      <c r="A70" s="152" t="s">
        <v>230</v>
      </c>
      <c r="B70" s="226"/>
      <c r="C70" s="183">
        <v>425</v>
      </c>
      <c r="D70" s="226"/>
      <c r="E70" s="185" t="s">
        <v>10</v>
      </c>
      <c r="F70" s="226"/>
      <c r="G70" s="207">
        <v>3.4000000000000002E-2</v>
      </c>
      <c r="H70" s="226"/>
      <c r="I70" s="231">
        <f>C70*G70</f>
        <v>14.450000000000001</v>
      </c>
      <c r="J70" s="219"/>
      <c r="L70" s="180"/>
      <c r="M70" s="180"/>
      <c r="N70" s="180"/>
    </row>
    <row r="71" spans="1:14" ht="5.25" customHeight="1" x14ac:dyDescent="0.2">
      <c r="A71" s="226"/>
      <c r="B71" s="226"/>
      <c r="C71" s="226"/>
      <c r="D71" s="226"/>
      <c r="E71" s="227"/>
      <c r="F71" s="226"/>
      <c r="G71" s="189"/>
      <c r="H71" s="226"/>
      <c r="I71" s="231"/>
      <c r="J71" s="219"/>
      <c r="L71" s="180"/>
      <c r="M71" s="180"/>
      <c r="N71" s="180"/>
    </row>
    <row r="72" spans="1:14" x14ac:dyDescent="0.2">
      <c r="A72" s="141" t="s">
        <v>20</v>
      </c>
      <c r="B72" s="226"/>
      <c r="C72" s="226"/>
      <c r="D72" s="226"/>
      <c r="E72" s="227"/>
      <c r="F72" s="226"/>
      <c r="G72" s="189"/>
      <c r="H72" s="226"/>
      <c r="I72" s="232">
        <f>SUM(I73:I75)</f>
        <v>137.72</v>
      </c>
      <c r="J72" s="219"/>
      <c r="L72" s="180"/>
      <c r="M72" s="180"/>
      <c r="N72" s="180"/>
    </row>
    <row r="73" spans="1:14" x14ac:dyDescent="0.2">
      <c r="A73" s="183" t="s">
        <v>21</v>
      </c>
      <c r="B73" s="226"/>
      <c r="C73" s="152">
        <v>1</v>
      </c>
      <c r="D73" s="226"/>
      <c r="E73" s="185" t="s">
        <v>163</v>
      </c>
      <c r="F73" s="226"/>
      <c r="G73" s="148">
        <v>65</v>
      </c>
      <c r="H73" s="226"/>
      <c r="I73" s="231">
        <f>C73*G73</f>
        <v>65</v>
      </c>
      <c r="J73" s="219"/>
      <c r="L73" s="180"/>
      <c r="M73" s="180"/>
      <c r="N73" s="180"/>
    </row>
    <row r="74" spans="1:14" x14ac:dyDescent="0.2">
      <c r="A74" s="183" t="s">
        <v>182</v>
      </c>
      <c r="B74" s="226"/>
      <c r="C74" s="183">
        <v>404</v>
      </c>
      <c r="D74" s="226"/>
      <c r="E74" s="185" t="s">
        <v>10</v>
      </c>
      <c r="F74" s="226"/>
      <c r="G74" s="145">
        <v>0.18</v>
      </c>
      <c r="H74" s="226"/>
      <c r="I74" s="231">
        <f>C74*G74</f>
        <v>72.72</v>
      </c>
      <c r="J74" s="219"/>
      <c r="L74" s="180"/>
      <c r="M74" s="180"/>
      <c r="N74" s="180"/>
    </row>
    <row r="75" spans="1:14" x14ac:dyDescent="0.2">
      <c r="A75" s="183"/>
      <c r="B75" s="226"/>
      <c r="C75" s="183"/>
      <c r="D75" s="226"/>
      <c r="E75" s="185"/>
      <c r="F75" s="226"/>
      <c r="G75" s="160"/>
      <c r="H75" s="226"/>
      <c r="I75" s="231">
        <f>C75*G75</f>
        <v>0</v>
      </c>
      <c r="J75" s="219"/>
      <c r="L75" s="180"/>
      <c r="M75" s="180"/>
      <c r="N75" s="180"/>
    </row>
    <row r="76" spans="1:14" ht="4.5" customHeight="1" x14ac:dyDescent="0.2">
      <c r="A76" s="218"/>
      <c r="B76" s="218"/>
      <c r="C76" s="218"/>
      <c r="D76" s="218"/>
      <c r="E76" s="237"/>
      <c r="F76" s="218"/>
      <c r="G76" s="238"/>
      <c r="H76" s="226"/>
      <c r="I76" s="231"/>
      <c r="J76" s="219"/>
      <c r="L76" s="180"/>
      <c r="M76" s="180"/>
      <c r="N76" s="180"/>
    </row>
    <row r="77" spans="1:14" x14ac:dyDescent="0.2">
      <c r="A77" s="161" t="s">
        <v>231</v>
      </c>
      <c r="B77" s="226"/>
      <c r="C77" s="226"/>
      <c r="D77" s="226"/>
      <c r="E77" s="227"/>
      <c r="F77" s="226"/>
      <c r="G77" s="226"/>
      <c r="H77" s="226"/>
      <c r="I77" s="239">
        <v>54.37</v>
      </c>
      <c r="J77" s="219"/>
      <c r="L77" s="180"/>
      <c r="M77" s="180"/>
      <c r="N77" s="180"/>
    </row>
    <row r="78" spans="1:14" ht="5.25" customHeight="1" x14ac:dyDescent="0.2">
      <c r="A78" s="226"/>
      <c r="B78" s="226"/>
      <c r="C78" s="226"/>
      <c r="D78" s="226"/>
      <c r="E78" s="227"/>
      <c r="F78" s="226"/>
      <c r="G78" s="226"/>
      <c r="H78" s="226"/>
      <c r="I78" s="231"/>
      <c r="J78" s="219"/>
      <c r="L78" s="180"/>
      <c r="M78" s="180"/>
      <c r="N78" s="180"/>
    </row>
    <row r="79" spans="1:14" x14ac:dyDescent="0.2">
      <c r="A79" s="141" t="s">
        <v>24</v>
      </c>
      <c r="B79" s="226"/>
      <c r="C79" s="226"/>
      <c r="D79" s="226"/>
      <c r="E79" s="227"/>
      <c r="F79" s="226"/>
      <c r="G79" s="226"/>
      <c r="H79" s="226"/>
      <c r="I79" s="231">
        <f>SUM(I11:I77)-(I11+I15+I24+I42+I49+I54+I61+I68+I72)</f>
        <v>1872.4419999999998</v>
      </c>
      <c r="J79" s="219"/>
      <c r="M79" s="180"/>
      <c r="N79" s="180"/>
    </row>
    <row r="80" spans="1:14" x14ac:dyDescent="0.2">
      <c r="A80" s="141" t="s">
        <v>25</v>
      </c>
      <c r="B80" s="226"/>
      <c r="C80" s="226"/>
      <c r="D80" s="226"/>
      <c r="E80" s="227"/>
      <c r="F80" s="226"/>
      <c r="G80" s="226"/>
      <c r="H80" s="226"/>
      <c r="I80" s="231">
        <f>I79/C7</f>
        <v>4.4057458823529405</v>
      </c>
      <c r="J80" s="219"/>
      <c r="M80" s="206"/>
      <c r="N80" s="180"/>
    </row>
    <row r="81" spans="1:14" ht="5.25" customHeight="1" x14ac:dyDescent="0.2">
      <c r="A81" s="226"/>
      <c r="B81" s="226"/>
      <c r="C81" s="226"/>
      <c r="D81" s="226"/>
      <c r="E81" s="227"/>
      <c r="F81" s="226"/>
      <c r="G81" s="226"/>
      <c r="H81" s="226"/>
      <c r="I81" s="231"/>
      <c r="J81" s="219"/>
      <c r="L81" s="180"/>
      <c r="M81" s="180"/>
      <c r="N81" s="180"/>
    </row>
    <row r="82" spans="1:14" x14ac:dyDescent="0.2">
      <c r="A82" s="240" t="s">
        <v>26</v>
      </c>
      <c r="B82" s="240"/>
      <c r="C82" s="240"/>
      <c r="D82" s="240"/>
      <c r="E82" s="241"/>
      <c r="F82" s="240"/>
      <c r="G82" s="240"/>
      <c r="H82" s="240"/>
      <c r="I82" s="242">
        <f>I7-I79</f>
        <v>1208.8080000000002</v>
      </c>
      <c r="J82" s="219"/>
      <c r="L82" s="180"/>
      <c r="M82" s="180"/>
      <c r="N82" s="180"/>
    </row>
    <row r="83" spans="1:14" ht="5.25" customHeight="1" x14ac:dyDescent="0.2">
      <c r="A83" s="226"/>
      <c r="B83" s="226"/>
      <c r="C83" s="226"/>
      <c r="D83" s="226"/>
      <c r="E83" s="227"/>
      <c r="F83" s="226"/>
      <c r="G83" s="226"/>
      <c r="H83" s="226"/>
      <c r="I83" s="231"/>
      <c r="J83" s="219"/>
      <c r="L83" s="180"/>
      <c r="M83" s="180"/>
      <c r="N83" s="180"/>
    </row>
    <row r="84" spans="1:14" x14ac:dyDescent="0.2">
      <c r="A84" s="128" t="s">
        <v>27</v>
      </c>
      <c r="B84" s="226"/>
      <c r="C84" s="226"/>
      <c r="D84" s="226"/>
      <c r="E84" s="227"/>
      <c r="F84" s="226"/>
      <c r="G84" s="226"/>
      <c r="H84" s="226"/>
      <c r="I84" s="231"/>
      <c r="J84" s="219"/>
      <c r="L84" s="180"/>
      <c r="M84" s="180"/>
      <c r="N84" s="180"/>
    </row>
    <row r="85" spans="1:14" ht="14.1" customHeight="1" x14ac:dyDescent="0.2">
      <c r="A85" s="317" t="s">
        <v>232</v>
      </c>
      <c r="B85" s="317"/>
      <c r="C85" s="317"/>
      <c r="D85" s="318"/>
      <c r="E85" s="318"/>
      <c r="F85" s="318"/>
      <c r="G85" s="318"/>
      <c r="H85" s="318"/>
      <c r="I85" s="148">
        <v>61</v>
      </c>
      <c r="J85" s="219"/>
      <c r="L85" s="180"/>
      <c r="M85" s="180"/>
      <c r="N85" s="180"/>
    </row>
    <row r="86" spans="1:14" ht="14.1" customHeight="1" x14ac:dyDescent="0.2">
      <c r="A86" s="317" t="s">
        <v>59</v>
      </c>
      <c r="B86" s="317"/>
      <c r="C86" s="317"/>
      <c r="D86" s="318"/>
      <c r="E86" s="318"/>
      <c r="F86" s="318"/>
      <c r="G86" s="318"/>
      <c r="H86" s="318"/>
      <c r="I86" s="148">
        <v>5.46</v>
      </c>
      <c r="J86" s="219"/>
      <c r="L86" s="180"/>
      <c r="M86" s="180"/>
      <c r="N86" s="180"/>
    </row>
    <row r="87" spans="1:14" ht="14.1" customHeight="1" x14ac:dyDescent="0.2">
      <c r="A87" s="317" t="s">
        <v>57</v>
      </c>
      <c r="B87" s="317"/>
      <c r="C87" s="317"/>
      <c r="D87" s="318"/>
      <c r="E87" s="318"/>
      <c r="F87" s="318"/>
      <c r="G87" s="318"/>
      <c r="H87" s="318"/>
      <c r="I87" s="148">
        <v>185</v>
      </c>
      <c r="J87" s="219"/>
      <c r="L87" s="180"/>
      <c r="M87" s="180"/>
      <c r="N87" s="180"/>
    </row>
    <row r="88" spans="1:14" ht="14.1" customHeight="1" x14ac:dyDescent="0.2">
      <c r="A88" s="319" t="s">
        <v>58</v>
      </c>
      <c r="B88" s="319"/>
      <c r="C88" s="319"/>
      <c r="D88" s="318"/>
      <c r="E88" s="318"/>
      <c r="F88" s="318"/>
      <c r="G88" s="318"/>
      <c r="H88" s="318"/>
      <c r="I88" s="195"/>
      <c r="J88" s="219"/>
      <c r="L88" s="180"/>
      <c r="M88" s="180"/>
      <c r="N88" s="180"/>
    </row>
    <row r="89" spans="1:14" ht="14.1" customHeight="1" x14ac:dyDescent="0.2">
      <c r="A89" s="319" t="s">
        <v>233</v>
      </c>
      <c r="B89" s="319"/>
      <c r="C89" s="319"/>
      <c r="D89" s="318"/>
      <c r="E89" s="318"/>
      <c r="F89" s="318"/>
      <c r="G89" s="318"/>
      <c r="H89" s="318"/>
      <c r="I89" s="148">
        <v>625</v>
      </c>
      <c r="J89" s="219"/>
      <c r="L89" s="180"/>
      <c r="M89" s="180"/>
      <c r="N89" s="180"/>
    </row>
    <row r="90" spans="1:14" ht="14.1" customHeight="1" x14ac:dyDescent="0.2">
      <c r="A90" s="319" t="s">
        <v>173</v>
      </c>
      <c r="B90" s="319"/>
      <c r="C90" s="319"/>
      <c r="D90" s="318"/>
      <c r="E90" s="318"/>
      <c r="F90" s="318"/>
      <c r="G90" s="318"/>
      <c r="H90" s="318"/>
      <c r="I90" s="148">
        <v>47</v>
      </c>
      <c r="J90" s="219"/>
      <c r="L90" s="180"/>
      <c r="M90" s="180"/>
      <c r="N90" s="180"/>
    </row>
    <row r="91" spans="1:14" ht="14.1" customHeight="1" x14ac:dyDescent="0.2">
      <c r="A91" s="319" t="s">
        <v>29</v>
      </c>
      <c r="B91" s="319"/>
      <c r="C91" s="319"/>
      <c r="D91" s="318"/>
      <c r="E91" s="318"/>
      <c r="F91" s="318"/>
      <c r="G91" s="318"/>
      <c r="H91" s="318"/>
      <c r="I91" s="148">
        <v>138</v>
      </c>
      <c r="J91" s="219"/>
      <c r="L91" s="180"/>
      <c r="M91" s="180"/>
      <c r="N91" s="180"/>
    </row>
    <row r="92" spans="1:14" ht="14.1" customHeight="1" x14ac:dyDescent="0.2">
      <c r="A92" s="319"/>
      <c r="B92" s="319"/>
      <c r="C92" s="319"/>
      <c r="D92" s="318"/>
      <c r="E92" s="318"/>
      <c r="F92" s="318"/>
      <c r="G92" s="318"/>
      <c r="H92" s="318"/>
      <c r="I92" s="243"/>
      <c r="J92" s="219"/>
      <c r="L92" s="180"/>
      <c r="M92" s="180"/>
      <c r="N92" s="180"/>
    </row>
    <row r="93" spans="1:14" ht="5.25" customHeight="1" x14ac:dyDescent="0.2">
      <c r="A93" s="226"/>
      <c r="B93" s="226"/>
      <c r="C93" s="226"/>
      <c r="D93" s="226"/>
      <c r="E93" s="227"/>
      <c r="F93" s="226"/>
      <c r="G93" s="226"/>
      <c r="H93" s="226"/>
      <c r="I93" s="231"/>
      <c r="J93" s="219"/>
      <c r="L93" s="180"/>
      <c r="M93" s="180"/>
      <c r="N93" s="180"/>
    </row>
    <row r="94" spans="1:14" x14ac:dyDescent="0.2">
      <c r="A94" s="141" t="s">
        <v>30</v>
      </c>
      <c r="B94" s="226"/>
      <c r="C94" s="226"/>
      <c r="D94" s="226"/>
      <c r="E94" s="227"/>
      <c r="F94" s="226"/>
      <c r="G94" s="226"/>
      <c r="H94" s="226"/>
      <c r="I94" s="231">
        <f>SUM(I84:I92)</f>
        <v>1061.46</v>
      </c>
      <c r="J94" s="219"/>
      <c r="L94" s="180"/>
      <c r="M94" s="180"/>
      <c r="N94" s="180"/>
    </row>
    <row r="95" spans="1:14" x14ac:dyDescent="0.2">
      <c r="A95" s="141" t="s">
        <v>31</v>
      </c>
      <c r="B95" s="226"/>
      <c r="C95" s="226"/>
      <c r="D95" s="226"/>
      <c r="E95" s="227"/>
      <c r="F95" s="226"/>
      <c r="G95" s="226"/>
      <c r="H95" s="226"/>
      <c r="I95" s="231">
        <f>I94/C7</f>
        <v>2.4975529411764708</v>
      </c>
      <c r="J95" s="219"/>
      <c r="L95" s="180"/>
      <c r="M95" s="180"/>
      <c r="N95" s="180"/>
    </row>
    <row r="96" spans="1:14" x14ac:dyDescent="0.2">
      <c r="A96" s="226"/>
      <c r="B96" s="226"/>
      <c r="C96" s="226"/>
      <c r="D96" s="226"/>
      <c r="E96" s="227"/>
      <c r="F96" s="226"/>
      <c r="G96" s="226"/>
      <c r="H96" s="226"/>
      <c r="I96" s="231"/>
      <c r="J96" s="219"/>
      <c r="L96" s="180"/>
      <c r="M96" s="180"/>
      <c r="N96" s="180"/>
    </row>
    <row r="97" spans="1:14" x14ac:dyDescent="0.2">
      <c r="A97" s="141" t="s">
        <v>32</v>
      </c>
      <c r="B97" s="226"/>
      <c r="C97" s="226"/>
      <c r="D97" s="226"/>
      <c r="E97" s="227"/>
      <c r="F97" s="226"/>
      <c r="G97" s="226"/>
      <c r="H97" s="226"/>
      <c r="I97" s="231">
        <f>I79+I94</f>
        <v>2933.902</v>
      </c>
      <c r="J97" s="219"/>
      <c r="L97" s="180"/>
      <c r="M97" s="180"/>
      <c r="N97" s="180"/>
    </row>
    <row r="98" spans="1:14" x14ac:dyDescent="0.2">
      <c r="A98" s="141" t="s">
        <v>33</v>
      </c>
      <c r="B98" s="226"/>
      <c r="C98" s="226"/>
      <c r="D98" s="226"/>
      <c r="E98" s="227"/>
      <c r="F98" s="226"/>
      <c r="G98" s="226"/>
      <c r="H98" s="226"/>
      <c r="I98" s="244">
        <f>I97/C7</f>
        <v>6.9032988235294122</v>
      </c>
      <c r="J98" s="219"/>
      <c r="L98" s="180"/>
      <c r="M98" s="180"/>
      <c r="N98" s="180"/>
    </row>
    <row r="99" spans="1:14" x14ac:dyDescent="0.2">
      <c r="A99" s="226"/>
      <c r="B99" s="226"/>
      <c r="C99" s="226"/>
      <c r="D99" s="226"/>
      <c r="E99" s="227"/>
      <c r="F99" s="226"/>
      <c r="G99" s="226"/>
      <c r="H99" s="226"/>
      <c r="I99" s="231"/>
      <c r="J99" s="219"/>
      <c r="L99" s="180"/>
      <c r="M99" s="180"/>
      <c r="N99" s="180"/>
    </row>
    <row r="100" spans="1:14" x14ac:dyDescent="0.2">
      <c r="A100" s="226" t="s">
        <v>34</v>
      </c>
      <c r="B100" s="226"/>
      <c r="C100" s="226"/>
      <c r="D100" s="226"/>
      <c r="E100" s="227"/>
      <c r="F100" s="226"/>
      <c r="G100" s="226"/>
      <c r="H100" s="226"/>
      <c r="I100" s="231">
        <f>I7-I97</f>
        <v>147.34799999999996</v>
      </c>
      <c r="J100" s="219"/>
      <c r="L100" s="180"/>
      <c r="M100" s="180"/>
      <c r="N100" s="180"/>
    </row>
    <row r="101" spans="1:14" x14ac:dyDescent="0.2">
      <c r="A101" s="240"/>
      <c r="B101" s="240"/>
      <c r="C101" s="240"/>
      <c r="D101" s="240"/>
      <c r="E101" s="241"/>
      <c r="F101" s="240"/>
      <c r="G101" s="240"/>
      <c r="H101" s="240"/>
      <c r="I101" s="245"/>
      <c r="J101" s="126"/>
      <c r="L101" s="180"/>
      <c r="M101" s="180"/>
      <c r="N101" s="180"/>
    </row>
    <row r="102" spans="1:14" x14ac:dyDescent="0.2">
      <c r="A102" s="132" t="s">
        <v>79</v>
      </c>
      <c r="B102" s="132"/>
      <c r="C102" s="132"/>
      <c r="D102" s="132"/>
      <c r="E102" s="137"/>
      <c r="F102" s="132"/>
      <c r="G102" s="132"/>
      <c r="H102" s="132"/>
      <c r="I102" s="132"/>
      <c r="J102" s="132"/>
      <c r="L102" s="180"/>
      <c r="M102" s="180"/>
      <c r="N102" s="180"/>
    </row>
    <row r="103" spans="1:14" s="208" customFormat="1" x14ac:dyDescent="0.2">
      <c r="A103" s="321" t="s">
        <v>234</v>
      </c>
      <c r="B103" s="321"/>
      <c r="C103" s="321"/>
      <c r="D103" s="321"/>
      <c r="E103" s="321"/>
      <c r="F103" s="321"/>
      <c r="G103" s="321"/>
      <c r="H103" s="321"/>
      <c r="I103" s="321"/>
      <c r="J103" s="210"/>
      <c r="L103" s="214"/>
      <c r="M103" s="214"/>
      <c r="N103" s="214"/>
    </row>
    <row r="104" spans="1:14" s="208" customFormat="1" x14ac:dyDescent="0.2">
      <c r="A104" s="322"/>
      <c r="B104" s="322"/>
      <c r="C104" s="322"/>
      <c r="D104" s="322"/>
      <c r="E104" s="322"/>
      <c r="F104" s="322"/>
      <c r="G104" s="322"/>
      <c r="H104" s="322"/>
      <c r="I104" s="322"/>
      <c r="J104" s="210"/>
      <c r="L104" s="214"/>
      <c r="M104" s="214"/>
      <c r="N104" s="214"/>
    </row>
    <row r="105" spans="1:14" s="208" customFormat="1" x14ac:dyDescent="0.2">
      <c r="A105" s="320"/>
      <c r="B105" s="320"/>
      <c r="C105" s="320"/>
      <c r="D105" s="320"/>
      <c r="E105" s="320"/>
      <c r="F105" s="320"/>
      <c r="G105" s="320"/>
      <c r="H105" s="320"/>
      <c r="I105" s="320"/>
      <c r="J105" s="210"/>
      <c r="L105" s="214"/>
      <c r="M105" s="214"/>
      <c r="N105" s="214"/>
    </row>
    <row r="106" spans="1:14" x14ac:dyDescent="0.2">
      <c r="A106" s="212"/>
      <c r="B106" s="212"/>
      <c r="C106" s="212"/>
      <c r="D106" s="212"/>
      <c r="E106" s="130"/>
      <c r="F106" s="212"/>
      <c r="G106" s="212"/>
      <c r="H106" s="212"/>
      <c r="I106" s="212"/>
      <c r="J106" s="212"/>
      <c r="L106" s="180"/>
      <c r="M106" s="180"/>
      <c r="N106" s="180"/>
    </row>
    <row r="107" spans="1:14" x14ac:dyDescent="0.2">
      <c r="A107" s="165" t="s">
        <v>46</v>
      </c>
      <c r="B107" s="212"/>
      <c r="C107" s="166" t="s">
        <v>50</v>
      </c>
      <c r="D107" s="212"/>
      <c r="E107" s="130" t="s">
        <v>48</v>
      </c>
      <c r="F107" s="212"/>
      <c r="G107" s="166" t="s">
        <v>49</v>
      </c>
      <c r="H107" s="215"/>
      <c r="I107" s="215"/>
      <c r="J107" s="212"/>
      <c r="L107" s="180"/>
      <c r="M107" s="180"/>
      <c r="N107" s="180"/>
    </row>
    <row r="108" spans="1:14" x14ac:dyDescent="0.2">
      <c r="A108" s="212"/>
      <c r="B108" s="212"/>
      <c r="C108" s="167">
        <v>0.1</v>
      </c>
      <c r="D108" s="212"/>
      <c r="E108" s="130"/>
      <c r="F108" s="212"/>
      <c r="G108" s="167">
        <v>0.1</v>
      </c>
      <c r="H108" s="215"/>
      <c r="I108" s="215"/>
      <c r="J108" s="212"/>
      <c r="L108" s="180"/>
      <c r="M108" s="180"/>
      <c r="N108" s="180"/>
    </row>
    <row r="109" spans="1:14" x14ac:dyDescent="0.2">
      <c r="A109" s="212"/>
      <c r="B109" s="212"/>
      <c r="C109" s="168"/>
      <c r="D109" s="124"/>
      <c r="E109" s="123" t="s">
        <v>47</v>
      </c>
      <c r="F109" s="124"/>
      <c r="G109" s="168"/>
      <c r="H109" s="215"/>
      <c r="I109" s="215"/>
      <c r="J109" s="212"/>
      <c r="L109" s="180"/>
      <c r="M109" s="180"/>
      <c r="N109" s="180"/>
    </row>
    <row r="110" spans="1:14" x14ac:dyDescent="0.2">
      <c r="A110" s="169" t="s">
        <v>43</v>
      </c>
      <c r="B110" s="212"/>
      <c r="C110" s="170">
        <f>E110*(1-C108)</f>
        <v>382.5</v>
      </c>
      <c r="D110" s="171"/>
      <c r="E110" s="172">
        <f>C7</f>
        <v>425</v>
      </c>
      <c r="F110" s="171"/>
      <c r="G110" s="173">
        <f>E110*(1+G108)</f>
        <v>467.50000000000006</v>
      </c>
      <c r="H110" s="215"/>
      <c r="I110" s="215"/>
      <c r="J110" s="212"/>
      <c r="L110" s="180"/>
      <c r="M110" s="180"/>
      <c r="N110" s="180"/>
    </row>
    <row r="111" spans="1:14" ht="4.5" customHeight="1" x14ac:dyDescent="0.2">
      <c r="A111" s="212"/>
      <c r="B111" s="212"/>
      <c r="C111" s="212"/>
      <c r="D111" s="212"/>
      <c r="E111" s="130"/>
      <c r="F111" s="212"/>
      <c r="G111" s="212"/>
      <c r="H111" s="215"/>
      <c r="I111" s="215"/>
      <c r="J111" s="212"/>
      <c r="L111" s="180"/>
      <c r="M111" s="180"/>
      <c r="N111" s="180"/>
    </row>
    <row r="112" spans="1:14" x14ac:dyDescent="0.2">
      <c r="A112" s="212" t="s">
        <v>51</v>
      </c>
      <c r="B112" s="212"/>
      <c r="C112" s="174">
        <f>$I$79/C110</f>
        <v>4.8952732026143781</v>
      </c>
      <c r="D112" s="212"/>
      <c r="E112" s="174">
        <f>$I$79/E110</f>
        <v>4.4057458823529405</v>
      </c>
      <c r="F112" s="212"/>
      <c r="G112" s="174">
        <f>$I$79/G110</f>
        <v>4.0052235294117642</v>
      </c>
      <c r="H112" s="215"/>
      <c r="I112" s="215"/>
      <c r="J112" s="212"/>
      <c r="L112" s="180"/>
      <c r="M112" s="180"/>
      <c r="N112" s="180"/>
    </row>
    <row r="113" spans="1:14" ht="4.5" customHeight="1" x14ac:dyDescent="0.2">
      <c r="A113" s="212"/>
      <c r="B113" s="212"/>
      <c r="C113" s="212"/>
      <c r="D113" s="212"/>
      <c r="E113" s="130"/>
      <c r="F113" s="212"/>
      <c r="G113" s="212"/>
      <c r="H113" s="215"/>
      <c r="I113" s="215"/>
      <c r="J113" s="212"/>
      <c r="L113" s="180"/>
      <c r="M113" s="180"/>
      <c r="N113" s="180"/>
    </row>
    <row r="114" spans="1:14" x14ac:dyDescent="0.2">
      <c r="A114" s="212" t="s">
        <v>52</v>
      </c>
      <c r="B114" s="212"/>
      <c r="C114" s="174">
        <f>$I$94/C110</f>
        <v>2.7750588235294118</v>
      </c>
      <c r="D114" s="212"/>
      <c r="E114" s="174">
        <f>$I$94/E110</f>
        <v>2.4975529411764708</v>
      </c>
      <c r="F114" s="212"/>
      <c r="G114" s="174">
        <f>$I$94/G110</f>
        <v>2.2705026737967913</v>
      </c>
      <c r="H114" s="215"/>
      <c r="I114" s="215"/>
      <c r="J114" s="212"/>
      <c r="L114" s="180"/>
      <c r="M114" s="180"/>
      <c r="N114" s="180"/>
    </row>
    <row r="115" spans="1:14" ht="3.75" customHeight="1" x14ac:dyDescent="0.2">
      <c r="A115" s="212"/>
      <c r="B115" s="212"/>
      <c r="C115" s="212"/>
      <c r="D115" s="212"/>
      <c r="E115" s="130"/>
      <c r="F115" s="212"/>
      <c r="G115" s="212"/>
      <c r="H115" s="215"/>
      <c r="I115" s="215"/>
      <c r="J115" s="212"/>
      <c r="L115" s="180"/>
      <c r="M115" s="180"/>
      <c r="N115" s="180"/>
    </row>
    <row r="116" spans="1:14" x14ac:dyDescent="0.2">
      <c r="A116" s="212" t="s">
        <v>53</v>
      </c>
      <c r="B116" s="212"/>
      <c r="C116" s="174">
        <f>$I$97/C110</f>
        <v>7.6703320261437913</v>
      </c>
      <c r="D116" s="212"/>
      <c r="E116" s="174">
        <f>$I$97/E110</f>
        <v>6.9032988235294122</v>
      </c>
      <c r="F116" s="212"/>
      <c r="G116" s="174">
        <f>$I$97/G110</f>
        <v>6.2757262032085555</v>
      </c>
      <c r="H116" s="215"/>
      <c r="I116" s="215"/>
      <c r="J116" s="212"/>
      <c r="L116" s="180"/>
      <c r="M116" s="180"/>
      <c r="N116" s="180"/>
    </row>
    <row r="117" spans="1:14" ht="5.25" customHeight="1" x14ac:dyDescent="0.2">
      <c r="A117" s="132"/>
      <c r="B117" s="132"/>
      <c r="C117" s="132"/>
      <c r="D117" s="132"/>
      <c r="E117" s="137"/>
      <c r="F117" s="132"/>
      <c r="G117" s="132"/>
      <c r="H117" s="164"/>
      <c r="I117" s="164"/>
      <c r="J117" s="212"/>
      <c r="L117" s="180"/>
      <c r="M117" s="180"/>
      <c r="N117" s="180"/>
    </row>
    <row r="118" spans="1:14" x14ac:dyDescent="0.2">
      <c r="A118" s="212"/>
      <c r="B118" s="212"/>
      <c r="C118" s="212"/>
      <c r="D118" s="212"/>
      <c r="E118" s="130"/>
      <c r="F118" s="212"/>
      <c r="G118" s="212"/>
      <c r="H118" s="215"/>
      <c r="I118" s="215"/>
      <c r="J118" s="212"/>
      <c r="L118" s="180"/>
      <c r="M118" s="180"/>
      <c r="N118" s="180"/>
    </row>
    <row r="119" spans="1:14" x14ac:dyDescent="0.2">
      <c r="A119" s="212"/>
      <c r="B119" s="212"/>
      <c r="C119" s="124"/>
      <c r="D119" s="124"/>
      <c r="E119" s="125" t="s">
        <v>43</v>
      </c>
      <c r="F119" s="124"/>
      <c r="G119" s="124"/>
      <c r="H119" s="215"/>
      <c r="I119" s="215"/>
      <c r="J119" s="212"/>
      <c r="L119" s="180"/>
      <c r="M119" s="180"/>
      <c r="N119" s="180"/>
    </row>
    <row r="120" spans="1:14" x14ac:dyDescent="0.2">
      <c r="A120" s="169" t="s">
        <v>47</v>
      </c>
      <c r="B120" s="212"/>
      <c r="C120" s="175">
        <f>E120*(1-C108)</f>
        <v>6.5250000000000004</v>
      </c>
      <c r="D120" s="171"/>
      <c r="E120" s="176">
        <f>G7</f>
        <v>7.25</v>
      </c>
      <c r="F120" s="171"/>
      <c r="G120" s="175">
        <f>E120*(1+G108)</f>
        <v>7.9750000000000005</v>
      </c>
      <c r="H120" s="215"/>
      <c r="I120" s="215"/>
      <c r="J120" s="212"/>
      <c r="L120" s="180"/>
      <c r="M120" s="180"/>
      <c r="N120" s="180"/>
    </row>
    <row r="121" spans="1:14" ht="4.5" customHeight="1" x14ac:dyDescent="0.2">
      <c r="A121" s="212"/>
      <c r="B121" s="212"/>
      <c r="C121" s="212"/>
      <c r="D121" s="212"/>
      <c r="E121" s="130"/>
      <c r="F121" s="212"/>
      <c r="G121" s="212"/>
      <c r="H121" s="215"/>
      <c r="I121" s="215"/>
      <c r="J121" s="212"/>
      <c r="L121" s="180"/>
      <c r="M121" s="180"/>
      <c r="N121" s="180"/>
    </row>
    <row r="122" spans="1:14" x14ac:dyDescent="0.2">
      <c r="A122" s="212" t="s">
        <v>51</v>
      </c>
      <c r="B122" s="212"/>
      <c r="C122" s="177">
        <f>$I$79/C120</f>
        <v>286.96429118773943</v>
      </c>
      <c r="D122" s="212"/>
      <c r="E122" s="177">
        <f>$I$79/E120</f>
        <v>258.26786206896548</v>
      </c>
      <c r="F122" s="212"/>
      <c r="G122" s="177">
        <f>$I$79/G120</f>
        <v>234.78896551724134</v>
      </c>
      <c r="H122" s="215"/>
      <c r="I122" s="215"/>
      <c r="J122" s="212"/>
      <c r="L122" s="180"/>
      <c r="M122" s="180"/>
      <c r="N122" s="180"/>
    </row>
    <row r="123" spans="1:14" ht="3" customHeight="1" x14ac:dyDescent="0.2">
      <c r="A123" s="212"/>
      <c r="B123" s="212"/>
      <c r="C123" s="212"/>
      <c r="D123" s="212"/>
      <c r="E123" s="130"/>
      <c r="F123" s="212"/>
      <c r="G123" s="212"/>
      <c r="H123" s="215"/>
      <c r="I123" s="215"/>
      <c r="J123" s="212"/>
      <c r="L123" s="180"/>
      <c r="M123" s="180"/>
      <c r="N123" s="180"/>
    </row>
    <row r="124" spans="1:14" x14ac:dyDescent="0.2">
      <c r="A124" s="212" t="s">
        <v>52</v>
      </c>
      <c r="B124" s="212"/>
      <c r="C124" s="177">
        <f>$I$94/C120</f>
        <v>162.6758620689655</v>
      </c>
      <c r="D124" s="212"/>
      <c r="E124" s="177">
        <f>$I$94/E120</f>
        <v>146.40827586206896</v>
      </c>
      <c r="F124" s="212"/>
      <c r="G124" s="177">
        <f>$I$94/G120</f>
        <v>133.09843260188089</v>
      </c>
      <c r="H124" s="215"/>
      <c r="I124" s="215"/>
      <c r="J124" s="212"/>
      <c r="L124" s="180"/>
      <c r="M124" s="180"/>
      <c r="N124" s="180"/>
    </row>
    <row r="125" spans="1:14" ht="3.75" customHeight="1" x14ac:dyDescent="0.2">
      <c r="A125" s="212"/>
      <c r="B125" s="212"/>
      <c r="C125" s="212"/>
      <c r="D125" s="212"/>
      <c r="E125" s="130"/>
      <c r="F125" s="212"/>
      <c r="G125" s="212"/>
      <c r="H125" s="215"/>
      <c r="I125" s="215"/>
      <c r="J125" s="212"/>
      <c r="L125" s="180"/>
      <c r="M125" s="180"/>
      <c r="N125" s="180"/>
    </row>
    <row r="126" spans="1:14" x14ac:dyDescent="0.2">
      <c r="A126" s="212" t="s">
        <v>53</v>
      </c>
      <c r="B126" s="212"/>
      <c r="C126" s="177">
        <f>$I$97/C120</f>
        <v>449.64015325670499</v>
      </c>
      <c r="D126" s="212"/>
      <c r="E126" s="177">
        <f>$I$97/E120</f>
        <v>404.67613793103448</v>
      </c>
      <c r="F126" s="212"/>
      <c r="G126" s="177">
        <f>$I$97/G120</f>
        <v>367.88739811912222</v>
      </c>
      <c r="H126" s="215"/>
      <c r="I126" s="215"/>
      <c r="J126" s="212"/>
      <c r="L126" s="180"/>
      <c r="M126" s="180"/>
      <c r="N126" s="180"/>
    </row>
    <row r="127" spans="1:14" ht="5.25" customHeight="1" x14ac:dyDescent="0.2">
      <c r="A127" s="212"/>
      <c r="B127" s="212"/>
      <c r="C127" s="212"/>
      <c r="D127" s="212"/>
      <c r="E127" s="130"/>
      <c r="F127" s="212"/>
      <c r="G127" s="212"/>
      <c r="H127" s="215"/>
      <c r="I127" s="215"/>
      <c r="J127" s="212"/>
      <c r="L127" s="180"/>
      <c r="M127" s="180"/>
      <c r="N127" s="180"/>
    </row>
    <row r="128" spans="1:14" x14ac:dyDescent="0.2">
      <c r="A128" s="124"/>
      <c r="B128" s="124"/>
      <c r="C128" s="124"/>
      <c r="D128" s="124"/>
      <c r="E128" s="125"/>
      <c r="F128" s="124"/>
      <c r="G128" s="124"/>
      <c r="H128" s="246"/>
      <c r="I128" s="246"/>
      <c r="J128" s="212"/>
      <c r="L128" s="180"/>
      <c r="M128" s="180"/>
      <c r="N128" s="180"/>
    </row>
    <row r="129" spans="1:14" x14ac:dyDescent="0.2">
      <c r="A129" s="212"/>
      <c r="B129" s="212"/>
      <c r="C129" s="212"/>
      <c r="D129" s="212"/>
      <c r="E129" s="130"/>
      <c r="F129" s="212"/>
      <c r="G129" s="212"/>
      <c r="H129" s="212"/>
      <c r="I129" s="212"/>
      <c r="J129" s="212"/>
      <c r="L129" s="180"/>
      <c r="M129" s="180"/>
      <c r="N129" s="180"/>
    </row>
    <row r="130" spans="1:14" x14ac:dyDescent="0.2">
      <c r="A130" s="212"/>
      <c r="B130" s="212"/>
      <c r="C130" s="247"/>
      <c r="D130" s="247"/>
      <c r="E130" s="130"/>
      <c r="F130" s="247"/>
      <c r="G130" s="247"/>
      <c r="H130" s="247"/>
      <c r="I130" s="247"/>
      <c r="J130" s="212"/>
      <c r="L130" s="180"/>
      <c r="M130" s="180"/>
      <c r="N130" s="180"/>
    </row>
    <row r="131" spans="1:14" x14ac:dyDescent="0.2">
      <c r="A131" s="121"/>
      <c r="B131" s="121"/>
      <c r="C131" s="248"/>
      <c r="D131" s="248"/>
      <c r="E131" s="249"/>
      <c r="F131" s="248"/>
      <c r="G131" s="248"/>
      <c r="H131" s="248"/>
      <c r="I131" s="234"/>
    </row>
    <row r="132" spans="1:14" ht="24" customHeight="1" x14ac:dyDescent="0.25">
      <c r="A132" s="250" t="s">
        <v>235</v>
      </c>
      <c r="B132" s="121"/>
      <c r="C132" s="248"/>
      <c r="D132" s="248"/>
      <c r="E132" s="251" t="s">
        <v>236</v>
      </c>
      <c r="F132" s="248"/>
      <c r="G132" s="252" t="s">
        <v>237</v>
      </c>
      <c r="H132" s="248"/>
      <c r="I132" s="234"/>
    </row>
    <row r="133" spans="1:14" ht="9" customHeight="1" x14ac:dyDescent="0.25">
      <c r="A133" s="253"/>
      <c r="B133" s="121"/>
      <c r="C133" s="248"/>
      <c r="D133" s="248"/>
      <c r="E133" s="254"/>
      <c r="F133" s="248"/>
      <c r="G133" s="255"/>
      <c r="H133" s="248"/>
      <c r="I133" s="234"/>
    </row>
    <row r="134" spans="1:14" x14ac:dyDescent="0.2">
      <c r="A134" s="256" t="s">
        <v>236</v>
      </c>
      <c r="B134" s="121"/>
      <c r="C134" s="248"/>
      <c r="D134" s="248"/>
      <c r="E134" s="257">
        <f>C7</f>
        <v>425</v>
      </c>
      <c r="F134" s="248"/>
      <c r="G134" s="248"/>
      <c r="H134" s="248"/>
      <c r="I134" s="234"/>
    </row>
    <row r="135" spans="1:14" x14ac:dyDescent="0.2">
      <c r="A135" s="256" t="s">
        <v>238</v>
      </c>
      <c r="B135" s="121"/>
      <c r="C135" s="258">
        <v>0.95</v>
      </c>
      <c r="D135" s="248"/>
      <c r="E135" s="249"/>
      <c r="F135" s="248"/>
      <c r="G135" s="248"/>
      <c r="H135" s="248"/>
      <c r="I135" s="234"/>
    </row>
    <row r="136" spans="1:14" x14ac:dyDescent="0.2">
      <c r="A136" s="256" t="s">
        <v>239</v>
      </c>
      <c r="B136" s="121"/>
      <c r="C136" s="259"/>
      <c r="D136" s="248"/>
      <c r="E136" s="249"/>
      <c r="F136" s="248"/>
      <c r="G136" s="260">
        <f>E134*C135</f>
        <v>403.75</v>
      </c>
      <c r="H136" s="248"/>
      <c r="I136" s="234"/>
    </row>
    <row r="137" spans="1:14" x14ac:dyDescent="0.2">
      <c r="A137" s="121"/>
      <c r="B137" s="121"/>
      <c r="C137" s="248"/>
      <c r="D137" s="248"/>
      <c r="E137" s="249"/>
      <c r="F137" s="248"/>
      <c r="G137" s="248"/>
      <c r="H137" s="248"/>
      <c r="I137" s="234"/>
    </row>
    <row r="138" spans="1:14" x14ac:dyDescent="0.2">
      <c r="A138" s="256" t="s">
        <v>240</v>
      </c>
      <c r="B138" s="121"/>
      <c r="C138" s="248"/>
      <c r="D138" s="248"/>
      <c r="E138" s="261">
        <f>I98</f>
        <v>6.9032988235294122</v>
      </c>
      <c r="F138" s="248"/>
      <c r="G138" s="262">
        <f>E138/C135</f>
        <v>7.2666303405572759</v>
      </c>
      <c r="H138" s="248"/>
      <c r="I138" s="234"/>
    </row>
    <row r="139" spans="1:14" x14ac:dyDescent="0.2">
      <c r="A139" s="121"/>
      <c r="B139" s="121"/>
      <c r="C139" s="248"/>
      <c r="D139" s="248"/>
      <c r="E139" s="249"/>
      <c r="F139" s="248"/>
      <c r="G139" s="248"/>
      <c r="H139" s="248"/>
      <c r="I139" s="234"/>
    </row>
    <row r="140" spans="1:14" x14ac:dyDescent="0.2">
      <c r="A140" s="256" t="s">
        <v>241</v>
      </c>
      <c r="B140" s="121"/>
      <c r="C140" s="121"/>
      <c r="D140" s="248"/>
      <c r="E140" s="263">
        <v>0.35699999999999998</v>
      </c>
      <c r="F140" s="248"/>
      <c r="G140" s="263">
        <f>E140/C135</f>
        <v>0.37578947368421051</v>
      </c>
      <c r="H140" s="248"/>
      <c r="I140" s="234"/>
    </row>
    <row r="141" spans="1:14" x14ac:dyDescent="0.2">
      <c r="A141" s="256" t="s">
        <v>184</v>
      </c>
      <c r="B141" s="121"/>
      <c r="C141" s="121"/>
      <c r="D141" s="248"/>
      <c r="E141" s="263">
        <v>4.1000000000000002E-2</v>
      </c>
      <c r="F141" s="248"/>
      <c r="G141" s="263">
        <f>E141/C135</f>
        <v>4.315789473684211E-2</v>
      </c>
      <c r="H141" s="248"/>
      <c r="I141" s="234"/>
    </row>
    <row r="142" spans="1:14" x14ac:dyDescent="0.2">
      <c r="A142" s="121"/>
      <c r="B142" s="121"/>
      <c r="C142" s="248"/>
      <c r="D142" s="248"/>
      <c r="E142" s="249"/>
      <c r="F142" s="248"/>
      <c r="G142" s="248"/>
      <c r="H142" s="248"/>
      <c r="I142" s="234"/>
    </row>
    <row r="143" spans="1:14" x14ac:dyDescent="0.2">
      <c r="A143" s="256" t="s">
        <v>242</v>
      </c>
      <c r="B143" s="121"/>
      <c r="C143" s="248"/>
      <c r="D143" s="248"/>
      <c r="E143" s="261">
        <f>E138+E140+E141</f>
        <v>7.3012988235294127</v>
      </c>
      <c r="F143" s="248"/>
      <c r="G143" s="261">
        <f>E143/$C$135</f>
        <v>7.6855777089783297</v>
      </c>
      <c r="H143" s="248"/>
      <c r="I143" s="234"/>
    </row>
    <row r="144" spans="1:14" x14ac:dyDescent="0.2">
      <c r="A144" s="121"/>
      <c r="B144" s="121"/>
      <c r="C144" s="248"/>
      <c r="D144" s="248"/>
      <c r="E144" s="249"/>
      <c r="F144" s="248"/>
      <c r="G144" s="248"/>
      <c r="H144" s="248"/>
      <c r="I144" s="234"/>
    </row>
    <row r="145" spans="1:9" ht="39" customHeight="1" x14ac:dyDescent="0.2">
      <c r="A145" s="121"/>
      <c r="B145" s="121"/>
      <c r="C145" s="264" t="s">
        <v>243</v>
      </c>
      <c r="D145" s="248"/>
      <c r="E145" s="251" t="s">
        <v>244</v>
      </c>
      <c r="F145" s="248"/>
      <c r="G145" s="251" t="s">
        <v>244</v>
      </c>
      <c r="H145" s="248"/>
      <c r="I145" s="234"/>
    </row>
    <row r="146" spans="1:9" x14ac:dyDescent="0.2">
      <c r="A146" s="121"/>
      <c r="B146" s="121"/>
      <c r="C146" s="248"/>
      <c r="D146" s="248"/>
      <c r="E146" s="249"/>
      <c r="F146" s="248"/>
      <c r="G146" s="248"/>
      <c r="H146" s="248"/>
      <c r="I146" s="234"/>
    </row>
    <row r="147" spans="1:9" x14ac:dyDescent="0.2">
      <c r="A147" s="265" t="s">
        <v>245</v>
      </c>
      <c r="B147" s="121"/>
      <c r="C147" s="263">
        <v>0.20799999999999999</v>
      </c>
      <c r="D147" s="248"/>
      <c r="E147" s="261">
        <f>$E$143+C147</f>
        <v>7.5092988235294129</v>
      </c>
      <c r="F147" s="248"/>
      <c r="G147" s="261">
        <f t="shared" ref="G147:G155" si="2">E147/$C$135</f>
        <v>7.9045250773993825</v>
      </c>
      <c r="H147" s="248"/>
      <c r="I147" s="234"/>
    </row>
    <row r="148" spans="1:9" x14ac:dyDescent="0.2">
      <c r="A148" s="265" t="s">
        <v>246</v>
      </c>
      <c r="B148" s="121"/>
      <c r="C148" s="263">
        <v>0.376</v>
      </c>
      <c r="D148" s="248"/>
      <c r="E148" s="261">
        <f t="shared" ref="E148:E155" si="3">$E$143+C148</f>
        <v>7.6772988235294131</v>
      </c>
      <c r="F148" s="248"/>
      <c r="G148" s="261">
        <f t="shared" si="2"/>
        <v>8.0813671826625413</v>
      </c>
      <c r="H148" s="248"/>
      <c r="I148" s="234"/>
    </row>
    <row r="149" spans="1:9" x14ac:dyDescent="0.2">
      <c r="A149" s="265" t="s">
        <v>247</v>
      </c>
      <c r="B149" s="121"/>
      <c r="C149" s="263">
        <v>0.46100000000000002</v>
      </c>
      <c r="D149" s="248"/>
      <c r="E149" s="261">
        <f t="shared" si="3"/>
        <v>7.762298823529413</v>
      </c>
      <c r="F149" s="248"/>
      <c r="G149" s="261">
        <f t="shared" si="2"/>
        <v>8.1708408668730659</v>
      </c>
      <c r="H149" s="248"/>
      <c r="I149" s="234"/>
    </row>
    <row r="150" spans="1:9" x14ac:dyDescent="0.2">
      <c r="A150" s="265" t="s">
        <v>248</v>
      </c>
      <c r="B150" s="121"/>
      <c r="C150" s="263">
        <v>0.54500000000000004</v>
      </c>
      <c r="D150" s="248"/>
      <c r="E150" s="261">
        <f t="shared" si="3"/>
        <v>7.8462988235294127</v>
      </c>
      <c r="F150" s="248"/>
      <c r="G150" s="261">
        <f t="shared" si="2"/>
        <v>8.2592619195046453</v>
      </c>
      <c r="H150" s="248"/>
      <c r="I150" s="234"/>
    </row>
    <row r="151" spans="1:9" x14ac:dyDescent="0.2">
      <c r="A151" s="265" t="s">
        <v>249</v>
      </c>
      <c r="B151" s="121"/>
      <c r="C151" s="263">
        <v>0.63</v>
      </c>
      <c r="D151" s="248"/>
      <c r="E151" s="261">
        <f t="shared" si="3"/>
        <v>7.9312988235294126</v>
      </c>
      <c r="F151" s="248"/>
      <c r="G151" s="261">
        <f t="shared" si="2"/>
        <v>8.3487356037151716</v>
      </c>
      <c r="H151" s="248"/>
      <c r="I151" s="234"/>
    </row>
    <row r="152" spans="1:9" x14ac:dyDescent="0.2">
      <c r="A152" s="265" t="s">
        <v>250</v>
      </c>
      <c r="B152" s="121"/>
      <c r="C152" s="263">
        <v>0.71399999999999997</v>
      </c>
      <c r="D152" s="248"/>
      <c r="E152" s="261">
        <f t="shared" si="3"/>
        <v>8.0152988235294131</v>
      </c>
      <c r="F152" s="248"/>
      <c r="G152" s="261">
        <f t="shared" si="2"/>
        <v>8.437156656346751</v>
      </c>
      <c r="H152" s="248"/>
      <c r="I152" s="234"/>
    </row>
    <row r="153" spans="1:9" x14ac:dyDescent="0.2">
      <c r="A153" s="265" t="s">
        <v>251</v>
      </c>
      <c r="B153" s="121"/>
      <c r="C153" s="263">
        <v>0.89900000000000002</v>
      </c>
      <c r="D153" s="248"/>
      <c r="E153" s="261">
        <f t="shared" si="3"/>
        <v>8.2002988235294119</v>
      </c>
      <c r="F153" s="248"/>
      <c r="G153" s="261">
        <f t="shared" si="2"/>
        <v>8.6318934984520137</v>
      </c>
      <c r="H153" s="248"/>
      <c r="I153" s="234"/>
    </row>
    <row r="154" spans="1:9" x14ac:dyDescent="0.2">
      <c r="A154" s="265" t="s">
        <v>252</v>
      </c>
      <c r="B154" s="121"/>
      <c r="C154" s="263">
        <v>1.0029999999999999</v>
      </c>
      <c r="D154" s="248"/>
      <c r="E154" s="261">
        <f t="shared" si="3"/>
        <v>8.3042988235294128</v>
      </c>
      <c r="F154" s="248"/>
      <c r="G154" s="261">
        <f t="shared" si="2"/>
        <v>8.7413671826625396</v>
      </c>
      <c r="H154" s="248"/>
      <c r="I154" s="234"/>
    </row>
    <row r="155" spans="1:9" x14ac:dyDescent="0.2">
      <c r="A155" s="266" t="s">
        <v>253</v>
      </c>
      <c r="B155" s="127"/>
      <c r="C155" s="267">
        <v>1.1240000000000001</v>
      </c>
      <c r="D155" s="268"/>
      <c r="E155" s="271">
        <f t="shared" si="3"/>
        <v>8.4252988235294133</v>
      </c>
      <c r="F155" s="268"/>
      <c r="G155" s="261">
        <f t="shared" si="2"/>
        <v>8.868735603715173</v>
      </c>
      <c r="H155" s="268"/>
      <c r="I155" s="272"/>
    </row>
    <row r="156" spans="1:9" x14ac:dyDescent="0.2">
      <c r="A156" s="269"/>
      <c r="C156" s="270"/>
      <c r="D156" s="270"/>
      <c r="F156" s="270"/>
      <c r="G156" s="270"/>
      <c r="H156" s="270"/>
      <c r="I156" s="234"/>
    </row>
  </sheetData>
  <sheetProtection sheet="1" objects="1" scenarios="1"/>
  <mergeCells count="20">
    <mergeCell ref="A105:I105"/>
    <mergeCell ref="A91:C91"/>
    <mergeCell ref="D91:H91"/>
    <mergeCell ref="A92:C92"/>
    <mergeCell ref="D92:H92"/>
    <mergeCell ref="A103:I103"/>
    <mergeCell ref="A104:I104"/>
    <mergeCell ref="A88:C88"/>
    <mergeCell ref="D88:H88"/>
    <mergeCell ref="A89:C89"/>
    <mergeCell ref="D89:H89"/>
    <mergeCell ref="A90:C90"/>
    <mergeCell ref="D90:H90"/>
    <mergeCell ref="A87:C87"/>
    <mergeCell ref="D87:H87"/>
    <mergeCell ref="A1:J1"/>
    <mergeCell ref="A85:C85"/>
    <mergeCell ref="D85:H85"/>
    <mergeCell ref="A86:C86"/>
    <mergeCell ref="D86:H86"/>
  </mergeCells>
  <pageMargins left="1.25" right="0.75" top="0.25" bottom="0.75" header="0.5" footer="0.5"/>
  <pageSetup scale="74" orientation="portrait" copies="2" r:id="rId1"/>
  <headerFooter alignWithMargins="0">
    <oddFooter>&amp;L&amp;A&amp;CUniversity of Idaho&amp;RAERS Dept</oddFooter>
  </headerFooter>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30</vt:i4>
      </vt:variant>
    </vt:vector>
  </HeadingPairs>
  <TitlesOfParts>
    <vt:vector size="50" baseType="lpstr">
      <vt:lpstr>Instructions</vt:lpstr>
      <vt:lpstr>Authors</vt:lpstr>
      <vt:lpstr>Mach_Input</vt:lpstr>
      <vt:lpstr>Mach_Output</vt:lpstr>
      <vt:lpstr>Blank</vt:lpstr>
      <vt:lpstr>SCI-DB-15</vt:lpstr>
      <vt:lpstr>SCI-CS-15</vt:lpstr>
      <vt:lpstr>SCI-FC-15</vt:lpstr>
      <vt:lpstr>SCI-Po2-15</vt:lpstr>
      <vt:lpstr>SCI-Po3-15</vt:lpstr>
      <vt:lpstr>SCI-Su-15</vt:lpstr>
      <vt:lpstr>SCI-FB-15</vt:lpstr>
      <vt:lpstr>SCI-MB-15</vt:lpstr>
      <vt:lpstr>SCI-HRS-15</vt:lpstr>
      <vt:lpstr>SCI-SWS-15</vt:lpstr>
      <vt:lpstr>SCI-SWW-15</vt:lpstr>
      <vt:lpstr>SCI-AH-15</vt:lpstr>
      <vt:lpstr>SCI-AE1-15</vt:lpstr>
      <vt:lpstr>SCI-AE2-15</vt:lpstr>
      <vt:lpstr>Sheet3</vt:lpstr>
      <vt:lpstr>Blank!Print_Area</vt:lpstr>
      <vt:lpstr>'SCI-AE1-15'!Print_Area</vt:lpstr>
      <vt:lpstr>'SCI-AE2-15'!Print_Area</vt:lpstr>
      <vt:lpstr>'SCI-AH-15'!Print_Area</vt:lpstr>
      <vt:lpstr>'SCI-CS-15'!Print_Area</vt:lpstr>
      <vt:lpstr>'SCI-DB-15'!Print_Area</vt:lpstr>
      <vt:lpstr>'SCI-FB-15'!Print_Area</vt:lpstr>
      <vt:lpstr>'SCI-FC-15'!Print_Area</vt:lpstr>
      <vt:lpstr>'SCI-HRS-15'!Print_Area</vt:lpstr>
      <vt:lpstr>'SCI-MB-15'!Print_Area</vt:lpstr>
      <vt:lpstr>'SCI-Po2-15'!Print_Area</vt:lpstr>
      <vt:lpstr>'SCI-Po3-15'!Print_Area</vt:lpstr>
      <vt:lpstr>'SCI-Su-15'!Print_Area</vt:lpstr>
      <vt:lpstr>'SCI-SWS-15'!Print_Area</vt:lpstr>
      <vt:lpstr>'SCI-SWW-15'!Print_Area</vt:lpstr>
      <vt:lpstr>Blank!Print_Titles</vt:lpstr>
      <vt:lpstr>'SCI-AE1-15'!Print_Titles</vt:lpstr>
      <vt:lpstr>'SCI-AE2-15'!Print_Titles</vt:lpstr>
      <vt:lpstr>'SCI-AH-15'!Print_Titles</vt:lpstr>
      <vt:lpstr>'SCI-CS-15'!Print_Titles</vt:lpstr>
      <vt:lpstr>'SCI-DB-15'!Print_Titles</vt:lpstr>
      <vt:lpstr>'SCI-FB-15'!Print_Titles</vt:lpstr>
      <vt:lpstr>'SCI-FC-15'!Print_Titles</vt:lpstr>
      <vt:lpstr>'SCI-HRS-15'!Print_Titles</vt:lpstr>
      <vt:lpstr>'SCI-MB-15'!Print_Titles</vt:lpstr>
      <vt:lpstr>'SCI-Po2-15'!Print_Titles</vt:lpstr>
      <vt:lpstr>'SCI-Po3-15'!Print_Titles</vt:lpstr>
      <vt:lpstr>'SCI-Su-15'!Print_Titles</vt:lpstr>
      <vt:lpstr>'SCI-SWS-15'!Print_Titles</vt:lpstr>
      <vt:lpstr>'SCI-SWW-15'!Print_Titles</vt:lpstr>
    </vt:vector>
  </TitlesOfParts>
  <Company>University of Idaho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E. Patterson</dc:creator>
  <cp:lastModifiedBy>Owner</cp:lastModifiedBy>
  <cp:lastPrinted>2014-03-19T17:20:39Z</cp:lastPrinted>
  <dcterms:created xsi:type="dcterms:W3CDTF">2002-10-19T19:18:49Z</dcterms:created>
  <dcterms:modified xsi:type="dcterms:W3CDTF">2016-03-28T15:02:10Z</dcterms:modified>
</cp:coreProperties>
</file>