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autoCompressPictures="0" defaultThemeVersion="153222"/>
  <mc:AlternateContent xmlns:mc="http://schemas.openxmlformats.org/markup-compatibility/2006">
    <mc:Choice Requires="x15">
      <x15ac:absPath xmlns:x15ac="http://schemas.microsoft.com/office/spreadsheetml/2010/11/ac" url="U:\Budgets\Northern Idaho\"/>
    </mc:Choice>
  </mc:AlternateContent>
  <bookViews>
    <workbookView xWindow="0" yWindow="0" windowWidth="28800" windowHeight="14235" tabRatio="736"/>
  </bookViews>
  <sheets>
    <sheet name="Title Page" sheetId="27" r:id="rId1"/>
    <sheet name="Instructions" sheetId="1" r:id="rId2"/>
    <sheet name="Summary" sheetId="24" r:id="rId3"/>
    <sheet name="Graphical" sheetId="25" r:id="rId4"/>
    <sheet name="Input Prices" sheetId="26" r:id="rId5"/>
    <sheet name="Soft White Winter Wheat" sheetId="2" r:id="rId6"/>
    <sheet name="SWWW-Calendar" sheetId="3" r:id="rId7"/>
    <sheet name="Soft White Spring Wheat" sheetId="9" r:id="rId8"/>
    <sheet name="SWSW-Calendar" sheetId="8" r:id="rId9"/>
    <sheet name="Dark Northern Spring Wheat" sheetId="13" r:id="rId10"/>
    <sheet name="DNSW-Calendar" sheetId="12" r:id="rId11"/>
    <sheet name="Spring Barley" sheetId="10" r:id="rId12"/>
    <sheet name="SB-Calendar" sheetId="11" r:id="rId13"/>
    <sheet name="Spring Peas" sheetId="15" r:id="rId14"/>
    <sheet name="SP-Calendar" sheetId="14" r:id="rId15"/>
    <sheet name="Austrian Winter Peas" sheetId="31" r:id="rId16"/>
    <sheet name="AWP-Calendar" sheetId="30" r:id="rId17"/>
    <sheet name="SL-Calendar" sheetId="16" state="hidden" r:id="rId18"/>
    <sheet name="Garbanzos" sheetId="19" r:id="rId19"/>
    <sheet name="G-Calendar" sheetId="18" r:id="rId20"/>
    <sheet name="Cover Crop, 4-way" sheetId="33" r:id="rId21"/>
    <sheet name="Cover Crop Calendar" sheetId="32" r:id="rId22"/>
    <sheet name="Machinery Costs" sheetId="29" r:id="rId23"/>
    <sheet name="Machinery Complement" sheetId="28" r:id="rId24"/>
  </sheets>
  <externalReferences>
    <externalReference r:id="rId25"/>
    <externalReference r:id="rId26"/>
  </externalReferences>
  <definedNames>
    <definedName name="_100ftSprayer" comment="200HP Trac + 100' Sprayer">'Machinery Costs'!$9:$9</definedName>
    <definedName name="Achieve">'Input Prices'!#REF!</definedName>
    <definedName name="AchieveSC">'Input Prices'!$D$49</definedName>
    <definedName name="Aerial">'Input Prices'!$D$44</definedName>
    <definedName name="Ally">'Input Prices'!$D$50</definedName>
    <definedName name="AmmoniaS">#REF!</definedName>
    <definedName name="AmmSulf">#REF!</definedName>
    <definedName name="AmmSulfLiq">'Input Prices'!$D$32</definedName>
    <definedName name="AmmSulLiqu">#REF!</definedName>
    <definedName name="AmSulf">'Input Prices'!$D$33</definedName>
    <definedName name="AssureII">'Input Prices'!$D$51</definedName>
    <definedName name="Axial">'Input Prices'!$D$52</definedName>
    <definedName name="Back">'Machinery Costs'!$B$23</definedName>
    <definedName name="bankout" comment="200HP Trac+Bankout 700bu">'Machinery Costs'!$7:$7</definedName>
    <definedName name="Barley">'Input Prices'!$D$19</definedName>
    <definedName name="BarleySeed">#REF!</definedName>
    <definedName name="Basagran">'[1]Input Prices'!$D$60</definedName>
    <definedName name="Bronate">'Input Prices'!$D$53</definedName>
    <definedName name="BroxM">'Input Prices'!$D$54</definedName>
    <definedName name="camelina">'Input Prices'!#REF!</definedName>
    <definedName name="CanCCSd">'[1]Input Prices'!$D$29</definedName>
    <definedName name="Canola">'Input Prices'!#REF!</definedName>
    <definedName name="Capture">'Input Prices'!$D$55</definedName>
    <definedName name="cashrent">'Input Prices'!$D$86</definedName>
    <definedName name="CBudget">#REF!</definedName>
    <definedName name="CIAWP">'[1]Input Prices'!$E$91</definedName>
    <definedName name="CIOA">'[1]Input Prices'!$E$89</definedName>
    <definedName name="CMC">'Machinery Costs'!#REF!</definedName>
    <definedName name="COC">'Input Prices'!$D$34</definedName>
    <definedName name="Combine">'Machinery Costs'!$12:$12</definedName>
    <definedName name="customaerial">#REF!</definedName>
    <definedName name="DarkNorthern">'Input Prices'!$D$77</definedName>
    <definedName name="Diesel">'Input Prices'!$D$14</definedName>
    <definedName name="Dimethoate">'Input Prices'!$D$56</definedName>
    <definedName name="Discover">'Input Prices'!$D$57</definedName>
    <definedName name="DNS">'Input Prices'!$D$20</definedName>
    <definedName name="DPest">'Input Prices'!#REF!</definedName>
    <definedName name="DPesticide">#REF!</definedName>
    <definedName name="Excel">'Input Prices'!#REF!</definedName>
    <definedName name="Fargo">'Input Prices'!$D$58</definedName>
    <definedName name="FertApplicator">'Input Prices'!$D$45</definedName>
    <definedName name="FertilizerApplicator">#REF!</definedName>
    <definedName name="FertTanks" comment="These go on the drill.">'Machinery Costs'!$10:$10</definedName>
    <definedName name="Finesse">'Input Prices'!$D$59</definedName>
    <definedName name="ForBarSd">'[1]Input Prices'!$D$26</definedName>
    <definedName name="ForOatSd">'[1]Input Prices'!$D$25</definedName>
    <definedName name="Gar">'Input Prices'!$D$80</definedName>
    <definedName name="Garbanzo">'Input Prices'!$D$23</definedName>
    <definedName name="Gas">'Input Prices'!$D$15</definedName>
    <definedName name="GBudget">Garbanzos!$A$7</definedName>
    <definedName name="Glyphosphate">'Input Prices'!$D$60</definedName>
    <definedName name="GMC">'Machinery Costs'!$C$189</definedName>
    <definedName name="hardredspringwheat">#REF!</definedName>
    <definedName name="harrow" comment="200HP Trac + 60' Harrow">'Machinery Costs'!$8:$8</definedName>
    <definedName name="HourlyMachineLabor">#REF!</definedName>
    <definedName name="HRSWMC">'Machinery Costs'!$B$99</definedName>
    <definedName name="Imidan">'Input Prices'!$D$61</definedName>
    <definedName name="InPlace">'Input Prices'!$D$35</definedName>
    <definedName name="Labor">'Input Prices'!$D$83</definedName>
    <definedName name="landtax">'Input Prices'!$D$89</definedName>
    <definedName name="Lentil">'Input Prices'!$D$22</definedName>
    <definedName name="M">'Input Prices'!$D$36</definedName>
    <definedName name="Maverick">'Input Prices'!$D$62</definedName>
    <definedName name="MF">'[2]Input Prices'!$D$109</definedName>
    <definedName name="MT">'[1]Input Prices'!$D$73</definedName>
    <definedName name="Nitrogen">'Input Prices'!$D$26</definedName>
    <definedName name="NitrogenPriceAssumption">#REF!</definedName>
    <definedName name="NTDrill" comment="400HP Trac + 32' NT Drill">'Machinery Costs'!$11:$11</definedName>
    <definedName name="OH">'Input Prices'!$D$91</definedName>
    <definedName name="operloan">'Input Prices'!$D$94</definedName>
    <definedName name="opershare">Summary!$L$14</definedName>
    <definedName name="Osprey">'Input Prices'!$D$64</definedName>
    <definedName name="ownershare">Summary!$L$15</definedName>
    <definedName name="pawp">[1]Summary!$E$21</definedName>
    <definedName name="pccgrazing">[1]Summary!$E$24</definedName>
    <definedName name="Pea">'Input Prices'!$D$21</definedName>
    <definedName name="PeaCCSd">'[1]Input Prices'!$D$30</definedName>
    <definedName name="Phosphorous">'Input Prices'!$D$27</definedName>
    <definedName name="poast">'Input Prices'!$D$63</definedName>
    <definedName name="Potassium">'Input Prices'!$D$29</definedName>
    <definedName name="_xlnm.Print_Area" localSheetId="15">'Austrian Winter Peas'!$B$8:$J$108</definedName>
    <definedName name="_xlnm.Print_Area" localSheetId="16">'AWP-Calendar'!$B$2:$E$18</definedName>
    <definedName name="_xlnm.Print_Area" localSheetId="21">'Cover Crop Calendar'!$B$2:$E$13</definedName>
    <definedName name="_xlnm.Print_Area" localSheetId="20">'Cover Crop, 4-way'!$B$7:$J$108</definedName>
    <definedName name="_xlnm.Print_Area" localSheetId="9">'Dark Northern Spring Wheat'!$B$2:$J$115</definedName>
    <definedName name="_xlnm.Print_Area" localSheetId="10">'DNSW-Calendar'!$B$2:$E$17</definedName>
    <definedName name="_xlnm.Print_Area" localSheetId="18">Garbanzos!$B$2:$J$113</definedName>
    <definedName name="_xlnm.Print_Area" localSheetId="19">'G-Calendar'!$B$2:$E$15</definedName>
    <definedName name="_xlnm.Print_Area" localSheetId="3">Graphical!$B$2:$L$42</definedName>
    <definedName name="_xlnm.Print_Area" localSheetId="4">'Input Prices'!$B$8:$E$96</definedName>
    <definedName name="_xlnm.Print_Area" localSheetId="1">Instructions!$B$2:$B$33</definedName>
    <definedName name="_xlnm.Print_Area" localSheetId="23">'Machinery Complement'!$B$2:$L$26</definedName>
    <definedName name="_xlnm.Print_Area" localSheetId="22">'Machinery Costs'!$A$1:$N$20</definedName>
    <definedName name="_xlnm.Print_Area" localSheetId="12">'SB-Calendar'!$B$2:$E$13</definedName>
    <definedName name="_xlnm.Print_Area" localSheetId="17">'SL-Calendar'!$B$2:$E$15</definedName>
    <definedName name="_xlnm.Print_Area" localSheetId="7">'Soft White Spring Wheat'!$B$8:$J$114</definedName>
    <definedName name="_xlnm.Print_Area" localSheetId="5">'Soft White Winter Wheat'!$B$2:$K$113</definedName>
    <definedName name="_xlnm.Print_Area" localSheetId="14">'SP-Calendar'!$B$2:$E$15</definedName>
    <definedName name="_xlnm.Print_Area" localSheetId="11">'Spring Barley'!$B$2:$J$109</definedName>
    <definedName name="_xlnm.Print_Area" localSheetId="13">'Spring Peas'!$B$2:$J$108</definedName>
    <definedName name="_xlnm.Print_Area" localSheetId="2">Summary!$B$8:$M$42</definedName>
    <definedName name="_xlnm.Print_Area" localSheetId="8">'SWSW-Calendar'!$B$2:$E$17</definedName>
    <definedName name="_xlnm.Print_Area" localSheetId="6">'SWWW-Calendar'!$B$2:$E$15</definedName>
    <definedName name="_xlnm.Print_Area" localSheetId="0">'Title Page'!$A$1:$L$35</definedName>
    <definedName name="_xlnm.Print_Titles" localSheetId="15">'Austrian Winter Peas'!$10:$12</definedName>
    <definedName name="_xlnm.Print_Titles" localSheetId="20">'Cover Crop, 4-way'!$9:$11</definedName>
    <definedName name="_xlnm.Print_Titles" localSheetId="9">'Dark Northern Spring Wheat'!$8:$9</definedName>
    <definedName name="_xlnm.Print_Titles" localSheetId="18">Garbanzos!$8:$9</definedName>
    <definedName name="_xlnm.Print_Titles" localSheetId="4">'Input Prices'!$8:$8</definedName>
    <definedName name="_xlnm.Print_Titles" localSheetId="7">'Soft White Spring Wheat'!$8:$9</definedName>
    <definedName name="_xlnm.Print_Titles" localSheetId="5">'Soft White Winter Wheat'!$8:$9</definedName>
    <definedName name="_xlnm.Print_Titles" localSheetId="11">'Spring Barley'!$8:$9</definedName>
    <definedName name="_xlnm.Print_Titles" localSheetId="13">'Spring Peas'!$8:$9</definedName>
    <definedName name="Prowl">'Input Prices'!$D$65</definedName>
    <definedName name="Pursuit">'Input Prices'!$D$66</definedName>
    <definedName name="Quadris">'Input Prices'!$D$67</definedName>
    <definedName name="Quilt">'Input Prices'!$D$68</definedName>
    <definedName name="RedWheat">'Input Prices'!$D$20</definedName>
    <definedName name="RentalSprayer">#REF!</definedName>
    <definedName name="rotations">Summary!$B$30:$B$38</definedName>
    <definedName name="Round">'Input Prices'!$D$60</definedName>
    <definedName name="Roundup">'Input Prices'!$D$60</definedName>
    <definedName name="RPest">'Input Prices'!$D$69</definedName>
    <definedName name="RSW">'Dark Northern Spring Wheat'!$A$7</definedName>
    <definedName name="RSWMC">'Machinery Costs'!$C$100</definedName>
    <definedName name="SB">'Spring Barley'!$A$7</definedName>
    <definedName name="SBMC">'Machinery Costs'!$C$123</definedName>
    <definedName name="SC">#REF!</definedName>
    <definedName name="SCMC">'Machinery Costs'!#REF!</definedName>
    <definedName name="Shooter">'Input Prices'!$D$42</definedName>
    <definedName name="Shredder">'Machinery Costs'!#REF!</definedName>
    <definedName name="SL">#REF!</definedName>
    <definedName name="SLMC">'Machinery Costs'!#REF!</definedName>
    <definedName name="SPeas">'Spring Peas'!$A$7</definedName>
    <definedName name="SPMC">'Machinery Costs'!$C$145</definedName>
    <definedName name="Sprayer">'Input Prices'!$D$43</definedName>
    <definedName name="SpringLentils">'Input Prices'!$D$79</definedName>
    <definedName name="SpringPeas">'Input Prices'!$D$78</definedName>
    <definedName name="SpringPeaSeed">#REF!</definedName>
    <definedName name="Starane">'Input Prices'!$D$70</definedName>
    <definedName name="StaraneSalvo">'Input Prices'!$D$71</definedName>
    <definedName name="StaraneSword">'Input Prices'!$D$72</definedName>
    <definedName name="Sulfur">'Input Prices'!$D$28</definedName>
    <definedName name="surf">'[1]Input Prices'!$D$42</definedName>
    <definedName name="Surfactant">'Input Prices'!$D$37</definedName>
    <definedName name="SW">'Soft White Spring Wheat'!$A$7</definedName>
    <definedName name="SWMC">'Machinery Costs'!$C$77</definedName>
    <definedName name="Swsw">'Input Prices'!$D$76</definedName>
    <definedName name="SWWW">'Input Prices'!$D$75</definedName>
    <definedName name="SylSticker">#REF!</definedName>
    <definedName name="Syltac">'Input Prices'!$D$38</definedName>
    <definedName name="SyltacS">#REF!</definedName>
    <definedName name="two4d">'Input Prices'!$D$48</definedName>
    <definedName name="UltraPest">'Input Prices'!#REF!</definedName>
    <definedName name="UltraPro">'Input Prices'!#REF!</definedName>
    <definedName name="UltraProPest">#REF!</definedName>
    <definedName name="UltraProPesticide">#REF!</definedName>
    <definedName name="Wheat">'Input Prices'!$D$18</definedName>
    <definedName name="WheatSeed">#REF!</definedName>
    <definedName name="wrn.Instructions." hidden="1">{#N/A,#N/A,TRUE,"Instructions"}</definedName>
    <definedName name="WW">'Soft White Winter Wheat'!$A$7</definedName>
    <definedName name="WW_HRSW_G">Summary!$F$37:$K$37</definedName>
    <definedName name="WW_HRSW_L">Summary!#REF!</definedName>
    <definedName name="WW_HRSW_P">Summary!$F$31:$K$31</definedName>
    <definedName name="WW_SB_G">Summary!$F$38:$K$38</definedName>
    <definedName name="WW_SB_L">Summary!#REF!</definedName>
    <definedName name="WW_SB_P">Summary!$F$32:$K$32</definedName>
    <definedName name="WW_SWSW_G">Summary!$F$36:$K$36</definedName>
    <definedName name="WW_SWSW_L">Summary!#REF!</definedName>
    <definedName name="WW_SWSW_P">Summary!$F$30:$K$30</definedName>
    <definedName name="WW_WW_HRSW_G">Summary!#REF!</definedName>
    <definedName name="WWMC">'Machinery Costs'!$C$54</definedName>
    <definedName name="yawp">[1]Summary!$D$21</definedName>
    <definedName name="ycc">[1]Summary!$D$24</definedName>
    <definedName name="Z_5519EDA0_AC19_11DC_BDFC_0017F2D6B148_.wvu.Cols" localSheetId="1" hidden="1">Instructions!$I:$I</definedName>
    <definedName name="Z_5519EDA0_AC19_11DC_BDFC_0017F2D6B148_.wvu.Cols" localSheetId="5" hidden="1">'Soft White Winter Wheat'!#REF!</definedName>
    <definedName name="Z_5519EDA0_AC19_11DC_BDFC_0017F2D6B148_.wvu.PrintArea" localSheetId="5" hidden="1">'Soft White Winter Wheat'!#REF!</definedName>
    <definedName name="Z_5519EDA0_AC19_11DC_BDFC_0017F2D6B148_.wvu.Rows" localSheetId="1" hidden="1">Instructions!$15:$16</definedName>
    <definedName name="Z_DF41C481_38FD_4F9F_AEF1_AE5420249928_.wvu.Cols" localSheetId="1" hidden="1">Instructions!$I:$I</definedName>
    <definedName name="Z_DF41C481_38FD_4F9F_AEF1_AE5420249928_.wvu.Cols" localSheetId="5" hidden="1">'Soft White Winter Wheat'!#REF!</definedName>
    <definedName name="Z_DF41C481_38FD_4F9F_AEF1_AE5420249928_.wvu.PrintArea" localSheetId="5" hidden="1">'Soft White Winter Wheat'!#REF!</definedName>
    <definedName name="Z_DF41C481_38FD_4F9F_AEF1_AE5420249928_.wvu.Rows" localSheetId="1" hidden="1">Instructions!#REF!</definedName>
    <definedName name="Z_E00EC0C4_E70A_4D33_A9FE_7CF308F53A5C_.wvu.Cols" localSheetId="1" hidden="1">Instructions!$I:$I</definedName>
    <definedName name="Z_E00EC0C4_E70A_4D33_A9FE_7CF308F53A5C_.wvu.Cols" localSheetId="5" hidden="1">'Soft White Winter Wheat'!#REF!</definedName>
    <definedName name="Z_E00EC0C4_E70A_4D33_A9FE_7CF308F53A5C_.wvu.PrintArea" localSheetId="5" hidden="1">'Soft White Winter Wheat'!#REF!</definedName>
    <definedName name="Z_E00EC0C4_E70A_4D33_A9FE_7CF308F53A5C_.wvu.Rows" localSheetId="1" hidden="1">Instructions!#REF!</definedName>
  </definedNames>
  <calcPr calcId="152511"/>
  <customWorkbookViews>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 name="Office 2004 User - Personal View" guid="{5519EDA0-AC19-11DC-BDFC-0017F2D6B148}" mergeInterval="0" personalView="1" xWindow="325" yWindow="25" windowWidth="839" windowHeight="714" activeSheetId="6"/>
  </customWorkbookViews>
</workbook>
</file>

<file path=xl/calcChain.xml><?xml version="1.0" encoding="utf-8"?>
<calcChain xmlns="http://schemas.openxmlformats.org/spreadsheetml/2006/main">
  <c r="C197" i="29" l="1"/>
  <c r="D197" i="29"/>
  <c r="E197" i="29"/>
  <c r="G197" i="29"/>
  <c r="H197" i="29"/>
  <c r="I197" i="29"/>
  <c r="K197" i="29"/>
  <c r="B197" i="29"/>
  <c r="C39" i="25"/>
  <c r="C38" i="25"/>
  <c r="C37" i="25"/>
  <c r="C36" i="25"/>
  <c r="C35" i="25"/>
  <c r="C34" i="25"/>
  <c r="C33" i="25"/>
  <c r="C32" i="25"/>
  <c r="C31" i="25"/>
  <c r="C30" i="25"/>
  <c r="C29" i="25"/>
  <c r="C28" i="25"/>
  <c r="K15" i="25"/>
  <c r="K14" i="25"/>
  <c r="K13" i="25"/>
  <c r="K12" i="25"/>
  <c r="K11" i="25"/>
  <c r="K10" i="25"/>
  <c r="K9" i="25"/>
  <c r="K200" i="29"/>
  <c r="I200" i="29"/>
  <c r="H200" i="29"/>
  <c r="G200" i="29"/>
  <c r="E200" i="29"/>
  <c r="D200" i="29"/>
  <c r="C200" i="29"/>
  <c r="B200" i="29"/>
  <c r="K199" i="29"/>
  <c r="I199" i="29"/>
  <c r="H199" i="29"/>
  <c r="G199" i="29"/>
  <c r="E199" i="29"/>
  <c r="D199" i="29"/>
  <c r="C199" i="29"/>
  <c r="B199" i="29"/>
  <c r="K198" i="29"/>
  <c r="I198" i="29"/>
  <c r="H198" i="29"/>
  <c r="G198" i="29"/>
  <c r="E198" i="29"/>
  <c r="D198" i="29"/>
  <c r="C198" i="29"/>
  <c r="B198" i="29"/>
  <c r="K196" i="29"/>
  <c r="I196" i="29"/>
  <c r="H196" i="29"/>
  <c r="G196" i="29"/>
  <c r="E196" i="29"/>
  <c r="D196" i="29"/>
  <c r="C196" i="29"/>
  <c r="B196" i="29"/>
  <c r="H36" i="33"/>
  <c r="J36" i="33"/>
  <c r="D68" i="33"/>
  <c r="D67" i="33"/>
  <c r="J52" i="33"/>
  <c r="J51" i="33"/>
  <c r="J50" i="33"/>
  <c r="H48" i="33"/>
  <c r="J48" i="33"/>
  <c r="H47" i="33"/>
  <c r="J47" i="33"/>
  <c r="H44" i="33"/>
  <c r="H41" i="33"/>
  <c r="J35" i="33"/>
  <c r="J34" i="33"/>
  <c r="H34" i="33"/>
  <c r="H28" i="33"/>
  <c r="J28" i="33"/>
  <c r="H27" i="33"/>
  <c r="J27" i="33"/>
  <c r="J26" i="33"/>
  <c r="J23" i="33"/>
  <c r="H26" i="33"/>
  <c r="J21" i="33"/>
  <c r="J20" i="33"/>
  <c r="J19" i="33"/>
  <c r="J18" i="33"/>
  <c r="J17" i="33"/>
  <c r="F100" i="33"/>
  <c r="J13" i="33"/>
  <c r="F23" i="24"/>
  <c r="F21" i="24"/>
  <c r="K156" i="29"/>
  <c r="I156" i="29"/>
  <c r="H156" i="29"/>
  <c r="G156" i="29"/>
  <c r="E156" i="29"/>
  <c r="D156" i="29"/>
  <c r="C156" i="29"/>
  <c r="K155" i="29"/>
  <c r="I155" i="29"/>
  <c r="H155" i="29"/>
  <c r="G155" i="29"/>
  <c r="E155" i="29"/>
  <c r="D155" i="29"/>
  <c r="C155" i="29"/>
  <c r="K154" i="29"/>
  <c r="I154" i="29"/>
  <c r="H154" i="29"/>
  <c r="G154" i="29"/>
  <c r="E154" i="29"/>
  <c r="D154" i="29"/>
  <c r="C154" i="29"/>
  <c r="K153" i="29"/>
  <c r="I153" i="29"/>
  <c r="H153" i="29"/>
  <c r="G153" i="29"/>
  <c r="E153" i="29"/>
  <c r="D153" i="29"/>
  <c r="C153" i="29"/>
  <c r="K151" i="29"/>
  <c r="I151" i="29"/>
  <c r="H151" i="29"/>
  <c r="G151" i="29"/>
  <c r="E151" i="29"/>
  <c r="D151" i="29"/>
  <c r="C151" i="29"/>
  <c r="K152" i="29"/>
  <c r="I152" i="29"/>
  <c r="H152" i="29"/>
  <c r="G152" i="29"/>
  <c r="E152" i="29"/>
  <c r="D152" i="29"/>
  <c r="C152" i="29"/>
  <c r="E135" i="29"/>
  <c r="E134" i="29"/>
  <c r="E133" i="29"/>
  <c r="E132" i="29"/>
  <c r="E131" i="29"/>
  <c r="D135" i="29"/>
  <c r="D134" i="29"/>
  <c r="D133" i="29"/>
  <c r="D132" i="29"/>
  <c r="D131" i="29"/>
  <c r="C135" i="29"/>
  <c r="C134" i="29"/>
  <c r="C133" i="29"/>
  <c r="C132" i="29"/>
  <c r="C131" i="29"/>
  <c r="K163" i="29"/>
  <c r="I163" i="29"/>
  <c r="H163" i="29"/>
  <c r="G163" i="29"/>
  <c r="E163" i="29"/>
  <c r="D163" i="29"/>
  <c r="C163" i="29"/>
  <c r="B163" i="29"/>
  <c r="K162" i="29"/>
  <c r="I162" i="29"/>
  <c r="H162" i="29"/>
  <c r="G162" i="29"/>
  <c r="E162" i="29"/>
  <c r="D162" i="29"/>
  <c r="C162" i="29"/>
  <c r="B162" i="29"/>
  <c r="K161" i="29"/>
  <c r="I161" i="29"/>
  <c r="H161" i="29"/>
  <c r="G161" i="29"/>
  <c r="E161" i="29"/>
  <c r="D161" i="29"/>
  <c r="C161" i="29"/>
  <c r="B161" i="29"/>
  <c r="K160" i="29"/>
  <c r="I160" i="29"/>
  <c r="H160" i="29"/>
  <c r="G160" i="29"/>
  <c r="E160" i="29"/>
  <c r="D160" i="29"/>
  <c r="C160" i="29"/>
  <c r="B160" i="29"/>
  <c r="K159" i="29"/>
  <c r="I159" i="29"/>
  <c r="H159" i="29"/>
  <c r="G159" i="29"/>
  <c r="E159" i="29"/>
  <c r="D159" i="29"/>
  <c r="C159" i="29"/>
  <c r="B159" i="29"/>
  <c r="K158" i="29"/>
  <c r="I158" i="29"/>
  <c r="H158" i="29"/>
  <c r="G158" i="29"/>
  <c r="E158" i="29"/>
  <c r="D158" i="29"/>
  <c r="C158" i="29"/>
  <c r="B158" i="29"/>
  <c r="J64" i="31"/>
  <c r="J51" i="31"/>
  <c r="J50" i="31"/>
  <c r="J49" i="31"/>
  <c r="J47" i="31"/>
  <c r="H46" i="31"/>
  <c r="J46" i="31"/>
  <c r="J45" i="31"/>
  <c r="J43" i="31"/>
  <c r="H42" i="31"/>
  <c r="H39" i="31"/>
  <c r="H36" i="31"/>
  <c r="J36" i="31"/>
  <c r="J35" i="31"/>
  <c r="H34" i="31"/>
  <c r="J34" i="31"/>
  <c r="H33" i="31"/>
  <c r="J33" i="31"/>
  <c r="J32" i="31"/>
  <c r="H31" i="31"/>
  <c r="J31" i="31"/>
  <c r="J30" i="31"/>
  <c r="J23" i="31"/>
  <c r="J22" i="31"/>
  <c r="J21" i="31"/>
  <c r="H19" i="31"/>
  <c r="J19" i="31"/>
  <c r="J18" i="31"/>
  <c r="F100" i="31"/>
  <c r="I201" i="29"/>
  <c r="H42" i="33"/>
  <c r="J42" i="33"/>
  <c r="H164" i="29"/>
  <c r="I164" i="29"/>
  <c r="H201" i="29"/>
  <c r="K201" i="29"/>
  <c r="E201" i="29"/>
  <c r="H64" i="33"/>
  <c r="J64" i="33"/>
  <c r="D164" i="29"/>
  <c r="H62" i="31"/>
  <c r="J62" i="31"/>
  <c r="C164" i="29"/>
  <c r="H61" i="31"/>
  <c r="J61" i="31"/>
  <c r="C201" i="29"/>
  <c r="H62" i="33"/>
  <c r="J62" i="33"/>
  <c r="D201" i="29"/>
  <c r="H63" i="33"/>
  <c r="J63" i="33"/>
  <c r="G201" i="29"/>
  <c r="H43" i="33"/>
  <c r="J43" i="33"/>
  <c r="J46" i="33"/>
  <c r="H100" i="33"/>
  <c r="D100" i="33"/>
  <c r="J30" i="33"/>
  <c r="H65" i="33"/>
  <c r="J65" i="33"/>
  <c r="F89" i="33"/>
  <c r="K164" i="29"/>
  <c r="G164" i="29"/>
  <c r="H41" i="31"/>
  <c r="J41" i="31"/>
  <c r="E164" i="29"/>
  <c r="H63" i="31"/>
  <c r="J63" i="31"/>
  <c r="J25" i="31"/>
  <c r="H65" i="31"/>
  <c r="H100" i="31"/>
  <c r="D100" i="31"/>
  <c r="F89" i="31"/>
  <c r="J14" i="31"/>
  <c r="J65" i="31"/>
  <c r="K21" i="24"/>
  <c r="H89" i="33"/>
  <c r="D89" i="33"/>
  <c r="D89" i="31"/>
  <c r="H89" i="31"/>
  <c r="M15" i="29"/>
  <c r="L15" i="29"/>
  <c r="J15" i="29"/>
  <c r="F15" i="29"/>
  <c r="F132" i="29"/>
  <c r="F153" i="29"/>
  <c r="N15" i="29"/>
  <c r="J153" i="29"/>
  <c r="L153" i="29"/>
  <c r="M153" i="29"/>
  <c r="H35" i="13"/>
  <c r="J35" i="13"/>
  <c r="H30" i="13"/>
  <c r="J30" i="13"/>
  <c r="H35" i="9"/>
  <c r="J35" i="9"/>
  <c r="H30" i="9"/>
  <c r="J30" i="9"/>
  <c r="H29" i="2"/>
  <c r="J29" i="2"/>
  <c r="B49" i="29"/>
  <c r="B48" i="29"/>
  <c r="D47" i="29"/>
  <c r="C175" i="29"/>
  <c r="D175" i="29"/>
  <c r="E175" i="29"/>
  <c r="G175" i="29"/>
  <c r="H175" i="29"/>
  <c r="I175" i="29"/>
  <c r="K175" i="29"/>
  <c r="C176" i="29"/>
  <c r="D176" i="29"/>
  <c r="E176" i="29"/>
  <c r="G176" i="29"/>
  <c r="H176" i="29"/>
  <c r="I176" i="29"/>
  <c r="K176" i="29"/>
  <c r="C177" i="29"/>
  <c r="D177" i="29"/>
  <c r="E177" i="29"/>
  <c r="G177" i="29"/>
  <c r="H177" i="29"/>
  <c r="I177" i="29"/>
  <c r="K177" i="29"/>
  <c r="C178" i="29"/>
  <c r="D178" i="29"/>
  <c r="E178" i="29"/>
  <c r="G178" i="29"/>
  <c r="H178" i="29"/>
  <c r="I178" i="29"/>
  <c r="K178" i="29"/>
  <c r="C179" i="29"/>
  <c r="D179" i="29"/>
  <c r="E179" i="29"/>
  <c r="G179" i="29"/>
  <c r="H179" i="29"/>
  <c r="I179" i="29"/>
  <c r="K179" i="29"/>
  <c r="D174" i="29"/>
  <c r="E174" i="29"/>
  <c r="G174" i="29"/>
  <c r="H174" i="29"/>
  <c r="I174" i="29"/>
  <c r="K174" i="29"/>
  <c r="C174" i="29"/>
  <c r="G131" i="29"/>
  <c r="H131" i="29"/>
  <c r="I131" i="29"/>
  <c r="K131" i="29"/>
  <c r="G132" i="29"/>
  <c r="H132" i="29"/>
  <c r="I132" i="29"/>
  <c r="K132" i="29"/>
  <c r="G133" i="29"/>
  <c r="H133" i="29"/>
  <c r="I133" i="29"/>
  <c r="K133" i="29"/>
  <c r="G134" i="29"/>
  <c r="H134" i="29"/>
  <c r="I134" i="29"/>
  <c r="K134" i="29"/>
  <c r="G135" i="29"/>
  <c r="H135" i="29"/>
  <c r="I135" i="29"/>
  <c r="K135" i="29"/>
  <c r="E130" i="29"/>
  <c r="G130" i="29"/>
  <c r="H130" i="29"/>
  <c r="I130" i="29"/>
  <c r="K130" i="29"/>
  <c r="D130" i="29"/>
  <c r="C130" i="29"/>
  <c r="B177" i="29"/>
  <c r="B117" i="29"/>
  <c r="C117" i="29"/>
  <c r="D117" i="29"/>
  <c r="E117" i="29"/>
  <c r="G117" i="29"/>
  <c r="H117" i="29"/>
  <c r="I117" i="29"/>
  <c r="K117" i="29"/>
  <c r="K51" i="29"/>
  <c r="I51" i="29"/>
  <c r="H51" i="29"/>
  <c r="G51" i="29"/>
  <c r="E51" i="29"/>
  <c r="D51" i="29"/>
  <c r="C51" i="29"/>
  <c r="B51" i="29"/>
  <c r="H39" i="2"/>
  <c r="J39" i="2"/>
  <c r="H38" i="2"/>
  <c r="J38" i="2"/>
  <c r="H49" i="2"/>
  <c r="J49" i="2"/>
  <c r="M13" i="29"/>
  <c r="M84" i="29"/>
  <c r="M17" i="29"/>
  <c r="M16" i="29"/>
  <c r="M8" i="29"/>
  <c r="M197" i="29"/>
  <c r="M9" i="29"/>
  <c r="M120" i="29"/>
  <c r="M10" i="29"/>
  <c r="M199" i="29"/>
  <c r="M11" i="29"/>
  <c r="M198" i="29"/>
  <c r="M12" i="29"/>
  <c r="M184" i="29"/>
  <c r="M14" i="29"/>
  <c r="M176" i="29"/>
  <c r="M18" i="29"/>
  <c r="M7" i="29"/>
  <c r="K185" i="29"/>
  <c r="I185" i="29"/>
  <c r="H185" i="29"/>
  <c r="G185" i="29"/>
  <c r="E185" i="29"/>
  <c r="D185" i="29"/>
  <c r="C185" i="29"/>
  <c r="B185" i="29"/>
  <c r="F176" i="29"/>
  <c r="L7" i="29"/>
  <c r="L141" i="29"/>
  <c r="H51" i="19"/>
  <c r="J51" i="19"/>
  <c r="H48" i="15"/>
  <c r="J48" i="15"/>
  <c r="H47" i="10"/>
  <c r="J47" i="10"/>
  <c r="J46" i="10"/>
  <c r="H54" i="13"/>
  <c r="J54" i="13"/>
  <c r="H54" i="9"/>
  <c r="J54" i="9"/>
  <c r="H53" i="2"/>
  <c r="J53" i="2"/>
  <c r="H26" i="19"/>
  <c r="J26" i="19"/>
  <c r="H26" i="15"/>
  <c r="J26" i="15"/>
  <c r="H28" i="10"/>
  <c r="J28" i="10"/>
  <c r="H28" i="13"/>
  <c r="J28" i="13"/>
  <c r="H28" i="9"/>
  <c r="J28" i="9"/>
  <c r="H28" i="2"/>
  <c r="J28" i="2"/>
  <c r="H18" i="13"/>
  <c r="J18" i="13"/>
  <c r="J17" i="13"/>
  <c r="F10" i="29"/>
  <c r="F183" i="29"/>
  <c r="F11" i="29"/>
  <c r="F69" i="29"/>
  <c r="F12" i="29"/>
  <c r="J14" i="29"/>
  <c r="K19" i="29"/>
  <c r="I19" i="29"/>
  <c r="H19" i="29"/>
  <c r="G19" i="29"/>
  <c r="E19" i="29"/>
  <c r="D19" i="29"/>
  <c r="C19" i="29"/>
  <c r="K183" i="29"/>
  <c r="I183" i="29"/>
  <c r="H183" i="29"/>
  <c r="G183" i="29"/>
  <c r="E183" i="29"/>
  <c r="D183" i="29"/>
  <c r="C183" i="29"/>
  <c r="B183" i="29"/>
  <c r="K182" i="29"/>
  <c r="I182" i="29"/>
  <c r="H182" i="29"/>
  <c r="G182" i="29"/>
  <c r="E182" i="29"/>
  <c r="D182" i="29"/>
  <c r="C182" i="29"/>
  <c r="B182" i="29"/>
  <c r="K181" i="29"/>
  <c r="I181" i="29"/>
  <c r="H181" i="29"/>
  <c r="G181" i="29"/>
  <c r="E181" i="29"/>
  <c r="D181" i="29"/>
  <c r="C181" i="29"/>
  <c r="B181" i="29"/>
  <c r="K141" i="29"/>
  <c r="I141" i="29"/>
  <c r="H141" i="29"/>
  <c r="G141" i="29"/>
  <c r="E141" i="29"/>
  <c r="D141" i="29"/>
  <c r="C141" i="29"/>
  <c r="B141" i="29"/>
  <c r="K140" i="29"/>
  <c r="I140" i="29"/>
  <c r="H140" i="29"/>
  <c r="G140" i="29"/>
  <c r="E140" i="29"/>
  <c r="D140" i="29"/>
  <c r="C140" i="29"/>
  <c r="B140" i="29"/>
  <c r="K139" i="29"/>
  <c r="I139" i="29"/>
  <c r="H139" i="29"/>
  <c r="G139" i="29"/>
  <c r="E139" i="29"/>
  <c r="D139" i="29"/>
  <c r="C139" i="29"/>
  <c r="B139" i="29"/>
  <c r="K138" i="29"/>
  <c r="I138" i="29"/>
  <c r="H138" i="29"/>
  <c r="G138" i="29"/>
  <c r="E138" i="29"/>
  <c r="D138" i="29"/>
  <c r="C138" i="29"/>
  <c r="B138" i="29"/>
  <c r="K137" i="29"/>
  <c r="I137" i="29"/>
  <c r="H137" i="29"/>
  <c r="G137" i="29"/>
  <c r="E137" i="29"/>
  <c r="D137" i="29"/>
  <c r="C137" i="29"/>
  <c r="B137" i="29"/>
  <c r="K120" i="29"/>
  <c r="I120" i="29"/>
  <c r="H120" i="29"/>
  <c r="G120" i="29"/>
  <c r="E120" i="29"/>
  <c r="D120" i="29"/>
  <c r="C120" i="29"/>
  <c r="B120" i="29"/>
  <c r="K119" i="29"/>
  <c r="I119" i="29"/>
  <c r="H119" i="29"/>
  <c r="G119" i="29"/>
  <c r="E119" i="29"/>
  <c r="D119" i="29"/>
  <c r="C119" i="29"/>
  <c r="B119" i="29"/>
  <c r="K118" i="29"/>
  <c r="I118" i="29"/>
  <c r="H118" i="29"/>
  <c r="G118" i="29"/>
  <c r="E118" i="29"/>
  <c r="D118" i="29"/>
  <c r="C118" i="29"/>
  <c r="B118" i="29"/>
  <c r="K116" i="29"/>
  <c r="I116" i="29"/>
  <c r="H116" i="29"/>
  <c r="G116" i="29"/>
  <c r="E116" i="29"/>
  <c r="D116" i="29"/>
  <c r="C116" i="29"/>
  <c r="B116" i="29"/>
  <c r="K115" i="29"/>
  <c r="I115" i="29"/>
  <c r="H115" i="29"/>
  <c r="G115" i="29"/>
  <c r="E115" i="29"/>
  <c r="D115" i="29"/>
  <c r="C115" i="29"/>
  <c r="B115" i="29"/>
  <c r="K114" i="29"/>
  <c r="I114" i="29"/>
  <c r="H114" i="29"/>
  <c r="G114" i="29"/>
  <c r="E114" i="29"/>
  <c r="D114" i="29"/>
  <c r="C114" i="29"/>
  <c r="B114" i="29"/>
  <c r="K97" i="29"/>
  <c r="I97" i="29"/>
  <c r="H97" i="29"/>
  <c r="G97" i="29"/>
  <c r="E97" i="29"/>
  <c r="D97" i="29"/>
  <c r="C97" i="29"/>
  <c r="B97" i="29"/>
  <c r="K96" i="29"/>
  <c r="I96" i="29"/>
  <c r="H96" i="29"/>
  <c r="G96" i="29"/>
  <c r="E96" i="29"/>
  <c r="D96" i="29"/>
  <c r="C96" i="29"/>
  <c r="B96" i="29"/>
  <c r="K95" i="29"/>
  <c r="I95" i="29"/>
  <c r="H95" i="29"/>
  <c r="G95" i="29"/>
  <c r="E95" i="29"/>
  <c r="D95" i="29"/>
  <c r="C95" i="29"/>
  <c r="B95" i="29"/>
  <c r="K94" i="29"/>
  <c r="I94" i="29"/>
  <c r="H94" i="29"/>
  <c r="G94" i="29"/>
  <c r="E94" i="29"/>
  <c r="D94" i="29"/>
  <c r="C94" i="29"/>
  <c r="B94" i="29"/>
  <c r="K93" i="29"/>
  <c r="I93" i="29"/>
  <c r="H93" i="29"/>
  <c r="G93" i="29"/>
  <c r="E93" i="29"/>
  <c r="D93" i="29"/>
  <c r="C93" i="29"/>
  <c r="B93" i="29"/>
  <c r="K92" i="29"/>
  <c r="I92" i="29"/>
  <c r="H92" i="29"/>
  <c r="G92" i="29"/>
  <c r="E92" i="29"/>
  <c r="D92" i="29"/>
  <c r="C92" i="29"/>
  <c r="B92" i="29"/>
  <c r="K91" i="29"/>
  <c r="I91" i="29"/>
  <c r="H91" i="29"/>
  <c r="G91" i="29"/>
  <c r="E91" i="29"/>
  <c r="D91" i="29"/>
  <c r="C91" i="29"/>
  <c r="B91" i="29"/>
  <c r="B178" i="29"/>
  <c r="B179" i="29"/>
  <c r="B133" i="29"/>
  <c r="B154" i="29"/>
  <c r="B134" i="29"/>
  <c r="B155" i="29"/>
  <c r="B135" i="29"/>
  <c r="B156" i="29"/>
  <c r="B107" i="29"/>
  <c r="C107" i="29"/>
  <c r="D107" i="29"/>
  <c r="E107" i="29"/>
  <c r="G107" i="29"/>
  <c r="H107" i="29"/>
  <c r="I107" i="29"/>
  <c r="K107" i="29"/>
  <c r="B108" i="29"/>
  <c r="C108" i="29"/>
  <c r="D108" i="29"/>
  <c r="E108" i="29"/>
  <c r="G108" i="29"/>
  <c r="H108" i="29"/>
  <c r="I108" i="29"/>
  <c r="K108" i="29"/>
  <c r="B109" i="29"/>
  <c r="C109" i="29"/>
  <c r="D109" i="29"/>
  <c r="E109" i="29"/>
  <c r="G109" i="29"/>
  <c r="H109" i="29"/>
  <c r="I109" i="29"/>
  <c r="K109" i="29"/>
  <c r="B110" i="29"/>
  <c r="C110" i="29"/>
  <c r="D110" i="29"/>
  <c r="E110" i="29"/>
  <c r="G110" i="29"/>
  <c r="H110" i="29"/>
  <c r="I110" i="29"/>
  <c r="K110" i="29"/>
  <c r="B111" i="29"/>
  <c r="C111" i="29"/>
  <c r="D111" i="29"/>
  <c r="E111" i="29"/>
  <c r="G111" i="29"/>
  <c r="H111" i="29"/>
  <c r="I111" i="29"/>
  <c r="K111" i="29"/>
  <c r="B112" i="29"/>
  <c r="C112" i="29"/>
  <c r="D112" i="29"/>
  <c r="E112" i="29"/>
  <c r="G112" i="29"/>
  <c r="H112" i="29"/>
  <c r="I112" i="29"/>
  <c r="K112" i="29"/>
  <c r="B84" i="29"/>
  <c r="C84" i="29"/>
  <c r="D84" i="29"/>
  <c r="E84" i="29"/>
  <c r="G84" i="29"/>
  <c r="H84" i="29"/>
  <c r="I84" i="29"/>
  <c r="K84" i="29"/>
  <c r="B85" i="29"/>
  <c r="C85" i="29"/>
  <c r="D85" i="29"/>
  <c r="E85" i="29"/>
  <c r="G85" i="29"/>
  <c r="H85" i="29"/>
  <c r="I85" i="29"/>
  <c r="K85" i="29"/>
  <c r="B86" i="29"/>
  <c r="C86" i="29"/>
  <c r="D86" i="29"/>
  <c r="E86" i="29"/>
  <c r="G86" i="29"/>
  <c r="H86" i="29"/>
  <c r="I86" i="29"/>
  <c r="K86" i="29"/>
  <c r="B87" i="29"/>
  <c r="C87" i="29"/>
  <c r="D87" i="29"/>
  <c r="E87" i="29"/>
  <c r="G87" i="29"/>
  <c r="H87" i="29"/>
  <c r="I87" i="29"/>
  <c r="K87" i="29"/>
  <c r="B88" i="29"/>
  <c r="C88" i="29"/>
  <c r="D88" i="29"/>
  <c r="E88" i="29"/>
  <c r="G88" i="29"/>
  <c r="H88" i="29"/>
  <c r="I88" i="29"/>
  <c r="K88" i="29"/>
  <c r="B89" i="29"/>
  <c r="C89" i="29"/>
  <c r="D89" i="29"/>
  <c r="E89" i="29"/>
  <c r="G89" i="29"/>
  <c r="H89" i="29"/>
  <c r="I89" i="29"/>
  <c r="K89" i="29"/>
  <c r="B61" i="29"/>
  <c r="C61" i="29"/>
  <c r="D61" i="29"/>
  <c r="E61" i="29"/>
  <c r="G61" i="29"/>
  <c r="H61" i="29"/>
  <c r="I61" i="29"/>
  <c r="K61" i="29"/>
  <c r="B62" i="29"/>
  <c r="C62" i="29"/>
  <c r="D62" i="29"/>
  <c r="E62" i="29"/>
  <c r="G62" i="29"/>
  <c r="H62" i="29"/>
  <c r="I62" i="29"/>
  <c r="K62" i="29"/>
  <c r="B63" i="29"/>
  <c r="C63" i="29"/>
  <c r="D63" i="29"/>
  <c r="E63" i="29"/>
  <c r="G63" i="29"/>
  <c r="H63" i="29"/>
  <c r="I63" i="29"/>
  <c r="K63" i="29"/>
  <c r="B64" i="29"/>
  <c r="C64" i="29"/>
  <c r="D64" i="29"/>
  <c r="E64" i="29"/>
  <c r="G64" i="29"/>
  <c r="H64" i="29"/>
  <c r="I64" i="29"/>
  <c r="K64" i="29"/>
  <c r="B65" i="29"/>
  <c r="C65" i="29"/>
  <c r="D65" i="29"/>
  <c r="E65" i="29"/>
  <c r="G65" i="29"/>
  <c r="H65" i="29"/>
  <c r="I65" i="29"/>
  <c r="K65" i="29"/>
  <c r="B66" i="29"/>
  <c r="C66" i="29"/>
  <c r="D66" i="29"/>
  <c r="E66" i="29"/>
  <c r="G66" i="29"/>
  <c r="H66" i="29"/>
  <c r="I66" i="29"/>
  <c r="K66" i="29"/>
  <c r="B38" i="29"/>
  <c r="C38" i="29"/>
  <c r="D38" i="29"/>
  <c r="E38" i="29"/>
  <c r="G38" i="29"/>
  <c r="H38" i="29"/>
  <c r="I38" i="29"/>
  <c r="K38" i="29"/>
  <c r="B39" i="29"/>
  <c r="C39" i="29"/>
  <c r="D39" i="29"/>
  <c r="E39" i="29"/>
  <c r="G39" i="29"/>
  <c r="H39" i="29"/>
  <c r="I39" i="29"/>
  <c r="K39" i="29"/>
  <c r="B40" i="29"/>
  <c r="C40" i="29"/>
  <c r="D40" i="29"/>
  <c r="E40" i="29"/>
  <c r="G40" i="29"/>
  <c r="H40" i="29"/>
  <c r="I40" i="29"/>
  <c r="K40" i="29"/>
  <c r="B41" i="29"/>
  <c r="C41" i="29"/>
  <c r="D41" i="29"/>
  <c r="E41" i="29"/>
  <c r="G41" i="29"/>
  <c r="H41" i="29"/>
  <c r="I41" i="29"/>
  <c r="K41" i="29"/>
  <c r="B42" i="29"/>
  <c r="C42" i="29"/>
  <c r="D42" i="29"/>
  <c r="E42" i="29"/>
  <c r="G42" i="29"/>
  <c r="H42" i="29"/>
  <c r="I42" i="29"/>
  <c r="K42" i="29"/>
  <c r="B43" i="29"/>
  <c r="C43" i="29"/>
  <c r="D43" i="29"/>
  <c r="E43" i="29"/>
  <c r="G43" i="29"/>
  <c r="H43" i="29"/>
  <c r="I43" i="29"/>
  <c r="K43" i="29"/>
  <c r="K186" i="29"/>
  <c r="I186" i="29"/>
  <c r="H186" i="29"/>
  <c r="G186" i="29"/>
  <c r="E186" i="29"/>
  <c r="D186" i="29"/>
  <c r="C186" i="29"/>
  <c r="B186" i="29"/>
  <c r="K184" i="29"/>
  <c r="I184" i="29"/>
  <c r="H184" i="29"/>
  <c r="G184" i="29"/>
  <c r="E184" i="29"/>
  <c r="D184" i="29"/>
  <c r="C184" i="29"/>
  <c r="B184" i="29"/>
  <c r="K142" i="29"/>
  <c r="I142" i="29"/>
  <c r="H142" i="29"/>
  <c r="G142" i="29"/>
  <c r="E142" i="29"/>
  <c r="D142" i="29"/>
  <c r="C142" i="29"/>
  <c r="B142" i="29"/>
  <c r="K70" i="29"/>
  <c r="I70" i="29"/>
  <c r="H70" i="29"/>
  <c r="G70" i="29"/>
  <c r="E70" i="29"/>
  <c r="D70" i="29"/>
  <c r="C70" i="29"/>
  <c r="B70" i="29"/>
  <c r="K74" i="29"/>
  <c r="I74" i="29"/>
  <c r="H74" i="29"/>
  <c r="G74" i="29"/>
  <c r="E74" i="29"/>
  <c r="D74" i="29"/>
  <c r="C74" i="29"/>
  <c r="B74" i="29"/>
  <c r="K71" i="29"/>
  <c r="I71" i="29"/>
  <c r="H71" i="29"/>
  <c r="G71" i="29"/>
  <c r="E71" i="29"/>
  <c r="D71" i="29"/>
  <c r="C71" i="29"/>
  <c r="B71" i="29"/>
  <c r="K68" i="29"/>
  <c r="I68" i="29"/>
  <c r="H68" i="29"/>
  <c r="G68" i="29"/>
  <c r="E68" i="29"/>
  <c r="D68" i="29"/>
  <c r="C68" i="29"/>
  <c r="B68" i="29"/>
  <c r="K73" i="29"/>
  <c r="I73" i="29"/>
  <c r="H73" i="29"/>
  <c r="G73" i="29"/>
  <c r="E73" i="29"/>
  <c r="D73" i="29"/>
  <c r="C73" i="29"/>
  <c r="B73" i="29"/>
  <c r="K72" i="29"/>
  <c r="I72" i="29"/>
  <c r="H72" i="29"/>
  <c r="G72" i="29"/>
  <c r="E72" i="29"/>
  <c r="D72" i="29"/>
  <c r="C72" i="29"/>
  <c r="B72" i="29"/>
  <c r="K69" i="29"/>
  <c r="I69" i="29"/>
  <c r="H69" i="29"/>
  <c r="G69" i="29"/>
  <c r="E69" i="29"/>
  <c r="D69" i="29"/>
  <c r="C69" i="29"/>
  <c r="B69" i="29"/>
  <c r="K46" i="29"/>
  <c r="K52" i="29"/>
  <c r="I46" i="29"/>
  <c r="H46" i="29"/>
  <c r="G46" i="29"/>
  <c r="E46" i="29"/>
  <c r="D46" i="29"/>
  <c r="C46" i="29"/>
  <c r="B46" i="29"/>
  <c r="K47" i="29"/>
  <c r="I47" i="29"/>
  <c r="H47" i="29"/>
  <c r="G47" i="29"/>
  <c r="E47" i="29"/>
  <c r="C47" i="29"/>
  <c r="B47" i="29"/>
  <c r="K48" i="29"/>
  <c r="I48" i="29"/>
  <c r="H48" i="29"/>
  <c r="G48" i="29"/>
  <c r="E48" i="29"/>
  <c r="D48" i="29"/>
  <c r="C48" i="29"/>
  <c r="K45" i="29"/>
  <c r="I45" i="29"/>
  <c r="H45" i="29"/>
  <c r="G45" i="29"/>
  <c r="E45" i="29"/>
  <c r="D45" i="29"/>
  <c r="C45" i="29"/>
  <c r="B45" i="29"/>
  <c r="B50" i="29"/>
  <c r="C50" i="29"/>
  <c r="D50" i="29"/>
  <c r="E50" i="29"/>
  <c r="G50" i="29"/>
  <c r="H50" i="29"/>
  <c r="I50" i="29"/>
  <c r="K50" i="29"/>
  <c r="K49" i="29"/>
  <c r="I49" i="29"/>
  <c r="H49" i="29"/>
  <c r="G49" i="29"/>
  <c r="E49" i="29"/>
  <c r="D49" i="29"/>
  <c r="C49" i="29"/>
  <c r="J9" i="29"/>
  <c r="L11" i="29"/>
  <c r="L10" i="29"/>
  <c r="L47" i="29"/>
  <c r="L18" i="29"/>
  <c r="L89" i="29"/>
  <c r="L17" i="29"/>
  <c r="L16" i="29"/>
  <c r="L14" i="29"/>
  <c r="L13" i="29"/>
  <c r="L12" i="29"/>
  <c r="L184" i="29"/>
  <c r="L9" i="29"/>
  <c r="L8" i="29"/>
  <c r="L197" i="29"/>
  <c r="F8" i="29"/>
  <c r="F197" i="29"/>
  <c r="J7" i="29"/>
  <c r="F7" i="29"/>
  <c r="J10" i="29"/>
  <c r="J199" i="29"/>
  <c r="D14" i="2"/>
  <c r="F95" i="2"/>
  <c r="D95" i="2"/>
  <c r="H14" i="2"/>
  <c r="F105" i="2"/>
  <c r="H105" i="2"/>
  <c r="D69" i="2"/>
  <c r="H22" i="2"/>
  <c r="J22" i="2"/>
  <c r="H23" i="2"/>
  <c r="J23" i="2"/>
  <c r="H24" i="2"/>
  <c r="J24" i="2"/>
  <c r="H30" i="2"/>
  <c r="J30" i="2"/>
  <c r="H31" i="2"/>
  <c r="J31" i="2"/>
  <c r="H32" i="2"/>
  <c r="J32" i="2"/>
  <c r="H33" i="2"/>
  <c r="J33" i="2"/>
  <c r="H34" i="2"/>
  <c r="J34" i="2"/>
  <c r="J35" i="2"/>
  <c r="J75" i="2"/>
  <c r="D14" i="13"/>
  <c r="H14" i="13"/>
  <c r="F107" i="13"/>
  <c r="D107" i="13"/>
  <c r="D71" i="13"/>
  <c r="H21" i="13"/>
  <c r="J21" i="13"/>
  <c r="H22" i="13"/>
  <c r="J22" i="13"/>
  <c r="H23" i="13"/>
  <c r="J23" i="13"/>
  <c r="H24" i="13"/>
  <c r="J24" i="13"/>
  <c r="H29" i="13"/>
  <c r="J29" i="13"/>
  <c r="H31" i="13"/>
  <c r="J31" i="13"/>
  <c r="H32" i="13"/>
  <c r="J32" i="13"/>
  <c r="H33" i="13"/>
  <c r="J33" i="13"/>
  <c r="H34" i="13"/>
  <c r="J34" i="13"/>
  <c r="H38" i="13"/>
  <c r="J38" i="13"/>
  <c r="H39" i="13"/>
  <c r="J39" i="13"/>
  <c r="J77" i="13"/>
  <c r="D14" i="19"/>
  <c r="F95" i="19"/>
  <c r="D95" i="19"/>
  <c r="H14" i="19"/>
  <c r="F105" i="19"/>
  <c r="D68" i="19"/>
  <c r="H27" i="19"/>
  <c r="J27" i="19"/>
  <c r="H28" i="19"/>
  <c r="J28" i="19"/>
  <c r="H29" i="19"/>
  <c r="J29" i="19"/>
  <c r="H30" i="19"/>
  <c r="J30" i="19"/>
  <c r="J31" i="19"/>
  <c r="H35" i="19"/>
  <c r="J35" i="19"/>
  <c r="J74" i="19"/>
  <c r="H19" i="2"/>
  <c r="J19" i="2"/>
  <c r="J18" i="2"/>
  <c r="H42" i="2"/>
  <c r="H45" i="2"/>
  <c r="F16" i="24"/>
  <c r="H42" i="13"/>
  <c r="H45" i="13"/>
  <c r="H49" i="13"/>
  <c r="J49" i="13"/>
  <c r="J48" i="13"/>
  <c r="H50" i="13"/>
  <c r="J50" i="13"/>
  <c r="F19" i="24"/>
  <c r="H19" i="19"/>
  <c r="J19" i="19"/>
  <c r="J18" i="19"/>
  <c r="H39" i="19"/>
  <c r="H42" i="19"/>
  <c r="H46" i="19"/>
  <c r="J46" i="19"/>
  <c r="J45" i="19"/>
  <c r="H47" i="19"/>
  <c r="J47" i="19"/>
  <c r="F22" i="24"/>
  <c r="J73" i="2"/>
  <c r="J76" i="13"/>
  <c r="J73" i="19"/>
  <c r="J25" i="2"/>
  <c r="J46" i="2"/>
  <c r="J50" i="2"/>
  <c r="J54" i="2"/>
  <c r="J55" i="2"/>
  <c r="F17" i="24"/>
  <c r="H19" i="10"/>
  <c r="J19" i="10"/>
  <c r="J18" i="10"/>
  <c r="H22" i="10"/>
  <c r="J22" i="10"/>
  <c r="H23" i="10"/>
  <c r="J23" i="10"/>
  <c r="H24" i="10"/>
  <c r="J24" i="10"/>
  <c r="J25" i="10"/>
  <c r="H29" i="10"/>
  <c r="J29" i="10"/>
  <c r="H30" i="10"/>
  <c r="J30" i="10"/>
  <c r="H31" i="10"/>
  <c r="J31" i="10"/>
  <c r="H32" i="10"/>
  <c r="J32" i="10"/>
  <c r="J33" i="10"/>
  <c r="H36" i="10"/>
  <c r="H39" i="10"/>
  <c r="J40" i="10"/>
  <c r="H43" i="10"/>
  <c r="J43" i="10"/>
  <c r="J42" i="10"/>
  <c r="J44" i="10"/>
  <c r="J48" i="10"/>
  <c r="J49" i="10"/>
  <c r="D14" i="10"/>
  <c r="H14" i="10"/>
  <c r="D64" i="10"/>
  <c r="J70" i="10"/>
  <c r="J69" i="10"/>
  <c r="F18" i="24"/>
  <c r="H18" i="9"/>
  <c r="J18" i="9"/>
  <c r="J17" i="9"/>
  <c r="H21" i="9"/>
  <c r="J21" i="9"/>
  <c r="H22" i="9"/>
  <c r="J22" i="9"/>
  <c r="H23" i="9"/>
  <c r="J23" i="9"/>
  <c r="H24" i="9"/>
  <c r="J24" i="9"/>
  <c r="J25" i="9"/>
  <c r="H29" i="9"/>
  <c r="J29" i="9"/>
  <c r="H31" i="9"/>
  <c r="J31" i="9"/>
  <c r="H32" i="9"/>
  <c r="J32" i="9"/>
  <c r="H33" i="9"/>
  <c r="J33" i="9"/>
  <c r="H34" i="9"/>
  <c r="J34" i="9"/>
  <c r="H38" i="9"/>
  <c r="J38" i="9"/>
  <c r="H39" i="9"/>
  <c r="J39" i="9"/>
  <c r="H42" i="9"/>
  <c r="H45" i="9"/>
  <c r="J46" i="9"/>
  <c r="H49" i="9"/>
  <c r="J49" i="9"/>
  <c r="H50" i="9"/>
  <c r="J50" i="9"/>
  <c r="J51" i="9"/>
  <c r="J55" i="9"/>
  <c r="J56" i="9"/>
  <c r="D14" i="9"/>
  <c r="F96" i="9"/>
  <c r="H96" i="9"/>
  <c r="H14" i="9"/>
  <c r="F106" i="9"/>
  <c r="D106" i="9"/>
  <c r="D70" i="9"/>
  <c r="J76" i="9"/>
  <c r="J75" i="9"/>
  <c r="J25" i="13"/>
  <c r="J46" i="13"/>
  <c r="J51" i="13"/>
  <c r="J55" i="13"/>
  <c r="J56" i="13"/>
  <c r="F20" i="24"/>
  <c r="H19" i="15"/>
  <c r="J19" i="15"/>
  <c r="J18" i="15"/>
  <c r="J22" i="15"/>
  <c r="J23" i="15"/>
  <c r="J21" i="15"/>
  <c r="H27" i="15"/>
  <c r="J27" i="15"/>
  <c r="H28" i="15"/>
  <c r="J28" i="15"/>
  <c r="H29" i="15"/>
  <c r="J29" i="15"/>
  <c r="H30" i="15"/>
  <c r="J30" i="15"/>
  <c r="H31" i="15"/>
  <c r="J31" i="15"/>
  <c r="H32" i="15"/>
  <c r="J32" i="15"/>
  <c r="J33" i="15"/>
  <c r="H36" i="15"/>
  <c r="H39" i="15"/>
  <c r="J40" i="15"/>
  <c r="H43" i="15"/>
  <c r="J43" i="15"/>
  <c r="H44" i="15"/>
  <c r="J44" i="15"/>
  <c r="J45" i="15"/>
  <c r="J49" i="15"/>
  <c r="J50" i="15"/>
  <c r="D14" i="15"/>
  <c r="F90" i="15"/>
  <c r="H90" i="15"/>
  <c r="H14" i="15"/>
  <c r="F100" i="15"/>
  <c r="D100" i="15"/>
  <c r="D64" i="15"/>
  <c r="J70" i="15"/>
  <c r="J69" i="15"/>
  <c r="J22" i="19"/>
  <c r="J21" i="19"/>
  <c r="J23" i="19"/>
  <c r="J36" i="19"/>
  <c r="J43" i="19"/>
  <c r="J48" i="19"/>
  <c r="J52" i="19"/>
  <c r="J53" i="19"/>
  <c r="K8" i="25"/>
  <c r="D70" i="2"/>
  <c r="D71" i="9"/>
  <c r="D72" i="13"/>
  <c r="D65" i="10"/>
  <c r="D91" i="10"/>
  <c r="H91" i="10"/>
  <c r="D101" i="10"/>
  <c r="H101" i="10"/>
  <c r="D65" i="15"/>
  <c r="D69" i="19"/>
  <c r="F13" i="29"/>
  <c r="J13" i="29"/>
  <c r="F14" i="29"/>
  <c r="F16" i="29"/>
  <c r="J16" i="29"/>
  <c r="J110" i="29"/>
  <c r="F17" i="29"/>
  <c r="J17" i="29"/>
  <c r="J65" i="29"/>
  <c r="F18" i="29"/>
  <c r="F112" i="29"/>
  <c r="J18" i="29"/>
  <c r="J11" i="29"/>
  <c r="J198" i="29"/>
  <c r="J12" i="29"/>
  <c r="J72" i="29"/>
  <c r="J8" i="29"/>
  <c r="J197" i="29"/>
  <c r="F9" i="29"/>
  <c r="F91" i="29"/>
  <c r="L117" i="29"/>
  <c r="L63" i="29"/>
  <c r="N10" i="29"/>
  <c r="L51" i="29"/>
  <c r="L120" i="29"/>
  <c r="L71" i="29"/>
  <c r="J40" i="29"/>
  <c r="L109" i="29"/>
  <c r="J86" i="29"/>
  <c r="L186" i="29"/>
  <c r="L74" i="29"/>
  <c r="L137" i="29"/>
  <c r="L92" i="29"/>
  <c r="L142" i="29"/>
  <c r="L181" i="29"/>
  <c r="L114" i="29"/>
  <c r="L94" i="29"/>
  <c r="L40" i="29"/>
  <c r="L48" i="29"/>
  <c r="L68" i="29"/>
  <c r="L91" i="29"/>
  <c r="L97" i="29"/>
  <c r="L182" i="29"/>
  <c r="L183" i="29"/>
  <c r="L116" i="29"/>
  <c r="M70" i="29"/>
  <c r="L115" i="29"/>
  <c r="M40" i="29"/>
  <c r="J183" i="29"/>
  <c r="L139" i="29"/>
  <c r="L70" i="29"/>
  <c r="F86" i="29"/>
  <c r="M109" i="29"/>
  <c r="M86" i="29"/>
  <c r="F40" i="29"/>
  <c r="F63" i="29"/>
  <c r="F109" i="29"/>
  <c r="F50" i="29"/>
  <c r="F97" i="13"/>
  <c r="D97" i="13"/>
  <c r="H106" i="9"/>
  <c r="J70" i="29"/>
  <c r="J47" i="29"/>
  <c r="J139" i="29"/>
  <c r="J93" i="29"/>
  <c r="M116" i="29"/>
  <c r="L43" i="29"/>
  <c r="L66" i="29"/>
  <c r="M93" i="29"/>
  <c r="M139" i="29"/>
  <c r="L112" i="29"/>
  <c r="M183" i="29"/>
  <c r="L118" i="29"/>
  <c r="F38" i="24"/>
  <c r="F39" i="24"/>
  <c r="F40" i="24"/>
  <c r="F41" i="24"/>
  <c r="H95" i="2"/>
  <c r="D90" i="15"/>
  <c r="F33" i="24"/>
  <c r="F32" i="24"/>
  <c r="F31" i="24"/>
  <c r="F35" i="24"/>
  <c r="F34" i="24"/>
  <c r="J14" i="19"/>
  <c r="J14" i="15"/>
  <c r="J14" i="10"/>
  <c r="F45" i="29"/>
  <c r="F70" i="29"/>
  <c r="F186" i="29"/>
  <c r="F68" i="29"/>
  <c r="F94" i="29"/>
  <c r="F71" i="29"/>
  <c r="F137" i="29"/>
  <c r="F116" i="29"/>
  <c r="F142" i="29"/>
  <c r="F181" i="29"/>
  <c r="F97" i="29"/>
  <c r="F48" i="29"/>
  <c r="F114" i="29"/>
  <c r="J42" i="29"/>
  <c r="M91" i="29"/>
  <c r="L93" i="29"/>
  <c r="J49" i="29"/>
  <c r="M88" i="29"/>
  <c r="F177" i="29"/>
  <c r="F154" i="29"/>
  <c r="F133" i="29"/>
  <c r="L131" i="29"/>
  <c r="L152" i="29"/>
  <c r="F175" i="29"/>
  <c r="F152" i="29"/>
  <c r="F131" i="29"/>
  <c r="L154" i="29"/>
  <c r="J130" i="29"/>
  <c r="J151" i="29"/>
  <c r="L155" i="29"/>
  <c r="K143" i="29"/>
  <c r="J138" i="29"/>
  <c r="L88" i="29"/>
  <c r="L62" i="29"/>
  <c r="L110" i="29"/>
  <c r="F47" i="29"/>
  <c r="J156" i="29"/>
  <c r="F130" i="29"/>
  <c r="F151" i="29"/>
  <c r="L135" i="29"/>
  <c r="L156" i="29"/>
  <c r="B132" i="29"/>
  <c r="B153" i="29"/>
  <c r="B131" i="29"/>
  <c r="B152" i="29"/>
  <c r="B130" i="29"/>
  <c r="B151" i="29"/>
  <c r="F182" i="29"/>
  <c r="F159" i="29"/>
  <c r="F198" i="29"/>
  <c r="M174" i="29"/>
  <c r="M151" i="29"/>
  <c r="J115" i="29"/>
  <c r="M46" i="29"/>
  <c r="F139" i="29"/>
  <c r="F135" i="29"/>
  <c r="F156" i="29"/>
  <c r="L160" i="29"/>
  <c r="L199" i="29"/>
  <c r="M196" i="29"/>
  <c r="M200" i="29"/>
  <c r="N153" i="29"/>
  <c r="M115" i="29"/>
  <c r="L42" i="29"/>
  <c r="M69" i="29"/>
  <c r="M138" i="29"/>
  <c r="L41" i="29"/>
  <c r="J178" i="29"/>
  <c r="J155" i="29"/>
  <c r="L45" i="29"/>
  <c r="L196" i="29"/>
  <c r="L163" i="29"/>
  <c r="L200" i="29"/>
  <c r="L158" i="29"/>
  <c r="L138" i="29"/>
  <c r="L159" i="29"/>
  <c r="L198" i="29"/>
  <c r="N93" i="29"/>
  <c r="N199" i="29"/>
  <c r="F62" i="29"/>
  <c r="L65" i="29"/>
  <c r="L108" i="29"/>
  <c r="L87" i="29"/>
  <c r="F178" i="29"/>
  <c r="F134" i="29"/>
  <c r="F155" i="29"/>
  <c r="F185" i="29"/>
  <c r="F162" i="29"/>
  <c r="J94" i="29"/>
  <c r="J196" i="29"/>
  <c r="J163" i="29"/>
  <c r="J200" i="29"/>
  <c r="J158" i="29"/>
  <c r="F95" i="29"/>
  <c r="F161" i="29"/>
  <c r="F93" i="29"/>
  <c r="F199" i="29"/>
  <c r="F160" i="29"/>
  <c r="L73" i="29"/>
  <c r="L162" i="29"/>
  <c r="J184" i="29"/>
  <c r="M107" i="29"/>
  <c r="F108" i="29"/>
  <c r="M182" i="29"/>
  <c r="L64" i="29"/>
  <c r="F200" i="29"/>
  <c r="F158" i="29"/>
  <c r="F196" i="29"/>
  <c r="F163" i="29"/>
  <c r="J177" i="29"/>
  <c r="J154" i="29"/>
  <c r="J185" i="29"/>
  <c r="J162" i="29"/>
  <c r="L107" i="29"/>
  <c r="L151" i="29"/>
  <c r="J175" i="29"/>
  <c r="J152" i="29"/>
  <c r="M135" i="29"/>
  <c r="M156" i="29"/>
  <c r="M64" i="29"/>
  <c r="M154" i="29"/>
  <c r="M131" i="29"/>
  <c r="M152" i="29"/>
  <c r="M178" i="29"/>
  <c r="M155" i="29"/>
  <c r="D96" i="9"/>
  <c r="H95" i="19"/>
  <c r="H107" i="13"/>
  <c r="F37" i="24"/>
  <c r="L133" i="29"/>
  <c r="L61" i="29"/>
  <c r="L38" i="29"/>
  <c r="J140" i="29"/>
  <c r="J161" i="29"/>
  <c r="L111" i="29"/>
  <c r="M49" i="29"/>
  <c r="M161" i="29"/>
  <c r="J46" i="29"/>
  <c r="J159" i="29"/>
  <c r="M92" i="29"/>
  <c r="M159" i="29"/>
  <c r="N183" i="29"/>
  <c r="N160" i="29"/>
  <c r="L84" i="29"/>
  <c r="M47" i="29"/>
  <c r="M160" i="29"/>
  <c r="N47" i="29"/>
  <c r="J116" i="29"/>
  <c r="J160" i="29"/>
  <c r="M48" i="29"/>
  <c r="M163" i="29"/>
  <c r="M158" i="29"/>
  <c r="N70" i="29"/>
  <c r="L95" i="29"/>
  <c r="L161" i="29"/>
  <c r="M185" i="29"/>
  <c r="M162" i="29"/>
  <c r="F65" i="29"/>
  <c r="J111" i="29"/>
  <c r="J88" i="29"/>
  <c r="N17" i="29"/>
  <c r="N65" i="29"/>
  <c r="F88" i="29"/>
  <c r="F42" i="29"/>
  <c r="F111" i="29"/>
  <c r="F64" i="29"/>
  <c r="F87" i="29"/>
  <c r="M62" i="29"/>
  <c r="M108" i="29"/>
  <c r="M39" i="29"/>
  <c r="J107" i="29"/>
  <c r="F84" i="29"/>
  <c r="F61" i="29"/>
  <c r="F38" i="29"/>
  <c r="F107" i="29"/>
  <c r="J95" i="29"/>
  <c r="J118" i="29"/>
  <c r="N11" i="29"/>
  <c r="N198" i="29"/>
  <c r="N139" i="29"/>
  <c r="N116" i="29"/>
  <c r="I187" i="29"/>
  <c r="H40" i="19"/>
  <c r="J40" i="19"/>
  <c r="J114" i="29"/>
  <c r="J97" i="29"/>
  <c r="N9" i="29"/>
  <c r="N74" i="29"/>
  <c r="J186" i="29"/>
  <c r="H98" i="29"/>
  <c r="D187" i="29"/>
  <c r="H64" i="19"/>
  <c r="J141" i="29"/>
  <c r="J50" i="29"/>
  <c r="J112" i="29"/>
  <c r="J66" i="29"/>
  <c r="M89" i="29"/>
  <c r="M66" i="29"/>
  <c r="M43" i="29"/>
  <c r="J43" i="29"/>
  <c r="J89" i="29"/>
  <c r="M112" i="29"/>
  <c r="N18" i="29"/>
  <c r="F66" i="29"/>
  <c r="F43" i="29"/>
  <c r="H121" i="29"/>
  <c r="M41" i="29"/>
  <c r="M110" i="29"/>
  <c r="F110" i="29"/>
  <c r="F41" i="29"/>
  <c r="G75" i="29"/>
  <c r="H44" i="9"/>
  <c r="J44" i="9"/>
  <c r="G52" i="29"/>
  <c r="H44" i="2"/>
  <c r="J44" i="2"/>
  <c r="E75" i="29"/>
  <c r="J67" i="9"/>
  <c r="F85" i="29"/>
  <c r="F39" i="29"/>
  <c r="M61" i="29"/>
  <c r="J84" i="29"/>
  <c r="J61" i="29"/>
  <c r="N13" i="29"/>
  <c r="N61" i="29"/>
  <c r="D98" i="29"/>
  <c r="H67" i="13"/>
  <c r="K98" i="29"/>
  <c r="F140" i="29"/>
  <c r="D52" i="29"/>
  <c r="J65" i="2"/>
  <c r="F118" i="29"/>
  <c r="F72" i="29"/>
  <c r="F49" i="29"/>
  <c r="F184" i="29"/>
  <c r="K187" i="29"/>
  <c r="J182" i="29"/>
  <c r="J92" i="29"/>
  <c r="J69" i="29"/>
  <c r="C98" i="29"/>
  <c r="J66" i="13"/>
  <c r="C121" i="29"/>
  <c r="J59" i="10"/>
  <c r="J74" i="29"/>
  <c r="J71" i="29"/>
  <c r="J142" i="29"/>
  <c r="J45" i="29"/>
  <c r="J117" i="29"/>
  <c r="J181" i="29"/>
  <c r="J137" i="29"/>
  <c r="J48" i="29"/>
  <c r="J68" i="29"/>
  <c r="J91" i="29"/>
  <c r="J120" i="29"/>
  <c r="J51" i="29"/>
  <c r="N8" i="29"/>
  <c r="N197" i="29"/>
  <c r="H52" i="29"/>
  <c r="C52" i="29"/>
  <c r="H64" i="2"/>
  <c r="K75" i="29"/>
  <c r="J73" i="29"/>
  <c r="I52" i="29"/>
  <c r="H43" i="2"/>
  <c r="J43" i="2"/>
  <c r="J119" i="29"/>
  <c r="J96" i="29"/>
  <c r="I143" i="29"/>
  <c r="H75" i="29"/>
  <c r="G187" i="29"/>
  <c r="H41" i="19"/>
  <c r="J41" i="19"/>
  <c r="E143" i="29"/>
  <c r="H61" i="15"/>
  <c r="E52" i="29"/>
  <c r="H66" i="2"/>
  <c r="E98" i="29"/>
  <c r="H68" i="13"/>
  <c r="C75" i="29"/>
  <c r="J65" i="9"/>
  <c r="H100" i="15"/>
  <c r="J14" i="2"/>
  <c r="M73" i="29"/>
  <c r="M72" i="29"/>
  <c r="M19" i="29"/>
  <c r="J20" i="9"/>
  <c r="H105" i="19"/>
  <c r="D105" i="19"/>
  <c r="M186" i="29"/>
  <c r="F73" i="29"/>
  <c r="F46" i="29"/>
  <c r="N16" i="29"/>
  <c r="N14" i="29"/>
  <c r="M111" i="29"/>
  <c r="M68" i="29"/>
  <c r="L185" i="29"/>
  <c r="J85" i="29"/>
  <c r="M137" i="29"/>
  <c r="M117" i="29"/>
  <c r="J42" i="15"/>
  <c r="J25" i="15"/>
  <c r="H62" i="15"/>
  <c r="J62" i="15"/>
  <c r="K20" i="24"/>
  <c r="I75" i="29"/>
  <c r="H43" i="9"/>
  <c r="J43" i="9"/>
  <c r="D75" i="29"/>
  <c r="J66" i="9"/>
  <c r="I98" i="29"/>
  <c r="H43" i="13"/>
  <c r="J43" i="13"/>
  <c r="I121" i="29"/>
  <c r="H37" i="10"/>
  <c r="J37" i="10"/>
  <c r="D121" i="29"/>
  <c r="H60" i="10"/>
  <c r="G98" i="29"/>
  <c r="H44" i="13"/>
  <c r="J44" i="13"/>
  <c r="G121" i="29"/>
  <c r="H38" i="10"/>
  <c r="J38" i="10"/>
  <c r="H187" i="29"/>
  <c r="J53" i="9"/>
  <c r="K121" i="29"/>
  <c r="E121" i="29"/>
  <c r="H61" i="10"/>
  <c r="C143" i="29"/>
  <c r="J59" i="15"/>
  <c r="D143" i="29"/>
  <c r="J60" i="15"/>
  <c r="M179" i="29"/>
  <c r="L178" i="29"/>
  <c r="L177" i="29"/>
  <c r="F19" i="29"/>
  <c r="F119" i="29"/>
  <c r="F141" i="29"/>
  <c r="F115" i="29"/>
  <c r="M119" i="29"/>
  <c r="M65" i="29"/>
  <c r="L140" i="29"/>
  <c r="J87" i="29"/>
  <c r="M181" i="29"/>
  <c r="F138" i="29"/>
  <c r="M118" i="29"/>
  <c r="J108" i="29"/>
  <c r="M74" i="29"/>
  <c r="N12" i="29"/>
  <c r="N161" i="29"/>
  <c r="J48" i="2"/>
  <c r="J174" i="29"/>
  <c r="F174" i="29"/>
  <c r="E187" i="29"/>
  <c r="H65" i="19"/>
  <c r="C187" i="29"/>
  <c r="H63" i="19"/>
  <c r="J14" i="13"/>
  <c r="J19" i="29"/>
  <c r="N7" i="29"/>
  <c r="N162" i="29"/>
  <c r="F92" i="29"/>
  <c r="L19" i="29"/>
  <c r="M50" i="29"/>
  <c r="M42" i="29"/>
  <c r="M97" i="29"/>
  <c r="L49" i="29"/>
  <c r="M94" i="29"/>
  <c r="F96" i="29"/>
  <c r="L72" i="29"/>
  <c r="M95" i="29"/>
  <c r="M96" i="29"/>
  <c r="M140" i="29"/>
  <c r="M141" i="29"/>
  <c r="J39" i="29"/>
  <c r="M71" i="29"/>
  <c r="J41" i="29"/>
  <c r="J64" i="29"/>
  <c r="J62" i="29"/>
  <c r="J25" i="19"/>
  <c r="H143" i="29"/>
  <c r="H97" i="13"/>
  <c r="D105" i="2"/>
  <c r="F120" i="29"/>
  <c r="F74" i="29"/>
  <c r="F30" i="24"/>
  <c r="M133" i="29"/>
  <c r="M177" i="29"/>
  <c r="J134" i="29"/>
  <c r="J14" i="9"/>
  <c r="F117" i="29"/>
  <c r="L69" i="29"/>
  <c r="L46" i="29"/>
  <c r="J27" i="10"/>
  <c r="L96" i="29"/>
  <c r="L119" i="29"/>
  <c r="L50" i="29"/>
  <c r="M45" i="29"/>
  <c r="M142" i="29"/>
  <c r="M51" i="29"/>
  <c r="M114" i="29"/>
  <c r="G143" i="29"/>
  <c r="H38" i="15"/>
  <c r="J38" i="15"/>
  <c r="F51" i="29"/>
  <c r="J48" i="9"/>
  <c r="F36" i="24"/>
  <c r="L39" i="29"/>
  <c r="L175" i="29"/>
  <c r="L85" i="29"/>
  <c r="L179" i="29"/>
  <c r="J176" i="29"/>
  <c r="J63" i="29"/>
  <c r="J109" i="29"/>
  <c r="J132" i="29"/>
  <c r="J50" i="19"/>
  <c r="M38" i="29"/>
  <c r="M130" i="29"/>
  <c r="J135" i="29"/>
  <c r="L134" i="29"/>
  <c r="J133" i="29"/>
  <c r="L132" i="29"/>
  <c r="J131" i="29"/>
  <c r="L174" i="29"/>
  <c r="M175" i="29"/>
  <c r="J47" i="15"/>
  <c r="J37" i="9"/>
  <c r="J37" i="2"/>
  <c r="L130" i="29"/>
  <c r="J179" i="29"/>
  <c r="F179" i="29"/>
  <c r="L176" i="29"/>
  <c r="J38" i="29"/>
  <c r="F89" i="29"/>
  <c r="J33" i="19"/>
  <c r="H66" i="19"/>
  <c r="J66" i="19"/>
  <c r="J37" i="13"/>
  <c r="J27" i="13"/>
  <c r="J20" i="13"/>
  <c r="J52" i="2"/>
  <c r="J53" i="13"/>
  <c r="L86" i="29"/>
  <c r="M85" i="29"/>
  <c r="J21" i="2"/>
  <c r="J27" i="9"/>
  <c r="J21" i="10"/>
  <c r="J27" i="2"/>
  <c r="M63" i="29"/>
  <c r="M87" i="29"/>
  <c r="M132" i="29"/>
  <c r="M134" i="29"/>
  <c r="N69" i="29"/>
  <c r="N178" i="29"/>
  <c r="N92" i="29"/>
  <c r="M201" i="29"/>
  <c r="D41" i="33"/>
  <c r="J41" i="33"/>
  <c r="N46" i="29"/>
  <c r="N138" i="29"/>
  <c r="H66" i="13"/>
  <c r="L121" i="29"/>
  <c r="D39" i="10"/>
  <c r="J39" i="10"/>
  <c r="J201" i="29"/>
  <c r="N182" i="29"/>
  <c r="N175" i="29"/>
  <c r="N152" i="29"/>
  <c r="F164" i="29"/>
  <c r="L201" i="29"/>
  <c r="D44" i="33"/>
  <c r="J44" i="33"/>
  <c r="N133" i="29"/>
  <c r="N154" i="29"/>
  <c r="N84" i="29"/>
  <c r="N151" i="29"/>
  <c r="N89" i="29"/>
  <c r="N156" i="29"/>
  <c r="N88" i="29"/>
  <c r="N155" i="29"/>
  <c r="N137" i="29"/>
  <c r="N200" i="29"/>
  <c r="N196" i="29"/>
  <c r="J164" i="29"/>
  <c r="H37" i="15"/>
  <c r="J37" i="15"/>
  <c r="H40" i="31"/>
  <c r="J40" i="31"/>
  <c r="F201" i="29"/>
  <c r="K22" i="24"/>
  <c r="K23" i="24"/>
  <c r="J61" i="15"/>
  <c r="L61" i="15"/>
  <c r="N134" i="29"/>
  <c r="N45" i="29"/>
  <c r="N114" i="29"/>
  <c r="N51" i="29"/>
  <c r="N163" i="29"/>
  <c r="N158" i="29"/>
  <c r="N48" i="29"/>
  <c r="N97" i="29"/>
  <c r="N142" i="29"/>
  <c r="N120" i="29"/>
  <c r="N68" i="29"/>
  <c r="N186" i="29"/>
  <c r="N181" i="29"/>
  <c r="N94" i="29"/>
  <c r="N111" i="29"/>
  <c r="N42" i="29"/>
  <c r="N71" i="29"/>
  <c r="L164" i="29"/>
  <c r="D42" i="31"/>
  <c r="J42" i="31"/>
  <c r="N91" i="29"/>
  <c r="N117" i="29"/>
  <c r="N115" i="29"/>
  <c r="N159" i="29"/>
  <c r="M164" i="29"/>
  <c r="D39" i="31"/>
  <c r="J39" i="31"/>
  <c r="N112" i="29"/>
  <c r="N66" i="29"/>
  <c r="N135" i="29"/>
  <c r="N179" i="29"/>
  <c r="N43" i="29"/>
  <c r="F75" i="29"/>
  <c r="H67" i="9"/>
  <c r="J64" i="19"/>
  <c r="L187" i="29"/>
  <c r="D42" i="19"/>
  <c r="J42" i="19"/>
  <c r="N177" i="29"/>
  <c r="H65" i="2"/>
  <c r="J67" i="13"/>
  <c r="F52" i="29"/>
  <c r="N131" i="29"/>
  <c r="N174" i="29"/>
  <c r="N107" i="29"/>
  <c r="N38" i="29"/>
  <c r="N130" i="29"/>
  <c r="H59" i="10"/>
  <c r="J68" i="13"/>
  <c r="H59" i="15"/>
  <c r="L52" i="29"/>
  <c r="D45" i="2"/>
  <c r="J45" i="2"/>
  <c r="J66" i="2"/>
  <c r="J121" i="29"/>
  <c r="J65" i="19"/>
  <c r="J64" i="2"/>
  <c r="J63" i="19"/>
  <c r="J98" i="29"/>
  <c r="J60" i="10"/>
  <c r="J61" i="10"/>
  <c r="F143" i="29"/>
  <c r="H66" i="9"/>
  <c r="L67" i="9"/>
  <c r="H65" i="9"/>
  <c r="F98" i="29"/>
  <c r="M187" i="29"/>
  <c r="D39" i="19"/>
  <c r="J39" i="19"/>
  <c r="M75" i="29"/>
  <c r="D42" i="9"/>
  <c r="J42" i="9"/>
  <c r="M52" i="29"/>
  <c r="D42" i="2"/>
  <c r="J42" i="2"/>
  <c r="H69" i="13"/>
  <c r="J69" i="13"/>
  <c r="K19" i="24"/>
  <c r="J52" i="29"/>
  <c r="L143" i="29"/>
  <c r="D39" i="15"/>
  <c r="J39" i="15"/>
  <c r="H60" i="15"/>
  <c r="N73" i="29"/>
  <c r="N119" i="29"/>
  <c r="N50" i="29"/>
  <c r="N96" i="29"/>
  <c r="N141" i="29"/>
  <c r="N185" i="29"/>
  <c r="N95" i="29"/>
  <c r="N118" i="29"/>
  <c r="N72" i="29"/>
  <c r="N49" i="29"/>
  <c r="N140" i="29"/>
  <c r="N184" i="29"/>
  <c r="H67" i="2"/>
  <c r="J67" i="2"/>
  <c r="J75" i="29"/>
  <c r="M121" i="29"/>
  <c r="D36" i="10"/>
  <c r="J36" i="10"/>
  <c r="F121" i="29"/>
  <c r="N85" i="29"/>
  <c r="N108" i="29"/>
  <c r="N39" i="29"/>
  <c r="N62" i="29"/>
  <c r="M98" i="29"/>
  <c r="D42" i="13"/>
  <c r="J42" i="13"/>
  <c r="F187" i="29"/>
  <c r="J187" i="29"/>
  <c r="N87" i="29"/>
  <c r="N41" i="29"/>
  <c r="N110" i="29"/>
  <c r="N64" i="29"/>
  <c r="H62" i="10"/>
  <c r="J62" i="10"/>
  <c r="K17" i="24"/>
  <c r="N132" i="29"/>
  <c r="N176" i="29"/>
  <c r="N63" i="29"/>
  <c r="N109" i="29"/>
  <c r="N40" i="29"/>
  <c r="N86" i="29"/>
  <c r="L75" i="29"/>
  <c r="D45" i="9"/>
  <c r="J45" i="9"/>
  <c r="H68" i="9"/>
  <c r="J68" i="9"/>
  <c r="K18" i="24"/>
  <c r="L98" i="29"/>
  <c r="D45" i="13"/>
  <c r="J45" i="13"/>
  <c r="N19" i="29"/>
  <c r="M143" i="29"/>
  <c r="D36" i="15"/>
  <c r="J36" i="15"/>
  <c r="J143" i="29"/>
  <c r="N201" i="29"/>
  <c r="J40" i="33"/>
  <c r="J38" i="19"/>
  <c r="J71" i="19"/>
  <c r="J77" i="19"/>
  <c r="F109" i="19"/>
  <c r="J35" i="10"/>
  <c r="J67" i="10"/>
  <c r="J73" i="10"/>
  <c r="J74" i="10"/>
  <c r="J38" i="31"/>
  <c r="N164" i="29"/>
  <c r="L68" i="13"/>
  <c r="L66" i="2"/>
  <c r="J41" i="2"/>
  <c r="J72" i="2"/>
  <c r="J77" i="2"/>
  <c r="J78" i="2"/>
  <c r="K65" i="19"/>
  <c r="L61" i="10"/>
  <c r="J41" i="9"/>
  <c r="J58" i="9"/>
  <c r="J60" i="9"/>
  <c r="H108" i="9"/>
  <c r="N187" i="29"/>
  <c r="N121" i="29"/>
  <c r="N75" i="29"/>
  <c r="N143" i="29"/>
  <c r="J41" i="13"/>
  <c r="J59" i="13"/>
  <c r="J61" i="13"/>
  <c r="J35" i="15"/>
  <c r="J67" i="15"/>
  <c r="J72" i="15"/>
  <c r="J73" i="15"/>
  <c r="K16" i="24"/>
  <c r="N98" i="29"/>
  <c r="N52" i="29"/>
  <c r="J52" i="10"/>
  <c r="J54" i="10"/>
  <c r="J70" i="33"/>
  <c r="J73" i="33"/>
  <c r="J55" i="33"/>
  <c r="J57" i="33"/>
  <c r="K30" i="24"/>
  <c r="K31" i="24"/>
  <c r="K37" i="24"/>
  <c r="K38" i="24"/>
  <c r="K33" i="24"/>
  <c r="K41" i="24"/>
  <c r="K35" i="24"/>
  <c r="K36" i="24"/>
  <c r="K39" i="24"/>
  <c r="K34" i="24"/>
  <c r="K32" i="24"/>
  <c r="K40" i="24"/>
  <c r="J56" i="19"/>
  <c r="J58" i="19"/>
  <c r="J61" i="19"/>
  <c r="J70" i="31"/>
  <c r="J73" i="31"/>
  <c r="J54" i="31"/>
  <c r="J56" i="31"/>
  <c r="I21" i="24"/>
  <c r="J21" i="24"/>
  <c r="J57" i="2"/>
  <c r="J59" i="2"/>
  <c r="J62" i="2"/>
  <c r="J78" i="19"/>
  <c r="D109" i="19"/>
  <c r="H99" i="19"/>
  <c r="F99" i="19"/>
  <c r="J76" i="10"/>
  <c r="J77" i="10"/>
  <c r="D99" i="19"/>
  <c r="H109" i="19"/>
  <c r="I22" i="24"/>
  <c r="J22" i="24"/>
  <c r="J73" i="9"/>
  <c r="J78" i="9"/>
  <c r="H100" i="9"/>
  <c r="J74" i="13"/>
  <c r="J79" i="13"/>
  <c r="F101" i="13"/>
  <c r="H94" i="15"/>
  <c r="H104" i="15"/>
  <c r="F94" i="15"/>
  <c r="J52" i="15"/>
  <c r="J54" i="15"/>
  <c r="J55" i="15"/>
  <c r="D94" i="15"/>
  <c r="F104" i="15"/>
  <c r="D104" i="15"/>
  <c r="F109" i="2"/>
  <c r="D109" i="2"/>
  <c r="H99" i="2"/>
  <c r="H109" i="2"/>
  <c r="D99" i="2"/>
  <c r="F99" i="2"/>
  <c r="I18" i="24"/>
  <c r="J18" i="24"/>
  <c r="D98" i="9"/>
  <c r="J63" i="9"/>
  <c r="F108" i="9"/>
  <c r="J61" i="9"/>
  <c r="D108" i="9"/>
  <c r="H98" i="9"/>
  <c r="D99" i="13"/>
  <c r="J64" i="13"/>
  <c r="I19" i="24"/>
  <c r="J19" i="24"/>
  <c r="H109" i="13"/>
  <c r="D109" i="13"/>
  <c r="H99" i="13"/>
  <c r="F109" i="13"/>
  <c r="J62" i="13"/>
  <c r="F99" i="13"/>
  <c r="J55" i="10"/>
  <c r="J57" i="10"/>
  <c r="I17" i="24"/>
  <c r="J17" i="24"/>
  <c r="F98" i="9"/>
  <c r="J59" i="19"/>
  <c r="I23" i="24"/>
  <c r="F91" i="33"/>
  <c r="H102" i="33"/>
  <c r="D102" i="33"/>
  <c r="D91" i="33"/>
  <c r="F102" i="33"/>
  <c r="H91" i="33"/>
  <c r="J58" i="33"/>
  <c r="J60" i="33"/>
  <c r="J76" i="33"/>
  <c r="F104" i="33"/>
  <c r="H104" i="33"/>
  <c r="D104" i="33"/>
  <c r="J74" i="33"/>
  <c r="H93" i="33"/>
  <c r="F93" i="33"/>
  <c r="D93" i="33"/>
  <c r="H107" i="19"/>
  <c r="F107" i="19"/>
  <c r="F97" i="19"/>
  <c r="H97" i="19"/>
  <c r="D107" i="19"/>
  <c r="J80" i="19"/>
  <c r="H111" i="19"/>
  <c r="J23" i="24"/>
  <c r="D97" i="19"/>
  <c r="J59" i="31"/>
  <c r="J57" i="31"/>
  <c r="H102" i="31"/>
  <c r="H91" i="31"/>
  <c r="D91" i="31"/>
  <c r="D102" i="31"/>
  <c r="J76" i="31"/>
  <c r="G21" i="24"/>
  <c r="H21" i="24"/>
  <c r="D12" i="25"/>
  <c r="F102" i="31"/>
  <c r="F91" i="31"/>
  <c r="F93" i="31"/>
  <c r="F104" i="31"/>
  <c r="D93" i="31"/>
  <c r="H104" i="31"/>
  <c r="J74" i="31"/>
  <c r="D104" i="31"/>
  <c r="H93" i="31"/>
  <c r="F107" i="2"/>
  <c r="D107" i="2"/>
  <c r="H97" i="2"/>
  <c r="I16" i="24"/>
  <c r="D97" i="2"/>
  <c r="H107" i="2"/>
  <c r="F97" i="2"/>
  <c r="J80" i="2"/>
  <c r="D101" i="2"/>
  <c r="J60" i="2"/>
  <c r="G17" i="24"/>
  <c r="H17" i="24"/>
  <c r="D8" i="25"/>
  <c r="J79" i="10"/>
  <c r="D111" i="19"/>
  <c r="F111" i="19"/>
  <c r="D92" i="15"/>
  <c r="J75" i="15"/>
  <c r="J76" i="15"/>
  <c r="F92" i="15"/>
  <c r="F102" i="15"/>
  <c r="D100" i="9"/>
  <c r="F100" i="9"/>
  <c r="H110" i="9"/>
  <c r="J79" i="9"/>
  <c r="F110" i="9"/>
  <c r="J81" i="9"/>
  <c r="G18" i="24"/>
  <c r="H18" i="24"/>
  <c r="D9" i="25"/>
  <c r="D110" i="9"/>
  <c r="F111" i="13"/>
  <c r="J80" i="13"/>
  <c r="H111" i="13"/>
  <c r="H101" i="13"/>
  <c r="D101" i="13"/>
  <c r="J82" i="13"/>
  <c r="F103" i="13"/>
  <c r="D111" i="13"/>
  <c r="D102" i="15"/>
  <c r="H102" i="15"/>
  <c r="H92" i="15"/>
  <c r="I20" i="24"/>
  <c r="J20" i="24"/>
  <c r="J57" i="15"/>
  <c r="F106" i="33"/>
  <c r="J77" i="33"/>
  <c r="G23" i="24"/>
  <c r="H23" i="24"/>
  <c r="D14" i="25"/>
  <c r="H95" i="33"/>
  <c r="D106" i="33"/>
  <c r="J79" i="33"/>
  <c r="F95" i="33"/>
  <c r="H106" i="33"/>
  <c r="D95" i="33"/>
  <c r="I37" i="24"/>
  <c r="I32" i="24"/>
  <c r="I39" i="24"/>
  <c r="I40" i="24"/>
  <c r="I35" i="24"/>
  <c r="I30" i="24"/>
  <c r="I33" i="24"/>
  <c r="I38" i="24"/>
  <c r="I41" i="24"/>
  <c r="I34" i="24"/>
  <c r="I36" i="24"/>
  <c r="I31" i="24"/>
  <c r="F101" i="19"/>
  <c r="J81" i="19"/>
  <c r="G22" i="24"/>
  <c r="H22" i="24"/>
  <c r="D13" i="25"/>
  <c r="J83" i="19"/>
  <c r="H101" i="19"/>
  <c r="D101" i="19"/>
  <c r="J16" i="24"/>
  <c r="H106" i="31"/>
  <c r="F106" i="31"/>
  <c r="J77" i="31"/>
  <c r="D106" i="31"/>
  <c r="H95" i="31"/>
  <c r="F95" i="31"/>
  <c r="D95" i="31"/>
  <c r="J79" i="31"/>
  <c r="G16" i="24"/>
  <c r="F111" i="2"/>
  <c r="J83" i="2"/>
  <c r="D111" i="2"/>
  <c r="H111" i="2"/>
  <c r="J81" i="2"/>
  <c r="F101" i="2"/>
  <c r="H101" i="2"/>
  <c r="F96" i="15"/>
  <c r="H106" i="15"/>
  <c r="J78" i="15"/>
  <c r="F106" i="15"/>
  <c r="D106" i="15"/>
  <c r="D96" i="15"/>
  <c r="H96" i="15"/>
  <c r="G20" i="24"/>
  <c r="H20" i="24"/>
  <c r="D11" i="25"/>
  <c r="G19" i="24"/>
  <c r="H19" i="24"/>
  <c r="D10" i="25"/>
  <c r="F112" i="9"/>
  <c r="D112" i="9"/>
  <c r="H112" i="9"/>
  <c r="J83" i="13"/>
  <c r="D102" i="9"/>
  <c r="H102" i="9"/>
  <c r="J84" i="9"/>
  <c r="F102" i="9"/>
  <c r="J82" i="9"/>
  <c r="H113" i="13"/>
  <c r="J85" i="13"/>
  <c r="D113" i="13"/>
  <c r="D103" i="13"/>
  <c r="H103" i="13"/>
  <c r="F113" i="13"/>
  <c r="G39" i="24"/>
  <c r="G34" i="24"/>
  <c r="G35" i="24"/>
  <c r="G41" i="24"/>
  <c r="G37" i="24"/>
  <c r="G32" i="24"/>
  <c r="G40" i="24"/>
  <c r="G30" i="24"/>
  <c r="G38" i="24"/>
  <c r="G33" i="24"/>
  <c r="G36" i="24"/>
  <c r="G31" i="24"/>
  <c r="J40" i="24"/>
  <c r="J35" i="24"/>
  <c r="J30" i="24"/>
  <c r="J38" i="24"/>
  <c r="J33" i="24"/>
  <c r="J37" i="24"/>
  <c r="J32" i="24"/>
  <c r="J41" i="24"/>
  <c r="J36" i="24"/>
  <c r="J31" i="24"/>
  <c r="J39" i="24"/>
  <c r="J34" i="24"/>
  <c r="H16" i="24"/>
  <c r="H30" i="24"/>
  <c r="D28" i="25"/>
  <c r="H34" i="24"/>
  <c r="D32" i="25"/>
  <c r="H37" i="24"/>
  <c r="D35" i="25"/>
  <c r="H32" i="24"/>
  <c r="D30" i="25"/>
  <c r="H39" i="24"/>
  <c r="D37" i="25"/>
  <c r="H40" i="24"/>
  <c r="D38" i="25"/>
  <c r="H35" i="24"/>
  <c r="D33" i="25"/>
  <c r="H31" i="24"/>
  <c r="D29" i="25"/>
  <c r="H38" i="24"/>
  <c r="D36" i="25"/>
  <c r="H33" i="24"/>
  <c r="D31" i="25"/>
  <c r="H41" i="24"/>
  <c r="D39" i="25"/>
  <c r="H36" i="24"/>
  <c r="D34" i="25"/>
  <c r="D7" i="25"/>
</calcChain>
</file>

<file path=xl/comments1.xml><?xml version="1.0" encoding="utf-8"?>
<comments xmlns="http://schemas.openxmlformats.org/spreadsheetml/2006/main">
  <authors>
    <author>King</author>
  </authors>
  <commentList>
    <comment ref="B60" authorId="0" shapeId="0">
      <text>
        <r>
          <rPr>
            <b/>
            <sz val="9"/>
            <color indexed="81"/>
            <rFont val="Tahoma"/>
            <family val="2"/>
          </rPr>
          <t>King:</t>
        </r>
        <r>
          <rPr>
            <sz val="9"/>
            <color indexed="81"/>
            <rFont val="Tahoma"/>
            <family val="2"/>
          </rPr>
          <t xml:space="preserve">
cannot change name
</t>
        </r>
      </text>
    </comment>
  </commentList>
</comments>
</file>

<file path=xl/sharedStrings.xml><?xml version="1.0" encoding="utf-8"?>
<sst xmlns="http://schemas.openxmlformats.org/spreadsheetml/2006/main" count="1730" uniqueCount="502">
  <si>
    <r>
      <t xml:space="preserve">Machinery Costs for No-Till </t>
    </r>
    <r>
      <rPr>
        <b/>
        <sz val="12"/>
        <color indexed="10"/>
        <rFont val="Arial"/>
        <family val="2"/>
      </rPr>
      <t>Garbanzos</t>
    </r>
    <r>
      <rPr>
        <b/>
        <sz val="12"/>
        <rFont val="Arial"/>
        <family val="2"/>
      </rPr>
      <t xml:space="preserve"> ($/acre) from the University of Idaho Machinery Cost Calculator</t>
    </r>
  </si>
  <si>
    <t>Variable Costs ($/acre):</t>
  </si>
  <si>
    <r>
      <t xml:space="preserve">Machinery Costs for No-Till </t>
    </r>
    <r>
      <rPr>
        <b/>
        <sz val="12"/>
        <color indexed="10"/>
        <rFont val="Arial"/>
        <family val="2"/>
      </rPr>
      <t>Soft White Winter Wheat</t>
    </r>
    <r>
      <rPr>
        <b/>
        <sz val="12"/>
        <rFont val="Arial"/>
        <family val="2"/>
      </rPr>
      <t xml:space="preserve"> ($/acre) from the University of Idaho Machinery Cost Calculator</t>
    </r>
  </si>
  <si>
    <r>
      <t xml:space="preserve">Machinery Costs for No-Till </t>
    </r>
    <r>
      <rPr>
        <b/>
        <sz val="12"/>
        <color indexed="10"/>
        <rFont val="Arial"/>
        <family val="2"/>
      </rPr>
      <t>Soft White Spring Wheat</t>
    </r>
    <r>
      <rPr>
        <b/>
        <sz val="12"/>
        <rFont val="Arial"/>
        <family val="2"/>
      </rPr>
      <t xml:space="preserve"> ($/acre) from the University of Idaho Machinery Cost Calculator</t>
    </r>
  </si>
  <si>
    <r>
      <t xml:space="preserve">Machinery Costs for No-Till </t>
    </r>
    <r>
      <rPr>
        <b/>
        <sz val="12"/>
        <color indexed="10"/>
        <rFont val="Arial"/>
        <family val="2"/>
      </rPr>
      <t>Hard Red Spring Wheat</t>
    </r>
    <r>
      <rPr>
        <b/>
        <sz val="12"/>
        <rFont val="Arial"/>
        <family val="2"/>
      </rPr>
      <t xml:space="preserve"> ($/acre) from the University of Idaho Machinery Cost Calculator</t>
    </r>
  </si>
  <si>
    <r>
      <t xml:space="preserve">Machinery Costs for No-Till </t>
    </r>
    <r>
      <rPr>
        <b/>
        <sz val="12"/>
        <color indexed="10"/>
        <rFont val="Arial"/>
        <family val="2"/>
      </rPr>
      <t>Spring Barley</t>
    </r>
    <r>
      <rPr>
        <b/>
        <sz val="12"/>
        <rFont val="Arial"/>
        <family val="2"/>
      </rPr>
      <t xml:space="preserve"> ($/acre) from the University of Idaho Machinery Cost Calculator</t>
    </r>
  </si>
  <si>
    <r>
      <t xml:space="preserve">Machinery Costs for No-Till </t>
    </r>
    <r>
      <rPr>
        <b/>
        <sz val="12"/>
        <color indexed="10"/>
        <rFont val="Arial"/>
        <family val="2"/>
      </rPr>
      <t>Spring Peas</t>
    </r>
    <r>
      <rPr>
        <b/>
        <sz val="12"/>
        <rFont val="Arial"/>
        <family val="2"/>
      </rPr>
      <t xml:space="preserve"> ($/acre) from the University of Idaho Machinery Cost Calculator</t>
    </r>
  </si>
  <si>
    <t>Interest:</t>
  </si>
  <si>
    <t>Operating Loan</t>
  </si>
  <si>
    <t>percent</t>
  </si>
  <si>
    <t>Machinery Loan/investment</t>
  </si>
  <si>
    <t>Price/unit</t>
  </si>
  <si>
    <t>Machinery Costs ($/acre) from the University of Idaho Machinery Cost Calculator</t>
  </si>
  <si>
    <t>Labor</t>
  </si>
  <si>
    <t>Total Cost</t>
  </si>
  <si>
    <t xml:space="preserve">  Depreciation</t>
  </si>
  <si>
    <t xml:space="preserve">  Interest</t>
  </si>
  <si>
    <t xml:space="preserve">  Taxes, Housing, Insurance, License</t>
  </si>
  <si>
    <t xml:space="preserve">  Repairs </t>
  </si>
  <si>
    <t xml:space="preserve">  Fuel</t>
  </si>
  <si>
    <t xml:space="preserve">  Lubricants</t>
  </si>
  <si>
    <t>2-Ton Truck</t>
  </si>
  <si>
    <t>Trap Wagon</t>
  </si>
  <si>
    <t>4WD-ATV</t>
  </si>
  <si>
    <t>50HP Wheel Tractor</t>
  </si>
  <si>
    <t>Storage Facility &amp; Equip. Repairs.</t>
  </si>
  <si>
    <t xml:space="preserve">  Total Fixed Costs</t>
  </si>
  <si>
    <t>Fixed Costs ($/acre):</t>
  </si>
  <si>
    <t>Machinery insurance, taxes, housing, licenses</t>
  </si>
  <si>
    <t>Note: Farm size is assumed to be 2500 acres for the purposes of machinery cost calculations.</t>
  </si>
  <si>
    <t>Annual</t>
  </si>
  <si>
    <t>Taxes,</t>
  </si>
  <si>
    <t xml:space="preserve">Annual </t>
  </si>
  <si>
    <t>Repairs</t>
  </si>
  <si>
    <t>Gallons</t>
  </si>
  <si>
    <t>Housing,</t>
  </si>
  <si>
    <t>Type of</t>
  </si>
  <si>
    <t>Replacement</t>
  </si>
  <si>
    <t>Age When</t>
  </si>
  <si>
    <t>Years of</t>
  </si>
  <si>
    <t>Hours</t>
  </si>
  <si>
    <t>Salvage</t>
  </si>
  <si>
    <t>(Materials</t>
  </si>
  <si>
    <t>of</t>
  </si>
  <si>
    <t>Insur.,</t>
  </si>
  <si>
    <t>Acres</t>
  </si>
  <si>
    <t>Machine</t>
  </si>
  <si>
    <t>Value</t>
  </si>
  <si>
    <t>Purchased</t>
  </si>
  <si>
    <t>Life</t>
  </si>
  <si>
    <t>of Use</t>
  </si>
  <si>
    <t>&amp; Labor)</t>
  </si>
  <si>
    <t>Fuel/Hr.</t>
  </si>
  <si>
    <t>Licenses</t>
  </si>
  <si>
    <t>Multiplier</t>
  </si>
  <si>
    <t>per Hour</t>
  </si>
  <si>
    <t>$</t>
  </si>
  <si>
    <t>%</t>
  </si>
  <si>
    <t>Tractors, ATVs:</t>
  </si>
  <si>
    <t>50HP-WT w/Bucket</t>
  </si>
  <si>
    <t>Equipment:</t>
  </si>
  <si>
    <t>Trucks:</t>
  </si>
  <si>
    <t>Miles/year:</t>
  </si>
  <si>
    <t>MPG:</t>
  </si>
  <si>
    <t>Returns to Risk</t>
  </si>
  <si>
    <t>Notes:</t>
  </si>
  <si>
    <t>Breakeven Analysis:</t>
  </si>
  <si>
    <t>-</t>
  </si>
  <si>
    <t>Base</t>
  </si>
  <si>
    <t>+</t>
  </si>
  <si>
    <t>Yield</t>
  </si>
  <si>
    <t>Price</t>
  </si>
  <si>
    <t>Total Cost Breakeven</t>
  </si>
  <si>
    <t>lb</t>
  </si>
  <si>
    <t>acre</t>
  </si>
  <si>
    <t>oz</t>
  </si>
  <si>
    <t>Surfactant</t>
  </si>
  <si>
    <t>In-Place</t>
  </si>
  <si>
    <t>Custom Rental:</t>
  </si>
  <si>
    <t>90' Rental Sprayer</t>
  </si>
  <si>
    <t>Nitrogen (dry)</t>
  </si>
  <si>
    <t>Phosphorous (dry)</t>
  </si>
  <si>
    <t xml:space="preserve">Machinery Repairs </t>
  </si>
  <si>
    <t>Lentil Seed</t>
  </si>
  <si>
    <t>Dimethoate</t>
  </si>
  <si>
    <t>Ammonium Sulfate</t>
  </si>
  <si>
    <t>Osprey</t>
  </si>
  <si>
    <t>Starane+Salvo</t>
  </si>
  <si>
    <t>Brox M</t>
  </si>
  <si>
    <t>Brox M, 5 oz InPlace, 3.2 oz Ammonium Sulfate</t>
  </si>
  <si>
    <t>Pursuit</t>
  </si>
  <si>
    <t>Imidan 70</t>
  </si>
  <si>
    <t>Custom Aerial, 1 lb Imidan 70, 0.33 pt Dimethoate</t>
  </si>
  <si>
    <t>Custom Aerial, 1 pt Dimethoate</t>
  </si>
  <si>
    <t>FarGO</t>
  </si>
  <si>
    <t>Ammonium Sulfate (liquid)</t>
  </si>
  <si>
    <t>Ammonium Sulfate (20-0-0-24)</t>
  </si>
  <si>
    <t>130 lb Seed</t>
  </si>
  <si>
    <t>Custom Aerial, 8 oz Quadris Fungicide</t>
  </si>
  <si>
    <t>Net Returns Above Variable Costs</t>
  </si>
  <si>
    <t>Total Fixed Costs</t>
  </si>
  <si>
    <t>Fixed Costs per Unit</t>
  </si>
  <si>
    <t>Fixed Costs:</t>
  </si>
  <si>
    <t>*Based on Share Rent Percentage:</t>
  </si>
  <si>
    <t xml:space="preserve">  Landlord</t>
  </si>
  <si>
    <t xml:space="preserve">  Tenant</t>
  </si>
  <si>
    <t>Roundup</t>
  </si>
  <si>
    <t>Starane+Salvo, 3.2 oz R-11, 1.6 oz Brox M</t>
  </si>
  <si>
    <t>R-11</t>
  </si>
  <si>
    <t>Achieve SC</t>
  </si>
  <si>
    <t>Input Prices:</t>
  </si>
  <si>
    <t>Drill</t>
  </si>
  <si>
    <t>All land cost (crop-share) and other data will adjust automatically throughout.</t>
  </si>
  <si>
    <t>Land Cost*</t>
  </si>
  <si>
    <t>Total Costs per Acre</t>
  </si>
  <si>
    <t>26' Rental Shredder</t>
  </si>
  <si>
    <t>36' Ripper Shooter</t>
  </si>
  <si>
    <t>Fertilizer Applicator</t>
  </si>
  <si>
    <t>Ally</t>
  </si>
  <si>
    <t>Assure II</t>
  </si>
  <si>
    <t>Bronate</t>
  </si>
  <si>
    <t>Peas</t>
  </si>
  <si>
    <t>Prowl</t>
  </si>
  <si>
    <t>Capture</t>
  </si>
  <si>
    <t>Custom Aerial Spray</t>
  </si>
  <si>
    <t>Pea Seed</t>
  </si>
  <si>
    <t>200 lb Seed</t>
  </si>
  <si>
    <t>Soft White Wheat</t>
  </si>
  <si>
    <t>Custom</t>
  </si>
  <si>
    <t>Dark Northern Spring Wheat (DNSW)</t>
  </si>
  <si>
    <t>WW</t>
  </si>
  <si>
    <t>SB</t>
  </si>
  <si>
    <t>P</t>
  </si>
  <si>
    <t>G</t>
  </si>
  <si>
    <t>SWSW</t>
  </si>
  <si>
    <t>HRSW</t>
  </si>
  <si>
    <t>Garbanzo Seed</t>
  </si>
  <si>
    <t>Fungicide:</t>
  </si>
  <si>
    <t>Quadris</t>
  </si>
  <si>
    <t>By Rotation:</t>
  </si>
  <si>
    <t>• Type and size of machinery complement</t>
  </si>
  <si>
    <t>Crop Prices:</t>
  </si>
  <si>
    <t>Acknowledgments:</t>
  </si>
  <si>
    <t>Land taxes</t>
  </si>
  <si>
    <t>Lubricants</t>
  </si>
  <si>
    <t>gal</t>
  </si>
  <si>
    <t>Month</t>
  </si>
  <si>
    <t>August</t>
  </si>
  <si>
    <t>Operation</t>
  </si>
  <si>
    <t>March</t>
  </si>
  <si>
    <t>Tooling</t>
  </si>
  <si>
    <t>Materials/Service</t>
  </si>
  <si>
    <t>Harvest</t>
  </si>
  <si>
    <t>INSTRUCTIONS AND ASSUMPTIONS</t>
  </si>
  <si>
    <t>Machinery Costs:</t>
  </si>
  <si>
    <t>Starane+Sword</t>
  </si>
  <si>
    <t>Fuel</t>
  </si>
  <si>
    <t>80 lb Seed, 60 lb N, 12 lb P, 15 lb S</t>
  </si>
  <si>
    <t>Sword, 1.5 oz M90</t>
  </si>
  <si>
    <t>Potassium (dry)</t>
  </si>
  <si>
    <t>Axial</t>
  </si>
  <si>
    <t>Starane</t>
  </si>
  <si>
    <t>InPlace</t>
  </si>
  <si>
    <t>Fungicides:</t>
  </si>
  <si>
    <t>Quilt</t>
  </si>
  <si>
    <t>Rental Sprayer Applicator</t>
  </si>
  <si>
    <t>Custom Aerial</t>
  </si>
  <si>
    <t>June</t>
  </si>
  <si>
    <t>Aerial Spray</t>
  </si>
  <si>
    <t>Airplane</t>
  </si>
  <si>
    <t>Total Cost per Unit</t>
  </si>
  <si>
    <t>and crop insurance.</t>
  </si>
  <si>
    <t>Costs By Crop:</t>
  </si>
  <si>
    <t>September</t>
  </si>
  <si>
    <t>Spray Weeds</t>
  </si>
  <si>
    <t>Soft White Wheat Seed</t>
  </si>
  <si>
    <t>Variable Costs</t>
  </si>
  <si>
    <t>Total Variable Costs</t>
  </si>
  <si>
    <t>Variable Costs per Unit</t>
  </si>
  <si>
    <t>45 lb Seed</t>
  </si>
  <si>
    <t>April</t>
  </si>
  <si>
    <t>Crop Insurance</t>
  </si>
  <si>
    <t>Wheat</t>
  </si>
  <si>
    <t>bu</t>
  </si>
  <si>
    <t>Wheat Seed</t>
  </si>
  <si>
    <t>Syltac Sticker</t>
  </si>
  <si>
    <t>pt</t>
  </si>
  <si>
    <t>M90</t>
  </si>
  <si>
    <t>1/3 Crop Value – (1/3 Fertilizer Cost + 1/3 Chemical Cost + 1/3 Crop Insurance + Land Taxes)</t>
  </si>
  <si>
    <t>Quantity</t>
  </si>
  <si>
    <t>Price or</t>
  </si>
  <si>
    <t>Value or</t>
  </si>
  <si>
    <t>Item</t>
  </si>
  <si>
    <t>Per Acre</t>
  </si>
  <si>
    <t>Unit</t>
  </si>
  <si>
    <t>Cost/Acre</t>
  </si>
  <si>
    <t>Gross Returns</t>
  </si>
  <si>
    <t>Seed:</t>
  </si>
  <si>
    <t>Fertilizer:</t>
  </si>
  <si>
    <t>Pesticides:</t>
  </si>
  <si>
    <t>Custom &amp; Consultants:</t>
  </si>
  <si>
    <t>Other:</t>
  </si>
  <si>
    <t>Machinery Repairs</t>
  </si>
  <si>
    <t>Garbanzos</t>
  </si>
  <si>
    <t>May</t>
  </si>
  <si>
    <t>Rental Sprayer</t>
  </si>
  <si>
    <t>• Size of farm enterprise</t>
  </si>
  <si>
    <t>• Crop yields</t>
  </si>
  <si>
    <t>Storage Facility &amp; Equip. Repairs</t>
  </si>
  <si>
    <t>Machinery Labor</t>
  </si>
  <si>
    <t>Other Labor</t>
  </si>
  <si>
    <t>Land Costs:</t>
  </si>
  <si>
    <t>Spring Pea Seed</t>
  </si>
  <si>
    <t>Nitrogen</t>
  </si>
  <si>
    <t>Phosphorous</t>
  </si>
  <si>
    <t>Sulfur</t>
  </si>
  <si>
    <t>Potassium</t>
  </si>
  <si>
    <t>Sulfur (dry)</t>
  </si>
  <si>
    <t>Garbanzos (G)</t>
  </si>
  <si>
    <t>Summary of Returns by Crop and Rotation ($/acre)</t>
  </si>
  <si>
    <t>Total</t>
  </si>
  <si>
    <t>Returns</t>
  </si>
  <si>
    <t xml:space="preserve">Returns </t>
  </si>
  <si>
    <t xml:space="preserve">Yield </t>
  </si>
  <si>
    <t>Revenue</t>
  </si>
  <si>
    <t>Cost of</t>
  </si>
  <si>
    <t>over TC</t>
  </si>
  <si>
    <t>Variable</t>
  </si>
  <si>
    <t>over VC</t>
  </si>
  <si>
    <t>By Crop:</t>
  </si>
  <si>
    <t>per acre</t>
  </si>
  <si>
    <t>per unit</t>
  </si>
  <si>
    <t>($/acre)</t>
  </si>
  <si>
    <t>Costs</t>
  </si>
  <si>
    <t>Winter Wheat (WW)</t>
  </si>
  <si>
    <t>Spring Barley (SB)</t>
  </si>
  <si>
    <t>Barley</t>
  </si>
  <si>
    <t>ton</t>
  </si>
  <si>
    <t>Barley Seed</t>
  </si>
  <si>
    <t>Soft White Spring Wheat (SWSW)</t>
  </si>
  <si>
    <t>Peas (P)</t>
  </si>
  <si>
    <t>Maverick</t>
  </si>
  <si>
    <t>Starane + Salvo</t>
  </si>
  <si>
    <t>Starane + Sword</t>
  </si>
  <si>
    <t>Adjuvants:</t>
  </si>
  <si>
    <t>Click on crop to see machinery costs by crop.</t>
  </si>
  <si>
    <t>Back to Costs by Crop</t>
  </si>
  <si>
    <t>Discover</t>
  </si>
  <si>
    <t>qt</t>
  </si>
  <si>
    <t>Finesse</t>
  </si>
  <si>
    <t>• Input prices</t>
  </si>
  <si>
    <t>• Commodity prices</t>
  </si>
  <si>
    <t>• Management skill</t>
  </si>
  <si>
    <t>Crop &amp; Cost</t>
  </si>
  <si>
    <t>Share**</t>
  </si>
  <si>
    <t>Operator:</t>
  </si>
  <si>
    <t>Owner:</t>
  </si>
  <si>
    <t>(gal/acre)</t>
  </si>
  <si>
    <t xml:space="preserve">(hr/acre) </t>
  </si>
  <si>
    <t>Fuel Use</t>
  </si>
  <si>
    <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t>
  </si>
  <si>
    <t>• Capital, labor, and natural resources</t>
  </si>
  <si>
    <t>Prowl, 50 oz Ammonium Sulfate, 1.5 oz M90</t>
  </si>
  <si>
    <t>50 oz Ammonium Sulfate</t>
  </si>
  <si>
    <t>Operating Cost Breakeven</t>
  </si>
  <si>
    <t>Ownership Cost Breakeven</t>
  </si>
  <si>
    <t>Crop insurance</t>
  </si>
  <si>
    <t>Machinery depreciation</t>
  </si>
  <si>
    <t>Machinery interest</t>
  </si>
  <si>
    <t>• Cultural practices</t>
  </si>
  <si>
    <t>Prices</t>
  </si>
  <si>
    <t>Fuel:</t>
  </si>
  <si>
    <t>Diesel (gal)</t>
  </si>
  <si>
    <t>Gas (gal)</t>
  </si>
  <si>
    <t>Labor:</t>
  </si>
  <si>
    <t>Wheat Seed (lb)</t>
  </si>
  <si>
    <t>Barley Seed (lb)</t>
  </si>
  <si>
    <t>Hard Red Spring Wheat</t>
  </si>
  <si>
    <t>Photo: Dennis Pittmann</t>
  </si>
  <si>
    <t>Summary of Returns by Crop and Rotation ($/acre/yr)</t>
  </si>
  <si>
    <t>Budget spreadsheets are available at the following link:</t>
  </si>
  <si>
    <t>Land Tax:</t>
  </si>
  <si>
    <t>Land Tax</t>
  </si>
  <si>
    <t>Hourly machine labor*</t>
  </si>
  <si>
    <t>*Includes all applicable state and federal taxes.</t>
  </si>
  <si>
    <t xml:space="preserve">Details on variable and fixed machinery costs, including fuel, repairs, and machine labor, are located in the </t>
  </si>
  <si>
    <t>Cash Rent:</t>
  </si>
  <si>
    <t>Cash Rent</t>
  </si>
  <si>
    <t>Cash rent</t>
  </si>
  <si>
    <t>Total:</t>
  </si>
  <si>
    <t>Soft White Winter Wheat</t>
  </si>
  <si>
    <t>Soft White Spring Wheat</t>
  </si>
  <si>
    <t>Spring Barley</t>
  </si>
  <si>
    <t>Spring Peas</t>
  </si>
  <si>
    <t>Spring Lentils</t>
  </si>
  <si>
    <t xml:space="preserve">Note: Changing prices here will change them throughout the spreadsheet. </t>
  </si>
  <si>
    <t>Winter Wheat Machinery Costs table.</t>
  </si>
  <si>
    <t xml:space="preserve">Soft White Spring Wheat Machinery Costs table. </t>
  </si>
  <si>
    <t>Hard Red Spring Wheat Machinery Costs table.</t>
  </si>
  <si>
    <r>
      <t>Legend:</t>
    </r>
    <r>
      <rPr>
        <b/>
        <i/>
        <sz val="10"/>
        <rFont val="Arial"/>
        <family val="2"/>
      </rPr>
      <t xml:space="preserve"> Follow directions below to preserve equations in this spreadsheet.</t>
    </r>
  </si>
  <si>
    <t>Spring Barley Machinery Costs table.</t>
  </si>
  <si>
    <t>Details on variable and fixed machinery costs, including fuel, repairs, and machine labor, are locateed in the</t>
  </si>
  <si>
    <t>Spring Peas Machinery Costs table.</t>
  </si>
  <si>
    <t>Garbanzos Machinery Costs table.</t>
  </si>
  <si>
    <t>Poast</t>
  </si>
  <si>
    <t>Crop Oil Concentrate</t>
  </si>
  <si>
    <t>Machinery:</t>
  </si>
  <si>
    <t>Cost/Unit</t>
  </si>
  <si>
    <t>Operator</t>
  </si>
  <si>
    <t>Owner</t>
  </si>
  <si>
    <t>Pickup 3/4 ton 4WD</t>
  </si>
  <si>
    <t>40' Grain Trailer+Tractor</t>
  </si>
  <si>
    <t>200HP Trac+60'Harrow</t>
  </si>
  <si>
    <t>200HP Trac+100'Sprayer</t>
  </si>
  <si>
    <t>Fertilizer Tanks+Pumps</t>
  </si>
  <si>
    <t>60' Harrow</t>
  </si>
  <si>
    <t>100' Pull Sprayer</t>
  </si>
  <si>
    <t>Bankout Wagon</t>
  </si>
  <si>
    <t>200HP FWA Tractor</t>
  </si>
  <si>
    <t>3/4T 4WD Pickup</t>
  </si>
  <si>
    <t>Annual costs:</t>
  </si>
  <si>
    <t>Seasonal operations:</t>
  </si>
  <si>
    <t>36' Combine</t>
  </si>
  <si>
    <t>30' Shredder</t>
  </si>
  <si>
    <t>Fertilizer Tanks &amp; Pump</t>
  </si>
  <si>
    <t>200HP Trac+Bankout Wagon</t>
  </si>
  <si>
    <t>kpainter@uidaho.edu</t>
  </si>
  <si>
    <t>Kathleen Painter, PhD</t>
  </si>
  <si>
    <t>General Instructions:</t>
  </si>
  <si>
    <t>A color coding system is used to indicate the source of the data for each budget and to show which data can be adjusted. Orange cells can be changed without affecting the underlying equations in this cost calculator. Data in yellow cells are from the Summary sheet (click on yellow Summary tab). In the Summary sheet both crop price and yield are in orange cells. Adjusting any of those numbers will automatically update calculations throughout the spreadsheet, which is very useful for sensitivity analyses. You can quickly compare price and yield changes by crop and rotation on net returns and land costs. You can also see rotational impacts. For example, if you know that a crop will have a higher yield in a particular sequence, adjust the crop yield in the upper table and see the rotational impact in the second table. You can save the file with this data, then create another scenario and save it as a different file. The graphical tab will illustrate the results of these changes automatically.</t>
  </si>
  <si>
    <t>Crop prices can be adjusted on the Summary tab and the effects of this change will be reflected throughout all the budgets. (Yields can be adjusted similarly.) Grain prices are based on futures prices for July and August 2009, as of April 2009, FOB Lind, Washington. (Source: Union Elevator, http://www.unionelevator.com). Canola cash prices are from northerncanola.com for Apr 2009.</t>
  </si>
  <si>
    <t>The machinery complement and associated hourly machinery cost data are in the last two sheets. The hourly machinery cost data are used to create the individualized machinery cost data for each budget, located in a separate tab for each crop. In the crop budget sheets, entries in blue cells are calculated by the machinery cost program and come from the associated Machinery Cost sheet for that crop. Machinery fixed costs include capital recovery costs,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t>
  </si>
  <si>
    <t>Land costs, included either as real or as opportunity costs, are based on a typical share rental arrangement. We calculate net land rental cost as a cost share as follows:</t>
  </si>
  <si>
    <r>
      <t xml:space="preserve">A typical lease agreement in the areas surveyed is a one-third land owner and two-third tenant crop share, with the land owner paying land taxes, one-third of the fertilizer cost, one-third of the chemical cost, and one-third of the crop insurance. The tenant covers all other production expenses. </t>
    </r>
    <r>
      <rPr>
        <b/>
        <sz val="12"/>
        <rFont val="Times New Roman"/>
        <family val="1"/>
      </rPr>
      <t>This crop-share percentage can be adjusted in the crop worksheets</t>
    </r>
    <r>
      <rPr>
        <sz val="12"/>
        <rFont val="Times New Roman"/>
        <family val="1"/>
      </rPr>
      <t>.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t>
    </r>
  </si>
  <si>
    <t>While the owner-operator will not actually experience a land rental cost, this cost represents the minimum return owner-operators must realize to justify growing the crop themselves.  To determine the profitability of crop production relative to other activities, the owner-operator may want to consider these forgone rental returns along with the usual production expenses.</t>
  </si>
  <si>
    <t>General Assumptions:</t>
  </si>
  <si>
    <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t>
  </si>
  <si>
    <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t>
  </si>
  <si>
    <t>200HP-WT, 100' Sprayer</t>
  </si>
  <si>
    <t>Fertilizer Tanks &amp; Pumps</t>
  </si>
  <si>
    <t>90 lb seed, 110 lb N, 5 lb P, 15 lb S</t>
  </si>
  <si>
    <t>100 lb seed, 100 lb N, 5 lb P, 20 lb S</t>
  </si>
  <si>
    <t>100 lb seed, 130 lb N, 5 lb P, 25 lb S</t>
  </si>
  <si>
    <t>Schedule of Operations for Direct Seeded Spring Barley, Northern Idaho</t>
  </si>
  <si>
    <t>Schedule of Operations for Direct Seeded Winter Wheat, Northern Idaho</t>
  </si>
  <si>
    <t>Production Costs for Direct Seeded Soft White Winter Wheat, Northern Idaho</t>
  </si>
  <si>
    <t>Production Costs for Direct Seeded Soft White Spring Wheat, Northern Idaho</t>
  </si>
  <si>
    <t>Schedule of Operations for Direct Seeded Soft White Spring Wheat, Northern Idaho</t>
  </si>
  <si>
    <t>Production Costs for Direct Seeded Spring Barley, Northern Idaho</t>
  </si>
  <si>
    <t>Production Costs for Direct Seeded Spring Peas, Northern Idaho</t>
  </si>
  <si>
    <t>Schedule of Operations for Direct Seeded Spring Peas, Northern Idaho</t>
  </si>
  <si>
    <t>Schedule of Operations for Direct Seeded Spring Lentils, Northern Idaho</t>
  </si>
  <si>
    <t>Production Costs for Direct Seeded Garbanzos, Northern Idaho</t>
  </si>
  <si>
    <t>Schedule of Operations for Direct Seeded Garbanzos, Northern Idaho</t>
  </si>
  <si>
    <t>Machinery Complement for Direct Seed Planting, Over 18" Precipitation, Northern Idaho</t>
  </si>
  <si>
    <t>WW_SB_P</t>
  </si>
  <si>
    <t>WW_SWSW_G</t>
  </si>
  <si>
    <t>WW_SB_G</t>
  </si>
  <si>
    <t>WW_SWSW_P</t>
  </si>
  <si>
    <t>Note: Per hour machinery costs can be changed in this master table and they will update throughout. Per acre costs are calcUlated in the Machine Cost program using the values listed in the Machinery Complement tab. You can also delete or insert lines in the individual crop machinery cost tables and the budget amounts will be recalculated.</t>
  </si>
  <si>
    <t>Assuming a 2500-acre farm</t>
  </si>
  <si>
    <t>Spring barley, dry peas, lentils &amp; garbanzos</t>
  </si>
  <si>
    <t>Winter wheat, soft white spring wheat &amp; dark northern spring (DNS) wheat</t>
  </si>
  <si>
    <t>Dark Northern Spring Wheat</t>
  </si>
  <si>
    <t>WW_DNSW_P</t>
  </si>
  <si>
    <t>WW_DNSW_G</t>
  </si>
  <si>
    <t>Purple: Data are from Summary page (purple tab).</t>
  </si>
  <si>
    <t>Orange Type: You may adjust data in orange type. All other data will adjust automatically to these changes.</t>
  </si>
  <si>
    <t>Green: Data are from Input Costs page (green tab).</t>
  </si>
  <si>
    <t>Blue: Data are from the Machinery page (blue tab).</t>
  </si>
  <si>
    <t>Schedule of Operations for Direct Seeded Dark Northern Spring Wheat, Northern Idaho</t>
  </si>
  <si>
    <t>Production Costs for Direct Seeded Dark Northern Spring Wheat, Northern Idaho</t>
  </si>
  <si>
    <t>Dark Northern Wheat Seed</t>
  </si>
  <si>
    <r>
      <t>Crop Insurance</t>
    </r>
    <r>
      <rPr>
        <b/>
        <vertAlign val="superscript"/>
        <sz val="10"/>
        <rFont val="Arial"/>
        <family val="2"/>
      </rPr>
      <t>1</t>
    </r>
    <r>
      <rPr>
        <b/>
        <sz val="10"/>
        <rFont val="Arial"/>
        <family val="2"/>
      </rPr>
      <t>:</t>
    </r>
  </si>
  <si>
    <t>Soft white spring wheat</t>
  </si>
  <si>
    <t>Spring peas</t>
  </si>
  <si>
    <t>Spring lentils</t>
  </si>
  <si>
    <r>
      <rPr>
        <vertAlign val="superscript"/>
        <sz val="10"/>
        <rFont val="Arial"/>
        <family val="2"/>
      </rPr>
      <t>1</t>
    </r>
    <r>
      <rPr>
        <sz val="10"/>
        <rFont val="Arial"/>
        <family val="2"/>
      </rPr>
      <t xml:space="preserve">Crop insurance estimates include multi-peril crop insurance covering 85% of production for most </t>
    </r>
  </si>
  <si>
    <t>crops (with the exception of 75% for pulses) plus fire and hail insurance.</t>
  </si>
  <si>
    <t>Dark Northern spring wheat</t>
  </si>
  <si>
    <t>Soft white winter wheat</t>
  </si>
  <si>
    <r>
      <t>Operating Interest</t>
    </r>
    <r>
      <rPr>
        <b/>
        <i/>
        <vertAlign val="superscript"/>
        <sz val="10"/>
        <rFont val="Arial"/>
        <family val="2"/>
      </rPr>
      <t>1</t>
    </r>
  </si>
  <si>
    <r>
      <t>1</t>
    </r>
    <r>
      <rPr>
        <sz val="10"/>
        <rFont val="Arial"/>
        <family val="2"/>
      </rPr>
      <t>Calculated at 6.75% interest on operating capital for 9 months.</t>
    </r>
  </si>
  <si>
    <r>
      <t>2</t>
    </r>
    <r>
      <rPr>
        <sz val="10"/>
        <rFont val="Arial"/>
        <family val="2"/>
      </rPr>
      <t>Covers legal, accounting, and utility fees. Calculated as 5% of operating expenses.</t>
    </r>
  </si>
  <si>
    <r>
      <t>Overhead</t>
    </r>
    <r>
      <rPr>
        <vertAlign val="superscript"/>
        <sz val="10"/>
        <rFont val="Arial"/>
        <family val="2"/>
      </rPr>
      <t>2</t>
    </r>
  </si>
  <si>
    <r>
      <t>Operating Interest</t>
    </r>
    <r>
      <rPr>
        <vertAlign val="superscript"/>
        <sz val="10"/>
        <rFont val="Arial"/>
        <family val="2"/>
      </rPr>
      <t>1</t>
    </r>
  </si>
  <si>
    <r>
      <t>1</t>
    </r>
    <r>
      <rPr>
        <sz val="10"/>
        <rFont val="Arial"/>
        <family val="2"/>
      </rPr>
      <t>Calculated at 6.75% interest on operating capital for 6 months.</t>
    </r>
  </si>
  <si>
    <t>http://www.cals.uidaho.edu/aers/r_crops.htm</t>
  </si>
  <si>
    <t>Share*</t>
  </si>
  <si>
    <t>*In a crop- and cost-share arrangement, the landowner and the farm manager split the crop and the specified costs, typically fertilizer, chemicals</t>
  </si>
  <si>
    <t>18 oz Roundup, 1.5 oz M90</t>
  </si>
  <si>
    <t>8.2 oz Axial, 8 oz Starane, 12 oz</t>
  </si>
  <si>
    <t>4.75 oz Osprey, 22 oz</t>
  </si>
  <si>
    <t>hour</t>
  </si>
  <si>
    <t>9.2 oz Achieve SC, 22 oz Starane+</t>
  </si>
  <si>
    <t>18 oz Roundup, 1.5 oz M90,</t>
  </si>
  <si>
    <t>18 oz Roundup, 3 oz Pursuit, 24 oz</t>
  </si>
  <si>
    <t>36' NT Drill</t>
  </si>
  <si>
    <t>Combine + 36' Header</t>
  </si>
  <si>
    <t>1.7 lbs AMS</t>
  </si>
  <si>
    <t>1.7 lbs Ammonium Sulfate</t>
  </si>
  <si>
    <r>
      <t>Management fee</t>
    </r>
    <r>
      <rPr>
        <vertAlign val="superscript"/>
        <sz val="10"/>
        <rFont val="Arial"/>
        <family val="2"/>
      </rPr>
      <t>3</t>
    </r>
  </si>
  <si>
    <r>
      <rPr>
        <vertAlign val="superscript"/>
        <sz val="10"/>
        <rFont val="Arial"/>
        <family val="2"/>
      </rPr>
      <t>3</t>
    </r>
    <r>
      <rPr>
        <sz val="10"/>
        <rFont val="Arial"/>
        <family val="2"/>
      </rPr>
      <t xml:space="preserve">The management fee is calculated as a 5% of gross revenue. </t>
    </r>
  </si>
  <si>
    <t>Custom Aerial, 14 oz Quilt, .5 pt Syltac Sticker</t>
  </si>
  <si>
    <t>By entering input prices on the Input Prices sheet (click on the green Input Prices tab), all of the cost calculations will be automatically updated. Input cost changes can also be made on individual crop price sheets, over-riding the input cost formulae on that particular crop budget. Fertilizer and chemical prices are based on an annual survey of input suppliers. These prices are subject to change, however, and will affect the profitability of different crops. A list of the average prices from each year's survey can be found on our departmental website under Crop Input Cost Summary (http://www.cals.uidaho.edu/aers/r_crops.htm).</t>
  </si>
  <si>
    <t>Note: You may adjust yield, price, and crop-share % information in orange type.</t>
  </si>
  <si>
    <t>Overhead:</t>
  </si>
  <si>
    <t>2016 Direct Seed Budgets for Northern Idaho:</t>
  </si>
  <si>
    <t>2016 Direct Seed Budgets for Northern Idaho</t>
  </si>
  <si>
    <t>450HP 4WD Tractor</t>
  </si>
  <si>
    <t>Tandem Axle Truck</t>
  </si>
  <si>
    <t>450HP Tractor+NT Drill, 36'</t>
  </si>
  <si>
    <r>
      <t xml:space="preserve">Legend: </t>
    </r>
    <r>
      <rPr>
        <b/>
        <i/>
        <sz val="10"/>
        <rFont val="Arial"/>
        <family val="2"/>
      </rPr>
      <t>Follow directions below to preserve equations in this spreadsheet.</t>
    </r>
  </si>
  <si>
    <t>Orange Type: You may adjust data in orange type &amp; all other data will be updated.</t>
  </si>
  <si>
    <t>Green: Data are from Input costs page (green tab).</t>
  </si>
  <si>
    <t>Austrian Winter Peas</t>
  </si>
  <si>
    <t>Austrian Winter Pea Seed</t>
  </si>
  <si>
    <t>Rates &amp; chemicals will depend on the pests in your crop.</t>
  </si>
  <si>
    <t>Consult a certified pesticide applicator or the PNW Pest Control Management Guides.</t>
  </si>
  <si>
    <t>The following cost estimates are typical:</t>
  </si>
  <si>
    <t>Basagran</t>
  </si>
  <si>
    <t>Buffer Spectrum pH</t>
  </si>
  <si>
    <t>Assure ll</t>
  </si>
  <si>
    <t>Montana 2F</t>
  </si>
  <si>
    <t xml:space="preserve">Fuel </t>
  </si>
  <si>
    <t>Custom Spray</t>
  </si>
  <si>
    <t>Ownership Costs:</t>
  </si>
  <si>
    <t>Depreciation</t>
  </si>
  <si>
    <t>Interest</t>
  </si>
  <si>
    <t>Taxes, insurance, housing, licenses</t>
  </si>
  <si>
    <t>Capital recovery</t>
  </si>
  <si>
    <r>
      <t>1</t>
    </r>
    <r>
      <rPr>
        <sz val="10"/>
        <rFont val="Arial"/>
        <family val="2"/>
      </rPr>
      <t>Calculated as 5.75% interest on operating capital for 9 months.</t>
    </r>
  </si>
  <si>
    <r>
      <t>2</t>
    </r>
    <r>
      <rPr>
        <sz val="10"/>
        <rFont val="Arial"/>
        <family val="2"/>
      </rPr>
      <t>Covers legal, accounting, and utility fees. Calculated as 2.5% of operating expenses.</t>
    </r>
  </si>
  <si>
    <t>Click on links below to go to enterprise budgets:</t>
  </si>
  <si>
    <t>Feed Barley</t>
  </si>
  <si>
    <t>Oats</t>
  </si>
  <si>
    <t>Spring Canola</t>
  </si>
  <si>
    <t>Cover Crop, 4-way mix</t>
  </si>
  <si>
    <t>Cover Crop, 6-way mix</t>
  </si>
  <si>
    <t>Sept</t>
  </si>
  <si>
    <t>Spray Roundup</t>
  </si>
  <si>
    <t>12 oz Roundup</t>
  </si>
  <si>
    <t>100 lb Seed</t>
  </si>
  <si>
    <t>24 oz Basagran</t>
  </si>
  <si>
    <t>Custom ground spray</t>
  </si>
  <si>
    <t>14 oz Assure ll</t>
  </si>
  <si>
    <t>Pea leaf weevil spray</t>
  </si>
  <si>
    <t>Custom Aerial, 1 lb Imidan 70</t>
  </si>
  <si>
    <t>July</t>
  </si>
  <si>
    <t>Aphid or pea weevil spray</t>
  </si>
  <si>
    <t>Custom Aerial, 2.8 oz Montana 2F</t>
  </si>
  <si>
    <t>30' Combine</t>
  </si>
  <si>
    <t>Production Costs for Direct Seeded Austrian Winter Peas, District 1</t>
  </si>
  <si>
    <t>Schedule of Operations for Direct Seeded Austrian Winter Peas, District 1</t>
  </si>
  <si>
    <r>
      <t xml:space="preserve">Machinery Costs for No-Till </t>
    </r>
    <r>
      <rPr>
        <b/>
        <sz val="12"/>
        <color indexed="10"/>
        <rFont val="Arial"/>
        <family val="2"/>
      </rPr>
      <t>Austrian Winter Peas</t>
    </r>
    <r>
      <rPr>
        <b/>
        <sz val="12"/>
        <rFont val="Arial"/>
        <family val="2"/>
      </rPr>
      <t xml:space="preserve"> ($/acre) from the University of Idaho Machinery Cost Calculator</t>
    </r>
  </si>
  <si>
    <t>Austrian Winter Peas (AWP)</t>
  </si>
  <si>
    <t>WW_SWSW_AWP</t>
  </si>
  <si>
    <t>WW_DNSW_AWP</t>
  </si>
  <si>
    <t>WW_SB_AWP</t>
  </si>
  <si>
    <t>AWP</t>
  </si>
  <si>
    <t>Mid-June</t>
  </si>
  <si>
    <t>Put cattle in to graze</t>
  </si>
  <si>
    <t>2 AUMs per acre for 4 months</t>
  </si>
  <si>
    <t>Mid-Oct.</t>
  </si>
  <si>
    <t>Take cattle off pasture</t>
  </si>
  <si>
    <t>Fall</t>
  </si>
  <si>
    <t>Schedule of Operations for Cover Crop Blends, District 1</t>
  </si>
  <si>
    <t>Grazed Cover Crop</t>
  </si>
  <si>
    <t>AUM</t>
  </si>
  <si>
    <t xml:space="preserve">450HP-WT, 36' Direct Seed Drill, </t>
  </si>
  <si>
    <t>Grazing revenue</t>
  </si>
  <si>
    <t>Forage Oat Seed, Stampede</t>
  </si>
  <si>
    <t>Forage Barley Seed, Stockford</t>
  </si>
  <si>
    <t>Spring Canola Seed</t>
  </si>
  <si>
    <t xml:space="preserve">Base your rate on your soil test results. </t>
  </si>
  <si>
    <t>A typical recommendation might include the following:</t>
  </si>
  <si>
    <t>2-4,D</t>
  </si>
  <si>
    <t>Rental Ripper Shooter</t>
  </si>
  <si>
    <t>Machinery interest on investment</t>
  </si>
  <si>
    <t>Machinery taxes, insurance, housing, licenses</t>
  </si>
  <si>
    <r>
      <t>1</t>
    </r>
    <r>
      <rPr>
        <sz val="10"/>
        <rFont val="Arial"/>
        <family val="2"/>
      </rPr>
      <t>Calculated as 5.75% interest on operating capital for 6 months.</t>
    </r>
  </si>
  <si>
    <t>Production Costs for Direct Seeded Cover Crops, 4-way, District 1</t>
  </si>
  <si>
    <t>2,4-DB</t>
  </si>
  <si>
    <r>
      <t xml:space="preserve">Machinery Costs for No-Till </t>
    </r>
    <r>
      <rPr>
        <b/>
        <sz val="12"/>
        <color indexed="10"/>
        <rFont val="Arial"/>
        <family val="2"/>
      </rPr>
      <t>Cover Crop</t>
    </r>
    <r>
      <rPr>
        <b/>
        <sz val="12"/>
        <rFont val="Arial"/>
        <family val="2"/>
      </rPr>
      <t xml:space="preserve"> ($/acre) from the University of Idaho Machinery Cost Calculator</t>
    </r>
  </si>
  <si>
    <t>GCC</t>
  </si>
  <si>
    <t>WW_SWSW_GCC</t>
  </si>
  <si>
    <t>WW_DNSW_GCC</t>
  </si>
  <si>
    <t>WW_SB_GCC</t>
  </si>
  <si>
    <t>Heavy harrow</t>
  </si>
  <si>
    <t>24 oz Glyphosate, surfactant</t>
  </si>
  <si>
    <t>0.75 qt 2-4,D Amine, surfactant</t>
  </si>
  <si>
    <t>Garbs</t>
  </si>
  <si>
    <t>*You may want to seed larger seeded varieties more deeply in a separate pass from the more shallow seeded varieties.</t>
  </si>
  <si>
    <t>Drill*</t>
  </si>
  <si>
    <t>2 lb of spring canola seed</t>
  </si>
  <si>
    <t xml:space="preserve">20 lb each of forage oats, forage barley, peas and </t>
  </si>
  <si>
    <t>Agricultural Extension Educator</t>
  </si>
  <si>
    <t>University of Idaho</t>
  </si>
  <si>
    <t>PO Box 267</t>
  </si>
  <si>
    <t>Bonners Ferry ID 83805</t>
  </si>
  <si>
    <t>(208) 267-3235</t>
  </si>
  <si>
    <t>boundaryagblog.wordpress.com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</si>
</sst>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s>
  <fonts count="60"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sz val="8"/>
      <name val="Verdana"/>
      <family val="2"/>
    </font>
    <font>
      <b/>
      <sz val="12"/>
      <name val="Arial"/>
      <family val="2"/>
    </font>
    <font>
      <sz val="11"/>
      <name val="Arial"/>
      <family val="2"/>
    </font>
    <font>
      <b/>
      <sz val="12"/>
      <color indexed="10"/>
      <name val="Arial"/>
      <family val="2"/>
    </font>
    <font>
      <i/>
      <sz val="10"/>
      <name val="Arial"/>
      <family val="2"/>
    </font>
    <font>
      <sz val="12"/>
      <name val="Times New Roman"/>
      <family val="1"/>
    </font>
    <font>
      <b/>
      <sz val="12"/>
      <name val="Times New Roman"/>
      <family val="1"/>
    </font>
    <font>
      <b/>
      <sz val="12"/>
      <color indexed="8"/>
      <name val="Times New Roman"/>
      <family val="1"/>
    </font>
    <font>
      <sz val="10"/>
      <name val="Arial"/>
      <family val="2"/>
    </font>
    <font>
      <b/>
      <u/>
      <sz val="10"/>
      <name val="Arial"/>
      <family val="2"/>
    </font>
    <font>
      <i/>
      <sz val="10"/>
      <name val="Arial"/>
      <family val="2"/>
    </font>
    <font>
      <sz val="10"/>
      <color indexed="10"/>
      <name val="Arial"/>
      <family val="2"/>
    </font>
    <font>
      <b/>
      <sz val="10"/>
      <name val="Arial"/>
      <family val="2"/>
    </font>
    <font>
      <b/>
      <i/>
      <sz val="10"/>
      <color indexed="10"/>
      <name val="Arial"/>
      <family val="2"/>
    </font>
    <font>
      <sz val="10"/>
      <color indexed="10"/>
      <name val="Arial"/>
      <family val="2"/>
    </font>
    <font>
      <b/>
      <sz val="12"/>
      <name val="Arial"/>
      <family val="2"/>
    </font>
    <font>
      <sz val="9"/>
      <name val="Arial"/>
      <family val="2"/>
    </font>
    <font>
      <i/>
      <sz val="9"/>
      <name val="Arial"/>
      <family val="2"/>
    </font>
    <font>
      <sz val="9"/>
      <name val="Arial"/>
      <family val="2"/>
    </font>
    <font>
      <b/>
      <sz val="10"/>
      <name val="Arial"/>
      <family val="2"/>
    </font>
    <font>
      <b/>
      <i/>
      <sz val="10"/>
      <name val="Arial"/>
      <family val="2"/>
    </font>
    <font>
      <sz val="10"/>
      <name val="Arial"/>
      <family val="2"/>
    </font>
    <font>
      <b/>
      <sz val="12"/>
      <name val="Arial"/>
      <family val="2"/>
    </font>
    <font>
      <b/>
      <i/>
      <sz val="10"/>
      <name val="Arial"/>
      <family val="2"/>
    </font>
    <font>
      <b/>
      <i/>
      <sz val="11"/>
      <name val="Arial"/>
      <family val="2"/>
    </font>
    <font>
      <b/>
      <sz val="11"/>
      <name val="Arial"/>
      <family val="2"/>
    </font>
    <font>
      <u/>
      <sz val="11"/>
      <color indexed="12"/>
      <name val="Arial"/>
      <family val="2"/>
    </font>
    <font>
      <vertAlign val="superscript"/>
      <sz val="10"/>
      <name val="Arial"/>
      <family val="2"/>
    </font>
    <font>
      <sz val="10"/>
      <name val="Arial"/>
      <family val="2"/>
    </font>
    <font>
      <i/>
      <sz val="10"/>
      <name val="Arial"/>
      <family val="2"/>
    </font>
    <font>
      <b/>
      <sz val="10"/>
      <name val="Arial"/>
      <family val="2"/>
    </font>
    <font>
      <sz val="10"/>
      <name val="Arial"/>
      <family val="2"/>
    </font>
    <font>
      <b/>
      <i/>
      <sz val="12"/>
      <color indexed="8"/>
      <name val="Times New Roman"/>
      <family val="1"/>
    </font>
    <font>
      <b/>
      <sz val="14"/>
      <color indexed="8"/>
      <name val="Times New Roman"/>
      <family val="1"/>
    </font>
    <font>
      <sz val="9"/>
      <color indexed="81"/>
      <name val="Tahoma"/>
      <family val="2"/>
    </font>
    <font>
      <b/>
      <sz val="9"/>
      <color indexed="81"/>
      <name val="Tahoma"/>
      <family val="2"/>
    </font>
    <font>
      <b/>
      <vertAlign val="superscript"/>
      <sz val="10"/>
      <name val="Arial"/>
      <family val="2"/>
    </font>
    <font>
      <b/>
      <i/>
      <vertAlign val="superscript"/>
      <sz val="10"/>
      <name val="Arial"/>
      <family val="2"/>
    </font>
    <font>
      <b/>
      <sz val="10"/>
      <color rgb="FFFF0000"/>
      <name val="Arial"/>
      <family val="2"/>
    </font>
    <font>
      <sz val="10"/>
      <color rgb="FFFF0000"/>
      <name val="Arial"/>
      <family val="2"/>
    </font>
    <font>
      <b/>
      <sz val="10"/>
      <color rgb="FF0000FF"/>
      <name val="Arial"/>
      <family val="2"/>
    </font>
    <font>
      <sz val="10"/>
      <color rgb="FF0000FF"/>
      <name val="Arial"/>
      <family val="2"/>
    </font>
    <font>
      <b/>
      <sz val="10"/>
      <color rgb="FFFF3300"/>
      <name val="Arial"/>
      <family val="2"/>
    </font>
    <font>
      <sz val="10"/>
      <color rgb="FF00B050"/>
      <name val="Arial"/>
      <family val="2"/>
    </font>
    <font>
      <b/>
      <sz val="10"/>
      <color rgb="FF7030A0"/>
      <name val="Arial"/>
      <family val="2"/>
    </font>
    <font>
      <b/>
      <sz val="10"/>
      <color rgb="FF00B050"/>
      <name val="Arial"/>
      <family val="2"/>
    </font>
    <font>
      <b/>
      <sz val="10"/>
      <color rgb="FF0070C0"/>
      <name val="Arial"/>
      <family val="2"/>
    </font>
    <font>
      <b/>
      <sz val="10"/>
      <color rgb="FF00B0F0"/>
      <name val="Arial"/>
      <family val="2"/>
    </font>
    <font>
      <sz val="10"/>
      <color rgb="FFFF3300"/>
      <name val="Arial"/>
      <family val="2"/>
    </font>
    <font>
      <b/>
      <sz val="10"/>
      <color rgb="FF006600"/>
      <name val="Arial"/>
      <family val="2"/>
    </font>
    <font>
      <b/>
      <sz val="10"/>
      <color rgb="FF800080"/>
      <name val="Arial"/>
      <family val="2"/>
    </font>
    <font>
      <b/>
      <sz val="10"/>
      <color rgb="FF000099"/>
      <name val="Arial"/>
      <family val="2"/>
    </font>
  </fonts>
  <fills count="1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theme="6" tint="0.59999389629810485"/>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8" tint="0.79998168889431442"/>
      </top>
      <bottom/>
      <diagonal/>
    </border>
    <border>
      <left/>
      <right/>
      <top/>
      <bottom style="thin">
        <color theme="8" tint="0.79998168889431442"/>
      </bottom>
      <diagonal/>
    </border>
  </borders>
  <cellStyleXfs count="3">
    <xf numFmtId="0" fontId="0" fillId="0" borderId="0"/>
    <xf numFmtId="43" fontId="39" fillId="0" borderId="0" applyFont="0" applyFill="0" applyBorder="0" applyAlignment="0" applyProtection="0"/>
    <xf numFmtId="0" fontId="7" fillId="0" borderId="0" applyNumberFormat="0" applyFill="0" applyBorder="0" applyAlignment="0" applyProtection="0">
      <alignment vertical="top"/>
      <protection locked="0"/>
    </xf>
  </cellStyleXfs>
  <cellXfs count="595">
    <xf numFmtId="0" fontId="0" fillId="0" borderId="0" xfId="0"/>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164" fontId="0" fillId="3" borderId="0" xfId="0" applyNumberFormat="1" applyFill="1" applyAlignment="1">
      <alignment horizontal="left"/>
    </xf>
    <xf numFmtId="0" fontId="0" fillId="2" borderId="0" xfId="0" applyFill="1" applyProtection="1">
      <protection locked="0"/>
    </xf>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6" fillId="2" borderId="1" xfId="0" applyFont="1" applyFill="1" applyBorder="1"/>
    <xf numFmtId="0" fontId="6" fillId="2" borderId="1" xfId="0" applyFont="1" applyFill="1" applyBorder="1" applyAlignment="1">
      <alignment horizontal="center" vertical="center"/>
    </xf>
    <xf numFmtId="164" fontId="6" fillId="3" borderId="1" xfId="0" applyNumberFormat="1" applyFont="1" applyFill="1" applyBorder="1"/>
    <xf numFmtId="0" fontId="1" fillId="0" borderId="0" xfId="0" applyFo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Alignment="1">
      <alignment horizontal="center"/>
    </xf>
    <xf numFmtId="0" fontId="1" fillId="0" borderId="0" xfId="0" applyFont="1"/>
    <xf numFmtId="0" fontId="1" fillId="0" borderId="0" xfId="0" applyFont="1" applyAlignment="1">
      <alignment horizontal="center" vertical="center"/>
    </xf>
    <xf numFmtId="0" fontId="0" fillId="0" borderId="0" xfId="0" applyAlignment="1">
      <alignment horizontal="center"/>
    </xf>
    <xf numFmtId="0" fontId="2" fillId="6" borderId="0" xfId="0" applyFont="1" applyFill="1"/>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center" vertical="center"/>
    </xf>
    <xf numFmtId="0" fontId="2" fillId="4" borderId="0" xfId="0" applyFont="1" applyFill="1"/>
    <xf numFmtId="0" fontId="2" fillId="0" borderId="0" xfId="0" applyFont="1"/>
    <xf numFmtId="0" fontId="10" fillId="4" borderId="0" xfId="0" applyFont="1" applyFill="1"/>
    <xf numFmtId="0" fontId="10" fillId="5"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0" borderId="1" xfId="0" applyFont="1" applyBorder="1"/>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1" fillId="3" borderId="0" xfId="0" applyFont="1" applyFill="1"/>
    <xf numFmtId="0" fontId="1" fillId="0" borderId="0" xfId="0" applyFont="1" applyBorder="1" applyProtection="1">
      <protection locked="0"/>
    </xf>
    <xf numFmtId="0" fontId="1" fillId="2" borderId="0" xfId="0" applyFont="1" applyFill="1" applyBorder="1"/>
    <xf numFmtId="0" fontId="1" fillId="0" borderId="0" xfId="0" applyFont="1" applyBorder="1" applyAlignment="1" applyProtection="1">
      <alignment horizontal="center" vertical="center"/>
      <protection locked="0"/>
    </xf>
    <xf numFmtId="164" fontId="1" fillId="3" borderId="0" xfId="0" applyNumberFormat="1" applyFont="1" applyFill="1" applyBorder="1" applyProtection="1"/>
    <xf numFmtId="0" fontId="1" fillId="0" borderId="0" xfId="0" applyFont="1" applyBorder="1"/>
    <xf numFmtId="0" fontId="1" fillId="4" borderId="0" xfId="0" applyFont="1" applyFill="1" applyAlignment="1"/>
    <xf numFmtId="0" fontId="1" fillId="2" borderId="0" xfId="0" applyFont="1" applyFill="1" applyBorder="1" applyAlignment="1">
      <alignment horizontal="center"/>
    </xf>
    <xf numFmtId="0" fontId="1" fillId="2" borderId="0" xfId="0" applyFont="1" applyFill="1" applyBorder="1" applyAlignment="1">
      <alignment horizontal="center" vertical="center"/>
    </xf>
    <xf numFmtId="164" fontId="1" fillId="2" borderId="0" xfId="0" applyNumberFormat="1" applyFont="1" applyFill="1" applyBorder="1" applyAlignment="1">
      <alignment horizontal="center"/>
    </xf>
    <xf numFmtId="164" fontId="1" fillId="2" borderId="0" xfId="0" applyNumberFormat="1" applyFont="1" applyFill="1" applyAlignment="1">
      <alignment horizontal="center"/>
    </xf>
    <xf numFmtId="164" fontId="1" fillId="3" borderId="0" xfId="0" applyNumberFormat="1" applyFont="1" applyFill="1" applyProtection="1"/>
    <xf numFmtId="0" fontId="11" fillId="2" borderId="0" xfId="0" applyFont="1" applyFill="1" applyAlignment="1">
      <alignment horizontal="center"/>
    </xf>
    <xf numFmtId="164" fontId="1" fillId="3" borderId="0" xfId="0" applyNumberFormat="1" applyFont="1" applyFill="1" applyAlignment="1" applyProtection="1">
      <alignment horizontal="left"/>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xf>
    <xf numFmtId="164" fontId="1" fillId="4" borderId="0" xfId="0" applyNumberFormat="1" applyFont="1" applyFill="1"/>
    <xf numFmtId="164" fontId="1" fillId="3" borderId="0" xfId="0" applyNumberFormat="1" applyFont="1" applyFill="1"/>
    <xf numFmtId="164" fontId="1" fillId="3" borderId="0" xfId="0" applyNumberFormat="1" applyFont="1" applyFill="1" applyAlignment="1">
      <alignment horizontal="left"/>
    </xf>
    <xf numFmtId="0" fontId="1" fillId="2" borderId="0" xfId="0" applyFont="1" applyFill="1" applyAlignment="1" applyProtection="1">
      <alignment horizontal="center"/>
      <protection locked="0"/>
    </xf>
    <xf numFmtId="16" fontId="1" fillId="2" borderId="0" xfId="0" applyNumberFormat="1" applyFont="1" applyFill="1" applyAlignment="1">
      <alignment horizontal="center"/>
    </xf>
    <xf numFmtId="0" fontId="6" fillId="2" borderId="0" xfId="0" applyFont="1" applyFill="1" applyAlignment="1">
      <alignment horizontal="center"/>
    </xf>
    <xf numFmtId="0" fontId="6" fillId="2" borderId="1" xfId="0" applyFont="1" applyFill="1" applyBorder="1" applyAlignment="1">
      <alignment horizontal="center"/>
    </xf>
    <xf numFmtId="0" fontId="6" fillId="2" borderId="0" xfId="0" applyFont="1" applyFill="1" applyAlignment="1" applyProtection="1">
      <protection locked="0"/>
    </xf>
    <xf numFmtId="0" fontId="6" fillId="2" borderId="0" xfId="0" applyFont="1" applyFill="1" applyAlignment="1" applyProtection="1">
      <alignment horizontal="center"/>
      <protection locked="0"/>
    </xf>
    <xf numFmtId="164" fontId="1" fillId="3" borderId="1" xfId="0" applyNumberFormat="1" applyFont="1" applyFill="1" applyBorder="1"/>
    <xf numFmtId="0" fontId="1" fillId="4" borderId="0" xfId="0" applyFont="1" applyFill="1" applyBorder="1"/>
    <xf numFmtId="0" fontId="1" fillId="4" borderId="0" xfId="0" applyFont="1" applyFill="1" applyBorder="1" applyAlignment="1">
      <alignment horizontal="center"/>
    </xf>
    <xf numFmtId="0" fontId="1" fillId="4" borderId="0" xfId="0" applyFont="1" applyFill="1" applyBorder="1" applyAlignment="1">
      <alignment horizontal="center" vertical="center"/>
    </xf>
    <xf numFmtId="49" fontId="1" fillId="2" borderId="0" xfId="0" applyNumberFormat="1" applyFont="1" applyFill="1" applyAlignment="1">
      <alignment horizontal="center"/>
    </xf>
    <xf numFmtId="9" fontId="1" fillId="0" borderId="0" xfId="0" applyNumberFormat="1" applyFont="1" applyAlignment="1" applyProtection="1">
      <alignment horizontal="center"/>
      <protection locked="0"/>
    </xf>
    <xf numFmtId="49" fontId="1" fillId="2" borderId="1" xfId="0" applyNumberFormat="1" applyFont="1" applyFill="1" applyBorder="1" applyAlignment="1">
      <alignment horizontal="center"/>
    </xf>
    <xf numFmtId="0" fontId="1" fillId="2" borderId="2" xfId="0" applyFont="1" applyFill="1" applyBorder="1"/>
    <xf numFmtId="0" fontId="1" fillId="2" borderId="2" xfId="0" applyFont="1" applyFill="1" applyBorder="1" applyAlignment="1">
      <alignment horizontal="center" vertical="center"/>
    </xf>
    <xf numFmtId="0" fontId="1" fillId="2" borderId="2" xfId="0" applyFont="1" applyFill="1" applyBorder="1" applyAlignment="1">
      <alignment horizont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xf>
    <xf numFmtId="164" fontId="1" fillId="2" borderId="2" xfId="0" applyNumberFormat="1" applyFont="1" applyFill="1" applyBorder="1" applyAlignment="1">
      <alignment horizontal="center" vertical="center"/>
    </xf>
    <xf numFmtId="165" fontId="1" fillId="2" borderId="0" xfId="0" applyNumberFormat="1" applyFont="1" applyFill="1" applyAlignment="1">
      <alignment horizontal="center" vertical="center"/>
    </xf>
    <xf numFmtId="0" fontId="1" fillId="0" borderId="0" xfId="0" applyFont="1" applyFill="1"/>
    <xf numFmtId="0" fontId="1" fillId="3" borderId="3" xfId="0" applyFont="1" applyFill="1" applyBorder="1"/>
    <xf numFmtId="0" fontId="1" fillId="2" borderId="3" xfId="0" applyFont="1" applyFill="1" applyBorder="1"/>
    <xf numFmtId="0" fontId="9" fillId="6" borderId="0" xfId="0" applyFont="1" applyFill="1"/>
    <xf numFmtId="0" fontId="0" fillId="4" borderId="0" xfId="0" applyFill="1" applyAlignment="1">
      <alignment horizontal="center"/>
    </xf>
    <xf numFmtId="164" fontId="0" fillId="0" borderId="0" xfId="0" applyNumberFormat="1" applyAlignment="1">
      <alignment horizontal="center"/>
    </xf>
    <xf numFmtId="164" fontId="0" fillId="2" borderId="0" xfId="0" applyNumberFormat="1" applyFill="1" applyAlignment="1">
      <alignment horizontal="center"/>
    </xf>
    <xf numFmtId="0" fontId="0" fillId="2" borderId="0" xfId="0" applyFill="1" applyAlignment="1" applyProtection="1">
      <alignment horizontal="center"/>
      <protection locked="0"/>
    </xf>
    <xf numFmtId="16" fontId="0" fillId="2" borderId="0" xfId="0" applyNumberFormat="1" applyFill="1" applyAlignment="1">
      <alignment horizontal="center"/>
    </xf>
    <xf numFmtId="0" fontId="6" fillId="2" borderId="0" xfId="0" applyFont="1" applyFill="1" applyProtection="1">
      <protection locked="0"/>
    </xf>
    <xf numFmtId="0" fontId="10" fillId="5" borderId="1" xfId="0" applyFont="1" applyFill="1" applyBorder="1"/>
    <xf numFmtId="0" fontId="1" fillId="0" borderId="0" xfId="0" applyFont="1" applyAlignment="1" applyProtection="1">
      <protection locked="0"/>
    </xf>
    <xf numFmtId="0" fontId="1" fillId="2" borderId="0" xfId="0" applyFont="1" applyFill="1" applyProtection="1">
      <protection locked="0"/>
    </xf>
    <xf numFmtId="0" fontId="1" fillId="2" borderId="0" xfId="0" applyFont="1" applyFill="1" applyAlignment="1" applyProtection="1">
      <protection locked="0"/>
    </xf>
    <xf numFmtId="0" fontId="0" fillId="0" borderId="1" xfId="0" applyBorder="1"/>
    <xf numFmtId="0" fontId="0" fillId="0" borderId="0" xfId="0" applyBorder="1"/>
    <xf numFmtId="0" fontId="1" fillId="5" borderId="1" xfId="0" applyFont="1" applyFill="1" applyBorder="1"/>
    <xf numFmtId="0" fontId="1" fillId="5" borderId="0" xfId="0" applyFont="1" applyFill="1"/>
    <xf numFmtId="164" fontId="1" fillId="2" borderId="0" xfId="0" applyNumberFormat="1" applyFont="1" applyFill="1" applyAlignment="1" applyProtection="1">
      <alignment horizontal="center"/>
      <protection locked="0"/>
    </xf>
    <xf numFmtId="164" fontId="0" fillId="2" borderId="0" xfId="0" applyNumberFormat="1" applyFill="1" applyAlignment="1" applyProtection="1">
      <alignment horizontal="center"/>
      <protection locked="0"/>
    </xf>
    <xf numFmtId="0" fontId="6" fillId="6" borderId="0" xfId="0" applyFont="1" applyFill="1" applyBorder="1" applyAlignment="1">
      <alignment horizontal="left"/>
    </xf>
    <xf numFmtId="2" fontId="1" fillId="6" borderId="0" xfId="0" applyNumberFormat="1" applyFont="1" applyFill="1"/>
    <xf numFmtId="0" fontId="1" fillId="6" borderId="0" xfId="0" applyFont="1" applyFill="1"/>
    <xf numFmtId="2" fontId="6" fillId="6" borderId="0" xfId="0" applyNumberFormat="1" applyFont="1" applyFill="1"/>
    <xf numFmtId="0" fontId="3" fillId="6" borderId="0" xfId="0" applyFont="1" applyFill="1" applyAlignment="1">
      <alignment horizontal="center"/>
    </xf>
    <xf numFmtId="0" fontId="1" fillId="6" borderId="0" xfId="0" applyFont="1" applyFill="1" applyAlignment="1" applyProtection="1">
      <alignment horizontal="center"/>
      <protection locked="0"/>
    </xf>
    <xf numFmtId="166" fontId="1" fillId="6" borderId="0" xfId="0" applyNumberFormat="1" applyFont="1" applyFill="1"/>
    <xf numFmtId="0" fontId="1" fillId="6" borderId="0" xfId="0" applyFont="1" applyFill="1" applyAlignment="1">
      <alignment horizontal="center"/>
    </xf>
    <xf numFmtId="164" fontId="1" fillId="6" borderId="0" xfId="0" applyNumberFormat="1" applyFont="1" applyFill="1" applyAlignment="1"/>
    <xf numFmtId="0" fontId="6" fillId="6" borderId="0" xfId="0" applyFont="1" applyFill="1"/>
    <xf numFmtId="0" fontId="6" fillId="6" borderId="0" xfId="0" applyFont="1" applyFill="1" applyProtection="1">
      <protection locked="0"/>
    </xf>
    <xf numFmtId="1" fontId="1" fillId="6" borderId="0" xfId="0" applyNumberFormat="1" applyFont="1" applyFill="1" applyAlignment="1">
      <alignment horizontal="center"/>
    </xf>
    <xf numFmtId="166" fontId="6" fillId="6" borderId="0" xfId="0" applyNumberFormat="1" applyFont="1" applyFill="1"/>
    <xf numFmtId="1" fontId="1" fillId="2" borderId="0" xfId="0" applyNumberFormat="1" applyFont="1" applyFill="1" applyAlignment="1">
      <alignment horizontal="center"/>
    </xf>
    <xf numFmtId="44" fontId="1" fillId="2" borderId="0" xfId="0" applyNumberFormat="1" applyFont="1" applyFill="1"/>
    <xf numFmtId="166" fontId="6" fillId="2" borderId="0" xfId="0" applyNumberFormat="1" applyFont="1" applyFill="1" applyAlignment="1">
      <alignment horizontal="center"/>
    </xf>
    <xf numFmtId="1" fontId="6" fillId="2" borderId="0" xfId="0" applyNumberFormat="1" applyFont="1" applyFill="1" applyAlignment="1">
      <alignment horizontal="center"/>
    </xf>
    <xf numFmtId="44" fontId="6" fillId="2"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44" fontId="3" fillId="2" borderId="0" xfId="0" applyNumberFormat="1" applyFont="1" applyFill="1" applyAlignment="1">
      <alignment horizontal="center"/>
    </xf>
    <xf numFmtId="166" fontId="1" fillId="6" borderId="0" xfId="0" applyNumberFormat="1" applyFont="1" applyFill="1" applyAlignment="1" applyProtection="1">
      <alignment horizontal="center"/>
    </xf>
    <xf numFmtId="166" fontId="6" fillId="6" borderId="0" xfId="0" applyNumberFormat="1" applyFont="1" applyFill="1" applyAlignment="1">
      <alignment horizontal="center"/>
    </xf>
    <xf numFmtId="166" fontId="1" fillId="2" borderId="0" xfId="0" applyNumberFormat="1" applyFont="1" applyFill="1" applyAlignment="1">
      <alignment horizontal="center"/>
    </xf>
    <xf numFmtId="166" fontId="1" fillId="6" borderId="0" xfId="0" applyNumberFormat="1" applyFont="1" applyFill="1" applyAlignment="1">
      <alignment horizontal="center"/>
    </xf>
    <xf numFmtId="42" fontId="1" fillId="2" borderId="0" xfId="0" applyNumberFormat="1" applyFont="1" applyFill="1" applyAlignment="1">
      <alignment horizontal="center"/>
    </xf>
    <xf numFmtId="42" fontId="6" fillId="2" borderId="0" xfId="0" applyNumberFormat="1" applyFont="1" applyFill="1" applyAlignment="1">
      <alignment horizontal="center"/>
    </xf>
    <xf numFmtId="1" fontId="1" fillId="0" borderId="0" xfId="0" applyNumberFormat="1" applyFont="1" applyAlignment="1">
      <alignment horizontal="center"/>
    </xf>
    <xf numFmtId="44" fontId="1" fillId="0" borderId="0" xfId="0" applyNumberFormat="1" applyFont="1"/>
    <xf numFmtId="44" fontId="6" fillId="0" borderId="0" xfId="0" applyNumberFormat="1" applyFont="1"/>
    <xf numFmtId="0" fontId="1" fillId="7" borderId="0" xfId="0" applyFont="1" applyFill="1" applyAlignment="1">
      <alignment horizontal="center"/>
    </xf>
    <xf numFmtId="0" fontId="0" fillId="5" borderId="0" xfId="0" applyFill="1" applyAlignment="1"/>
    <xf numFmtId="0" fontId="0" fillId="5" borderId="0" xfId="0" applyFill="1" applyBorder="1" applyAlignment="1"/>
    <xf numFmtId="0" fontId="13" fillId="5" borderId="0" xfId="0" applyFont="1" applyFill="1" applyBorder="1"/>
    <xf numFmtId="0" fontId="15" fillId="4" borderId="0" xfId="0" applyFont="1" applyFill="1" applyAlignment="1">
      <alignment horizontal="center"/>
    </xf>
    <xf numFmtId="164" fontId="1" fillId="3" borderId="0" xfId="0" applyNumberFormat="1" applyFont="1" applyFill="1" applyBorder="1"/>
    <xf numFmtId="0" fontId="10" fillId="5" borderId="1" xfId="0" applyFont="1" applyFill="1" applyBorder="1" applyAlignment="1">
      <alignment horizontal="center"/>
    </xf>
    <xf numFmtId="0" fontId="10" fillId="5" borderId="1" xfId="0" applyFont="1" applyFill="1" applyBorder="1" applyAlignment="1">
      <alignment horizontal="center" vertical="center"/>
    </xf>
    <xf numFmtId="0" fontId="1" fillId="5" borderId="1" xfId="0" applyFont="1" applyFill="1" applyBorder="1" applyAlignment="1">
      <alignment horizontal="center"/>
    </xf>
    <xf numFmtId="0" fontId="1" fillId="5" borderId="1" xfId="0" applyFont="1" applyFill="1" applyBorder="1" applyAlignment="1">
      <alignment horizontal="center" vertical="center"/>
    </xf>
    <xf numFmtId="0" fontId="2" fillId="5" borderId="0" xfId="0" applyFont="1" applyFill="1"/>
    <xf numFmtId="0" fontId="2" fillId="5" borderId="2" xfId="0" applyFont="1" applyFill="1" applyBorder="1"/>
    <xf numFmtId="1" fontId="1" fillId="4" borderId="0" xfId="0" applyNumberFormat="1" applyFont="1" applyFill="1" applyAlignment="1">
      <alignment horizontal="center"/>
    </xf>
    <xf numFmtId="44" fontId="1" fillId="4" borderId="0" xfId="0" applyNumberFormat="1" applyFont="1" applyFill="1"/>
    <xf numFmtId="44" fontId="6" fillId="4" borderId="0" xfId="0" applyNumberFormat="1" applyFont="1" applyFill="1"/>
    <xf numFmtId="2" fontId="1" fillId="4" borderId="0" xfId="0" applyNumberFormat="1" applyFont="1" applyFill="1"/>
    <xf numFmtId="164" fontId="0" fillId="4" borderId="0" xfId="0" applyNumberFormat="1" applyFill="1" applyAlignment="1">
      <alignment horizontal="center"/>
    </xf>
    <xf numFmtId="0" fontId="2" fillId="0" borderId="0" xfId="0" applyFont="1" applyBorder="1"/>
    <xf numFmtId="0" fontId="9" fillId="5" borderId="0" xfId="0" applyFont="1" applyFill="1" applyBorder="1" applyAlignment="1"/>
    <xf numFmtId="44" fontId="17" fillId="2" borderId="0" xfId="0" applyNumberFormat="1" applyFont="1" applyFill="1" applyAlignment="1">
      <alignment horizontal="center"/>
    </xf>
    <xf numFmtId="0" fontId="2" fillId="2" borderId="0" xfId="0" applyFont="1" applyFill="1" applyBorder="1"/>
    <xf numFmtId="0" fontId="1" fillId="2" borderId="0" xfId="0" applyFont="1" applyFill="1" applyBorder="1" applyAlignment="1">
      <alignment horizontal="left"/>
    </xf>
    <xf numFmtId="0" fontId="13" fillId="5" borderId="0" xfId="0" applyFont="1" applyFill="1" applyBorder="1" applyAlignment="1">
      <alignment wrapText="1"/>
    </xf>
    <xf numFmtId="0" fontId="0" fillId="5" borderId="0" xfId="0" applyFill="1"/>
    <xf numFmtId="0" fontId="16" fillId="4" borderId="0" xfId="0" applyFont="1" applyFill="1"/>
    <xf numFmtId="0" fontId="18" fillId="4" borderId="0" xfId="0" applyFont="1" applyFill="1"/>
    <xf numFmtId="0" fontId="20" fillId="4" borderId="0" xfId="0" applyFont="1" applyFill="1"/>
    <xf numFmtId="43" fontId="16" fillId="4" borderId="0" xfId="0" applyNumberFormat="1" applyFont="1" applyFill="1"/>
    <xf numFmtId="0" fontId="0" fillId="4" borderId="0" xfId="0" applyFill="1" applyBorder="1"/>
    <xf numFmtId="3" fontId="0" fillId="4" borderId="0" xfId="0" applyNumberFormat="1" applyFill="1" applyBorder="1" applyAlignment="1">
      <alignment horizontal="center"/>
    </xf>
    <xf numFmtId="0" fontId="24" fillId="4" borderId="0" xfId="0" applyFont="1" applyFill="1" applyBorder="1" applyAlignment="1">
      <alignment horizontal="center"/>
    </xf>
    <xf numFmtId="0" fontId="0" fillId="4" borderId="0" xfId="0" applyFill="1" applyBorder="1" applyAlignment="1">
      <alignment horizontal="center"/>
    </xf>
    <xf numFmtId="0" fontId="1" fillId="2" borderId="2" xfId="0" applyNumberFormat="1" applyFont="1" applyFill="1" applyBorder="1" applyAlignment="1">
      <alignment horizontal="center"/>
    </xf>
    <xf numFmtId="0" fontId="0" fillId="4" borderId="0" xfId="0" applyFill="1" applyBorder="1" applyAlignment="1"/>
    <xf numFmtId="0" fontId="0" fillId="4" borderId="0" xfId="0" applyFill="1" applyBorder="1" applyAlignment="1">
      <alignment wrapText="1"/>
    </xf>
    <xf numFmtId="0" fontId="13" fillId="4" borderId="0" xfId="0" applyFont="1" applyFill="1" applyBorder="1" applyAlignment="1"/>
    <xf numFmtId="0" fontId="13" fillId="4" borderId="0" xfId="0" applyFont="1" applyFill="1" applyBorder="1" applyAlignment="1">
      <alignment wrapText="1"/>
    </xf>
    <xf numFmtId="42" fontId="1" fillId="4" borderId="0" xfId="0" applyNumberFormat="1" applyFont="1" applyFill="1" applyAlignment="1">
      <alignment horizontal="center"/>
    </xf>
    <xf numFmtId="42" fontId="6" fillId="4" borderId="0" xfId="0" applyNumberFormat="1" applyFont="1" applyFill="1"/>
    <xf numFmtId="42" fontId="1" fillId="4" borderId="0" xfId="0" applyNumberFormat="1" applyFont="1" applyFill="1"/>
    <xf numFmtId="0" fontId="27" fillId="4" borderId="0" xfId="0" applyFont="1" applyFill="1"/>
    <xf numFmtId="1" fontId="0" fillId="7" borderId="0" xfId="0" applyNumberFormat="1" applyFill="1" applyAlignment="1">
      <alignment horizontal="left"/>
    </xf>
    <xf numFmtId="1" fontId="0" fillId="7" borderId="0" xfId="0" applyNumberFormat="1" applyFill="1" applyAlignment="1">
      <alignment horizontal="center"/>
    </xf>
    <xf numFmtId="166" fontId="0" fillId="7" borderId="0" xfId="0" applyNumberFormat="1" applyFill="1" applyAlignment="1">
      <alignment horizontal="center"/>
    </xf>
    <xf numFmtId="0" fontId="16" fillId="4" borderId="0" xfId="0" applyFont="1" applyFill="1" applyAlignment="1">
      <alignment wrapText="1"/>
    </xf>
    <xf numFmtId="0" fontId="2" fillId="4" borderId="0" xfId="0" applyFont="1" applyFill="1" applyBorder="1"/>
    <xf numFmtId="0" fontId="9" fillId="4" borderId="0" xfId="0" applyFont="1" applyFill="1"/>
    <xf numFmtId="0" fontId="16" fillId="2" borderId="4" xfId="0" applyFont="1" applyFill="1" applyBorder="1"/>
    <xf numFmtId="0" fontId="16" fillId="2" borderId="5" xfId="0" applyFont="1" applyFill="1" applyBorder="1"/>
    <xf numFmtId="0" fontId="16" fillId="6" borderId="6" xfId="0" applyFont="1" applyFill="1" applyBorder="1"/>
    <xf numFmtId="7" fontId="16" fillId="6" borderId="6" xfId="0" applyNumberFormat="1" applyFont="1" applyFill="1" applyBorder="1" applyAlignment="1">
      <alignment horizontal="center"/>
    </xf>
    <xf numFmtId="0" fontId="6" fillId="2" borderId="6" xfId="0" applyFont="1" applyFill="1" applyBorder="1"/>
    <xf numFmtId="7" fontId="6" fillId="2" borderId="6" xfId="0" applyNumberFormat="1" applyFont="1" applyFill="1" applyBorder="1" applyAlignment="1">
      <alignment horizontal="center"/>
    </xf>
    <xf numFmtId="2" fontId="16" fillId="4" borderId="0" xfId="0" applyNumberFormat="1" applyFont="1" applyFill="1"/>
    <xf numFmtId="0" fontId="26" fillId="6" borderId="6" xfId="0" applyFont="1" applyFill="1" applyBorder="1"/>
    <xf numFmtId="3" fontId="26" fillId="6" borderId="6" xfId="0" applyNumberFormat="1" applyFont="1" applyFill="1" applyBorder="1" applyAlignment="1">
      <alignment horizontal="center"/>
    </xf>
    <xf numFmtId="0" fontId="24" fillId="6" borderId="6" xfId="0" applyFont="1" applyFill="1" applyBorder="1" applyAlignment="1">
      <alignment horizontal="center"/>
    </xf>
    <xf numFmtId="0" fontId="26" fillId="6" borderId="6" xfId="0" applyFont="1" applyFill="1" applyBorder="1" applyAlignment="1">
      <alignment horizontal="center"/>
    </xf>
    <xf numFmtId="3" fontId="26" fillId="6" borderId="6" xfId="0" applyNumberFormat="1" applyFont="1" applyFill="1" applyBorder="1" applyAlignment="1">
      <alignment horizontal="right"/>
    </xf>
    <xf numFmtId="0" fontId="26" fillId="6" borderId="6" xfId="0" applyFont="1" applyFill="1" applyBorder="1" applyAlignment="1">
      <alignment horizontal="right"/>
    </xf>
    <xf numFmtId="1" fontId="26" fillId="6" borderId="6" xfId="0" applyNumberFormat="1" applyFont="1" applyFill="1" applyBorder="1" applyAlignment="1">
      <alignment horizontal="center"/>
    </xf>
    <xf numFmtId="0" fontId="25" fillId="6" borderId="7" xfId="0" applyFont="1" applyFill="1" applyBorder="1"/>
    <xf numFmtId="3" fontId="26" fillId="6" borderId="2" xfId="0" applyNumberFormat="1" applyFont="1" applyFill="1" applyBorder="1" applyAlignment="1">
      <alignment horizontal="center"/>
    </xf>
    <xf numFmtId="0" fontId="24" fillId="6" borderId="2" xfId="0" applyFont="1" applyFill="1" applyBorder="1" applyAlignment="1">
      <alignment horizontal="center"/>
    </xf>
    <xf numFmtId="0" fontId="26" fillId="6" borderId="8" xfId="0" applyFont="1" applyFill="1" applyBorder="1" applyAlignment="1">
      <alignment horizontal="right"/>
    </xf>
    <xf numFmtId="0" fontId="26" fillId="6" borderId="2" xfId="0" applyFont="1" applyFill="1" applyBorder="1" applyAlignment="1">
      <alignment horizontal="center"/>
    </xf>
    <xf numFmtId="0" fontId="26" fillId="6" borderId="2" xfId="0" applyFont="1" applyFill="1" applyBorder="1" applyAlignment="1">
      <alignment horizontal="right"/>
    </xf>
    <xf numFmtId="0" fontId="1" fillId="2" borderId="5" xfId="0" applyFont="1" applyFill="1" applyBorder="1"/>
    <xf numFmtId="0" fontId="1" fillId="2" borderId="9" xfId="0" applyFont="1" applyFill="1" applyBorder="1"/>
    <xf numFmtId="0" fontId="6" fillId="2" borderId="9" xfId="0" applyFont="1" applyFill="1" applyBorder="1" applyAlignment="1">
      <alignment horizontal="center"/>
    </xf>
    <xf numFmtId="0" fontId="1" fillId="2" borderId="4" xfId="0" applyFont="1" applyFill="1" applyBorder="1"/>
    <xf numFmtId="3" fontId="1" fillId="2" borderId="5" xfId="0" applyNumberFormat="1" applyFont="1" applyFill="1" applyBorder="1" applyAlignment="1">
      <alignment horizontal="center"/>
    </xf>
    <xf numFmtId="3" fontId="1" fillId="2" borderId="9" xfId="0" applyNumberFormat="1" applyFont="1" applyFill="1" applyBorder="1" applyAlignment="1">
      <alignment horizontal="center"/>
    </xf>
    <xf numFmtId="3" fontId="6" fillId="2" borderId="9" xfId="0" applyNumberFormat="1" applyFont="1" applyFill="1" applyBorder="1" applyAlignment="1">
      <alignment horizontal="center"/>
    </xf>
    <xf numFmtId="3" fontId="6" fillId="2" borderId="4" xfId="0" applyNumberFormat="1" applyFont="1" applyFill="1" applyBorder="1" applyAlignment="1">
      <alignment horizontal="center"/>
    </xf>
    <xf numFmtId="0" fontId="1" fillId="2" borderId="5" xfId="0" applyFont="1" applyFill="1" applyBorder="1" applyAlignment="1">
      <alignment horizontal="center"/>
    </xf>
    <xf numFmtId="0" fontId="1" fillId="2" borderId="9" xfId="0" applyFont="1" applyFill="1" applyBorder="1" applyAlignment="1">
      <alignment horizontal="center"/>
    </xf>
    <xf numFmtId="0" fontId="1" fillId="2" borderId="4"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5" xfId="0" applyFont="1" applyFill="1" applyBorder="1"/>
    <xf numFmtId="0" fontId="6" fillId="6" borderId="10" xfId="0" applyFont="1" applyFill="1" applyBorder="1"/>
    <xf numFmtId="0" fontId="6" fillId="6" borderId="3" xfId="0" applyFont="1" applyFill="1" applyBorder="1" applyAlignment="1">
      <alignment horizontal="center"/>
    </xf>
    <xf numFmtId="164" fontId="27" fillId="6" borderId="3" xfId="0" applyNumberFormat="1" applyFont="1" applyFill="1" applyBorder="1" applyAlignment="1">
      <alignment horizontal="center"/>
    </xf>
    <xf numFmtId="164" fontId="21" fillId="6" borderId="11" xfId="0" applyNumberFormat="1" applyFont="1" applyFill="1" applyBorder="1" applyAlignment="1">
      <alignment horizontal="center"/>
    </xf>
    <xf numFmtId="0" fontId="6" fillId="6" borderId="12" xfId="0" applyFont="1" applyFill="1" applyBorder="1"/>
    <xf numFmtId="0" fontId="6" fillId="6" borderId="0" xfId="0" applyFont="1" applyFill="1" applyBorder="1" applyAlignment="1">
      <alignment horizontal="center"/>
    </xf>
    <xf numFmtId="0" fontId="27" fillId="6" borderId="0" xfId="0" applyNumberFormat="1" applyFont="1" applyFill="1" applyBorder="1" applyAlignment="1">
      <alignment horizontal="center"/>
    </xf>
    <xf numFmtId="0" fontId="21" fillId="6" borderId="13" xfId="0" applyNumberFormat="1" applyFont="1" applyFill="1" applyBorder="1" applyAlignment="1">
      <alignment horizontal="center"/>
    </xf>
    <xf numFmtId="164" fontId="6" fillId="6" borderId="0" xfId="0" applyNumberFormat="1" applyFont="1" applyFill="1" applyBorder="1" applyAlignment="1">
      <alignment horizontal="center"/>
    </xf>
    <xf numFmtId="164" fontId="1" fillId="6" borderId="13" xfId="0" applyNumberFormat="1" applyFont="1" applyFill="1" applyBorder="1" applyAlignment="1">
      <alignment horizontal="center"/>
    </xf>
    <xf numFmtId="0" fontId="0" fillId="6" borderId="12" xfId="0" applyFill="1" applyBorder="1"/>
    <xf numFmtId="0" fontId="0" fillId="6" borderId="0" xfId="0" applyFill="1" applyBorder="1" applyAlignment="1">
      <alignment horizontal="center"/>
    </xf>
    <xf numFmtId="164" fontId="22" fillId="6" borderId="13" xfId="0" applyNumberFormat="1" applyFont="1" applyFill="1" applyBorder="1" applyAlignment="1">
      <alignment horizontal="center"/>
    </xf>
    <xf numFmtId="164" fontId="19" fillId="6" borderId="13" xfId="0" applyNumberFormat="1" applyFont="1" applyFill="1" applyBorder="1" applyAlignment="1">
      <alignment horizontal="right"/>
    </xf>
    <xf numFmtId="0" fontId="1" fillId="6" borderId="0" xfId="0" applyFont="1" applyFill="1" applyBorder="1" applyAlignment="1">
      <alignment horizontal="center"/>
    </xf>
    <xf numFmtId="0" fontId="1" fillId="6" borderId="13" xfId="0" applyFont="1" applyFill="1" applyBorder="1"/>
    <xf numFmtId="0" fontId="1" fillId="6" borderId="12" xfId="0" applyFont="1" applyFill="1" applyBorder="1"/>
    <xf numFmtId="0" fontId="20" fillId="6" borderId="12" xfId="0" applyFont="1" applyFill="1" applyBorder="1"/>
    <xf numFmtId="0" fontId="0" fillId="6" borderId="0" xfId="0" applyFill="1" applyBorder="1"/>
    <xf numFmtId="0" fontId="0" fillId="6" borderId="14" xfId="0" applyFill="1" applyBorder="1"/>
    <xf numFmtId="0" fontId="0" fillId="6" borderId="1" xfId="0" applyFill="1" applyBorder="1"/>
    <xf numFmtId="164" fontId="1" fillId="6" borderId="15" xfId="0" applyNumberFormat="1" applyFont="1" applyFill="1" applyBorder="1" applyAlignment="1">
      <alignment horizontal="center"/>
    </xf>
    <xf numFmtId="0" fontId="30" fillId="4" borderId="0" xfId="0" applyFont="1" applyFill="1"/>
    <xf numFmtId="0" fontId="31" fillId="4" borderId="0" xfId="0" applyFont="1" applyFill="1"/>
    <xf numFmtId="0" fontId="16" fillId="2" borderId="9" xfId="0" applyFont="1" applyFill="1" applyBorder="1"/>
    <xf numFmtId="0" fontId="16" fillId="2" borderId="4" xfId="0" applyFont="1" applyFill="1" applyBorder="1" applyAlignment="1">
      <alignment horizontal="center" wrapText="1"/>
    </xf>
    <xf numFmtId="0" fontId="16" fillId="2" borderId="5" xfId="0" applyFont="1" applyFill="1" applyBorder="1" applyAlignment="1">
      <alignment horizontal="center" wrapText="1"/>
    </xf>
    <xf numFmtId="0" fontId="16" fillId="2" borderId="5" xfId="0" applyFont="1" applyFill="1" applyBorder="1" applyAlignment="1">
      <alignment wrapText="1"/>
    </xf>
    <xf numFmtId="0" fontId="16" fillId="2" borderId="4" xfId="0" applyFont="1" applyFill="1" applyBorder="1" applyAlignment="1">
      <alignment wrapText="1"/>
    </xf>
    <xf numFmtId="0" fontId="16" fillId="3" borderId="4" xfId="0" applyFont="1" applyFill="1" applyBorder="1"/>
    <xf numFmtId="0" fontId="16" fillId="3" borderId="5" xfId="0" applyFont="1" applyFill="1" applyBorder="1" applyAlignment="1">
      <alignment horizontal="center"/>
    </xf>
    <xf numFmtId="39" fontId="16" fillId="6" borderId="6" xfId="0" applyNumberFormat="1" applyFont="1" applyFill="1" applyBorder="1" applyAlignment="1">
      <alignment horizontal="center"/>
    </xf>
    <xf numFmtId="39" fontId="6" fillId="2" borderId="6" xfId="0" applyNumberFormat="1" applyFont="1" applyFill="1" applyBorder="1" applyAlignment="1">
      <alignment horizontal="center"/>
    </xf>
    <xf numFmtId="0" fontId="6" fillId="4" borderId="0" xfId="0" applyFont="1" applyFill="1" applyBorder="1"/>
    <xf numFmtId="7" fontId="6" fillId="4" borderId="0" xfId="0" applyNumberFormat="1" applyFont="1" applyFill="1" applyBorder="1" applyAlignment="1">
      <alignment horizontal="center"/>
    </xf>
    <xf numFmtId="39" fontId="6" fillId="4" borderId="0" xfId="0" applyNumberFormat="1" applyFont="1" applyFill="1" applyBorder="1" applyAlignment="1">
      <alignment horizontal="center"/>
    </xf>
    <xf numFmtId="0" fontId="16" fillId="4" borderId="0" xfId="0" applyFont="1" applyFill="1" applyAlignment="1"/>
    <xf numFmtId="0" fontId="33" fillId="4" borderId="0" xfId="0" applyFont="1" applyFill="1"/>
    <xf numFmtId="0" fontId="34" fillId="4" borderId="0" xfId="2" applyFont="1" applyFill="1" applyAlignment="1" applyProtection="1"/>
    <xf numFmtId="0" fontId="34" fillId="4" borderId="0" xfId="2" applyFont="1" applyFill="1" applyBorder="1" applyAlignment="1" applyProtection="1"/>
    <xf numFmtId="0" fontId="9" fillId="2" borderId="0" xfId="0" applyFont="1" applyFill="1" applyBorder="1" applyAlignment="1">
      <alignment horizontal="left"/>
    </xf>
    <xf numFmtId="0" fontId="6" fillId="5" borderId="0" xfId="0" applyFont="1" applyFill="1"/>
    <xf numFmtId="0" fontId="0" fillId="2" borderId="0" xfId="0" applyFill="1" applyAlignment="1"/>
    <xf numFmtId="0" fontId="7" fillId="6" borderId="0" xfId="2" applyFill="1" applyAlignment="1" applyProtection="1">
      <protection locked="0"/>
    </xf>
    <xf numFmtId="0" fontId="7" fillId="6" borderId="0" xfId="2" applyFill="1" applyAlignment="1" applyProtection="1"/>
    <xf numFmtId="0" fontId="6" fillId="6" borderId="14" xfId="0" applyFont="1" applyFill="1" applyBorder="1"/>
    <xf numFmtId="0" fontId="6" fillId="6" borderId="1" xfId="0" applyFont="1" applyFill="1" applyBorder="1" applyAlignment="1">
      <alignment horizontal="center"/>
    </xf>
    <xf numFmtId="164" fontId="27" fillId="6" borderId="1" xfId="0" applyNumberFormat="1" applyFont="1" applyFill="1" applyBorder="1" applyAlignment="1">
      <alignment horizontal="center"/>
    </xf>
    <xf numFmtId="164" fontId="21" fillId="6" borderId="15" xfId="0" applyNumberFormat="1" applyFont="1" applyFill="1" applyBorder="1" applyAlignment="1">
      <alignment horizontal="center"/>
    </xf>
    <xf numFmtId="0" fontId="0" fillId="6" borderId="1" xfId="0" applyFill="1" applyBorder="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NumberFormat="1" applyFont="1" applyAlignment="1" applyProtection="1">
      <alignment horizontal="center"/>
    </xf>
    <xf numFmtId="0" fontId="1" fillId="2" borderId="0" xfId="0" applyFont="1" applyFill="1" applyAlignment="1" applyProtection="1">
      <alignment horizontal="center" vertical="center"/>
      <protection locked="0"/>
    </xf>
    <xf numFmtId="0" fontId="29" fillId="0" borderId="0" xfId="0" applyFont="1" applyFill="1" applyAlignment="1" applyProtection="1">
      <protection locked="0"/>
    </xf>
    <xf numFmtId="0" fontId="1" fillId="0" borderId="0" xfId="0" applyFont="1" applyFill="1" applyProtection="1">
      <protection locked="0"/>
    </xf>
    <xf numFmtId="2" fontId="1" fillId="2" borderId="2" xfId="0" applyNumberFormat="1" applyFont="1" applyFill="1" applyBorder="1" applyAlignment="1">
      <alignment horizontal="center"/>
    </xf>
    <xf numFmtId="0" fontId="1" fillId="4" borderId="0" xfId="0" applyNumberFormat="1" applyFont="1" applyFill="1"/>
    <xf numFmtId="0" fontId="1" fillId="4" borderId="0" xfId="0" applyNumberFormat="1" applyFont="1" applyFill="1" applyAlignment="1">
      <alignment horizontal="center"/>
    </xf>
    <xf numFmtId="0" fontId="1" fillId="4"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center" vertical="center"/>
    </xf>
    <xf numFmtId="0" fontId="0" fillId="0" borderId="0" xfId="0" applyNumberFormat="1" applyAlignment="1">
      <alignment horizontal="center"/>
    </xf>
    <xf numFmtId="2" fontId="0" fillId="2" borderId="2" xfId="0" applyNumberFormat="1" applyFill="1" applyBorder="1" applyAlignment="1">
      <alignment horizontal="center"/>
    </xf>
    <xf numFmtId="0" fontId="0" fillId="0" borderId="0" xfId="0" applyFill="1" applyProtection="1">
      <protection locked="0"/>
    </xf>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0" fontId="35" fillId="4" borderId="0" xfId="0" applyFont="1" applyFill="1" applyBorder="1"/>
    <xf numFmtId="164" fontId="1" fillId="0" borderId="0" xfId="0" applyNumberFormat="1" applyFont="1" applyFill="1" applyAlignment="1">
      <alignment horizontal="center"/>
    </xf>
    <xf numFmtId="39" fontId="0" fillId="0" borderId="0" xfId="0" applyNumberFormat="1" applyFill="1" applyAlignment="1" applyProtection="1">
      <alignment horizontal="center"/>
    </xf>
    <xf numFmtId="164" fontId="0" fillId="0" borderId="0" xfId="0" applyNumberFormat="1" applyFill="1" applyAlignment="1">
      <alignment horizontal="center"/>
    </xf>
    <xf numFmtId="0" fontId="0" fillId="6" borderId="6" xfId="0" applyFill="1" applyBorder="1" applyAlignment="1"/>
    <xf numFmtId="0" fontId="16" fillId="8" borderId="6" xfId="0" applyFont="1" applyFill="1" applyBorder="1"/>
    <xf numFmtId="7" fontId="16" fillId="8" borderId="6" xfId="0" applyNumberFormat="1" applyFont="1" applyFill="1" applyBorder="1" applyAlignment="1">
      <alignment horizontal="center"/>
    </xf>
    <xf numFmtId="39" fontId="16" fillId="8" borderId="6" xfId="0" applyNumberFormat="1" applyFont="1" applyFill="1" applyBorder="1" applyAlignment="1">
      <alignment horizontal="center"/>
    </xf>
    <xf numFmtId="0" fontId="36" fillId="3" borderId="1" xfId="0" applyFont="1" applyFill="1" applyBorder="1"/>
    <xf numFmtId="0" fontId="38" fillId="2" borderId="0" xfId="0" applyFont="1" applyFill="1" applyAlignment="1">
      <alignment horizontal="center"/>
    </xf>
    <xf numFmtId="1" fontId="38" fillId="2" borderId="0" xfId="0" applyNumberFormat="1" applyFont="1" applyFill="1" applyAlignment="1">
      <alignment horizontal="center"/>
    </xf>
    <xf numFmtId="166" fontId="1" fillId="6" borderId="6" xfId="0" applyNumberFormat="1" applyFont="1" applyFill="1" applyBorder="1" applyAlignment="1">
      <alignment horizontal="center"/>
    </xf>
    <xf numFmtId="0" fontId="24" fillId="6" borderId="6" xfId="0" applyFont="1" applyFill="1" applyBorder="1" applyAlignment="1"/>
    <xf numFmtId="0" fontId="1" fillId="6" borderId="6" xfId="0" applyFont="1" applyFill="1" applyBorder="1"/>
    <xf numFmtId="0" fontId="0" fillId="6" borderId="6" xfId="0" applyFill="1" applyBorder="1" applyAlignment="1">
      <alignment horizontal="center"/>
    </xf>
    <xf numFmtId="0" fontId="0" fillId="9" borderId="6" xfId="0" applyFill="1" applyBorder="1" applyAlignment="1">
      <alignment horizontal="center"/>
    </xf>
    <xf numFmtId="167" fontId="1" fillId="2" borderId="5" xfId="1" applyNumberFormat="1" applyFont="1" applyFill="1" applyBorder="1" applyAlignment="1">
      <alignment horizontal="center"/>
    </xf>
    <xf numFmtId="167" fontId="1" fillId="2" borderId="9" xfId="1" applyNumberFormat="1" applyFont="1" applyFill="1" applyBorder="1" applyAlignment="1">
      <alignment horizontal="center"/>
    </xf>
    <xf numFmtId="167" fontId="6" fillId="2" borderId="9" xfId="1" applyNumberFormat="1" applyFont="1" applyFill="1" applyBorder="1" applyAlignment="1">
      <alignment horizontal="center"/>
    </xf>
    <xf numFmtId="167" fontId="6" fillId="2" borderId="4" xfId="1" applyNumberFormat="1" applyFont="1" applyFill="1" applyBorder="1" applyAlignment="1">
      <alignment horizontal="center"/>
    </xf>
    <xf numFmtId="167" fontId="1" fillId="6" borderId="6" xfId="1" applyNumberFormat="1" applyFont="1" applyFill="1" applyBorder="1" applyAlignment="1">
      <alignment horizontal="center"/>
    </xf>
    <xf numFmtId="167" fontId="1" fillId="6" borderId="2" xfId="1" applyNumberFormat="1" applyFont="1" applyFill="1" applyBorder="1" applyAlignment="1">
      <alignment horizontal="center"/>
    </xf>
    <xf numFmtId="167" fontId="1" fillId="4" borderId="0" xfId="1" applyNumberFormat="1" applyFont="1" applyFill="1" applyBorder="1" applyAlignment="1">
      <alignment horizontal="center"/>
    </xf>
    <xf numFmtId="0" fontId="0" fillId="0" borderId="0" xfId="0" applyAlignment="1"/>
    <xf numFmtId="0" fontId="7" fillId="4" borderId="0" xfId="2" applyFill="1" applyAlignment="1" applyProtection="1">
      <alignment horizontal="center"/>
    </xf>
    <xf numFmtId="0" fontId="2" fillId="4" borderId="0" xfId="0" applyFont="1" applyFill="1" applyAlignment="1"/>
    <xf numFmtId="0" fontId="2" fillId="4" borderId="0" xfId="0" applyFont="1" applyFill="1" applyBorder="1" applyAlignment="1"/>
    <xf numFmtId="0" fontId="2" fillId="0" borderId="0" xfId="0" applyFont="1" applyAlignment="1"/>
    <xf numFmtId="0" fontId="6" fillId="4" borderId="0" xfId="0" applyFont="1" applyFill="1" applyAlignment="1"/>
    <xf numFmtId="0" fontId="1" fillId="5" borderId="0" xfId="0" applyFont="1" applyFill="1" applyBorder="1"/>
    <xf numFmtId="0" fontId="6" fillId="4" borderId="0" xfId="0" applyFont="1" applyFill="1" applyBorder="1" applyAlignment="1"/>
    <xf numFmtId="0" fontId="6" fillId="0" borderId="0" xfId="0" applyFont="1" applyAlignment="1"/>
    <xf numFmtId="0" fontId="1" fillId="10" borderId="0" xfId="0" applyFont="1" applyFill="1"/>
    <xf numFmtId="0" fontId="12" fillId="3" borderId="3" xfId="0" applyFont="1" applyFill="1" applyBorder="1"/>
    <xf numFmtId="0" fontId="0" fillId="10" borderId="0" xfId="0" applyFill="1"/>
    <xf numFmtId="0" fontId="16" fillId="11" borderId="5" xfId="0" applyFont="1" applyFill="1" applyBorder="1" applyAlignment="1">
      <alignment horizontal="center" wrapText="1"/>
    </xf>
    <xf numFmtId="2" fontId="16" fillId="11" borderId="4" xfId="0" applyNumberFormat="1" applyFont="1" applyFill="1" applyBorder="1" applyAlignment="1">
      <alignment horizontal="center" wrapText="1"/>
    </xf>
    <xf numFmtId="0" fontId="6" fillId="11" borderId="11" xfId="0" applyFont="1" applyFill="1" applyBorder="1" applyAlignment="1">
      <alignment horizontal="center"/>
    </xf>
    <xf numFmtId="0" fontId="16" fillId="12" borderId="9" xfId="0" applyFont="1" applyFill="1" applyBorder="1" applyAlignment="1">
      <alignment horizontal="center"/>
    </xf>
    <xf numFmtId="0" fontId="40" fillId="4" borderId="0" xfId="0" applyFont="1" applyFill="1" applyAlignment="1">
      <alignment horizontal="center"/>
    </xf>
    <xf numFmtId="0" fontId="41" fillId="4" borderId="0" xfId="0" applyFont="1" applyFill="1" applyAlignment="1">
      <alignment horizontal="center"/>
    </xf>
    <xf numFmtId="0" fontId="1" fillId="3" borderId="0" xfId="0" applyFont="1" applyFill="1" applyBorder="1"/>
    <xf numFmtId="164" fontId="46" fillId="10" borderId="1" xfId="0" applyNumberFormat="1" applyFont="1" applyFill="1" applyBorder="1" applyAlignment="1">
      <alignment horizontal="center"/>
    </xf>
    <xf numFmtId="164" fontId="46" fillId="10" borderId="0" xfId="0" applyNumberFormat="1" applyFont="1" applyFill="1" applyBorder="1" applyAlignment="1">
      <alignment horizontal="center"/>
    </xf>
    <xf numFmtId="164" fontId="46" fillId="10" borderId="2" xfId="0" applyNumberFormat="1" applyFont="1" applyFill="1" applyBorder="1" applyAlignment="1">
      <alignment horizontal="center"/>
    </xf>
    <xf numFmtId="164" fontId="6" fillId="6" borderId="1" xfId="0" applyNumberFormat="1" applyFont="1" applyFill="1" applyBorder="1" applyAlignment="1">
      <alignment horizontal="center"/>
    </xf>
    <xf numFmtId="10" fontId="46" fillId="10" borderId="0" xfId="0" applyNumberFormat="1" applyFont="1" applyFill="1" applyBorder="1" applyAlignment="1">
      <alignment horizontal="center"/>
    </xf>
    <xf numFmtId="10" fontId="1" fillId="6" borderId="1" xfId="0" applyNumberFormat="1" applyFont="1" applyFill="1" applyBorder="1" applyAlignment="1">
      <alignment horizontal="center"/>
    </xf>
    <xf numFmtId="9" fontId="47" fillId="10" borderId="0" xfId="0" applyNumberFormat="1" applyFont="1" applyFill="1"/>
    <xf numFmtId="0" fontId="48" fillId="10" borderId="0" xfId="0" applyFont="1" applyFill="1" applyBorder="1" applyAlignment="1"/>
    <xf numFmtId="0" fontId="49" fillId="10" borderId="0" xfId="0" applyFont="1" applyFill="1" applyBorder="1" applyAlignment="1"/>
    <xf numFmtId="2" fontId="50" fillId="10" borderId="0" xfId="0" applyNumberFormat="1" applyFont="1" applyFill="1" applyBorder="1" applyAlignment="1">
      <alignment horizontal="center"/>
    </xf>
    <xf numFmtId="164" fontId="51" fillId="10" borderId="0" xfId="0" applyNumberFormat="1" applyFont="1" applyFill="1" applyAlignment="1" applyProtection="1">
      <alignment horizontal="center"/>
    </xf>
    <xf numFmtId="164" fontId="51" fillId="0" borderId="0" xfId="0" applyNumberFormat="1" applyFont="1" applyAlignment="1" applyProtection="1">
      <alignment horizontal="center"/>
    </xf>
    <xf numFmtId="0" fontId="1" fillId="10" borderId="0" xfId="0" applyFont="1" applyFill="1" applyAlignment="1" applyProtection="1">
      <alignment horizontal="center"/>
      <protection locked="0"/>
    </xf>
    <xf numFmtId="164" fontId="1" fillId="10" borderId="0" xfId="0" applyNumberFormat="1" applyFont="1" applyFill="1" applyAlignment="1">
      <alignment horizontal="center"/>
    </xf>
    <xf numFmtId="1" fontId="52" fillId="10" borderId="0" xfId="0" applyNumberFormat="1" applyFont="1" applyFill="1" applyBorder="1" applyAlignment="1" applyProtection="1">
      <alignment horizontal="center"/>
    </xf>
    <xf numFmtId="164" fontId="52" fillId="10" borderId="0" xfId="0" applyNumberFormat="1" applyFont="1" applyFill="1" applyBorder="1" applyAlignment="1" applyProtection="1">
      <alignment horizontal="center"/>
    </xf>
    <xf numFmtId="164" fontId="53" fillId="10" borderId="0" xfId="0" applyNumberFormat="1" applyFont="1" applyFill="1" applyAlignment="1" applyProtection="1">
      <alignment horizontal="center"/>
    </xf>
    <xf numFmtId="164" fontId="53" fillId="10" borderId="0" xfId="0" applyNumberFormat="1" applyFont="1" applyFill="1" applyAlignment="1">
      <alignment horizontal="center"/>
    </xf>
    <xf numFmtId="164" fontId="54" fillId="10" borderId="0" xfId="0" applyNumberFormat="1" applyFont="1" applyFill="1" applyAlignment="1">
      <alignment horizontal="center"/>
    </xf>
    <xf numFmtId="164" fontId="54" fillId="10" borderId="0" xfId="0" applyNumberFormat="1" applyFont="1" applyFill="1" applyAlignment="1" applyProtection="1">
      <alignment horizontal="center"/>
    </xf>
    <xf numFmtId="164" fontId="6" fillId="10" borderId="0" xfId="0" applyNumberFormat="1" applyFont="1" applyFill="1" applyAlignment="1" applyProtection="1">
      <alignment horizontal="center"/>
    </xf>
    <xf numFmtId="39" fontId="54" fillId="10" borderId="0" xfId="0" applyNumberFormat="1" applyFont="1" applyFill="1" applyAlignment="1" applyProtection="1">
      <alignment horizontal="center"/>
    </xf>
    <xf numFmtId="10" fontId="47" fillId="10" borderId="0" xfId="0" applyNumberFormat="1" applyFont="1" applyFill="1" applyAlignment="1">
      <alignment horizontal="center"/>
    </xf>
    <xf numFmtId="0" fontId="47" fillId="10" borderId="0" xfId="0" applyFont="1" applyFill="1" applyAlignment="1" applyProtection="1">
      <alignment horizontal="center"/>
      <protection locked="0"/>
    </xf>
    <xf numFmtId="0" fontId="46" fillId="10" borderId="0" xfId="0" applyFont="1" applyFill="1" applyAlignment="1" applyProtection="1">
      <alignment horizontal="center"/>
      <protection locked="0"/>
    </xf>
    <xf numFmtId="0" fontId="46" fillId="10" borderId="0" xfId="0" applyNumberFormat="1" applyFont="1" applyFill="1" applyAlignment="1" applyProtection="1">
      <alignment horizontal="center"/>
      <protection locked="0"/>
    </xf>
    <xf numFmtId="16" fontId="6" fillId="2" borderId="0" xfId="0" applyNumberFormat="1" applyFont="1" applyFill="1" applyAlignment="1">
      <alignment horizontal="center"/>
    </xf>
    <xf numFmtId="39" fontId="55" fillId="10" borderId="0" xfId="0" applyNumberFormat="1" applyFont="1" applyFill="1" applyAlignment="1" applyProtection="1">
      <alignment horizontal="center"/>
    </xf>
    <xf numFmtId="0" fontId="6" fillId="0" borderId="0" xfId="0" applyFont="1" applyFill="1" applyAlignment="1">
      <alignment horizontal="center"/>
    </xf>
    <xf numFmtId="0" fontId="6" fillId="0" borderId="0" xfId="0" applyFont="1" applyAlignment="1" applyProtection="1">
      <alignment horizontal="center"/>
      <protection locked="0"/>
    </xf>
    <xf numFmtId="39" fontId="6" fillId="0" borderId="0" xfId="0" applyNumberFormat="1" applyFont="1" applyFill="1" applyAlignment="1" applyProtection="1">
      <alignment horizontal="center"/>
    </xf>
    <xf numFmtId="164" fontId="6" fillId="2" borderId="0" xfId="0" applyNumberFormat="1" applyFont="1" applyFill="1" applyAlignment="1">
      <alignment horizontal="center"/>
    </xf>
    <xf numFmtId="164" fontId="55" fillId="10" borderId="0" xfId="0" applyNumberFormat="1" applyFont="1" applyFill="1" applyAlignment="1">
      <alignment horizontal="center"/>
    </xf>
    <xf numFmtId="164" fontId="55" fillId="10" borderId="0" xfId="0" applyNumberFormat="1" applyFont="1" applyFill="1" applyAlignment="1" applyProtection="1">
      <alignment horizontal="center"/>
    </xf>
    <xf numFmtId="164" fontId="6" fillId="0" borderId="0" xfId="0" applyNumberFormat="1" applyFont="1" applyAlignment="1" applyProtection="1">
      <alignment horizontal="center"/>
    </xf>
    <xf numFmtId="10" fontId="46" fillId="10" borderId="0" xfId="0" applyNumberFormat="1" applyFont="1" applyFill="1" applyAlignment="1">
      <alignment horizontal="center"/>
    </xf>
    <xf numFmtId="164" fontId="52" fillId="10" borderId="0" xfId="0" applyNumberFormat="1" applyFont="1" applyFill="1" applyAlignment="1">
      <alignment horizontal="center"/>
    </xf>
    <xf numFmtId="0" fontId="46" fillId="10" borderId="0" xfId="0" applyFont="1" applyFill="1" applyAlignment="1">
      <alignment horizontal="center"/>
    </xf>
    <xf numFmtId="164" fontId="0" fillId="6" borderId="0" xfId="0" applyNumberFormat="1" applyFill="1" applyBorder="1" applyAlignment="1">
      <alignment horizontal="center"/>
    </xf>
    <xf numFmtId="164" fontId="50" fillId="0" borderId="0" xfId="0" applyNumberFormat="1" applyFont="1" applyFill="1" applyAlignment="1">
      <alignment horizontal="center"/>
    </xf>
    <xf numFmtId="2" fontId="53" fillId="10" borderId="0" xfId="0" applyNumberFormat="1" applyFont="1" applyFill="1" applyBorder="1" applyAlignment="1">
      <alignment horizontal="center"/>
    </xf>
    <xf numFmtId="164" fontId="51" fillId="0" borderId="0" xfId="0" applyNumberFormat="1" applyFont="1" applyFill="1" applyAlignment="1" applyProtection="1">
      <alignment horizontal="center"/>
    </xf>
    <xf numFmtId="164" fontId="53" fillId="10" borderId="0" xfId="0" applyNumberFormat="1" applyFont="1" applyFill="1" applyAlignment="1" applyProtection="1">
      <alignment horizontal="center"/>
      <protection locked="0"/>
    </xf>
    <xf numFmtId="0" fontId="1" fillId="10" borderId="0" xfId="0" applyFont="1" applyFill="1" applyBorder="1" applyAlignment="1" applyProtection="1">
      <protection locked="0"/>
    </xf>
    <xf numFmtId="0" fontId="29" fillId="0" borderId="16" xfId="0" applyFont="1" applyFill="1" applyBorder="1" applyAlignment="1" applyProtection="1">
      <protection locked="0"/>
    </xf>
    <xf numFmtId="0" fontId="1" fillId="10" borderId="17" xfId="0" applyFont="1" applyFill="1" applyBorder="1" applyAlignment="1" applyProtection="1">
      <protection locked="0"/>
    </xf>
    <xf numFmtId="0" fontId="1" fillId="10" borderId="17" xfId="0" applyFont="1" applyFill="1" applyBorder="1"/>
    <xf numFmtId="2" fontId="52" fillId="10" borderId="0" xfId="0" applyNumberFormat="1" applyFont="1" applyFill="1" applyAlignment="1">
      <alignment horizontal="center"/>
    </xf>
    <xf numFmtId="164" fontId="47" fillId="10" borderId="0" xfId="0" applyNumberFormat="1" applyFont="1" applyFill="1" applyAlignment="1">
      <alignment horizontal="right" indent="1"/>
    </xf>
    <xf numFmtId="0" fontId="9" fillId="4" borderId="1" xfId="0" applyFont="1" applyFill="1" applyBorder="1"/>
    <xf numFmtId="0" fontId="1" fillId="4" borderId="1" xfId="0" applyFont="1" applyFill="1" applyBorder="1" applyAlignment="1">
      <alignment horizontal="center"/>
    </xf>
    <xf numFmtId="1" fontId="1" fillId="4" borderId="1" xfId="0" applyNumberFormat="1" applyFont="1" applyFill="1" applyBorder="1" applyAlignment="1">
      <alignment horizontal="center"/>
    </xf>
    <xf numFmtId="44" fontId="1" fillId="4" borderId="1" xfId="0" applyNumberFormat="1" applyFont="1" applyFill="1" applyBorder="1"/>
    <xf numFmtId="0" fontId="1" fillId="4" borderId="1" xfId="0" applyFont="1" applyFill="1" applyBorder="1"/>
    <xf numFmtId="44" fontId="6" fillId="4" borderId="1" xfId="0" applyNumberFormat="1" applyFont="1" applyFill="1" applyBorder="1"/>
    <xf numFmtId="0" fontId="0" fillId="4" borderId="1" xfId="0" applyFill="1" applyBorder="1"/>
    <xf numFmtId="165" fontId="47" fillId="10" borderId="0" xfId="0" applyNumberFormat="1" applyFont="1" applyFill="1" applyAlignment="1">
      <alignment horizontal="center"/>
    </xf>
    <xf numFmtId="1" fontId="47" fillId="10" borderId="0" xfId="0" applyNumberFormat="1" applyFont="1" applyFill="1" applyAlignment="1">
      <alignment horizontal="center"/>
    </xf>
    <xf numFmtId="0" fontId="1" fillId="6" borderId="6" xfId="0" applyFont="1" applyFill="1" applyBorder="1" applyAlignment="1">
      <alignment horizontal="center"/>
    </xf>
    <xf numFmtId="0" fontId="24" fillId="6" borderId="6" xfId="0" applyFont="1" applyFill="1" applyBorder="1"/>
    <xf numFmtId="0" fontId="16" fillId="2" borderId="5" xfId="0" applyFont="1" applyFill="1" applyBorder="1" applyAlignment="1">
      <alignment horizontal="center"/>
    </xf>
    <xf numFmtId="0" fontId="1" fillId="3" borderId="5" xfId="0" applyFont="1" applyFill="1" applyBorder="1" applyAlignment="1">
      <alignment horizontal="center"/>
    </xf>
    <xf numFmtId="0" fontId="1" fillId="10" borderId="0" xfId="0" applyFont="1" applyFill="1"/>
    <xf numFmtId="0" fontId="1" fillId="2" borderId="5" xfId="0" applyFont="1" applyFill="1" applyBorder="1" applyAlignment="1">
      <alignment horizontal="center" wrapText="1"/>
    </xf>
    <xf numFmtId="1" fontId="0" fillId="6" borderId="6" xfId="0" applyNumberFormat="1" applyFill="1" applyBorder="1" applyAlignment="1">
      <alignment horizontal="center"/>
    </xf>
    <xf numFmtId="2" fontId="6" fillId="2" borderId="6" xfId="0" applyNumberFormat="1" applyFont="1" applyFill="1" applyBorder="1" applyAlignment="1">
      <alignment horizontal="center"/>
    </xf>
    <xf numFmtId="7" fontId="16" fillId="13" borderId="6" xfId="0" applyNumberFormat="1" applyFont="1" applyFill="1" applyBorder="1" applyAlignment="1">
      <alignment horizontal="center"/>
    </xf>
    <xf numFmtId="0" fontId="16" fillId="13" borderId="6" xfId="0" applyFont="1" applyFill="1" applyBorder="1"/>
    <xf numFmtId="39" fontId="16" fillId="13" borderId="6" xfId="0" applyNumberFormat="1" applyFont="1" applyFill="1" applyBorder="1" applyAlignment="1">
      <alignment horizontal="center"/>
    </xf>
    <xf numFmtId="0" fontId="1" fillId="12" borderId="3" xfId="0" applyFont="1" applyFill="1" applyBorder="1"/>
    <xf numFmtId="0" fontId="1" fillId="12" borderId="1" xfId="0" applyFont="1" applyFill="1" applyBorder="1"/>
    <xf numFmtId="0" fontId="36" fillId="12" borderId="1" xfId="0" applyFont="1" applyFill="1" applyBorder="1"/>
    <xf numFmtId="0" fontId="47" fillId="4" borderId="0" xfId="0" applyFont="1" applyFill="1"/>
    <xf numFmtId="164" fontId="6" fillId="3" borderId="0" xfId="0" applyNumberFormat="1" applyFont="1" applyFill="1" applyAlignment="1" applyProtection="1">
      <alignment horizontal="left"/>
    </xf>
    <xf numFmtId="164" fontId="6" fillId="3" borderId="0" xfId="0" applyNumberFormat="1" applyFont="1" applyFill="1" applyAlignment="1">
      <alignment horizontal="left"/>
    </xf>
    <xf numFmtId="0" fontId="1" fillId="10" borderId="0" xfId="0" applyFont="1" applyFill="1" applyBorder="1"/>
    <xf numFmtId="0" fontId="7" fillId="5" borderId="0" xfId="2" applyFill="1" applyAlignment="1" applyProtection="1"/>
    <xf numFmtId="0" fontId="1" fillId="12" borderId="0" xfId="0" applyFont="1" applyFill="1"/>
    <xf numFmtId="0" fontId="6" fillId="10" borderId="0" xfId="0" applyFont="1" applyFill="1" applyAlignment="1">
      <alignment horizontal="right"/>
    </xf>
    <xf numFmtId="0" fontId="7" fillId="10" borderId="0" xfId="2" applyFill="1" applyAlignment="1" applyProtection="1"/>
    <xf numFmtId="0" fontId="50" fillId="10" borderId="0" xfId="0" applyFont="1" applyFill="1" applyBorder="1" applyAlignment="1"/>
    <xf numFmtId="0" fontId="56" fillId="10" borderId="0" xfId="0" applyFont="1" applyFill="1" applyBorder="1" applyAlignment="1"/>
    <xf numFmtId="0" fontId="6" fillId="2" borderId="1" xfId="0" applyFont="1" applyFill="1" applyBorder="1"/>
    <xf numFmtId="0" fontId="0" fillId="0" borderId="0" xfId="0" applyProtection="1">
      <protection locked="0"/>
    </xf>
    <xf numFmtId="0" fontId="0" fillId="2" borderId="0" xfId="0" applyFill="1"/>
    <xf numFmtId="0" fontId="6" fillId="11" borderId="11" xfId="0" applyFont="1" applyFill="1" applyBorder="1" applyAlignment="1">
      <alignment horizontal="center"/>
    </xf>
    <xf numFmtId="0" fontId="6" fillId="2" borderId="0" xfId="0" applyNumberFormat="1" applyFont="1" applyFill="1" applyAlignment="1">
      <alignment horizontal="center"/>
    </xf>
    <xf numFmtId="0" fontId="1" fillId="13" borderId="6" xfId="0" applyFont="1" applyFill="1" applyBorder="1"/>
    <xf numFmtId="0" fontId="0" fillId="2" borderId="0" xfId="0" applyFill="1"/>
    <xf numFmtId="0" fontId="7" fillId="4" borderId="0" xfId="2" applyFill="1" applyBorder="1" applyAlignment="1" applyProtection="1"/>
    <xf numFmtId="0" fontId="0" fillId="4" borderId="0" xfId="0" applyFill="1" applyBorder="1" applyAlignment="1">
      <alignment horizontal="center" vertical="center"/>
    </xf>
    <xf numFmtId="0" fontId="10" fillId="4" borderId="0" xfId="0" applyFont="1" applyFill="1" applyBorder="1"/>
    <xf numFmtId="0" fontId="1" fillId="10" borderId="0" xfId="0" applyFont="1" applyFill="1" applyBorder="1" applyAlignment="1">
      <alignment horizontal="center"/>
    </xf>
    <xf numFmtId="0" fontId="10" fillId="10" borderId="0" xfId="0" applyFont="1" applyFill="1"/>
    <xf numFmtId="0" fontId="7" fillId="4" borderId="0" xfId="2" applyFill="1" applyAlignment="1" applyProtection="1"/>
    <xf numFmtId="164" fontId="57" fillId="10" borderId="0" xfId="0" applyNumberFormat="1" applyFont="1" applyFill="1" applyAlignment="1" applyProtection="1">
      <alignment horizontal="left"/>
    </xf>
    <xf numFmtId="0" fontId="10" fillId="4" borderId="1" xfId="0" applyFont="1" applyFill="1" applyBorder="1"/>
    <xf numFmtId="0" fontId="10" fillId="4" borderId="1" xfId="0" applyFont="1" applyFill="1" applyBorder="1" applyAlignment="1">
      <alignment horizontal="center"/>
    </xf>
    <xf numFmtId="0" fontId="10" fillId="4" borderId="1" xfId="0" applyFont="1" applyFill="1" applyBorder="1" applyAlignment="1">
      <alignment horizontal="center" vertical="center"/>
    </xf>
    <xf numFmtId="0" fontId="10" fillId="2" borderId="0" xfId="0" applyFont="1" applyFill="1" applyBorder="1"/>
    <xf numFmtId="0" fontId="10" fillId="2" borderId="0" xfId="0" applyFont="1" applyFill="1" applyBorder="1" applyAlignment="1">
      <alignment horizontal="center" vertical="center"/>
    </xf>
    <xf numFmtId="0" fontId="10" fillId="3" borderId="0" xfId="0" applyFont="1" applyFill="1" applyBorder="1" applyAlignment="1">
      <alignment horizontal="center"/>
    </xf>
    <xf numFmtId="0" fontId="0" fillId="0" borderId="0" xfId="0" applyBorder="1" applyProtection="1">
      <protection locked="0"/>
    </xf>
    <xf numFmtId="0" fontId="0" fillId="2" borderId="0" xfId="0" applyFill="1" applyBorder="1"/>
    <xf numFmtId="1" fontId="58" fillId="0" borderId="0" xfId="0" applyNumberFormat="1" applyFont="1" applyFill="1" applyBorder="1" applyAlignment="1" applyProtection="1">
      <alignment horizontal="center"/>
    </xf>
    <xf numFmtId="0" fontId="0" fillId="0" borderId="0" xfId="0" applyBorder="1" applyAlignment="1" applyProtection="1">
      <alignment horizontal="center" vertical="center"/>
      <protection locked="0"/>
    </xf>
    <xf numFmtId="164" fontId="58" fillId="0" borderId="0" xfId="0" applyNumberFormat="1" applyFont="1" applyFill="1" applyBorder="1" applyAlignment="1" applyProtection="1">
      <alignment horizontal="center"/>
    </xf>
    <xf numFmtId="164" fontId="0" fillId="3" borderId="0" xfId="0" applyNumberFormat="1" applyFill="1" applyBorder="1" applyProtection="1"/>
    <xf numFmtId="0" fontId="0" fillId="2" borderId="0" xfId="0" applyFill="1" applyBorder="1" applyAlignment="1">
      <alignment horizontal="center"/>
    </xf>
    <xf numFmtId="0" fontId="0" fillId="2" borderId="0" xfId="0" applyFill="1" applyBorder="1" applyAlignment="1">
      <alignment horizontal="center" vertical="center"/>
    </xf>
    <xf numFmtId="164" fontId="0" fillId="2" borderId="0" xfId="0" applyNumberFormat="1" applyFill="1" applyBorder="1" applyAlignment="1">
      <alignment horizontal="center"/>
    </xf>
    <xf numFmtId="164" fontId="0" fillId="3" borderId="0" xfId="0" applyNumberFormat="1" applyFill="1" applyProtection="1"/>
    <xf numFmtId="1" fontId="50" fillId="0" borderId="0" xfId="0" applyNumberFormat="1" applyFont="1" applyFill="1" applyAlignment="1">
      <alignment horizontal="center"/>
    </xf>
    <xf numFmtId="164" fontId="57" fillId="0" borderId="0" xfId="0" applyNumberFormat="1" applyFont="1" applyFill="1" applyAlignment="1" applyProtection="1">
      <alignment horizontal="center"/>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0" fontId="12" fillId="2" borderId="0" xfId="0" applyFont="1" applyFill="1"/>
    <xf numFmtId="2" fontId="50" fillId="0" borderId="0" xfId="0" applyNumberFormat="1" applyFont="1" applyFill="1" applyAlignment="1">
      <alignment horizontal="right" indent="1"/>
    </xf>
    <xf numFmtId="2" fontId="59" fillId="0" borderId="0" xfId="0" applyNumberFormat="1" applyFont="1" applyFill="1" applyAlignment="1" applyProtection="1">
      <alignment horizontal="center"/>
    </xf>
    <xf numFmtId="164" fontId="59" fillId="0" borderId="0" xfId="0" applyNumberFormat="1" applyFont="1" applyFill="1" applyAlignment="1" applyProtection="1">
      <alignment horizontal="center"/>
    </xf>
    <xf numFmtId="2" fontId="0" fillId="0" borderId="0" xfId="0" applyNumberFormat="1" applyAlignment="1" applyProtection="1">
      <alignment horizontal="center"/>
    </xf>
    <xf numFmtId="164" fontId="0" fillId="0" borderId="0" xfId="0" applyNumberFormat="1" applyAlignment="1" applyProtection="1">
      <alignment horizontal="center"/>
    </xf>
    <xf numFmtId="164" fontId="0" fillId="0" borderId="0" xfId="0" applyNumberFormat="1" applyAlignment="1" applyProtection="1">
      <alignment horizontal="center"/>
      <protection locked="0"/>
    </xf>
    <xf numFmtId="0" fontId="0" fillId="2" borderId="0" xfId="0" applyFill="1" applyAlignment="1" applyProtection="1">
      <protection locked="0"/>
    </xf>
    <xf numFmtId="10" fontId="50" fillId="10" borderId="0" xfId="0" applyNumberFormat="1" applyFont="1" applyFill="1" applyAlignment="1">
      <alignment horizontal="center"/>
    </xf>
    <xf numFmtId="0" fontId="6" fillId="7" borderId="0" xfId="0" applyFont="1" applyFill="1" applyAlignment="1" applyProtection="1">
      <protection locked="0"/>
    </xf>
    <xf numFmtId="0" fontId="6" fillId="7" borderId="0" xfId="0" applyFont="1" applyFill="1" applyAlignment="1" applyProtection="1">
      <alignment horizontal="center"/>
      <protection locked="0"/>
    </xf>
    <xf numFmtId="0" fontId="0" fillId="2" borderId="2" xfId="0" applyNumberFormat="1" applyFill="1" applyBorder="1" applyAlignment="1">
      <alignment horizontal="center"/>
    </xf>
    <xf numFmtId="0" fontId="0" fillId="2" borderId="2" xfId="0" applyFill="1" applyBorder="1" applyAlignment="1">
      <alignment horizontal="center"/>
    </xf>
    <xf numFmtId="0" fontId="2" fillId="10" borderId="0" xfId="0" applyFont="1" applyFill="1"/>
    <xf numFmtId="0" fontId="2" fillId="10" borderId="0" xfId="0" applyFont="1" applyFill="1" applyBorder="1"/>
    <xf numFmtId="0" fontId="2" fillId="10" borderId="0" xfId="0" applyFont="1" applyFill="1" applyBorder="1" applyAlignment="1">
      <alignment horizontal="center"/>
    </xf>
    <xf numFmtId="166" fontId="9" fillId="10" borderId="0" xfId="0" applyNumberFormat="1" applyFont="1" applyFill="1" applyBorder="1" applyAlignment="1">
      <alignment horizontal="center"/>
    </xf>
    <xf numFmtId="166" fontId="2" fillId="10" borderId="0" xfId="0" applyNumberFormat="1" applyFont="1" applyFill="1" applyBorder="1" applyAlignment="1">
      <alignment horizontal="center"/>
    </xf>
    <xf numFmtId="0" fontId="34" fillId="4" borderId="0" xfId="2" applyFont="1" applyFill="1" applyAlignment="1" applyProtection="1">
      <alignment horizontal="left"/>
    </xf>
    <xf numFmtId="0" fontId="7" fillId="0" borderId="0" xfId="2" applyAlignment="1" applyProtection="1"/>
    <xf numFmtId="0" fontId="7" fillId="10" borderId="0" xfId="2" quotePrefix="1" applyFill="1" applyAlignment="1" applyProtection="1"/>
    <xf numFmtId="0" fontId="7" fillId="4" borderId="0" xfId="2" applyFill="1" applyAlignment="1" applyProtection="1">
      <alignment horizontal="left"/>
    </xf>
    <xf numFmtId="0" fontId="2" fillId="4" borderId="0" xfId="0" applyFont="1" applyFill="1" applyAlignment="1">
      <alignment horizontal="center"/>
    </xf>
    <xf numFmtId="0" fontId="9" fillId="4" borderId="1" xfId="0" applyFont="1" applyFill="1" applyBorder="1" applyAlignment="1">
      <alignment wrapText="1"/>
    </xf>
    <xf numFmtId="0" fontId="0" fillId="4" borderId="1" xfId="0" applyFill="1" applyBorder="1" applyAlignment="1"/>
    <xf numFmtId="0" fontId="0" fillId="3" borderId="3" xfId="0" applyFill="1" applyBorder="1"/>
    <xf numFmtId="0" fontId="0" fillId="7" borderId="0" xfId="0" applyFill="1" applyBorder="1"/>
    <xf numFmtId="0" fontId="0" fillId="3" borderId="3" xfId="0" applyFill="1" applyBorder="1" applyAlignment="1">
      <alignment wrapText="1"/>
    </xf>
    <xf numFmtId="0" fontId="0" fillId="3" borderId="1" xfId="0" applyFill="1" applyBorder="1" applyAlignment="1">
      <alignment wrapText="1"/>
    </xf>
    <xf numFmtId="0" fontId="0" fillId="7" borderId="3" xfId="0" applyFill="1" applyBorder="1"/>
    <xf numFmtId="0" fontId="0" fillId="7" borderId="1" xfId="0" applyFill="1" applyBorder="1"/>
    <xf numFmtId="0" fontId="2" fillId="6" borderId="2" xfId="0" applyFont="1" applyFill="1" applyBorder="1"/>
    <xf numFmtId="0" fontId="10" fillId="2" borderId="3" xfId="0" applyFont="1" applyFill="1" applyBorder="1"/>
    <xf numFmtId="0" fontId="10" fillId="2" borderId="3" xfId="0" applyFont="1" applyFill="1" applyBorder="1" applyAlignment="1">
      <alignment horizontal="center"/>
    </xf>
    <xf numFmtId="0" fontId="10" fillId="2" borderId="3" xfId="0" applyFont="1" applyFill="1" applyBorder="1" applyAlignment="1">
      <alignment horizontal="center" vertical="center"/>
    </xf>
    <xf numFmtId="0" fontId="10" fillId="3" borderId="3" xfId="0" applyFont="1" applyFill="1" applyBorder="1" applyAlignment="1">
      <alignment horizontal="center"/>
    </xf>
    <xf numFmtId="2" fontId="58" fillId="0" borderId="0" xfId="0" applyNumberFormat="1" applyFont="1" applyFill="1" applyBorder="1" applyAlignment="1" applyProtection="1">
      <alignment horizontal="center"/>
    </xf>
    <xf numFmtId="165" fontId="50" fillId="0" borderId="0" xfId="0" applyNumberFormat="1" applyFont="1" applyFill="1" applyAlignment="1">
      <alignment horizontal="center"/>
    </xf>
    <xf numFmtId="165" fontId="0" fillId="2" borderId="2" xfId="0" applyNumberFormat="1" applyFill="1" applyBorder="1" applyAlignment="1">
      <alignment horizontal="center"/>
    </xf>
    <xf numFmtId="0" fontId="1" fillId="3" borderId="2" xfId="0" applyFont="1" applyFill="1" applyBorder="1"/>
    <xf numFmtId="0" fontId="1" fillId="11" borderId="3" xfId="0" applyFont="1" applyFill="1" applyBorder="1"/>
    <xf numFmtId="0" fontId="1" fillId="11" borderId="1" xfId="0" applyFont="1" applyFill="1" applyBorder="1"/>
    <xf numFmtId="0" fontId="34" fillId="10" borderId="0" xfId="2" applyFont="1" applyFill="1" applyAlignment="1" applyProtection="1">
      <alignment horizontal="left"/>
    </xf>
    <xf numFmtId="0" fontId="7" fillId="10" borderId="0" xfId="2" applyFill="1" applyAlignment="1" applyProtection="1">
      <alignment horizontal="left"/>
    </xf>
    <xf numFmtId="0" fontId="0" fillId="4" borderId="0" xfId="0" applyFill="1" applyAlignment="1">
      <alignment textRotation="90"/>
    </xf>
    <xf numFmtId="0" fontId="0" fillId="0" borderId="0" xfId="0" applyAlignment="1"/>
    <xf numFmtId="0" fontId="9" fillId="2" borderId="0" xfId="0" applyFont="1" applyFill="1" applyBorder="1" applyAlignment="1">
      <alignment horizontal="left"/>
    </xf>
    <xf numFmtId="0" fontId="1" fillId="4" borderId="0" xfId="0" applyFont="1" applyFill="1" applyAlignment="1">
      <alignment horizontal="left"/>
    </xf>
    <xf numFmtId="0" fontId="0" fillId="0" borderId="0" xfId="0" applyAlignment="1">
      <alignment horizontal="left"/>
    </xf>
    <xf numFmtId="0" fontId="6" fillId="10" borderId="0" xfId="0" applyFont="1" applyFill="1" applyBorder="1" applyAlignment="1"/>
    <xf numFmtId="0" fontId="1" fillId="10" borderId="0" xfId="0" applyFont="1" applyFill="1" applyBorder="1" applyAlignment="1"/>
    <xf numFmtId="0" fontId="52" fillId="10" borderId="0" xfId="0" applyFont="1" applyFill="1" applyBorder="1" applyAlignment="1"/>
    <xf numFmtId="0" fontId="50" fillId="10" borderId="0" xfId="0" applyFont="1" applyFill="1" applyBorder="1" applyAlignment="1"/>
    <xf numFmtId="0" fontId="56" fillId="10" borderId="0" xfId="0" applyFont="1" applyFill="1" applyBorder="1" applyAlignment="1"/>
    <xf numFmtId="0" fontId="57" fillId="10" borderId="0" xfId="0" applyFont="1" applyFill="1" applyBorder="1" applyAlignment="1"/>
    <xf numFmtId="0" fontId="48" fillId="10" borderId="0" xfId="0" applyFont="1" applyFill="1" applyBorder="1" applyAlignment="1"/>
    <xf numFmtId="0" fontId="49" fillId="10" borderId="0" xfId="0" applyFont="1" applyFill="1" applyBorder="1" applyAlignment="1"/>
    <xf numFmtId="0" fontId="9" fillId="6" borderId="0" xfId="0" applyFont="1" applyFill="1" applyBorder="1" applyAlignment="1">
      <alignment horizontal="left"/>
    </xf>
    <xf numFmtId="0" fontId="28" fillId="3" borderId="7" xfId="0" applyFont="1" applyFill="1" applyBorder="1" applyAlignment="1">
      <alignment horizontal="center" wrapText="1"/>
    </xf>
    <xf numFmtId="0" fontId="27" fillId="3" borderId="2" xfId="0" applyFont="1" applyFill="1" applyBorder="1" applyAlignment="1">
      <alignment horizontal="center"/>
    </xf>
    <xf numFmtId="0" fontId="27" fillId="3" borderId="8" xfId="0" applyFont="1" applyFill="1" applyBorder="1" applyAlignment="1">
      <alignment horizontal="center"/>
    </xf>
    <xf numFmtId="164" fontId="9" fillId="2" borderId="6" xfId="0" applyNumberFormat="1" applyFont="1" applyFill="1" applyBorder="1" applyAlignment="1">
      <alignment horizontal="center"/>
    </xf>
    <xf numFmtId="0" fontId="0" fillId="0" borderId="6" xfId="0" applyBorder="1" applyAlignment="1"/>
    <xf numFmtId="0" fontId="1" fillId="0" borderId="0" xfId="0" applyFont="1" applyAlignment="1" applyProtection="1">
      <alignment horizontal="left"/>
      <protection locked="0"/>
    </xf>
    <xf numFmtId="0" fontId="7" fillId="4" borderId="0" xfId="2" applyFill="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1" fillId="10" borderId="0" xfId="0" applyFont="1" applyFill="1"/>
    <xf numFmtId="0" fontId="1" fillId="4" borderId="0" xfId="0" applyFont="1" applyFill="1" applyAlignment="1"/>
    <xf numFmtId="0" fontId="9" fillId="5" borderId="0" xfId="0" applyFont="1" applyFill="1" applyAlignment="1" applyProtection="1">
      <alignment horizontal="left" wrapText="1"/>
      <protection locked="0"/>
    </xf>
    <xf numFmtId="0" fontId="2" fillId="5" borderId="0" xfId="0" applyFont="1" applyFill="1" applyAlignment="1" applyProtection="1">
      <alignment horizontal="left" wrapText="1"/>
      <protection locked="0"/>
    </xf>
    <xf numFmtId="0" fontId="9" fillId="2" borderId="1" xfId="0" applyFont="1" applyFill="1" applyBorder="1" applyAlignment="1"/>
    <xf numFmtId="0" fontId="0" fillId="0" borderId="1" xfId="0" applyBorder="1" applyAlignment="1"/>
    <xf numFmtId="0" fontId="9" fillId="5" borderId="0" xfId="0" applyFont="1" applyFill="1" applyAlignment="1" applyProtection="1">
      <alignment wrapText="1"/>
      <protection locked="0"/>
    </xf>
    <xf numFmtId="0" fontId="0" fillId="0" borderId="0" xfId="0" applyAlignment="1">
      <alignment wrapText="1"/>
    </xf>
    <xf numFmtId="0" fontId="1" fillId="4" borderId="0" xfId="0" applyFont="1" applyFill="1" applyAlignment="1" applyProtection="1">
      <alignment vertical="top" wrapText="1"/>
      <protection locked="0"/>
    </xf>
    <xf numFmtId="0" fontId="0" fillId="0" borderId="0" xfId="0" applyAlignment="1">
      <alignment vertical="top" wrapText="1"/>
    </xf>
    <xf numFmtId="0" fontId="7" fillId="4" borderId="0" xfId="2" applyFill="1" applyAlignment="1" applyProtection="1">
      <alignment vertical="top" wrapText="1"/>
      <protection locked="0"/>
    </xf>
    <xf numFmtId="0" fontId="7" fillId="0" borderId="0" xfId="2" applyAlignment="1" applyProtection="1">
      <alignment vertical="top" wrapText="1"/>
    </xf>
    <xf numFmtId="0" fontId="0" fillId="4" borderId="0" xfId="0" applyFill="1" applyAlignment="1" applyProtection="1">
      <alignment vertical="top" wrapText="1"/>
      <protection locked="0"/>
    </xf>
    <xf numFmtId="0" fontId="9" fillId="5" borderId="0" xfId="0" applyFont="1" applyFill="1" applyProtection="1">
      <protection locked="0"/>
    </xf>
    <xf numFmtId="0" fontId="6" fillId="2" borderId="1" xfId="0" applyFont="1" applyFill="1" applyBorder="1"/>
    <xf numFmtId="0" fontId="0" fillId="0" borderId="0" xfId="0" applyProtection="1">
      <protection locked="0"/>
    </xf>
    <xf numFmtId="0" fontId="0" fillId="2" borderId="0" xfId="0" applyFill="1"/>
    <xf numFmtId="0" fontId="9" fillId="5" borderId="0" xfId="0" applyFont="1" applyFill="1" applyAlignment="1" applyProtection="1">
      <protection locked="0"/>
    </xf>
    <xf numFmtId="1" fontId="58" fillId="10" borderId="0" xfId="0" applyNumberFormat="1" applyFont="1" applyFill="1" applyBorder="1" applyAlignment="1" applyProtection="1">
      <alignment horizontal="left"/>
    </xf>
    <xf numFmtId="2" fontId="59" fillId="0" borderId="0" xfId="0" applyNumberFormat="1" applyFont="1" applyFill="1" applyAlignment="1" applyProtection="1">
      <alignment horizontal="left"/>
    </xf>
    <xf numFmtId="0" fontId="9" fillId="4" borderId="0" xfId="0" applyFont="1" applyFill="1" applyBorder="1" applyAlignment="1" applyProtection="1">
      <alignment wrapText="1"/>
      <protection locked="0"/>
    </xf>
    <xf numFmtId="0" fontId="0" fillId="4" borderId="0" xfId="0" applyFill="1" applyBorder="1" applyAlignment="1">
      <alignment wrapText="1"/>
    </xf>
    <xf numFmtId="0" fontId="35" fillId="4" borderId="0" xfId="0" applyFont="1" applyFill="1" applyAlignment="1" applyProtection="1">
      <alignment horizontal="left" vertical="top" wrapText="1"/>
      <protection locked="0"/>
    </xf>
    <xf numFmtId="0" fontId="9" fillId="4" borderId="0" xfId="0" applyFont="1" applyFill="1" applyBorder="1" applyAlignment="1">
      <alignment wrapText="1"/>
    </xf>
    <xf numFmtId="0" fontId="0" fillId="4" borderId="0" xfId="0" applyFill="1" applyBorder="1" applyAlignment="1"/>
    <xf numFmtId="0" fontId="0" fillId="0" borderId="0" xfId="0" applyAlignment="1" applyProtection="1">
      <alignment horizontal="left"/>
      <protection locked="0"/>
    </xf>
    <xf numFmtId="0" fontId="9" fillId="2" borderId="3" xfId="0" applyFont="1" applyFill="1" applyBorder="1" applyAlignment="1"/>
    <xf numFmtId="0" fontId="0" fillId="0" borderId="3" xfId="0" applyBorder="1" applyAlignment="1"/>
    <xf numFmtId="0" fontId="37" fillId="8" borderId="7" xfId="0" applyFont="1" applyFill="1" applyBorder="1" applyAlignment="1"/>
    <xf numFmtId="0" fontId="37" fillId="8" borderId="2" xfId="0" applyFont="1" applyFill="1" applyBorder="1" applyAlignment="1"/>
    <xf numFmtId="0" fontId="37" fillId="8" borderId="8" xfId="0" applyFont="1" applyFill="1" applyBorder="1" applyAlignment="1"/>
    <xf numFmtId="0" fontId="9" fillId="6" borderId="7" xfId="0" applyFont="1" applyFill="1" applyBorder="1" applyAlignment="1">
      <alignment horizontal="left"/>
    </xf>
    <xf numFmtId="0" fontId="0" fillId="0" borderId="2" xfId="0" applyBorder="1" applyAlignment="1"/>
    <xf numFmtId="0" fontId="0" fillId="0" borderId="11" xfId="0" applyBorder="1" applyAlignment="1"/>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11" borderId="11" xfId="0" applyFont="1" applyFill="1" applyBorder="1" applyAlignment="1">
      <alignment horizontal="center"/>
    </xf>
    <xf numFmtId="0" fontId="6" fillId="11" borderId="7" xfId="0" applyFont="1" applyFill="1" applyBorder="1" applyAlignment="1">
      <alignment horizontal="center"/>
    </xf>
    <xf numFmtId="0" fontId="6" fillId="11" borderId="8" xfId="0" applyFont="1" applyFill="1" applyBorder="1" applyAlignment="1">
      <alignment horizontal="center"/>
    </xf>
    <xf numFmtId="0" fontId="6" fillId="12" borderId="5" xfId="0" applyFont="1" applyFill="1" applyBorder="1" applyAlignment="1">
      <alignment horizontal="center" vertical="center" wrapText="1"/>
    </xf>
    <xf numFmtId="0" fontId="6" fillId="12" borderId="9" xfId="0" applyFont="1" applyFill="1" applyBorder="1" applyAlignment="1">
      <alignment vertical="center"/>
    </xf>
    <xf numFmtId="0" fontId="23" fillId="6" borderId="7" xfId="0" applyFont="1" applyFill="1" applyBorder="1" applyAlignment="1">
      <alignment horizontal="left"/>
    </xf>
    <xf numFmtId="0" fontId="0" fillId="0" borderId="8" xfId="0" applyBorder="1" applyAlignment="1"/>
    <xf numFmtId="0" fontId="9" fillId="2" borderId="7" xfId="0" applyFont="1" applyFill="1" applyBorder="1" applyAlignment="1">
      <alignment horizontal="center"/>
    </xf>
    <xf numFmtId="0" fontId="9" fillId="2" borderId="2" xfId="0" applyFont="1" applyFill="1" applyBorder="1" applyAlignment="1">
      <alignment horizontal="center"/>
    </xf>
    <xf numFmtId="0" fontId="9" fillId="2" borderId="8" xfId="0" applyFont="1" applyFill="1" applyBorder="1" applyAlignment="1">
      <alignment horizontal="center"/>
    </xf>
    <xf numFmtId="0" fontId="32" fillId="6" borderId="7" xfId="0" applyFont="1" applyFill="1" applyBorder="1" applyAlignment="1">
      <alignment horizontal="center"/>
    </xf>
    <xf numFmtId="0" fontId="32" fillId="6" borderId="2" xfId="0" applyFont="1" applyFill="1" applyBorder="1" applyAlignment="1">
      <alignment horizontal="center"/>
    </xf>
    <xf numFmtId="0" fontId="32" fillId="6" borderId="8" xfId="0" applyFont="1" applyFill="1" applyBorder="1" applyAlignment="1">
      <alignment horizontal="center"/>
    </xf>
    <xf numFmtId="0" fontId="7" fillId="3" borderId="7" xfId="2" applyFill="1" applyBorder="1" applyAlignment="1" applyProtection="1"/>
    <xf numFmtId="0" fontId="7" fillId="3" borderId="2" xfId="2" applyFill="1" applyBorder="1" applyAlignment="1" applyProtection="1"/>
    <xf numFmtId="0" fontId="7" fillId="3" borderId="8" xfId="2" applyFill="1" applyBorder="1" applyAlignment="1" applyProtection="1"/>
    <xf numFmtId="0" fontId="19" fillId="6" borderId="7" xfId="0" applyFont="1" applyFill="1" applyBorder="1" applyAlignment="1">
      <alignment horizontal="left" wrapText="1"/>
    </xf>
    <xf numFmtId="0" fontId="19" fillId="6" borderId="2" xfId="0" applyFont="1" applyFill="1" applyBorder="1" applyAlignment="1">
      <alignment wrapText="1"/>
    </xf>
    <xf numFmtId="0" fontId="19" fillId="6" borderId="8" xfId="0" applyFont="1" applyFill="1" applyBorder="1" applyAlignment="1">
      <alignment wrapText="1"/>
    </xf>
    <xf numFmtId="0" fontId="7" fillId="0" borderId="2" xfId="2" applyBorder="1" applyAlignment="1" applyProtection="1"/>
    <xf numFmtId="0" fontId="7" fillId="0" borderId="8" xfId="2" applyBorder="1" applyAlignment="1" applyProtection="1"/>
    <xf numFmtId="0" fontId="25" fillId="6" borderId="6" xfId="0" applyFont="1" applyFill="1" applyBorder="1" applyAlignment="1"/>
    <xf numFmtId="0" fontId="0" fillId="6" borderId="6" xfId="0" applyFill="1" applyBorder="1" applyAlignment="1"/>
    <xf numFmtId="0" fontId="9" fillId="6" borderId="7" xfId="0" applyFont="1" applyFill="1" applyBorder="1" applyAlignment="1"/>
  </cellXfs>
  <cellStyles count="3">
    <cellStyle name="Comma" xfId="1" builtinId="3"/>
    <cellStyle name="Hyperlink" xfId="2"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7825896762904E-2"/>
          <c:y val="0.19486111111111112"/>
          <c:w val="0.86987729658792656"/>
          <c:h val="0.72088764946048411"/>
        </c:manualLayout>
      </c:layout>
      <c:barChart>
        <c:barDir val="col"/>
        <c:grouping val="clustered"/>
        <c:varyColors val="1"/>
        <c:ser>
          <c:idx val="0"/>
          <c:order val="0"/>
          <c:spPr>
            <a:ln w="19050">
              <a:solidFill>
                <a:srgbClr val="000000"/>
              </a:solidFill>
            </a:ln>
          </c:spPr>
          <c:invertIfNegative val="0"/>
          <c:dPt>
            <c:idx val="0"/>
            <c:invertIfNegative val="0"/>
            <c:bubble3D val="0"/>
            <c:spPr>
              <a:solidFill>
                <a:schemeClr val="accent1"/>
              </a:solidFill>
              <a:ln w="19050">
                <a:solidFill>
                  <a:srgbClr val="000000"/>
                </a:solidFill>
              </a:ln>
              <a:effectLst/>
            </c:spPr>
          </c:dPt>
          <c:dPt>
            <c:idx val="1"/>
            <c:invertIfNegative val="0"/>
            <c:bubble3D val="0"/>
            <c:spPr>
              <a:solidFill>
                <a:schemeClr val="accent2"/>
              </a:solidFill>
              <a:ln w="19050">
                <a:solidFill>
                  <a:srgbClr val="000000"/>
                </a:solidFill>
              </a:ln>
              <a:effectLst/>
            </c:spPr>
          </c:dPt>
          <c:dPt>
            <c:idx val="2"/>
            <c:invertIfNegative val="0"/>
            <c:bubble3D val="0"/>
            <c:spPr>
              <a:solidFill>
                <a:schemeClr val="accent3"/>
              </a:solidFill>
              <a:ln w="19050">
                <a:solidFill>
                  <a:srgbClr val="000000"/>
                </a:solidFill>
              </a:ln>
              <a:effectLst/>
            </c:spPr>
          </c:dPt>
          <c:dPt>
            <c:idx val="3"/>
            <c:invertIfNegative val="0"/>
            <c:bubble3D val="0"/>
            <c:spPr>
              <a:solidFill>
                <a:schemeClr val="accent4"/>
              </a:solidFill>
              <a:ln w="19050">
                <a:solidFill>
                  <a:srgbClr val="000000"/>
                </a:solidFill>
              </a:ln>
              <a:effectLst/>
            </c:spPr>
          </c:dPt>
          <c:dPt>
            <c:idx val="4"/>
            <c:invertIfNegative val="0"/>
            <c:bubble3D val="0"/>
            <c:spPr>
              <a:solidFill>
                <a:schemeClr val="accent5"/>
              </a:solidFill>
              <a:ln w="19050">
                <a:solidFill>
                  <a:srgbClr val="000000"/>
                </a:solidFill>
              </a:ln>
              <a:effectLst/>
            </c:spPr>
          </c:dPt>
          <c:dPt>
            <c:idx val="5"/>
            <c:invertIfNegative val="0"/>
            <c:bubble3D val="0"/>
            <c:spPr>
              <a:solidFill>
                <a:schemeClr val="accent6"/>
              </a:solidFill>
              <a:ln w="19050">
                <a:solidFill>
                  <a:srgbClr val="000000"/>
                </a:solidFill>
              </a:ln>
              <a:effectLst/>
            </c:spPr>
          </c:dPt>
          <c:dPt>
            <c:idx val="6"/>
            <c:invertIfNegative val="0"/>
            <c:bubble3D val="0"/>
            <c:spPr>
              <a:solidFill>
                <a:schemeClr val="accent1">
                  <a:lumMod val="60000"/>
                </a:schemeClr>
              </a:solidFill>
              <a:ln w="19050">
                <a:solidFill>
                  <a:srgbClr val="000000"/>
                </a:solidFill>
              </a:ln>
              <a:effectLst/>
            </c:spPr>
          </c:dPt>
          <c:dPt>
            <c:idx val="7"/>
            <c:invertIfNegative val="0"/>
            <c:bubble3D val="0"/>
            <c:spPr>
              <a:solidFill>
                <a:schemeClr val="accent2">
                  <a:lumMod val="60000"/>
                </a:schemeClr>
              </a:solidFill>
              <a:ln w="19050">
                <a:solidFill>
                  <a:srgbClr val="000000"/>
                </a:solidFill>
              </a:ln>
              <a:effectLst/>
            </c:spPr>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Graphical!$C$7:$C$14</c:f>
              <c:strCache>
                <c:ptCount val="8"/>
                <c:pt idx="0">
                  <c:v>WW</c:v>
                </c:pt>
                <c:pt idx="1">
                  <c:v>SB</c:v>
                </c:pt>
                <c:pt idx="2">
                  <c:v>SWSW</c:v>
                </c:pt>
                <c:pt idx="3">
                  <c:v>HRSW</c:v>
                </c:pt>
                <c:pt idx="4">
                  <c:v>P</c:v>
                </c:pt>
                <c:pt idx="5">
                  <c:v>AWP</c:v>
                </c:pt>
                <c:pt idx="6">
                  <c:v>Garbs</c:v>
                </c:pt>
                <c:pt idx="7">
                  <c:v>GCC</c:v>
                </c:pt>
              </c:strCache>
            </c:strRef>
          </c:cat>
          <c:val>
            <c:numRef>
              <c:f>Graphical!$D$7:$D$14</c:f>
              <c:numCache>
                <c:formatCode>"$"#,##0</c:formatCode>
                <c:ptCount val="8"/>
                <c:pt idx="0">
                  <c:v>-111.70947889084511</c:v>
                </c:pt>
                <c:pt idx="1">
                  <c:v>-143.15943325704217</c:v>
                </c:pt>
                <c:pt idx="2">
                  <c:v>-106.98611075704224</c:v>
                </c:pt>
                <c:pt idx="3">
                  <c:v>-78.15738075704229</c:v>
                </c:pt>
                <c:pt idx="4">
                  <c:v>-89.717337007042261</c:v>
                </c:pt>
                <c:pt idx="5">
                  <c:v>116.6598623943662</c:v>
                </c:pt>
                <c:pt idx="6">
                  <c:v>15.920652992957741</c:v>
                </c:pt>
                <c:pt idx="7">
                  <c:v>-52.79593749999998</c:v>
                </c:pt>
              </c:numCache>
            </c:numRef>
          </c:val>
        </c:ser>
        <c:dLbls>
          <c:dLblPos val="outEnd"/>
          <c:showLegendKey val="0"/>
          <c:showVal val="1"/>
          <c:showCatName val="0"/>
          <c:showSerName val="0"/>
          <c:showPercent val="0"/>
          <c:showBubbleSize val="0"/>
        </c:dLbls>
        <c:gapWidth val="96"/>
        <c:overlap val="-27"/>
        <c:axId val="1994370736"/>
        <c:axId val="1994371824"/>
      </c:barChart>
      <c:catAx>
        <c:axId val="1994370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994371824"/>
        <c:crosses val="autoZero"/>
        <c:auto val="1"/>
        <c:lblAlgn val="ctr"/>
        <c:lblOffset val="100"/>
        <c:noMultiLvlLbl val="0"/>
      </c:catAx>
      <c:valAx>
        <c:axId val="19943718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9437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Returns over</a:t>
            </a:r>
            <a:r>
              <a:rPr lang="en-US" baseline="0"/>
              <a:t> Total Costs by Rotation, $/acre/year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Graphical!$C$28:$C$39</c:f>
              <c:strCache>
                <c:ptCount val="12"/>
                <c:pt idx="0">
                  <c:v>WW_SWSW_P</c:v>
                </c:pt>
                <c:pt idx="1">
                  <c:v>WW_DNSW_P</c:v>
                </c:pt>
                <c:pt idx="2">
                  <c:v>WW_SB_P</c:v>
                </c:pt>
                <c:pt idx="3">
                  <c:v>WW_SWSW_AWP</c:v>
                </c:pt>
                <c:pt idx="4">
                  <c:v>WW_DNSW_AWP</c:v>
                </c:pt>
                <c:pt idx="5">
                  <c:v>WW_SB_AWP</c:v>
                </c:pt>
                <c:pt idx="6">
                  <c:v>WW_SWSW_G</c:v>
                </c:pt>
                <c:pt idx="7">
                  <c:v>WW_DNSW_G</c:v>
                </c:pt>
                <c:pt idx="8">
                  <c:v>WW_SB_G</c:v>
                </c:pt>
                <c:pt idx="9">
                  <c:v>WW_SWSW_GCC</c:v>
                </c:pt>
                <c:pt idx="10">
                  <c:v>WW_DNSW_GCC</c:v>
                </c:pt>
                <c:pt idx="11">
                  <c:v>WW_SB_GCC</c:v>
                </c:pt>
              </c:strCache>
            </c:strRef>
          </c:cat>
          <c:val>
            <c:numRef>
              <c:f>Graphical!$D$28:$D$39</c:f>
              <c:numCache>
                <c:formatCode>"$"#,##0</c:formatCode>
                <c:ptCount val="12"/>
                <c:pt idx="0">
                  <c:v>-102.80430888497654</c:v>
                </c:pt>
                <c:pt idx="1">
                  <c:v>-93.194732218309881</c:v>
                </c:pt>
                <c:pt idx="2">
                  <c:v>-114.86208305164318</c:v>
                </c:pt>
                <c:pt idx="3">
                  <c:v>-34.011909084507046</c:v>
                </c:pt>
                <c:pt idx="4">
                  <c:v>-24.402332417840398</c:v>
                </c:pt>
                <c:pt idx="5">
                  <c:v>-46.069683251173693</c:v>
                </c:pt>
                <c:pt idx="6">
                  <c:v>-67.591645551643197</c:v>
                </c:pt>
                <c:pt idx="7">
                  <c:v>-57.982068884976549</c:v>
                </c:pt>
                <c:pt idx="8">
                  <c:v>-79.649419718309844</c:v>
                </c:pt>
                <c:pt idx="9">
                  <c:v>-90.497175715962442</c:v>
                </c:pt>
                <c:pt idx="10">
                  <c:v>-80.887599049295787</c:v>
                </c:pt>
                <c:pt idx="11">
                  <c:v>-102.55494988262909</c:v>
                </c:pt>
              </c:numCache>
            </c:numRef>
          </c:val>
        </c:ser>
        <c:dLbls>
          <c:showLegendKey val="0"/>
          <c:showVal val="0"/>
          <c:showCatName val="0"/>
          <c:showSerName val="0"/>
          <c:showPercent val="0"/>
          <c:showBubbleSize val="0"/>
        </c:dLbls>
        <c:gapWidth val="219"/>
        <c:overlap val="-27"/>
        <c:axId val="1994368016"/>
        <c:axId val="1994368560"/>
      </c:barChart>
      <c:catAx>
        <c:axId val="1994368016"/>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368560"/>
        <c:crosses val="autoZero"/>
        <c:auto val="1"/>
        <c:lblAlgn val="ctr"/>
        <c:lblOffset val="100"/>
        <c:noMultiLvlLbl val="0"/>
      </c:catAx>
      <c:valAx>
        <c:axId val="199436856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36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Summary!B2"/></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6</xdr:row>
      <xdr:rowOff>85725</xdr:rowOff>
    </xdr:from>
    <xdr:to>
      <xdr:col>8</xdr:col>
      <xdr:colOff>219075</xdr:colOff>
      <xdr:row>18</xdr:row>
      <xdr:rowOff>57150</xdr:rowOff>
    </xdr:to>
    <xdr:pic>
      <xdr:nvPicPr>
        <xdr:cNvPr id="1119" name="Picture 4" descr="100_16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1314450"/>
          <a:ext cx="3505200" cy="269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38100</xdr:rowOff>
    </xdr:from>
    <xdr:to>
      <xdr:col>11</xdr:col>
      <xdr:colOff>342900</xdr:colOff>
      <xdr:row>7</xdr:row>
      <xdr:rowOff>19050</xdr:rowOff>
    </xdr:to>
    <xdr:pic>
      <xdr:nvPicPr>
        <xdr:cNvPr id="1120" name="Picture 3" descr="01UICALS-metallic.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0"/>
          <a:ext cx="5943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1057275</xdr:colOff>
      <xdr:row>0</xdr:row>
      <xdr:rowOff>0</xdr:rowOff>
    </xdr:from>
    <xdr:to>
      <xdr:col>2</xdr:col>
      <xdr:colOff>609600</xdr:colOff>
      <xdr:row>0</xdr:row>
      <xdr:rowOff>0</xdr:rowOff>
    </xdr:to>
    <xdr:sp macro="" textlink="">
      <xdr:nvSpPr>
        <xdr:cNvPr id="5121" name="WordArt 1">
          <a:hlinkClick xmlns:r="http://schemas.openxmlformats.org/officeDocument/2006/relationships" r:id="rId1"/>
        </xdr:cNvPr>
        <xdr:cNvSpPr>
          <a:spLocks noChangeArrowheads="1" noChangeShapeType="1" noTextEdit="1"/>
        </xdr:cNvSpPr>
      </xdr:nvSpPr>
      <xdr:spPr bwMode="auto">
        <a:xfrm>
          <a:off x="6791325" y="0"/>
          <a:ext cx="0" cy="0"/>
        </a:xfrm>
        <a:prstGeom prst="rect">
          <a:avLst/>
        </a:prstGeom>
      </xdr:spPr>
      <xdr:txBody>
        <a:bodyPr wrap="none" fromWordArt="1">
          <a:prstTxWarp prst="textPlain">
            <a:avLst>
              <a:gd name="adj" fmla="val 50000"/>
            </a:avLst>
          </a:prstTxWarp>
        </a:bodyPr>
        <a:lstStyle/>
        <a:p>
          <a:pPr algn="ctr" rtl="0"/>
          <a:r>
            <a:rPr lang="en-US" sz="1000" kern="10" spc="0">
              <a:ln w="9525">
                <a:solidFill>
                  <a:srgbClr val="000000"/>
                </a:solidFill>
                <a:round/>
                <a:headEnd/>
                <a:tailEnd/>
              </a:ln>
              <a:solidFill>
                <a:srgbClr val="0000D4"/>
              </a:solidFill>
              <a:effectLst/>
              <a:latin typeface="Arial Black"/>
            </a:rPr>
            <a:t>Summary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200025</xdr:colOff>
      <xdr:row>3</xdr:row>
      <xdr:rowOff>19050</xdr:rowOff>
    </xdr:from>
    <xdr:to>
      <xdr:col>8</xdr:col>
      <xdr:colOff>209550</xdr:colOff>
      <xdr:row>19</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138111</xdr:colOff>
      <xdr:row>20</xdr:row>
      <xdr:rowOff>95249</xdr:rowOff>
    </xdr:from>
    <xdr:to>
      <xdr:col>11</xdr:col>
      <xdr:colOff>104775</xdr:colOff>
      <xdr:row>41</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painter\Dropbox\2016%20budgets\2016Dist1GrainRotations_CoverCrops_31Oct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painter\AppData\Local\Microsoft\Windows\Temporary%20Internet%20Files\Content.Outlook\9GQQ9XS5\BudgetsGeneral\2011Dist1GrainRotations%20HD%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Sheet1"/>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Garbanzos"/>
      <sheetName val="G Calendar"/>
      <sheetName val="Spring Canola"/>
      <sheetName val="SC Calendar"/>
      <sheetName val="Cover Crop 4-way"/>
      <sheetName val="Cover Crop 6-way"/>
      <sheetName val="Cover Crop Calendar"/>
      <sheetName val="Machinery Complement"/>
      <sheetName val="Machinery Costs"/>
    </sheetNames>
    <sheetDataSet>
      <sheetData sheetId="0"/>
      <sheetData sheetId="1"/>
      <sheetData sheetId="2">
        <row r="21">
          <cell r="D21">
            <v>2000</v>
          </cell>
          <cell r="E21">
            <v>0.25</v>
          </cell>
        </row>
        <row r="24">
          <cell r="D24">
            <v>8</v>
          </cell>
          <cell r="E24">
            <v>18</v>
          </cell>
        </row>
      </sheetData>
      <sheetData sheetId="3"/>
      <sheetData sheetId="4"/>
      <sheetData sheetId="5"/>
      <sheetData sheetId="6"/>
      <sheetData sheetId="7">
        <row r="25">
          <cell r="D25">
            <v>0.5</v>
          </cell>
        </row>
        <row r="26">
          <cell r="D26">
            <v>0.6</v>
          </cell>
        </row>
        <row r="29">
          <cell r="D29">
            <v>0.75</v>
          </cell>
        </row>
        <row r="30">
          <cell r="D30">
            <v>0.2</v>
          </cell>
        </row>
        <row r="42">
          <cell r="D42">
            <v>0.23</v>
          </cell>
        </row>
        <row r="60">
          <cell r="D60">
            <v>0.56999999999999995</v>
          </cell>
        </row>
        <row r="73">
          <cell r="D73">
            <v>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Spring Lentils"/>
      <sheetName val="SL Calendar"/>
      <sheetName val="Garbanzos"/>
      <sheetName val="G Calendar"/>
      <sheetName val="Spring Canola"/>
      <sheetName val="SC Calendar"/>
      <sheetName val="Camelina"/>
      <sheetName val="CML Calendar"/>
      <sheetName val="Yellow Mustard"/>
      <sheetName val="YM Calendar"/>
      <sheetName val="Summer Fallow"/>
      <sheetName val="SF Calendar"/>
      <sheetName val="Machinery Complement"/>
      <sheetName val="Machinery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106">
          <cell r="D106">
            <v>2.5000000000000001E-2</v>
          </cell>
        </row>
        <row r="109">
          <cell r="D109">
            <v>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C:\Users\nruhoff\2016%20Boundary%20County%20Variety%20Trials%20Field%20Day\boundaryagblog.wordpress.com" TargetMode="External"/><Relationship Id="rId1" Type="http://schemas.openxmlformats.org/officeDocument/2006/relationships/hyperlink" Target="mailto:kpainter@uidaho.ed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als.uidaho.edu/aers/r_crops.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D6:I35"/>
  <sheetViews>
    <sheetView tabSelected="1" topLeftCell="A7" workbookViewId="0">
      <selection activeCell="F21" sqref="F21"/>
    </sheetView>
  </sheetViews>
  <sheetFormatPr defaultColWidth="8.7109375" defaultRowHeight="12.75" x14ac:dyDescent="0.2"/>
  <cols>
    <col min="1" max="1" width="3.28515625" style="27" customWidth="1"/>
    <col min="2" max="10" width="8.7109375" style="27" customWidth="1"/>
    <col min="11" max="11" width="4.7109375" style="27" customWidth="1"/>
    <col min="12" max="16384" width="8.7109375" style="27"/>
  </cols>
  <sheetData>
    <row r="6" spans="8:9" ht="33.6" customHeight="1" x14ac:dyDescent="0.2"/>
    <row r="13" spans="8:9" x14ac:dyDescent="0.2">
      <c r="H13" s="509"/>
      <c r="I13" s="509" t="s">
        <v>278</v>
      </c>
    </row>
    <row r="14" spans="8:9" x14ac:dyDescent="0.2">
      <c r="H14" s="510"/>
      <c r="I14" s="510"/>
    </row>
    <row r="15" spans="8:9" x14ac:dyDescent="0.2">
      <c r="H15" s="510"/>
      <c r="I15" s="510"/>
    </row>
    <row r="16" spans="8:9" x14ac:dyDescent="0.2">
      <c r="H16" s="510"/>
      <c r="I16" s="510"/>
    </row>
    <row r="17" spans="6:9" x14ac:dyDescent="0.2">
      <c r="H17" s="510"/>
      <c r="I17" s="510"/>
    </row>
    <row r="18" spans="6:9" ht="74.25" customHeight="1" x14ac:dyDescent="0.2">
      <c r="H18" s="510"/>
      <c r="I18" s="510"/>
    </row>
    <row r="20" spans="6:9" ht="18.75" x14ac:dyDescent="0.3">
      <c r="F20" s="347" t="s">
        <v>407</v>
      </c>
    </row>
    <row r="21" spans="6:9" ht="15.75" x14ac:dyDescent="0.25">
      <c r="F21" s="163" t="s">
        <v>362</v>
      </c>
    </row>
    <row r="22" spans="6:9" ht="15.75" x14ac:dyDescent="0.25">
      <c r="F22" s="163" t="s">
        <v>361</v>
      </c>
    </row>
    <row r="23" spans="6:9" ht="15.75" x14ac:dyDescent="0.25">
      <c r="F23" s="346" t="s">
        <v>360</v>
      </c>
    </row>
    <row r="24" spans="6:9" x14ac:dyDescent="0.2">
      <c r="F24" s="113"/>
    </row>
    <row r="25" spans="6:9" s="48" customFormat="1" x14ac:dyDescent="0.2">
      <c r="F25" s="49" t="s">
        <v>327</v>
      </c>
    </row>
    <row r="26" spans="6:9" s="48" customFormat="1" x14ac:dyDescent="0.2">
      <c r="F26" s="49" t="s">
        <v>496</v>
      </c>
    </row>
    <row r="27" spans="6:9" s="48" customFormat="1" x14ac:dyDescent="0.2">
      <c r="F27" s="49" t="s">
        <v>497</v>
      </c>
    </row>
    <row r="28" spans="6:9" s="48" customFormat="1" x14ac:dyDescent="0.2">
      <c r="F28" s="49" t="s">
        <v>498</v>
      </c>
    </row>
    <row r="29" spans="6:9" s="48" customFormat="1" x14ac:dyDescent="0.2">
      <c r="F29" s="49" t="s">
        <v>499</v>
      </c>
    </row>
    <row r="30" spans="6:9" s="48" customFormat="1" x14ac:dyDescent="0.2">
      <c r="F30" s="49" t="s">
        <v>500</v>
      </c>
    </row>
    <row r="31" spans="6:9" s="48" customFormat="1" x14ac:dyDescent="0.2">
      <c r="F31" s="331" t="s">
        <v>326</v>
      </c>
    </row>
    <row r="32" spans="6:9" s="48" customFormat="1" x14ac:dyDescent="0.2">
      <c r="F32" s="331" t="s">
        <v>501</v>
      </c>
    </row>
    <row r="35" spans="4:6" s="341" customFormat="1" x14ac:dyDescent="0.2">
      <c r="D35" s="427"/>
      <c r="E35" s="428"/>
      <c r="F35" s="331"/>
    </row>
  </sheetData>
  <mergeCells count="2">
    <mergeCell ref="H13:H18"/>
    <mergeCell ref="I13:I18"/>
  </mergeCells>
  <phoneticPr fontId="5" type="noConversion"/>
  <hyperlinks>
    <hyperlink ref="F31" r:id="rId1"/>
    <hyperlink ref="F32" r:id="rId2"/>
  </hyperlinks>
  <printOptions horizontalCentered="1"/>
  <pageMargins left="0.75" right="0.75" top="1" bottom="1" header="0" footer="0.5"/>
  <pageSetup scale="88" orientation="portrait" r:id="rId3"/>
  <headerFooter alignWithMargins="0">
    <oddFooter>&amp;L&amp;A&amp;C&amp;F&amp;R&amp;D</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G162"/>
  <sheetViews>
    <sheetView workbookViewId="0"/>
  </sheetViews>
  <sheetFormatPr defaultColWidth="8.7109375" defaultRowHeight="12.75" x14ac:dyDescent="0.2"/>
  <cols>
    <col min="1" max="1" width="3.140625" style="44" customWidth="1"/>
    <col min="2" max="2" width="27.42578125" style="44" customWidth="1"/>
    <col min="3" max="3" width="4" style="44" customWidth="1"/>
    <col min="4" max="4" width="12.42578125" style="43" customWidth="1"/>
    <col min="5" max="5" width="2.28515625" style="44" customWidth="1"/>
    <col min="6" max="6" width="10.7109375" style="45" customWidth="1"/>
    <col min="7" max="7" width="2.28515625" style="44" customWidth="1"/>
    <col min="8" max="8" width="10.7109375" style="43" customWidth="1"/>
    <col min="9" max="9" width="8.7109375" style="44" customWidth="1"/>
    <col min="10" max="10" width="23.7109375" style="109" customWidth="1"/>
    <col min="11" max="11" width="3.28515625" style="44" hidden="1" customWidth="1"/>
    <col min="12" max="33" width="8.7109375" style="48" customWidth="1"/>
    <col min="34" max="16384" width="8.7109375" style="44"/>
  </cols>
  <sheetData>
    <row r="1" spans="1:33" s="297" customFormat="1" x14ac:dyDescent="0.2">
      <c r="D1" s="298"/>
      <c r="F1" s="299"/>
      <c r="H1" s="298"/>
    </row>
    <row r="2" spans="1:33" s="297" customFormat="1" ht="18" customHeight="1" x14ac:dyDescent="0.2">
      <c r="B2" s="514" t="s">
        <v>299</v>
      </c>
      <c r="C2" s="515"/>
      <c r="D2" s="515"/>
      <c r="E2" s="515"/>
      <c r="F2" s="515"/>
      <c r="G2" s="515"/>
      <c r="H2" s="515"/>
      <c r="I2" s="515"/>
      <c r="J2" s="49"/>
      <c r="K2" s="339"/>
    </row>
    <row r="3" spans="1:33" s="48" customFormat="1" x14ac:dyDescent="0.2">
      <c r="B3" s="516" t="s">
        <v>366</v>
      </c>
      <c r="C3" s="516"/>
      <c r="D3" s="516"/>
      <c r="E3" s="516"/>
      <c r="F3" s="516"/>
      <c r="G3" s="516"/>
      <c r="H3" s="516"/>
      <c r="I3" s="516"/>
      <c r="J3" s="49"/>
      <c r="K3" s="339"/>
    </row>
    <row r="4" spans="1:33" s="48" customFormat="1" x14ac:dyDescent="0.2">
      <c r="B4" s="517" t="s">
        <v>367</v>
      </c>
      <c r="C4" s="518"/>
      <c r="D4" s="518"/>
      <c r="E4" s="518"/>
      <c r="F4" s="518"/>
      <c r="G4" s="518"/>
      <c r="H4" s="518"/>
      <c r="I4" s="518"/>
      <c r="J4" s="49"/>
      <c r="K4" s="339"/>
    </row>
    <row r="5" spans="1:33" s="48" customFormat="1" x14ac:dyDescent="0.2">
      <c r="B5" s="519" t="s">
        <v>368</v>
      </c>
      <c r="C5" s="519"/>
      <c r="D5" s="519"/>
      <c r="E5" s="519"/>
      <c r="F5" s="519"/>
      <c r="G5" s="519"/>
      <c r="H5" s="519"/>
      <c r="I5" s="519"/>
      <c r="J5" s="49"/>
      <c r="K5" s="339"/>
    </row>
    <row r="6" spans="1:33" s="48" customFormat="1" x14ac:dyDescent="0.2">
      <c r="B6" s="520" t="s">
        <v>369</v>
      </c>
      <c r="C6" s="521"/>
      <c r="D6" s="521"/>
      <c r="E6" s="521"/>
      <c r="F6" s="521"/>
      <c r="G6" s="521"/>
      <c r="H6" s="521"/>
      <c r="I6" s="521"/>
      <c r="J6" s="49"/>
      <c r="K6" s="339"/>
    </row>
    <row r="7" spans="1:33" ht="12.75" customHeight="1" x14ac:dyDescent="0.2">
      <c r="A7" s="48"/>
      <c r="B7" s="48"/>
      <c r="C7" s="48"/>
      <c r="D7" s="49"/>
      <c r="E7" s="48"/>
      <c r="F7" s="50"/>
      <c r="G7" s="48"/>
      <c r="H7" s="49"/>
      <c r="I7" s="48"/>
      <c r="J7" s="48"/>
    </row>
    <row r="8" spans="1:33" s="52" customFormat="1" ht="31.5" customHeight="1" x14ac:dyDescent="0.25">
      <c r="A8" s="51"/>
      <c r="B8" s="538" t="s">
        <v>371</v>
      </c>
      <c r="C8" s="539"/>
      <c r="D8" s="539"/>
      <c r="E8" s="539"/>
      <c r="F8" s="539"/>
      <c r="G8" s="539"/>
      <c r="H8" s="539"/>
      <c r="I8" s="539"/>
      <c r="J8" s="539"/>
      <c r="K8" s="35"/>
      <c r="L8" s="51"/>
      <c r="M8" s="51"/>
      <c r="N8" s="51"/>
      <c r="O8" s="51"/>
      <c r="P8" s="51"/>
      <c r="Q8" s="51"/>
      <c r="R8" s="51"/>
      <c r="S8" s="51"/>
      <c r="T8" s="51"/>
      <c r="U8" s="51"/>
      <c r="V8" s="51"/>
      <c r="W8" s="51"/>
      <c r="X8" s="51"/>
      <c r="Y8" s="51"/>
      <c r="Z8" s="51"/>
      <c r="AA8" s="51"/>
      <c r="AB8" s="51"/>
      <c r="AC8" s="51"/>
      <c r="AD8" s="51"/>
      <c r="AE8" s="51"/>
      <c r="AF8" s="51"/>
      <c r="AG8" s="51"/>
    </row>
    <row r="9" spans="1:33" s="54" customFormat="1" ht="3" customHeight="1" x14ac:dyDescent="0.2">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4.25" x14ac:dyDescent="0.2">
      <c r="A10" s="53"/>
      <c r="B10" s="55"/>
      <c r="C10" s="55"/>
      <c r="D10" s="56" t="s">
        <v>189</v>
      </c>
      <c r="E10" s="56"/>
      <c r="F10" s="57"/>
      <c r="G10" s="56"/>
      <c r="H10" s="56" t="s">
        <v>190</v>
      </c>
      <c r="I10" s="56"/>
      <c r="J10" s="58" t="s">
        <v>191</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4.25" x14ac:dyDescent="0.2">
      <c r="A11" s="53"/>
      <c r="B11" s="60" t="s">
        <v>192</v>
      </c>
      <c r="C11" s="55"/>
      <c r="D11" s="56" t="s">
        <v>193</v>
      </c>
      <c r="E11" s="56"/>
      <c r="F11" s="57" t="s">
        <v>194</v>
      </c>
      <c r="G11" s="56"/>
      <c r="H11" s="56" t="s">
        <v>307</v>
      </c>
      <c r="I11" s="56"/>
      <c r="J11" s="58" t="s">
        <v>195</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
      <c r="A12" s="48"/>
      <c r="B12" s="61"/>
      <c r="C12" s="62"/>
      <c r="D12" s="61"/>
      <c r="E12" s="62"/>
      <c r="F12" s="63"/>
      <c r="G12" s="62"/>
      <c r="H12" s="61"/>
      <c r="I12" s="62"/>
      <c r="J12" s="64"/>
      <c r="K12" s="65"/>
    </row>
    <row r="13" spans="1:33" x14ac:dyDescent="0.2">
      <c r="A13" s="48"/>
      <c r="B13" s="5" t="s">
        <v>196</v>
      </c>
      <c r="C13" s="66"/>
      <c r="D13" s="67"/>
      <c r="E13" s="66"/>
      <c r="F13" s="68"/>
      <c r="G13" s="66"/>
      <c r="H13" s="67"/>
      <c r="I13" s="66"/>
      <c r="J13" s="69"/>
    </row>
    <row r="14" spans="1:33" x14ac:dyDescent="0.2">
      <c r="A14" s="48"/>
      <c r="B14" s="70" t="s">
        <v>363</v>
      </c>
      <c r="C14" s="71"/>
      <c r="D14" s="363">
        <f>Summary!D19</f>
        <v>58</v>
      </c>
      <c r="E14" s="71"/>
      <c r="F14" s="72" t="s">
        <v>183</v>
      </c>
      <c r="G14" s="71"/>
      <c r="H14" s="364">
        <f>Summary!E19</f>
        <v>4.72</v>
      </c>
      <c r="I14" s="71"/>
      <c r="J14" s="73">
        <f>D14*H14</f>
        <v>273.76</v>
      </c>
      <c r="K14" s="74"/>
      <c r="M14" s="75"/>
      <c r="N14" s="75"/>
      <c r="O14" s="75"/>
      <c r="P14" s="75"/>
      <c r="Q14" s="75"/>
    </row>
    <row r="15" spans="1:33" ht="17.25" customHeight="1" x14ac:dyDescent="0.2">
      <c r="A15" s="48"/>
      <c r="B15" s="5" t="s">
        <v>176</v>
      </c>
      <c r="C15" s="66"/>
      <c r="D15" s="67"/>
      <c r="E15" s="66"/>
      <c r="F15" s="68"/>
      <c r="G15" s="66"/>
      <c r="H15" s="79"/>
      <c r="I15" s="66"/>
      <c r="J15" s="80"/>
    </row>
    <row r="16" spans="1:33" ht="5.0999999999999996" customHeight="1" x14ac:dyDescent="0.2">
      <c r="A16" s="48"/>
      <c r="B16" s="66"/>
      <c r="C16" s="66"/>
      <c r="D16" s="67"/>
      <c r="E16" s="66"/>
      <c r="F16" s="68"/>
      <c r="G16" s="66"/>
      <c r="H16" s="79"/>
      <c r="I16" s="66"/>
      <c r="J16" s="80"/>
    </row>
    <row r="17" spans="1:13" ht="15.75" x14ac:dyDescent="0.25">
      <c r="A17" s="48"/>
      <c r="B17" s="66" t="s">
        <v>197</v>
      </c>
      <c r="C17" s="66"/>
      <c r="D17" s="81"/>
      <c r="E17" s="66"/>
      <c r="F17" s="68"/>
      <c r="G17" s="66"/>
      <c r="H17" s="79"/>
      <c r="I17" s="66"/>
      <c r="J17" s="82">
        <f>SUM(J18:J18)</f>
        <v>30</v>
      </c>
    </row>
    <row r="18" spans="1:13" x14ac:dyDescent="0.2">
      <c r="A18" s="48"/>
      <c r="B18" s="39" t="s">
        <v>372</v>
      </c>
      <c r="C18" s="66"/>
      <c r="D18" s="373">
        <v>100</v>
      </c>
      <c r="E18" s="66"/>
      <c r="F18" s="84" t="s">
        <v>73</v>
      </c>
      <c r="G18" s="66"/>
      <c r="H18" s="365">
        <f>DNS</f>
        <v>0.3</v>
      </c>
      <c r="I18" s="66"/>
      <c r="J18" s="80">
        <f>D18*H18</f>
        <v>30</v>
      </c>
    </row>
    <row r="19" spans="1:13" ht="5.0999999999999996" customHeight="1" x14ac:dyDescent="0.2">
      <c r="A19" s="48"/>
      <c r="B19" s="66"/>
      <c r="C19" s="66"/>
      <c r="D19" s="67"/>
      <c r="E19" s="66"/>
      <c r="F19" s="68"/>
      <c r="G19" s="66"/>
      <c r="H19" s="380"/>
      <c r="I19" s="66"/>
      <c r="J19" s="80"/>
    </row>
    <row r="20" spans="1:13" x14ac:dyDescent="0.2">
      <c r="A20" s="48"/>
      <c r="B20" s="66" t="s">
        <v>198</v>
      </c>
      <c r="C20" s="66"/>
      <c r="D20" s="67"/>
      <c r="E20" s="66"/>
      <c r="F20" s="68"/>
      <c r="G20" s="66"/>
      <c r="H20" s="380"/>
      <c r="I20" s="66"/>
      <c r="J20" s="82">
        <f>SUM(J21:J25)</f>
        <v>93.5</v>
      </c>
      <c r="M20" s="86"/>
    </row>
    <row r="21" spans="1:13" x14ac:dyDescent="0.2">
      <c r="A21" s="48"/>
      <c r="B21" s="39" t="s">
        <v>80</v>
      </c>
      <c r="C21" s="66"/>
      <c r="D21" s="373">
        <v>130</v>
      </c>
      <c r="E21" s="66"/>
      <c r="F21" s="84" t="s">
        <v>73</v>
      </c>
      <c r="G21" s="66"/>
      <c r="H21" s="365">
        <f>Nitrogen</f>
        <v>0.59</v>
      </c>
      <c r="I21" s="66"/>
      <c r="J21" s="87">
        <f>D21*H21</f>
        <v>76.7</v>
      </c>
    </row>
    <row r="22" spans="1:13" x14ac:dyDescent="0.2">
      <c r="A22" s="48"/>
      <c r="B22" s="39" t="s">
        <v>81</v>
      </c>
      <c r="C22" s="66"/>
      <c r="D22" s="373">
        <v>5</v>
      </c>
      <c r="E22" s="66"/>
      <c r="F22" s="84" t="s">
        <v>73</v>
      </c>
      <c r="G22" s="66"/>
      <c r="H22" s="365">
        <f>Phosphorous</f>
        <v>0.71</v>
      </c>
      <c r="I22" s="66"/>
      <c r="J22" s="80">
        <f>D22*H22</f>
        <v>3.55</v>
      </c>
    </row>
    <row r="23" spans="1:13" x14ac:dyDescent="0.2">
      <c r="A23" s="48"/>
      <c r="B23" s="39" t="s">
        <v>159</v>
      </c>
      <c r="C23" s="66"/>
      <c r="D23" s="373">
        <v>0</v>
      </c>
      <c r="E23" s="66"/>
      <c r="F23" s="84" t="s">
        <v>73</v>
      </c>
      <c r="G23" s="66"/>
      <c r="H23" s="365">
        <f>Potassium</f>
        <v>0.31</v>
      </c>
      <c r="I23" s="66"/>
      <c r="J23" s="80">
        <f>D23*H23</f>
        <v>0</v>
      </c>
    </row>
    <row r="24" spans="1:13" x14ac:dyDescent="0.2">
      <c r="A24" s="48"/>
      <c r="B24" s="39" t="s">
        <v>217</v>
      </c>
      <c r="C24" s="66"/>
      <c r="D24" s="373">
        <v>25</v>
      </c>
      <c r="E24" s="66"/>
      <c r="F24" s="84" t="s">
        <v>73</v>
      </c>
      <c r="G24" s="66"/>
      <c r="H24" s="365">
        <f>Sulfur</f>
        <v>0.53</v>
      </c>
      <c r="I24" s="66"/>
      <c r="J24" s="87">
        <f>D24*H24</f>
        <v>13.25</v>
      </c>
    </row>
    <row r="25" spans="1:13" x14ac:dyDescent="0.2">
      <c r="A25" s="48"/>
      <c r="B25" s="39"/>
      <c r="C25" s="66"/>
      <c r="D25" s="373"/>
      <c r="E25" s="66"/>
      <c r="F25" s="84"/>
      <c r="G25" s="66"/>
      <c r="H25" s="365"/>
      <c r="I25" s="66"/>
      <c r="J25" s="87">
        <f>D25*H25</f>
        <v>0</v>
      </c>
    </row>
    <row r="26" spans="1:13" ht="5.0999999999999996" customHeight="1" x14ac:dyDescent="0.2">
      <c r="A26" s="48"/>
      <c r="B26" s="66"/>
      <c r="C26" s="66"/>
      <c r="D26" s="91"/>
      <c r="E26" s="66"/>
      <c r="F26" s="68"/>
      <c r="G26" s="66"/>
      <c r="H26" s="380"/>
      <c r="I26" s="66"/>
      <c r="J26" s="87"/>
    </row>
    <row r="27" spans="1:13" x14ac:dyDescent="0.2">
      <c r="A27" s="48"/>
      <c r="B27" s="66" t="s">
        <v>199</v>
      </c>
      <c r="C27" s="66"/>
      <c r="D27" s="91"/>
      <c r="E27" s="66"/>
      <c r="F27" s="68"/>
      <c r="G27" s="66"/>
      <c r="H27" s="380"/>
      <c r="I27" s="66"/>
      <c r="J27" s="88">
        <f>SUM(J28:J35)</f>
        <v>28.111999999999995</v>
      </c>
    </row>
    <row r="28" spans="1:13" x14ac:dyDescent="0.2">
      <c r="A28" s="48"/>
      <c r="B28" s="39" t="s">
        <v>106</v>
      </c>
      <c r="C28" s="66"/>
      <c r="D28" s="373">
        <v>36</v>
      </c>
      <c r="E28" s="66"/>
      <c r="F28" s="84" t="s">
        <v>75</v>
      </c>
      <c r="G28" s="66"/>
      <c r="H28" s="365">
        <f>Roundup</f>
        <v>0.18</v>
      </c>
      <c r="I28" s="66"/>
      <c r="J28" s="87">
        <f t="shared" ref="J28:J35" si="0">D28*H28</f>
        <v>6.4799999999999995</v>
      </c>
    </row>
    <row r="29" spans="1:13" x14ac:dyDescent="0.2">
      <c r="A29" s="48"/>
      <c r="B29" s="39" t="s">
        <v>187</v>
      </c>
      <c r="C29" s="66"/>
      <c r="D29" s="374">
        <v>3</v>
      </c>
      <c r="E29" s="66"/>
      <c r="F29" s="84" t="s">
        <v>75</v>
      </c>
      <c r="G29" s="66"/>
      <c r="H29" s="365">
        <f>M</f>
        <v>0.17</v>
      </c>
      <c r="I29" s="66"/>
      <c r="J29" s="87">
        <f t="shared" si="0"/>
        <v>0.51</v>
      </c>
    </row>
    <row r="30" spans="1:13" x14ac:dyDescent="0.2">
      <c r="A30" s="48"/>
      <c r="B30" s="39" t="s">
        <v>85</v>
      </c>
      <c r="C30" s="66"/>
      <c r="D30" s="373">
        <v>1.7</v>
      </c>
      <c r="E30" s="66"/>
      <c r="F30" s="84" t="s">
        <v>73</v>
      </c>
      <c r="G30" s="66"/>
      <c r="H30" s="365">
        <f>AmSulf</f>
        <v>0.22</v>
      </c>
      <c r="I30" s="66"/>
      <c r="J30" s="87">
        <f t="shared" si="0"/>
        <v>0.374</v>
      </c>
    </row>
    <row r="31" spans="1:13" x14ac:dyDescent="0.2">
      <c r="A31" s="48"/>
      <c r="B31" s="39" t="s">
        <v>160</v>
      </c>
      <c r="C31" s="66"/>
      <c r="D31" s="373">
        <v>8.1999999999999993</v>
      </c>
      <c r="E31" s="66"/>
      <c r="F31" s="84" t="s">
        <v>75</v>
      </c>
      <c r="G31" s="66"/>
      <c r="H31" s="365">
        <f>Axial</f>
        <v>1.39</v>
      </c>
      <c r="I31" s="66"/>
      <c r="J31" s="87">
        <f t="shared" si="0"/>
        <v>11.397999999999998</v>
      </c>
    </row>
    <row r="32" spans="1:13" x14ac:dyDescent="0.2">
      <c r="A32" s="48"/>
      <c r="B32" s="39" t="s">
        <v>88</v>
      </c>
      <c r="C32" s="66"/>
      <c r="D32" s="373">
        <v>12</v>
      </c>
      <c r="E32" s="66"/>
      <c r="F32" s="84" t="s">
        <v>75</v>
      </c>
      <c r="G32" s="66"/>
      <c r="H32" s="365">
        <f>BroxM</f>
        <v>0.27</v>
      </c>
      <c r="I32" s="66"/>
      <c r="J32" s="87">
        <f t="shared" si="0"/>
        <v>3.24</v>
      </c>
    </row>
    <row r="33" spans="1:10" x14ac:dyDescent="0.2">
      <c r="A33" s="48"/>
      <c r="B33" s="39" t="s">
        <v>161</v>
      </c>
      <c r="C33" s="66"/>
      <c r="D33" s="373">
        <v>8</v>
      </c>
      <c r="E33" s="66"/>
      <c r="F33" s="84" t="s">
        <v>75</v>
      </c>
      <c r="G33" s="66"/>
      <c r="H33" s="365">
        <f>Starane</f>
        <v>0.55000000000000004</v>
      </c>
      <c r="I33" s="66"/>
      <c r="J33" s="87">
        <f t="shared" si="0"/>
        <v>4.4000000000000004</v>
      </c>
    </row>
    <row r="34" spans="1:10" x14ac:dyDescent="0.2">
      <c r="A34" s="48"/>
      <c r="B34" s="39" t="s">
        <v>162</v>
      </c>
      <c r="C34" s="66"/>
      <c r="D34" s="373">
        <v>5</v>
      </c>
      <c r="E34" s="66"/>
      <c r="F34" s="84" t="s">
        <v>75</v>
      </c>
      <c r="G34" s="66"/>
      <c r="H34" s="365">
        <f>InPlace</f>
        <v>0.31</v>
      </c>
      <c r="I34" s="66"/>
      <c r="J34" s="87">
        <f t="shared" si="0"/>
        <v>1.55</v>
      </c>
    </row>
    <row r="35" spans="1:10" x14ac:dyDescent="0.2">
      <c r="A35" s="48"/>
      <c r="B35" s="39" t="s">
        <v>85</v>
      </c>
      <c r="C35" s="66"/>
      <c r="D35" s="373">
        <v>3.2</v>
      </c>
      <c r="E35" s="66"/>
      <c r="F35" s="84" t="s">
        <v>75</v>
      </c>
      <c r="G35" s="66"/>
      <c r="H35" s="365">
        <f>AmmSulfLiq</f>
        <v>0.05</v>
      </c>
      <c r="I35" s="66"/>
      <c r="J35" s="87">
        <f t="shared" si="0"/>
        <v>0.16000000000000003</v>
      </c>
    </row>
    <row r="36" spans="1:10" ht="5.0999999999999996" customHeight="1" x14ac:dyDescent="0.2">
      <c r="A36" s="48"/>
      <c r="B36" s="66"/>
      <c r="C36" s="66"/>
      <c r="D36" s="91"/>
      <c r="E36" s="66"/>
      <c r="F36" s="68"/>
      <c r="G36" s="66"/>
      <c r="H36" s="380"/>
      <c r="I36" s="66"/>
      <c r="J36" s="87"/>
    </row>
    <row r="37" spans="1:10" x14ac:dyDescent="0.2">
      <c r="A37" s="48"/>
      <c r="B37" s="66" t="s">
        <v>163</v>
      </c>
      <c r="C37" s="66"/>
      <c r="D37" s="91"/>
      <c r="E37" s="66"/>
      <c r="F37" s="68"/>
      <c r="G37" s="66"/>
      <c r="H37" s="380"/>
      <c r="I37" s="66"/>
      <c r="J37" s="88">
        <f>SUM(J38:J39)</f>
        <v>28.045000000000002</v>
      </c>
    </row>
    <row r="38" spans="1:10" x14ac:dyDescent="0.2">
      <c r="A38" s="48"/>
      <c r="B38" s="39" t="s">
        <v>164</v>
      </c>
      <c r="C38" s="66"/>
      <c r="D38" s="373">
        <v>14</v>
      </c>
      <c r="E38" s="66"/>
      <c r="F38" s="84" t="s">
        <v>75</v>
      </c>
      <c r="G38" s="66"/>
      <c r="H38" s="365">
        <f>Quilt</f>
        <v>1.78</v>
      </c>
      <c r="I38" s="66"/>
      <c r="J38" s="87">
        <f>D38*H38</f>
        <v>24.92</v>
      </c>
    </row>
    <row r="39" spans="1:10" x14ac:dyDescent="0.2">
      <c r="A39" s="48"/>
      <c r="B39" s="39" t="s">
        <v>185</v>
      </c>
      <c r="C39" s="66"/>
      <c r="D39" s="373">
        <v>0.5</v>
      </c>
      <c r="E39" s="66"/>
      <c r="F39" s="84" t="s">
        <v>186</v>
      </c>
      <c r="G39" s="66"/>
      <c r="H39" s="365">
        <f>Syltac</f>
        <v>6.25</v>
      </c>
      <c r="I39" s="66"/>
      <c r="J39" s="87">
        <f>D39*H39</f>
        <v>3.125</v>
      </c>
    </row>
    <row r="40" spans="1:10" ht="5.25" customHeight="1" x14ac:dyDescent="0.2">
      <c r="A40" s="48"/>
      <c r="B40" s="66"/>
      <c r="C40" s="66"/>
      <c r="D40" s="89"/>
      <c r="E40" s="66"/>
      <c r="F40" s="68"/>
      <c r="G40" s="66"/>
      <c r="H40" s="79"/>
      <c r="I40" s="66"/>
      <c r="J40" s="87"/>
    </row>
    <row r="41" spans="1:10" x14ac:dyDescent="0.2">
      <c r="A41" s="48"/>
      <c r="B41" s="66" t="s">
        <v>306</v>
      </c>
      <c r="C41" s="66"/>
      <c r="D41" s="90"/>
      <c r="E41" s="66"/>
      <c r="F41" s="68"/>
      <c r="G41" s="66"/>
      <c r="H41" s="79"/>
      <c r="I41" s="66"/>
      <c r="J41" s="88">
        <f>SUM(J42:J46)</f>
        <v>38.372200704225349</v>
      </c>
    </row>
    <row r="42" spans="1:10" x14ac:dyDescent="0.2">
      <c r="A42" s="48"/>
      <c r="B42" s="39" t="s">
        <v>156</v>
      </c>
      <c r="C42" s="66"/>
      <c r="D42" s="370">
        <f>'Machinery Costs'!$M$98</f>
        <v>5.2957253521126759</v>
      </c>
      <c r="E42" s="66"/>
      <c r="F42" s="84" t="s">
        <v>145</v>
      </c>
      <c r="G42" s="66"/>
      <c r="H42" s="365">
        <f>Diesel</f>
        <v>2</v>
      </c>
      <c r="I42" s="66"/>
      <c r="J42" s="87">
        <f>D42*H42</f>
        <v>10.591450704225352</v>
      </c>
    </row>
    <row r="43" spans="1:10" ht="12.75" customHeight="1" x14ac:dyDescent="0.2">
      <c r="A43" s="48"/>
      <c r="B43" s="109" t="s">
        <v>144</v>
      </c>
      <c r="C43" s="66"/>
      <c r="D43" s="290">
        <v>1</v>
      </c>
      <c r="E43" s="66"/>
      <c r="F43" s="291" t="s">
        <v>74</v>
      </c>
      <c r="G43" s="66"/>
      <c r="H43" s="381">
        <f>'Machinery Costs'!$I$98</f>
        <v>1.6450000000000002</v>
      </c>
      <c r="I43" s="66"/>
      <c r="J43" s="87">
        <f>D43*H43</f>
        <v>1.6450000000000002</v>
      </c>
    </row>
    <row r="44" spans="1:10" x14ac:dyDescent="0.2">
      <c r="A44" s="48"/>
      <c r="B44" s="109" t="s">
        <v>82</v>
      </c>
      <c r="C44" s="66"/>
      <c r="D44" s="292">
        <v>1</v>
      </c>
      <c r="E44" s="66"/>
      <c r="F44" s="84" t="s">
        <v>74</v>
      </c>
      <c r="G44" s="66"/>
      <c r="H44" s="382">
        <f>'Machinery Costs'!$G$98</f>
        <v>10.827</v>
      </c>
      <c r="I44" s="66"/>
      <c r="J44" s="87">
        <f>D44*H44</f>
        <v>10.827</v>
      </c>
    </row>
    <row r="45" spans="1:10" x14ac:dyDescent="0.2">
      <c r="A45" s="48"/>
      <c r="B45" s="109" t="s">
        <v>209</v>
      </c>
      <c r="C45" s="66"/>
      <c r="D45" s="370">
        <f>'Machinery Costs'!$L$98</f>
        <v>0.8274999999999999</v>
      </c>
      <c r="E45" s="66"/>
      <c r="F45" s="84" t="s">
        <v>393</v>
      </c>
      <c r="G45" s="66"/>
      <c r="H45" s="365">
        <f>Labor</f>
        <v>18.5</v>
      </c>
      <c r="I45" s="66"/>
      <c r="J45" s="87">
        <f>D45*H45</f>
        <v>15.308749999999998</v>
      </c>
    </row>
    <row r="46" spans="1:10" x14ac:dyDescent="0.2">
      <c r="A46" s="48"/>
      <c r="B46" s="109"/>
      <c r="C46" s="66"/>
      <c r="D46" s="83"/>
      <c r="E46" s="66"/>
      <c r="F46" s="84"/>
      <c r="G46" s="66"/>
      <c r="H46" s="85"/>
      <c r="I46" s="66"/>
      <c r="J46" s="87">
        <f>D46*H46</f>
        <v>0</v>
      </c>
    </row>
    <row r="47" spans="1:10" ht="5.0999999999999996" customHeight="1" x14ac:dyDescent="0.2">
      <c r="A47" s="48"/>
      <c r="B47" s="66"/>
      <c r="C47" s="66"/>
      <c r="D47" s="67"/>
      <c r="E47" s="66"/>
      <c r="F47" s="68"/>
      <c r="G47" s="66"/>
      <c r="H47" s="79"/>
      <c r="I47" s="66"/>
      <c r="J47" s="87"/>
    </row>
    <row r="48" spans="1:10" x14ac:dyDescent="0.2">
      <c r="A48" s="48"/>
      <c r="B48" s="66" t="s">
        <v>200</v>
      </c>
      <c r="C48" s="66"/>
      <c r="D48" s="90"/>
      <c r="E48" s="66"/>
      <c r="F48" s="68"/>
      <c r="G48" s="66"/>
      <c r="H48" s="79"/>
      <c r="I48" s="66"/>
      <c r="J48" s="88">
        <f>SUM(J49:J51)</f>
        <v>0</v>
      </c>
    </row>
    <row r="49" spans="1:33" x14ac:dyDescent="0.2">
      <c r="A49" s="48"/>
      <c r="B49" s="39" t="s">
        <v>165</v>
      </c>
      <c r="C49" s="66"/>
      <c r="D49" s="373">
        <v>0</v>
      </c>
      <c r="E49" s="66"/>
      <c r="F49" s="84" t="s">
        <v>74</v>
      </c>
      <c r="G49" s="66"/>
      <c r="H49" s="365">
        <f>Sprayer</f>
        <v>2</v>
      </c>
      <c r="I49" s="66"/>
      <c r="J49" s="87">
        <f>D49*H49</f>
        <v>0</v>
      </c>
    </row>
    <row r="50" spans="1:33" x14ac:dyDescent="0.2">
      <c r="A50" s="48"/>
      <c r="B50" s="39" t="s">
        <v>166</v>
      </c>
      <c r="C50" s="66"/>
      <c r="D50" s="373">
        <v>0</v>
      </c>
      <c r="E50" s="66"/>
      <c r="F50" s="84" t="s">
        <v>74</v>
      </c>
      <c r="G50" s="66"/>
      <c r="H50" s="365">
        <f>Aerial</f>
        <v>8.9499999999999993</v>
      </c>
      <c r="I50" s="66"/>
      <c r="J50" s="87">
        <f>D50*H50</f>
        <v>0</v>
      </c>
    </row>
    <row r="51" spans="1:33" x14ac:dyDescent="0.2">
      <c r="A51" s="48"/>
      <c r="B51" s="39"/>
      <c r="C51" s="66"/>
      <c r="D51" s="372"/>
      <c r="E51" s="66"/>
      <c r="F51" s="84"/>
      <c r="G51" s="66"/>
      <c r="H51" s="359"/>
      <c r="I51" s="66"/>
      <c r="J51" s="87">
        <f>D51*H51</f>
        <v>0</v>
      </c>
    </row>
    <row r="52" spans="1:33" ht="5.25" customHeight="1" x14ac:dyDescent="0.2">
      <c r="A52" s="48"/>
      <c r="B52" s="66"/>
      <c r="C52" s="66"/>
      <c r="D52" s="67"/>
      <c r="E52" s="66"/>
      <c r="F52" s="68"/>
      <c r="G52" s="66"/>
      <c r="H52" s="79"/>
      <c r="I52" s="66"/>
      <c r="J52" s="87"/>
    </row>
    <row r="53" spans="1:33" x14ac:dyDescent="0.2">
      <c r="A53" s="48"/>
      <c r="B53" s="66" t="s">
        <v>201</v>
      </c>
      <c r="C53" s="66"/>
      <c r="D53" s="67"/>
      <c r="E53" s="66"/>
      <c r="F53" s="68"/>
      <c r="G53" s="66"/>
      <c r="H53" s="79"/>
      <c r="I53" s="66"/>
      <c r="J53" s="88">
        <f>SUM(J54:J56)</f>
        <v>17</v>
      </c>
    </row>
    <row r="54" spans="1:33" x14ac:dyDescent="0.2">
      <c r="A54" s="48"/>
      <c r="B54" s="39" t="s">
        <v>266</v>
      </c>
      <c r="C54" s="66"/>
      <c r="D54" s="83">
        <v>1</v>
      </c>
      <c r="E54" s="66"/>
      <c r="F54" s="84" t="s">
        <v>74</v>
      </c>
      <c r="G54" s="66"/>
      <c r="H54" s="391">
        <f>DarkNorthern</f>
        <v>17</v>
      </c>
      <c r="I54" s="66"/>
      <c r="J54" s="87">
        <f>D54*H54</f>
        <v>17</v>
      </c>
    </row>
    <row r="55" spans="1:33" x14ac:dyDescent="0.2">
      <c r="A55" s="48"/>
      <c r="B55" s="39" t="s">
        <v>208</v>
      </c>
      <c r="C55" s="66"/>
      <c r="D55" s="305"/>
      <c r="E55" s="66"/>
      <c r="F55" s="84"/>
      <c r="G55" s="66"/>
      <c r="H55" s="306"/>
      <c r="I55" s="66"/>
      <c r="J55" s="87">
        <f>D55*H55</f>
        <v>0</v>
      </c>
    </row>
    <row r="56" spans="1:33" ht="12.75" customHeight="1" x14ac:dyDescent="0.2">
      <c r="A56" s="48"/>
      <c r="B56" s="109"/>
      <c r="C56" s="66"/>
      <c r="D56" s="290"/>
      <c r="E56" s="66"/>
      <c r="F56" s="291"/>
      <c r="G56" s="66"/>
      <c r="H56" s="308"/>
      <c r="I56" s="66"/>
      <c r="J56" s="87">
        <f>D56*H56</f>
        <v>0</v>
      </c>
    </row>
    <row r="57" spans="1:33" ht="5.0999999999999996" customHeight="1" x14ac:dyDescent="0.2">
      <c r="A57" s="48"/>
      <c r="B57" s="66"/>
      <c r="C57" s="66"/>
      <c r="D57" s="67"/>
      <c r="E57" s="66"/>
      <c r="F57" s="68"/>
      <c r="G57" s="66"/>
      <c r="H57" s="67"/>
      <c r="I57" s="66"/>
      <c r="J57" s="87"/>
    </row>
    <row r="58" spans="1:33" x14ac:dyDescent="0.2">
      <c r="B58" s="67"/>
      <c r="C58" s="67"/>
      <c r="D58" s="67"/>
      <c r="E58" s="67"/>
      <c r="F58" s="67"/>
      <c r="G58" s="67"/>
      <c r="H58" s="67"/>
      <c r="I58" s="67"/>
      <c r="J58" s="87"/>
    </row>
    <row r="59" spans="1:33" ht="14.25" x14ac:dyDescent="0.2">
      <c r="A59" s="48"/>
      <c r="B59" s="66" t="s">
        <v>385</v>
      </c>
      <c r="C59" s="66"/>
      <c r="D59" s="67"/>
      <c r="E59" s="66"/>
      <c r="F59" s="68"/>
      <c r="G59" s="66"/>
      <c r="H59" s="67"/>
      <c r="I59" s="66"/>
      <c r="J59" s="80">
        <f>+(J17+J20+J27+J37+J41+J48+J53)*operloan*0.5</f>
        <v>5.8757300176056333</v>
      </c>
    </row>
    <row r="60" spans="1:33" ht="5.25" customHeight="1" x14ac:dyDescent="0.2">
      <c r="A60" s="48"/>
      <c r="B60" s="66"/>
      <c r="C60" s="66"/>
      <c r="D60" s="67"/>
      <c r="E60" s="66"/>
      <c r="F60" s="68"/>
      <c r="G60" s="66"/>
      <c r="H60" s="67"/>
      <c r="I60" s="66"/>
      <c r="J60" s="87"/>
    </row>
    <row r="61" spans="1:33" x14ac:dyDescent="0.2">
      <c r="A61" s="48"/>
      <c r="B61" s="40" t="s">
        <v>177</v>
      </c>
      <c r="C61" s="40"/>
      <c r="D61" s="91"/>
      <c r="E61" s="40"/>
      <c r="F61" s="41"/>
      <c r="G61" s="40"/>
      <c r="H61" s="91"/>
      <c r="I61" s="40"/>
      <c r="J61" s="42">
        <f>SUM(J17:J59)-(J17+J20+J27+J37+J41+J48+J53)</f>
        <v>240.90493072183102</v>
      </c>
    </row>
    <row r="62" spans="1:33" x14ac:dyDescent="0.2">
      <c r="A62" s="48"/>
      <c r="B62" s="66" t="s">
        <v>178</v>
      </c>
      <c r="C62" s="66"/>
      <c r="D62" s="67"/>
      <c r="E62" s="66"/>
      <c r="F62" s="68"/>
      <c r="G62" s="66"/>
      <c r="H62" s="67"/>
      <c r="I62" s="66"/>
      <c r="J62" s="87">
        <f>J61/D14</f>
        <v>4.1535332883074316</v>
      </c>
    </row>
    <row r="63" spans="1:33" ht="5.25" customHeight="1" x14ac:dyDescent="0.2">
      <c r="A63" s="48"/>
      <c r="B63" s="66"/>
      <c r="C63" s="66"/>
      <c r="D63" s="67"/>
      <c r="E63" s="66"/>
      <c r="F63" s="68"/>
      <c r="G63" s="66"/>
      <c r="H63" s="67"/>
      <c r="I63" s="66"/>
      <c r="J63" s="87"/>
    </row>
    <row r="64" spans="1:33" s="33" customFormat="1" x14ac:dyDescent="0.2">
      <c r="A64" s="32"/>
      <c r="B64" s="36" t="s">
        <v>99</v>
      </c>
      <c r="C64" s="36"/>
      <c r="D64" s="92"/>
      <c r="E64" s="36"/>
      <c r="F64" s="37"/>
      <c r="G64" s="36"/>
      <c r="H64" s="92"/>
      <c r="I64" s="36"/>
      <c r="J64" s="38">
        <f>J14-J61</f>
        <v>32.855069278168969</v>
      </c>
      <c r="L64" s="32"/>
      <c r="M64" s="32"/>
      <c r="N64" s="32"/>
      <c r="O64" s="32"/>
      <c r="P64" s="32"/>
      <c r="Q64" s="32"/>
      <c r="R64" s="32"/>
      <c r="S64" s="32"/>
      <c r="T64" s="32"/>
      <c r="U64" s="32"/>
      <c r="V64" s="32"/>
      <c r="W64" s="32"/>
      <c r="X64" s="32"/>
      <c r="Y64" s="32"/>
      <c r="Z64" s="32"/>
      <c r="AA64" s="32"/>
      <c r="AB64" s="32"/>
      <c r="AC64" s="32"/>
      <c r="AD64" s="32"/>
      <c r="AE64" s="32"/>
      <c r="AF64" s="32"/>
      <c r="AG64" s="32"/>
    </row>
    <row r="65" spans="1:33" ht="24.75" customHeight="1" x14ac:dyDescent="0.2">
      <c r="A65" s="48"/>
      <c r="B65" s="5" t="s">
        <v>102</v>
      </c>
      <c r="C65" s="66"/>
      <c r="D65" s="67"/>
      <c r="E65" s="66"/>
      <c r="F65" s="68"/>
      <c r="G65" s="66"/>
      <c r="H65" s="67"/>
      <c r="I65" s="66"/>
      <c r="J65" s="87"/>
    </row>
    <row r="66" spans="1:33" x14ac:dyDescent="0.2">
      <c r="A66" s="48"/>
      <c r="B66" s="120" t="s">
        <v>267</v>
      </c>
      <c r="C66" s="122"/>
      <c r="D66" s="89"/>
      <c r="E66" s="66"/>
      <c r="F66" s="68"/>
      <c r="G66" s="66"/>
      <c r="H66" s="382">
        <f>'Machinery Costs'!$C$98</f>
        <v>19.561999999999998</v>
      </c>
      <c r="I66" s="66"/>
      <c r="J66" s="87">
        <f>'Machinery Costs'!$C$98</f>
        <v>19.561999999999998</v>
      </c>
    </row>
    <row r="67" spans="1:33" x14ac:dyDescent="0.2">
      <c r="A67" s="48"/>
      <c r="B67" s="39" t="s">
        <v>268</v>
      </c>
      <c r="C67" s="121"/>
      <c r="D67" s="89"/>
      <c r="E67" s="66"/>
      <c r="F67" s="68"/>
      <c r="G67" s="66"/>
      <c r="H67" s="382">
        <f>'Machinery Costs'!$D$98</f>
        <v>14.227</v>
      </c>
      <c r="I67" s="66"/>
      <c r="J67" s="87">
        <f>'Machinery Costs'!$D$98</f>
        <v>14.227</v>
      </c>
    </row>
    <row r="68" spans="1:33" x14ac:dyDescent="0.2">
      <c r="A68" s="48"/>
      <c r="B68" s="39" t="s">
        <v>28</v>
      </c>
      <c r="C68" s="39"/>
      <c r="D68" s="83"/>
      <c r="E68" s="66"/>
      <c r="F68" s="68"/>
      <c r="G68" s="66"/>
      <c r="H68" s="382">
        <f>'Machinery Costs'!$E$98</f>
        <v>7.1280000000000001</v>
      </c>
      <c r="I68" s="66"/>
      <c r="J68" s="87">
        <f>'Machinery Costs'!$E$98</f>
        <v>7.1280000000000001</v>
      </c>
      <c r="L68" s="86">
        <f>SUM(J66:J68)</f>
        <v>40.917000000000002</v>
      </c>
    </row>
    <row r="69" spans="1:33" x14ac:dyDescent="0.2">
      <c r="A69" s="48"/>
      <c r="B69" s="39" t="s">
        <v>113</v>
      </c>
      <c r="C69" s="66"/>
      <c r="D69" s="83">
        <v>1</v>
      </c>
      <c r="E69" s="66"/>
      <c r="F69" s="84" t="s">
        <v>74</v>
      </c>
      <c r="G69" s="66"/>
      <c r="H69" s="85">
        <f>+(D14*H14)*D71-(J20+J27+J37+H54)*D71-J77</f>
        <v>29.843990000000005</v>
      </c>
      <c r="I69" s="66"/>
      <c r="J69" s="87">
        <f>H69</f>
        <v>29.843990000000005</v>
      </c>
    </row>
    <row r="70" spans="1:33" ht="12.75" customHeight="1" x14ac:dyDescent="0.2">
      <c r="A70" s="48"/>
      <c r="B70" s="66" t="s">
        <v>103</v>
      </c>
      <c r="C70" s="66"/>
      <c r="D70" s="67"/>
      <c r="E70" s="66"/>
      <c r="F70" s="68"/>
      <c r="G70" s="66"/>
      <c r="H70" s="127"/>
      <c r="I70" s="66"/>
      <c r="J70" s="87"/>
    </row>
    <row r="71" spans="1:33" ht="12.75" customHeight="1" x14ac:dyDescent="0.2">
      <c r="A71" s="48"/>
      <c r="B71" s="66" t="s">
        <v>104</v>
      </c>
      <c r="C71" s="66"/>
      <c r="D71" s="384">
        <f>+ownershare</f>
        <v>0.33</v>
      </c>
      <c r="E71" s="66"/>
      <c r="F71" s="68"/>
      <c r="G71" s="66"/>
      <c r="H71" s="79"/>
      <c r="I71" s="66"/>
      <c r="J71" s="87"/>
    </row>
    <row r="72" spans="1:33" ht="12.75" customHeight="1" x14ac:dyDescent="0.2">
      <c r="A72" s="48"/>
      <c r="B72" s="66" t="s">
        <v>105</v>
      </c>
      <c r="C72" s="66"/>
      <c r="D72" s="384">
        <f>opershare</f>
        <v>0.67</v>
      </c>
      <c r="E72" s="66"/>
      <c r="F72" s="68"/>
      <c r="G72" s="66"/>
      <c r="H72" s="79"/>
      <c r="I72" s="66"/>
      <c r="J72" s="87"/>
    </row>
    <row r="73" spans="1:33" ht="12.75" customHeight="1" x14ac:dyDescent="0.2">
      <c r="A73" s="339"/>
      <c r="B73" s="66"/>
      <c r="C73" s="66"/>
      <c r="D73" s="384"/>
      <c r="E73" s="66"/>
      <c r="F73" s="68"/>
      <c r="G73" s="66"/>
      <c r="H73" s="79"/>
      <c r="I73" s="66"/>
      <c r="J73" s="87"/>
      <c r="L73" s="339"/>
      <c r="M73" s="339"/>
      <c r="N73" s="339"/>
      <c r="O73" s="339"/>
      <c r="P73" s="339"/>
      <c r="Q73" s="339"/>
      <c r="R73" s="339"/>
      <c r="S73" s="339"/>
      <c r="T73" s="339"/>
      <c r="U73" s="339"/>
      <c r="V73" s="339"/>
      <c r="W73" s="339"/>
      <c r="X73" s="339"/>
      <c r="Y73" s="339"/>
      <c r="Z73" s="339"/>
      <c r="AA73" s="339"/>
      <c r="AB73" s="339"/>
      <c r="AC73" s="339"/>
      <c r="AD73" s="339"/>
      <c r="AE73" s="339"/>
      <c r="AF73" s="339"/>
      <c r="AG73" s="339"/>
    </row>
    <row r="74" spans="1:33" ht="14.25" x14ac:dyDescent="0.2">
      <c r="A74" s="48"/>
      <c r="B74" s="395" t="s">
        <v>384</v>
      </c>
      <c r="C74" s="66"/>
      <c r="D74" s="67"/>
      <c r="E74" s="66"/>
      <c r="F74" s="68"/>
      <c r="G74" s="66"/>
      <c r="H74" s="67"/>
      <c r="I74" s="66"/>
      <c r="J74" s="87">
        <f>((J17+J20+J27+J37+J41+J48+J53)*OH)</f>
        <v>11.751460035211267</v>
      </c>
    </row>
    <row r="75" spans="1:33" ht="14.25" x14ac:dyDescent="0.2">
      <c r="A75" s="48"/>
      <c r="B75" s="424" t="s">
        <v>401</v>
      </c>
      <c r="C75" s="66"/>
      <c r="D75" s="67"/>
      <c r="E75" s="66"/>
      <c r="F75" s="68"/>
      <c r="G75" s="66"/>
      <c r="H75" s="67"/>
      <c r="I75" s="66"/>
      <c r="J75" s="87">
        <v>23</v>
      </c>
    </row>
    <row r="76" spans="1:33" customFormat="1" ht="12.75" customHeight="1" x14ac:dyDescent="0.2">
      <c r="A76" s="27"/>
      <c r="B76" s="294" t="s">
        <v>288</v>
      </c>
      <c r="C76" s="93"/>
      <c r="D76" s="93"/>
      <c r="E76" s="93"/>
      <c r="F76" s="93"/>
      <c r="G76" s="6"/>
      <c r="H76" s="31"/>
      <c r="I76" s="6"/>
      <c r="J76" s="87">
        <f>cashrent</f>
        <v>0</v>
      </c>
      <c r="K76" s="27"/>
      <c r="L76" s="27"/>
      <c r="M76" s="27"/>
      <c r="N76" s="27"/>
      <c r="O76" s="27"/>
      <c r="P76" s="27"/>
      <c r="Q76" s="27"/>
      <c r="R76" s="27"/>
      <c r="S76" s="27"/>
      <c r="T76" s="27"/>
      <c r="U76" s="27"/>
      <c r="V76" s="27"/>
      <c r="W76" s="27"/>
      <c r="X76" s="27"/>
      <c r="Y76" s="27"/>
      <c r="Z76" s="27"/>
      <c r="AA76" s="27"/>
      <c r="AB76" s="27"/>
      <c r="AC76" s="27"/>
      <c r="AD76" s="27"/>
      <c r="AE76" s="27"/>
      <c r="AF76" s="27"/>
    </row>
    <row r="77" spans="1:33" x14ac:dyDescent="0.2">
      <c r="A77" s="48"/>
      <c r="B77" s="295" t="s">
        <v>143</v>
      </c>
      <c r="C77" s="121"/>
      <c r="D77" s="89"/>
      <c r="E77" s="66"/>
      <c r="F77" s="68"/>
      <c r="G77" s="66"/>
      <c r="H77" s="67"/>
      <c r="I77" s="66"/>
      <c r="J77" s="87">
        <f>landtax</f>
        <v>5.5</v>
      </c>
    </row>
    <row r="78" spans="1:33" ht="5.25" customHeight="1" x14ac:dyDescent="0.2">
      <c r="A78" s="48"/>
      <c r="B78" s="66"/>
      <c r="C78" s="66"/>
      <c r="D78" s="67"/>
      <c r="E78" s="66"/>
      <c r="F78" s="68"/>
      <c r="G78" s="66"/>
      <c r="H78" s="67"/>
      <c r="I78" s="66"/>
      <c r="J78" s="87"/>
    </row>
    <row r="79" spans="1:33" x14ac:dyDescent="0.2">
      <c r="A79" s="48"/>
      <c r="B79" s="40" t="s">
        <v>100</v>
      </c>
      <c r="C79" s="40"/>
      <c r="D79" s="91"/>
      <c r="E79" s="40"/>
      <c r="F79" s="41"/>
      <c r="G79" s="40"/>
      <c r="H79" s="91"/>
      <c r="I79" s="40"/>
      <c r="J79" s="42">
        <f>SUM(J65:J77)</f>
        <v>111.01245003521127</v>
      </c>
    </row>
    <row r="80" spans="1:33" x14ac:dyDescent="0.2">
      <c r="A80" s="48"/>
      <c r="B80" s="66" t="s">
        <v>101</v>
      </c>
      <c r="C80" s="66"/>
      <c r="D80" s="67"/>
      <c r="E80" s="66"/>
      <c r="F80" s="68"/>
      <c r="G80" s="66"/>
      <c r="H80" s="67"/>
      <c r="I80" s="66"/>
      <c r="J80" s="87">
        <f>J79/D14</f>
        <v>1.9140077592277807</v>
      </c>
    </row>
    <row r="81" spans="1:33" x14ac:dyDescent="0.2">
      <c r="A81" s="48"/>
      <c r="B81" s="66"/>
      <c r="C81" s="66"/>
      <c r="D81" s="67"/>
      <c r="E81" s="66"/>
      <c r="F81" s="68"/>
      <c r="G81" s="66"/>
      <c r="H81" s="67"/>
      <c r="I81" s="66"/>
      <c r="J81" s="87"/>
    </row>
    <row r="82" spans="1:33" x14ac:dyDescent="0.2">
      <c r="A82" s="48"/>
      <c r="B82" s="40" t="s">
        <v>114</v>
      </c>
      <c r="C82" s="40"/>
      <c r="D82" s="91"/>
      <c r="E82" s="40"/>
      <c r="F82" s="41"/>
      <c r="G82" s="40"/>
      <c r="H82" s="91"/>
      <c r="I82" s="40"/>
      <c r="J82" s="42">
        <f>J61+J79</f>
        <v>351.91738075704228</v>
      </c>
    </row>
    <row r="83" spans="1:33" x14ac:dyDescent="0.2">
      <c r="A83" s="48"/>
      <c r="B83" s="66" t="s">
        <v>170</v>
      </c>
      <c r="C83" s="66"/>
      <c r="D83" s="67"/>
      <c r="E83" s="66"/>
      <c r="F83" s="68"/>
      <c r="G83" s="66"/>
      <c r="H83" s="67"/>
      <c r="I83" s="66"/>
      <c r="J83" s="87">
        <f>J82/D14</f>
        <v>6.0675410475352116</v>
      </c>
    </row>
    <row r="84" spans="1:33" x14ac:dyDescent="0.2">
      <c r="A84" s="48"/>
      <c r="B84" s="66"/>
      <c r="C84" s="66"/>
      <c r="D84" s="67"/>
      <c r="E84" s="66"/>
      <c r="F84" s="68"/>
      <c r="G84" s="66"/>
      <c r="H84" s="67"/>
      <c r="I84" s="66"/>
      <c r="J84" s="87"/>
    </row>
    <row r="85" spans="1:33" s="33" customFormat="1" x14ac:dyDescent="0.2">
      <c r="A85" s="32"/>
      <c r="B85" s="40" t="s">
        <v>64</v>
      </c>
      <c r="C85" s="40"/>
      <c r="D85" s="91"/>
      <c r="E85" s="40"/>
      <c r="F85" s="41"/>
      <c r="G85" s="40"/>
      <c r="H85" s="91"/>
      <c r="I85" s="40"/>
      <c r="J85" s="42">
        <f>J14-J82</f>
        <v>-78.15738075704229</v>
      </c>
      <c r="L85" s="32"/>
      <c r="M85" s="32"/>
      <c r="N85" s="32"/>
      <c r="O85" s="32"/>
      <c r="P85" s="32"/>
      <c r="Q85" s="32"/>
      <c r="R85" s="32"/>
      <c r="S85" s="32"/>
      <c r="T85" s="32"/>
      <c r="U85" s="32"/>
      <c r="V85" s="32"/>
      <c r="W85" s="32"/>
      <c r="X85" s="32"/>
      <c r="Y85" s="32"/>
      <c r="Z85" s="32"/>
      <c r="AA85" s="32"/>
      <c r="AB85" s="32"/>
      <c r="AC85" s="32"/>
      <c r="AD85" s="32"/>
      <c r="AE85" s="32"/>
      <c r="AF85" s="32"/>
      <c r="AG85" s="32"/>
    </row>
    <row r="86" spans="1:33" x14ac:dyDescent="0.2">
      <c r="A86" s="48"/>
      <c r="B86" s="62"/>
      <c r="C86" s="62"/>
      <c r="D86" s="61"/>
      <c r="E86" s="62"/>
      <c r="F86" s="63"/>
      <c r="G86" s="62"/>
      <c r="H86" s="61"/>
      <c r="I86" s="62"/>
      <c r="J86" s="64"/>
      <c r="K86" s="65"/>
    </row>
    <row r="87" spans="1:33" x14ac:dyDescent="0.2">
      <c r="A87" s="48"/>
      <c r="B87" s="96" t="s">
        <v>65</v>
      </c>
      <c r="C87" s="96"/>
      <c r="D87" s="97"/>
      <c r="E87" s="96"/>
      <c r="F87" s="98"/>
      <c r="G87" s="96"/>
      <c r="H87" s="97"/>
      <c r="I87" s="96"/>
      <c r="J87" s="96"/>
      <c r="K87" s="74"/>
    </row>
    <row r="88" spans="1:33" ht="14.25" x14ac:dyDescent="0.2">
      <c r="A88" s="48"/>
      <c r="B88" s="307" t="s">
        <v>386</v>
      </c>
      <c r="C88" s="96"/>
      <c r="D88" s="97"/>
      <c r="E88" s="96"/>
      <c r="F88" s="98"/>
      <c r="G88" s="96"/>
      <c r="H88" s="97"/>
      <c r="I88" s="96"/>
      <c r="J88" s="96"/>
      <c r="K88" s="74"/>
    </row>
    <row r="89" spans="1:33" ht="14.25" x14ac:dyDescent="0.2">
      <c r="A89" s="48"/>
      <c r="B89" s="307" t="s">
        <v>383</v>
      </c>
      <c r="C89" s="96"/>
      <c r="D89" s="97"/>
      <c r="E89" s="96"/>
      <c r="F89" s="98"/>
      <c r="G89" s="96"/>
      <c r="H89" s="97"/>
      <c r="I89" s="96"/>
      <c r="J89" s="96"/>
      <c r="K89" s="74"/>
    </row>
    <row r="90" spans="1:33" x14ac:dyDescent="0.2">
      <c r="A90" s="48"/>
      <c r="B90" s="540" t="s">
        <v>285</v>
      </c>
      <c r="C90" s="541"/>
      <c r="D90" s="541"/>
      <c r="E90" s="541"/>
      <c r="F90" s="541"/>
      <c r="G90" s="541"/>
      <c r="H90" s="541"/>
      <c r="I90" s="541"/>
      <c r="J90" s="541"/>
    </row>
    <row r="91" spans="1:33" ht="12.75" customHeight="1" x14ac:dyDescent="0.2">
      <c r="A91" s="48"/>
      <c r="B91" s="530" t="s">
        <v>402</v>
      </c>
      <c r="C91" s="531"/>
      <c r="D91" s="531"/>
      <c r="E91" s="531"/>
      <c r="F91" s="531"/>
      <c r="G91" s="531"/>
      <c r="H91" s="531"/>
      <c r="I91" s="531"/>
      <c r="J91" s="531"/>
    </row>
    <row r="92" spans="1:33" x14ac:dyDescent="0.2">
      <c r="A92" s="48"/>
      <c r="B92" s="542" t="s">
        <v>298</v>
      </c>
      <c r="C92" s="543"/>
      <c r="D92" s="543"/>
      <c r="E92" s="543"/>
      <c r="F92" s="543"/>
      <c r="G92" s="543"/>
      <c r="H92" s="543"/>
      <c r="I92" s="543"/>
      <c r="J92" s="543"/>
    </row>
    <row r="93" spans="1:33" x14ac:dyDescent="0.2">
      <c r="A93" s="48"/>
      <c r="B93" s="66"/>
      <c r="C93" s="66"/>
      <c r="D93" s="67"/>
      <c r="E93" s="66"/>
      <c r="F93" s="68"/>
      <c r="G93" s="66"/>
      <c r="H93" s="67"/>
      <c r="I93" s="66"/>
      <c r="J93" s="66"/>
    </row>
    <row r="94" spans="1:33" x14ac:dyDescent="0.2">
      <c r="A94" s="48"/>
      <c r="B94" s="15" t="s">
        <v>66</v>
      </c>
      <c r="C94" s="66"/>
      <c r="D94" s="99" t="s">
        <v>67</v>
      </c>
      <c r="E94" s="66"/>
      <c r="F94" s="68" t="s">
        <v>68</v>
      </c>
      <c r="G94" s="66"/>
      <c r="H94" s="99" t="s">
        <v>69</v>
      </c>
      <c r="I94" s="66"/>
      <c r="J94" s="66"/>
    </row>
    <row r="95" spans="1:33" x14ac:dyDescent="0.2">
      <c r="A95" s="48"/>
      <c r="B95" s="66"/>
      <c r="C95" s="66"/>
      <c r="D95" s="100">
        <v>0.1</v>
      </c>
      <c r="E95" s="66"/>
      <c r="F95" s="68"/>
      <c r="G95" s="66"/>
      <c r="H95" s="100">
        <v>0.1</v>
      </c>
      <c r="I95" s="66"/>
      <c r="J95" s="66"/>
    </row>
    <row r="96" spans="1:33" x14ac:dyDescent="0.2">
      <c r="A96" s="48"/>
      <c r="B96" s="66"/>
      <c r="C96" s="66"/>
      <c r="D96" s="101"/>
      <c r="E96" s="62"/>
      <c r="F96" s="61" t="s">
        <v>70</v>
      </c>
      <c r="G96" s="62"/>
      <c r="H96" s="101"/>
      <c r="I96" s="66"/>
      <c r="J96" s="66"/>
    </row>
    <row r="97" spans="1:10" x14ac:dyDescent="0.2">
      <c r="A97" s="48"/>
      <c r="B97" s="19" t="s">
        <v>71</v>
      </c>
      <c r="C97" s="66"/>
      <c r="D97" s="296">
        <f>F97*(1-D95)</f>
        <v>52.2</v>
      </c>
      <c r="E97" s="102"/>
      <c r="F97" s="103">
        <f>D14</f>
        <v>58</v>
      </c>
      <c r="G97" s="102"/>
      <c r="H97" s="296">
        <f>F97*(1+H95)</f>
        <v>63.800000000000004</v>
      </c>
      <c r="I97" s="66"/>
      <c r="J97" s="66"/>
    </row>
    <row r="98" spans="1:10" ht="4.5" customHeight="1" x14ac:dyDescent="0.2">
      <c r="A98" s="48"/>
      <c r="B98" s="66"/>
      <c r="C98" s="66"/>
      <c r="D98" s="67"/>
      <c r="E98" s="66"/>
      <c r="F98" s="68"/>
      <c r="G98" s="66"/>
      <c r="H98" s="67"/>
      <c r="I98" s="66"/>
      <c r="J98" s="66"/>
    </row>
    <row r="99" spans="1:10" x14ac:dyDescent="0.2">
      <c r="A99" s="48"/>
      <c r="B99" s="66" t="s">
        <v>264</v>
      </c>
      <c r="C99" s="66"/>
      <c r="D99" s="105">
        <f>$J$61/D97</f>
        <v>4.6150369870082573</v>
      </c>
      <c r="E99" s="66"/>
      <c r="F99" s="105">
        <f>$J$61/F97</f>
        <v>4.1535332883074316</v>
      </c>
      <c r="G99" s="66"/>
      <c r="H99" s="105">
        <f>$J$61/H97</f>
        <v>3.7759393530067555</v>
      </c>
      <c r="I99" s="66"/>
      <c r="J99" s="66"/>
    </row>
    <row r="100" spans="1:10" ht="4.5" customHeight="1" x14ac:dyDescent="0.2">
      <c r="A100" s="48"/>
      <c r="B100" s="66"/>
      <c r="C100" s="66"/>
      <c r="D100" s="67"/>
      <c r="E100" s="66"/>
      <c r="F100" s="68"/>
      <c r="G100" s="66"/>
      <c r="H100" s="67"/>
      <c r="I100" s="66"/>
      <c r="J100" s="66"/>
    </row>
    <row r="101" spans="1:10" x14ac:dyDescent="0.2">
      <c r="A101" s="48"/>
      <c r="B101" s="66" t="s">
        <v>265</v>
      </c>
      <c r="C101" s="66"/>
      <c r="D101" s="105">
        <f>$J$79/D97</f>
        <v>2.1266752880308673</v>
      </c>
      <c r="E101" s="66"/>
      <c r="F101" s="105">
        <f>$J$79/F97</f>
        <v>1.9140077592277807</v>
      </c>
      <c r="G101" s="66"/>
      <c r="H101" s="105">
        <f>$J$79/H97</f>
        <v>1.7400070538434367</v>
      </c>
      <c r="I101" s="66"/>
      <c r="J101" s="66"/>
    </row>
    <row r="102" spans="1:10" ht="3.75" customHeight="1" x14ac:dyDescent="0.2">
      <c r="A102" s="48"/>
      <c r="B102" s="66"/>
      <c r="C102" s="66"/>
      <c r="D102" s="67"/>
      <c r="E102" s="66"/>
      <c r="F102" s="68"/>
      <c r="G102" s="66"/>
      <c r="H102" s="67"/>
      <c r="I102" s="66"/>
      <c r="J102" s="66"/>
    </row>
    <row r="103" spans="1:10" x14ac:dyDescent="0.2">
      <c r="A103" s="48"/>
      <c r="B103" s="66" t="s">
        <v>72</v>
      </c>
      <c r="C103" s="66"/>
      <c r="D103" s="105">
        <f>$J$82/D97</f>
        <v>6.7417122750391236</v>
      </c>
      <c r="E103" s="66"/>
      <c r="F103" s="105">
        <f>$J$82/F97</f>
        <v>6.0675410475352116</v>
      </c>
      <c r="G103" s="66"/>
      <c r="H103" s="105">
        <f>$J$82/H97</f>
        <v>5.5159464068501922</v>
      </c>
      <c r="I103" s="66"/>
      <c r="J103" s="66"/>
    </row>
    <row r="104" spans="1:10" ht="5.25" customHeight="1" x14ac:dyDescent="0.2">
      <c r="A104" s="48"/>
      <c r="B104" s="71"/>
      <c r="C104" s="71"/>
      <c r="D104" s="76"/>
      <c r="E104" s="71"/>
      <c r="F104" s="77"/>
      <c r="G104" s="71"/>
      <c r="H104" s="76"/>
      <c r="I104" s="71"/>
      <c r="J104" s="71"/>
    </row>
    <row r="105" spans="1:10" x14ac:dyDescent="0.2">
      <c r="A105" s="48"/>
      <c r="B105" s="66"/>
      <c r="C105" s="66"/>
      <c r="D105" s="67"/>
      <c r="E105" s="66"/>
      <c r="F105" s="68"/>
      <c r="G105" s="66"/>
      <c r="H105" s="67"/>
      <c r="I105" s="66"/>
      <c r="J105" s="66"/>
    </row>
    <row r="106" spans="1:10" x14ac:dyDescent="0.2">
      <c r="A106" s="48"/>
      <c r="B106" s="66"/>
      <c r="C106" s="66"/>
      <c r="D106" s="61"/>
      <c r="E106" s="62"/>
      <c r="F106" s="63" t="s">
        <v>71</v>
      </c>
      <c r="G106" s="62"/>
      <c r="H106" s="61"/>
      <c r="I106" s="66"/>
      <c r="J106" s="66"/>
    </row>
    <row r="107" spans="1:10" x14ac:dyDescent="0.2">
      <c r="A107" s="48"/>
      <c r="B107" s="19" t="s">
        <v>70</v>
      </c>
      <c r="C107" s="66"/>
      <c r="D107" s="106">
        <f>F107*(1-D95)</f>
        <v>4.2480000000000002</v>
      </c>
      <c r="E107" s="102"/>
      <c r="F107" s="107">
        <f>H14</f>
        <v>4.72</v>
      </c>
      <c r="G107" s="102"/>
      <c r="H107" s="106">
        <f>F107*(1+H95)</f>
        <v>5.1920000000000002</v>
      </c>
      <c r="I107" s="66"/>
      <c r="J107" s="66"/>
    </row>
    <row r="108" spans="1:10" ht="4.5" customHeight="1" x14ac:dyDescent="0.2">
      <c r="A108" s="48"/>
      <c r="B108" s="66"/>
      <c r="C108" s="66"/>
      <c r="D108" s="67"/>
      <c r="E108" s="66"/>
      <c r="F108" s="68"/>
      <c r="G108" s="66"/>
      <c r="H108" s="67"/>
      <c r="I108" s="66"/>
      <c r="J108" s="66"/>
    </row>
    <row r="109" spans="1:10" x14ac:dyDescent="0.2">
      <c r="A109" s="48"/>
      <c r="B109" s="66" t="s">
        <v>264</v>
      </c>
      <c r="C109" s="66"/>
      <c r="D109" s="108">
        <f>$J$61/D107</f>
        <v>56.710200264084513</v>
      </c>
      <c r="E109" s="66"/>
      <c r="F109" s="108">
        <f>$J$61/F107</f>
        <v>51.039180237676064</v>
      </c>
      <c r="G109" s="66"/>
      <c r="H109" s="108">
        <f>$J$61/H107</f>
        <v>46.399254761523693</v>
      </c>
      <c r="I109" s="66"/>
      <c r="J109" s="66"/>
    </row>
    <row r="110" spans="1:10" ht="3" customHeight="1" x14ac:dyDescent="0.2">
      <c r="A110" s="48"/>
      <c r="B110" s="66"/>
      <c r="C110" s="66"/>
      <c r="D110" s="67"/>
      <c r="E110" s="66"/>
      <c r="F110" s="68"/>
      <c r="G110" s="66"/>
      <c r="H110" s="67"/>
      <c r="I110" s="66"/>
      <c r="J110" s="66"/>
    </row>
    <row r="111" spans="1:10" x14ac:dyDescent="0.2">
      <c r="A111" s="48"/>
      <c r="B111" s="66" t="s">
        <v>265</v>
      </c>
      <c r="C111" s="66"/>
      <c r="D111" s="108">
        <f>$J$79/D107</f>
        <v>26.132874302074214</v>
      </c>
      <c r="E111" s="66"/>
      <c r="F111" s="108">
        <f>$J$79/F107</f>
        <v>23.519586871866796</v>
      </c>
      <c r="G111" s="66"/>
      <c r="H111" s="108">
        <f>$J$79/H107</f>
        <v>21.381442610787996</v>
      </c>
      <c r="I111" s="66"/>
      <c r="J111" s="66"/>
    </row>
    <row r="112" spans="1:10" ht="3.75" customHeight="1" x14ac:dyDescent="0.2">
      <c r="A112" s="48"/>
      <c r="B112" s="66"/>
      <c r="C112" s="66"/>
      <c r="D112" s="67"/>
      <c r="E112" s="66"/>
      <c r="F112" s="68"/>
      <c r="G112" s="66"/>
      <c r="H112" s="67"/>
      <c r="I112" s="66"/>
      <c r="J112" s="66"/>
    </row>
    <row r="113" spans="1:10" x14ac:dyDescent="0.2">
      <c r="A113" s="48"/>
      <c r="B113" s="66" t="s">
        <v>72</v>
      </c>
      <c r="C113" s="66"/>
      <c r="D113" s="108">
        <f>$J$82/D107</f>
        <v>82.84307456615872</v>
      </c>
      <c r="E113" s="66"/>
      <c r="F113" s="108">
        <f>$J$82/F107</f>
        <v>74.558767109542856</v>
      </c>
      <c r="G113" s="66"/>
      <c r="H113" s="108">
        <f>$J$82/H107</f>
        <v>67.780697372311678</v>
      </c>
      <c r="I113" s="66"/>
      <c r="J113" s="66"/>
    </row>
    <row r="114" spans="1:10" ht="5.25" customHeight="1" x14ac:dyDescent="0.2">
      <c r="A114" s="48"/>
      <c r="B114" s="66"/>
      <c r="C114" s="66"/>
      <c r="D114" s="67"/>
      <c r="E114" s="66"/>
      <c r="F114" s="68"/>
      <c r="G114" s="66"/>
      <c r="H114" s="67"/>
      <c r="I114" s="66"/>
      <c r="J114" s="66"/>
    </row>
    <row r="115" spans="1:10" x14ac:dyDescent="0.2">
      <c r="A115" s="48"/>
      <c r="B115" s="62"/>
      <c r="C115" s="62"/>
      <c r="D115" s="61"/>
      <c r="E115" s="62"/>
      <c r="F115" s="63"/>
      <c r="G115" s="62"/>
      <c r="H115" s="61"/>
      <c r="I115" s="62"/>
      <c r="J115" s="62"/>
    </row>
    <row r="116" spans="1:10" s="48" customFormat="1" x14ac:dyDescent="0.2">
      <c r="D116" s="49"/>
      <c r="F116" s="50"/>
      <c r="H116" s="49"/>
    </row>
    <row r="117" spans="1:10" s="48" customFormat="1" x14ac:dyDescent="0.2">
      <c r="D117" s="49"/>
      <c r="F117" s="50"/>
      <c r="H117" s="49"/>
    </row>
    <row r="118" spans="1:10" s="48" customFormat="1" x14ac:dyDescent="0.2">
      <c r="D118" s="49"/>
      <c r="F118" s="50"/>
      <c r="H118" s="49"/>
    </row>
    <row r="119" spans="1:10" s="48" customFormat="1" x14ac:dyDescent="0.2">
      <c r="D119" s="49"/>
      <c r="F119" s="50"/>
      <c r="H119" s="49"/>
    </row>
    <row r="120" spans="1:10" s="48" customFormat="1" x14ac:dyDescent="0.2">
      <c r="D120" s="49"/>
      <c r="F120" s="50"/>
      <c r="H120" s="49"/>
    </row>
    <row r="121" spans="1:10" s="48" customFormat="1" x14ac:dyDescent="0.2">
      <c r="D121" s="49"/>
      <c r="F121" s="50"/>
      <c r="H121" s="49"/>
    </row>
    <row r="122" spans="1:10" s="48" customFormat="1" x14ac:dyDescent="0.2">
      <c r="D122" s="49"/>
      <c r="F122" s="50"/>
      <c r="H122" s="49"/>
    </row>
    <row r="123" spans="1:10" s="48" customFormat="1" x14ac:dyDescent="0.2">
      <c r="D123" s="49"/>
      <c r="F123" s="50"/>
      <c r="H123" s="49"/>
    </row>
    <row r="124" spans="1:10" s="48" customFormat="1" x14ac:dyDescent="0.2">
      <c r="D124" s="49"/>
      <c r="F124" s="50"/>
      <c r="H124" s="49"/>
    </row>
    <row r="125" spans="1:10" s="48" customFormat="1" x14ac:dyDescent="0.2">
      <c r="D125" s="49"/>
      <c r="F125" s="50"/>
      <c r="H125" s="49"/>
    </row>
    <row r="126" spans="1:10" s="48" customFormat="1" x14ac:dyDescent="0.2">
      <c r="D126" s="49"/>
      <c r="F126" s="50"/>
      <c r="H126" s="49"/>
    </row>
    <row r="127" spans="1:10" s="48" customFormat="1" x14ac:dyDescent="0.2">
      <c r="D127" s="49"/>
      <c r="F127" s="50"/>
      <c r="H127" s="49"/>
    </row>
    <row r="128" spans="1:10" s="48" customFormat="1" x14ac:dyDescent="0.2">
      <c r="D128" s="49"/>
      <c r="F128" s="50"/>
      <c r="H128" s="49"/>
    </row>
    <row r="129" spans="4:8" s="48" customFormat="1" x14ac:dyDescent="0.2">
      <c r="D129" s="49"/>
      <c r="F129" s="50"/>
      <c r="H129" s="49"/>
    </row>
    <row r="130" spans="4:8" s="48" customFormat="1" x14ac:dyDescent="0.2">
      <c r="D130" s="49"/>
      <c r="F130" s="50"/>
      <c r="H130" s="49"/>
    </row>
    <row r="131" spans="4:8" s="48" customFormat="1" x14ac:dyDescent="0.2">
      <c r="D131" s="49"/>
      <c r="F131" s="50"/>
      <c r="H131" s="49"/>
    </row>
    <row r="132" spans="4:8" s="48" customFormat="1" x14ac:dyDescent="0.2">
      <c r="D132" s="49"/>
      <c r="F132" s="50"/>
      <c r="H132" s="49"/>
    </row>
    <row r="133" spans="4:8" s="48" customFormat="1" x14ac:dyDescent="0.2">
      <c r="D133" s="49"/>
      <c r="F133" s="50"/>
      <c r="H133" s="49"/>
    </row>
    <row r="134" spans="4:8" s="48" customFormat="1" x14ac:dyDescent="0.2">
      <c r="D134" s="49"/>
      <c r="F134" s="50"/>
      <c r="H134" s="49"/>
    </row>
    <row r="135" spans="4:8" s="48" customFormat="1" x14ac:dyDescent="0.2">
      <c r="D135" s="49"/>
      <c r="F135" s="50"/>
      <c r="H135" s="49"/>
    </row>
    <row r="136" spans="4:8" s="48" customFormat="1" x14ac:dyDescent="0.2">
      <c r="D136" s="49"/>
      <c r="F136" s="50"/>
      <c r="H136" s="49"/>
    </row>
    <row r="137" spans="4:8" s="48" customFormat="1" x14ac:dyDescent="0.2">
      <c r="D137" s="49"/>
      <c r="F137" s="50"/>
      <c r="H137" s="49"/>
    </row>
    <row r="138" spans="4:8" s="48" customFormat="1" x14ac:dyDescent="0.2">
      <c r="D138" s="49"/>
      <c r="F138" s="50"/>
      <c r="H138" s="49"/>
    </row>
    <row r="139" spans="4:8" s="48" customFormat="1" x14ac:dyDescent="0.2">
      <c r="D139" s="49"/>
      <c r="F139" s="50"/>
      <c r="H139" s="49"/>
    </row>
    <row r="140" spans="4:8" s="48" customFormat="1" x14ac:dyDescent="0.2">
      <c r="D140" s="49"/>
      <c r="F140" s="50"/>
      <c r="H140" s="49"/>
    </row>
    <row r="141" spans="4:8" s="48" customFormat="1" x14ac:dyDescent="0.2">
      <c r="D141" s="49"/>
      <c r="F141" s="50"/>
      <c r="H141" s="49"/>
    </row>
    <row r="142" spans="4:8" s="48" customFormat="1" x14ac:dyDescent="0.2">
      <c r="D142" s="49"/>
      <c r="F142" s="50"/>
      <c r="H142" s="49"/>
    </row>
    <row r="143" spans="4:8" s="48" customFormat="1" x14ac:dyDescent="0.2">
      <c r="D143" s="49"/>
      <c r="F143" s="50"/>
      <c r="H143" s="49"/>
    </row>
    <row r="144" spans="4:8" s="48" customFormat="1" x14ac:dyDescent="0.2">
      <c r="D144" s="49"/>
      <c r="F144" s="50"/>
      <c r="H144" s="49"/>
    </row>
    <row r="145" spans="4:8" s="48" customFormat="1" x14ac:dyDescent="0.2">
      <c r="D145" s="49"/>
      <c r="F145" s="50"/>
      <c r="H145" s="49"/>
    </row>
    <row r="146" spans="4:8" s="48" customFormat="1" x14ac:dyDescent="0.2">
      <c r="D146" s="49"/>
      <c r="F146" s="50"/>
      <c r="H146" s="49"/>
    </row>
    <row r="147" spans="4:8" s="48" customFormat="1" x14ac:dyDescent="0.2">
      <c r="D147" s="49"/>
      <c r="F147" s="50"/>
      <c r="H147" s="49"/>
    </row>
    <row r="148" spans="4:8" s="48" customFormat="1" x14ac:dyDescent="0.2">
      <c r="D148" s="49"/>
      <c r="F148" s="50"/>
      <c r="H148" s="49"/>
    </row>
    <row r="149" spans="4:8" s="48" customFormat="1" x14ac:dyDescent="0.2">
      <c r="D149" s="49"/>
      <c r="F149" s="50"/>
      <c r="H149" s="49"/>
    </row>
    <row r="150" spans="4:8" s="48" customFormat="1" x14ac:dyDescent="0.2">
      <c r="D150" s="49"/>
      <c r="F150" s="50"/>
      <c r="H150" s="49"/>
    </row>
    <row r="151" spans="4:8" s="48" customFormat="1" x14ac:dyDescent="0.2">
      <c r="D151" s="49"/>
      <c r="F151" s="50"/>
      <c r="H151" s="49"/>
    </row>
    <row r="152" spans="4:8" s="48" customFormat="1" x14ac:dyDescent="0.2">
      <c r="D152" s="49"/>
      <c r="F152" s="50"/>
      <c r="H152" s="49"/>
    </row>
    <row r="153" spans="4:8" s="48" customFormat="1" x14ac:dyDescent="0.2">
      <c r="D153" s="49"/>
      <c r="F153" s="50"/>
      <c r="H153" s="49"/>
    </row>
    <row r="154" spans="4:8" s="48" customFormat="1" x14ac:dyDescent="0.2">
      <c r="D154" s="49"/>
      <c r="F154" s="50"/>
      <c r="H154" s="49"/>
    </row>
    <row r="155" spans="4:8" s="48" customFormat="1" x14ac:dyDescent="0.2">
      <c r="D155" s="49"/>
      <c r="F155" s="50"/>
      <c r="H155" s="49"/>
    </row>
    <row r="156" spans="4:8" s="48" customFormat="1" x14ac:dyDescent="0.2">
      <c r="D156" s="49"/>
      <c r="F156" s="50"/>
      <c r="H156" s="49"/>
    </row>
    <row r="157" spans="4:8" s="48" customFormat="1" x14ac:dyDescent="0.2">
      <c r="D157" s="49"/>
      <c r="F157" s="50"/>
      <c r="H157" s="49"/>
    </row>
    <row r="158" spans="4:8" s="48" customFormat="1" x14ac:dyDescent="0.2">
      <c r="D158" s="49"/>
      <c r="F158" s="50"/>
      <c r="H158" s="49"/>
    </row>
    <row r="159" spans="4:8" s="48" customFormat="1" x14ac:dyDescent="0.2">
      <c r="D159" s="49"/>
      <c r="F159" s="50"/>
      <c r="H159" s="49"/>
    </row>
    <row r="160" spans="4:8" s="48" customFormat="1" x14ac:dyDescent="0.2">
      <c r="D160" s="49"/>
      <c r="F160" s="50"/>
      <c r="H160" s="49"/>
    </row>
    <row r="161" spans="4:8" s="48" customFormat="1" x14ac:dyDescent="0.2">
      <c r="D161" s="49"/>
      <c r="F161" s="50"/>
      <c r="H161" s="49"/>
    </row>
    <row r="162" spans="4:8" s="48" customFormat="1" x14ac:dyDescent="0.2">
      <c r="D162" s="49"/>
      <c r="F162" s="50"/>
      <c r="H162" s="49"/>
    </row>
  </sheetData>
  <customSheetViews>
    <customSheetView guid="{5519EDA0-AC19-11DC-BDFC-0017F2D6B148}" showPageBreaks="1" view="pageLayout">
      <selection activeCell="H27" sqref="H27"/>
      <pageMargins left="0.7" right="0.7" top="0.75" bottom="0.75" header="0.3" footer="0.3"/>
      <pageSetup paperSize="0" orientation="portrait" horizontalDpi="4294967292" verticalDpi="4294967292"/>
      <headerFooter alignWithMargins="0"/>
    </customSheetView>
  </customSheetViews>
  <mergeCells count="9">
    <mergeCell ref="B8:J8"/>
    <mergeCell ref="B90:J90"/>
    <mergeCell ref="B92:J92"/>
    <mergeCell ref="B2:I2"/>
    <mergeCell ref="B3:I3"/>
    <mergeCell ref="B4:I4"/>
    <mergeCell ref="B5:I5"/>
    <mergeCell ref="B6:I6"/>
    <mergeCell ref="B91:J91"/>
  </mergeCells>
  <phoneticPr fontId="8"/>
  <hyperlinks>
    <hyperlink ref="B92:J92" location="RSWMC" display="Hard Red Spring Wheat Machinery Costs table."/>
  </hyperlinks>
  <printOptions horizontalCentered="1"/>
  <pageMargins left="0.75" right="0.75" top="1" bottom="1" header="0" footer="0.5"/>
  <pageSetup scale="82" fitToHeight="2" orientation="portrait" r:id="rId1"/>
  <headerFooter alignWithMargins="0">
    <oddFooter>&amp;L&amp;A&amp;C                    &amp;F&amp;R&amp;D</oddFooter>
  </headerFooter>
  <rowBreaks count="1" manualBreakCount="1">
    <brk id="64" min="1" max="9" man="1"/>
  </rowBreaks>
  <ignoredErrors>
    <ignoredError sqref="J25 J46 J51 J55:J56 J79"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65"/>
  <sheetViews>
    <sheetView workbookViewId="0">
      <selection activeCell="A16" sqref="A16:XFD19"/>
    </sheetView>
  </sheetViews>
  <sheetFormatPr defaultColWidth="10.7109375" defaultRowHeight="12.75" x14ac:dyDescent="0.2"/>
  <cols>
    <col min="1" max="1" width="3.140625" style="48" customWidth="1"/>
    <col min="2" max="2" width="12.7109375" style="44" customWidth="1"/>
    <col min="3" max="3" width="23.28515625" style="44" customWidth="1"/>
    <col min="4" max="4" width="31.28515625" style="44" customWidth="1"/>
    <col min="5" max="5" width="42.7109375" style="44" customWidth="1"/>
    <col min="6" max="8" width="10.7109375" style="44" customWidth="1"/>
    <col min="9" max="10" width="10.7109375" style="48" customWidth="1"/>
    <col min="11" max="16384" width="10.7109375" style="44"/>
  </cols>
  <sheetData>
    <row r="1" spans="2:15" ht="15" customHeight="1" x14ac:dyDescent="0.2">
      <c r="B1" s="48"/>
      <c r="C1" s="48"/>
      <c r="D1" s="48"/>
      <c r="E1" s="48"/>
      <c r="F1" s="48"/>
      <c r="G1" s="48"/>
      <c r="H1" s="48"/>
    </row>
    <row r="2" spans="2:15" ht="19.5" customHeight="1" x14ac:dyDescent="0.25">
      <c r="B2" s="536" t="s">
        <v>370</v>
      </c>
      <c r="C2" s="537"/>
      <c r="D2" s="537"/>
      <c r="E2" s="537"/>
      <c r="F2" s="48"/>
      <c r="G2" s="48"/>
      <c r="H2" s="48"/>
    </row>
    <row r="3" spans="2:15" ht="33" customHeight="1" x14ac:dyDescent="0.2">
      <c r="B3" s="170" t="s">
        <v>146</v>
      </c>
      <c r="C3" s="170" t="s">
        <v>148</v>
      </c>
      <c r="D3" s="170" t="s">
        <v>150</v>
      </c>
      <c r="E3" s="170" t="s">
        <v>151</v>
      </c>
      <c r="F3" s="48"/>
      <c r="G3" s="48"/>
      <c r="H3" s="48"/>
      <c r="K3" s="48"/>
      <c r="L3" s="48"/>
      <c r="M3" s="48"/>
      <c r="N3" s="48"/>
      <c r="O3" s="48"/>
    </row>
    <row r="4" spans="2:15" x14ac:dyDescent="0.2">
      <c r="B4" s="110"/>
      <c r="C4" s="110"/>
      <c r="D4" s="110"/>
      <c r="E4" s="110" t="s">
        <v>390</v>
      </c>
      <c r="F4" s="48"/>
      <c r="G4" s="48"/>
      <c r="H4" s="48"/>
      <c r="K4" s="48"/>
      <c r="L4" s="48"/>
      <c r="M4" s="48"/>
      <c r="N4" s="48"/>
      <c r="O4" s="48"/>
    </row>
    <row r="5" spans="2:15" x14ac:dyDescent="0.2">
      <c r="B5" s="64" t="s">
        <v>149</v>
      </c>
      <c r="C5" s="64" t="s">
        <v>174</v>
      </c>
      <c r="D5" s="315" t="s">
        <v>338</v>
      </c>
      <c r="E5" s="64" t="s">
        <v>400</v>
      </c>
      <c r="F5" s="48"/>
      <c r="G5" s="48"/>
      <c r="H5" s="48"/>
      <c r="K5" s="48"/>
      <c r="L5" s="48"/>
      <c r="M5" s="48"/>
      <c r="N5" s="48"/>
      <c r="O5" s="48"/>
    </row>
    <row r="6" spans="2:15" x14ac:dyDescent="0.2">
      <c r="B6" s="71"/>
      <c r="C6" s="71"/>
      <c r="D6" s="71" t="s">
        <v>469</v>
      </c>
      <c r="E6" s="71"/>
      <c r="F6" s="48"/>
      <c r="G6" s="48"/>
      <c r="H6" s="48"/>
      <c r="K6" s="48"/>
      <c r="L6" s="48"/>
      <c r="M6" s="48"/>
      <c r="N6" s="48"/>
      <c r="O6" s="48"/>
    </row>
    <row r="7" spans="2:15" x14ac:dyDescent="0.2">
      <c r="B7" s="71" t="s">
        <v>180</v>
      </c>
      <c r="C7" s="71" t="s">
        <v>111</v>
      </c>
      <c r="D7" s="71" t="s">
        <v>339</v>
      </c>
      <c r="E7" s="71" t="s">
        <v>342</v>
      </c>
      <c r="F7" s="48"/>
      <c r="G7" s="48"/>
      <c r="H7" s="48"/>
      <c r="K7" s="48"/>
      <c r="L7" s="48"/>
      <c r="M7" s="48"/>
      <c r="N7" s="48"/>
      <c r="O7" s="48"/>
    </row>
    <row r="8" spans="2:15" x14ac:dyDescent="0.2">
      <c r="B8" s="110"/>
      <c r="C8" s="110"/>
      <c r="D8" s="110"/>
      <c r="E8" s="110"/>
      <c r="F8" s="48"/>
      <c r="G8" s="48"/>
      <c r="H8" s="48"/>
      <c r="K8" s="48"/>
      <c r="L8" s="48"/>
      <c r="M8" s="48"/>
      <c r="N8" s="48"/>
      <c r="O8" s="48"/>
    </row>
    <row r="9" spans="2:15" x14ac:dyDescent="0.2">
      <c r="B9" s="64" t="s">
        <v>204</v>
      </c>
      <c r="C9" s="64" t="s">
        <v>181</v>
      </c>
      <c r="D9" s="64"/>
      <c r="E9" s="64"/>
      <c r="F9" s="48"/>
      <c r="G9" s="48"/>
      <c r="H9" s="48"/>
      <c r="K9" s="48"/>
      <c r="L9" s="48"/>
      <c r="M9" s="48"/>
      <c r="N9" s="48"/>
      <c r="O9" s="48"/>
    </row>
    <row r="10" spans="2:15" x14ac:dyDescent="0.2">
      <c r="B10" s="111"/>
      <c r="C10" s="111"/>
      <c r="D10" s="111"/>
      <c r="E10" s="111" t="s">
        <v>391</v>
      </c>
      <c r="F10" s="48"/>
      <c r="G10" s="48"/>
      <c r="H10" s="48"/>
      <c r="K10" s="48"/>
      <c r="L10" s="48"/>
      <c r="M10" s="48"/>
      <c r="N10" s="48"/>
      <c r="O10" s="48"/>
    </row>
    <row r="11" spans="2:15" x14ac:dyDescent="0.2">
      <c r="B11" s="62" t="s">
        <v>204</v>
      </c>
      <c r="C11" s="62" t="s">
        <v>174</v>
      </c>
      <c r="D11" s="62" t="s">
        <v>338</v>
      </c>
      <c r="E11" s="62" t="s">
        <v>89</v>
      </c>
      <c r="F11" s="48"/>
      <c r="G11" s="48"/>
      <c r="H11" s="48"/>
      <c r="K11" s="48"/>
      <c r="L11" s="48"/>
      <c r="M11" s="48"/>
      <c r="N11" s="48"/>
      <c r="O11" s="48"/>
    </row>
    <row r="12" spans="2:15" x14ac:dyDescent="0.2">
      <c r="B12" s="110"/>
      <c r="C12" s="110"/>
      <c r="D12" s="110"/>
      <c r="E12" s="340"/>
      <c r="F12" s="48"/>
      <c r="G12" s="48"/>
      <c r="H12" s="48"/>
      <c r="K12" s="48"/>
      <c r="L12" s="48"/>
      <c r="M12" s="48"/>
      <c r="N12" s="48"/>
      <c r="O12" s="48"/>
    </row>
    <row r="13" spans="2:15" x14ac:dyDescent="0.2">
      <c r="B13" s="64" t="s">
        <v>167</v>
      </c>
      <c r="C13" s="64" t="s">
        <v>168</v>
      </c>
      <c r="D13" s="64" t="s">
        <v>169</v>
      </c>
      <c r="E13" s="64" t="s">
        <v>403</v>
      </c>
      <c r="F13" s="48"/>
      <c r="G13" s="48"/>
      <c r="H13" s="48"/>
      <c r="K13" s="48"/>
      <c r="L13" s="48"/>
      <c r="M13" s="48"/>
      <c r="N13" s="48"/>
      <c r="O13" s="48"/>
    </row>
    <row r="14" spans="2:15" x14ac:dyDescent="0.2">
      <c r="B14" s="71"/>
      <c r="C14" s="71"/>
      <c r="D14" s="71"/>
      <c r="E14" s="71"/>
      <c r="F14" s="48"/>
      <c r="G14" s="48"/>
      <c r="H14" s="48"/>
      <c r="K14" s="48"/>
      <c r="L14" s="48"/>
      <c r="M14" s="48"/>
      <c r="N14" s="48"/>
      <c r="O14" s="48"/>
    </row>
    <row r="15" spans="2:15" x14ac:dyDescent="0.2">
      <c r="B15" s="71" t="s">
        <v>147</v>
      </c>
      <c r="C15" s="71" t="s">
        <v>152</v>
      </c>
      <c r="D15" s="71" t="s">
        <v>322</v>
      </c>
      <c r="E15" s="71"/>
      <c r="F15" s="48"/>
      <c r="G15" s="48"/>
      <c r="H15" s="48"/>
      <c r="K15" s="48"/>
      <c r="L15" s="48"/>
      <c r="M15" s="48"/>
      <c r="N15" s="48"/>
      <c r="O15" s="48"/>
    </row>
    <row r="16" spans="2:15" x14ac:dyDescent="0.2">
      <c r="B16" s="110"/>
      <c r="C16" s="110"/>
      <c r="D16" s="110"/>
      <c r="E16" s="110" t="s">
        <v>390</v>
      </c>
      <c r="F16" s="48"/>
      <c r="G16" s="48"/>
      <c r="H16" s="48"/>
      <c r="K16" s="48"/>
      <c r="L16" s="48"/>
      <c r="M16" s="48"/>
      <c r="N16" s="48"/>
      <c r="O16" s="48"/>
    </row>
    <row r="17" spans="2:15" x14ac:dyDescent="0.2">
      <c r="B17" s="64" t="s">
        <v>173</v>
      </c>
      <c r="C17" s="64" t="s">
        <v>174</v>
      </c>
      <c r="D17" s="64" t="s">
        <v>338</v>
      </c>
      <c r="E17" s="64" t="s">
        <v>400</v>
      </c>
      <c r="F17" s="48"/>
      <c r="G17" s="48"/>
      <c r="H17" s="48"/>
      <c r="K17" s="48"/>
      <c r="L17" s="48"/>
      <c r="M17" s="48"/>
      <c r="N17" s="48"/>
      <c r="O17" s="48"/>
    </row>
    <row r="18" spans="2:15" x14ac:dyDescent="0.2">
      <c r="B18" s="48"/>
      <c r="C18" s="48"/>
      <c r="D18" s="48"/>
      <c r="E18" s="48"/>
      <c r="F18" s="48"/>
      <c r="G18" s="48"/>
      <c r="H18" s="48"/>
      <c r="K18" s="48"/>
      <c r="L18" s="48"/>
      <c r="M18" s="48"/>
      <c r="N18" s="48"/>
      <c r="O18" s="48"/>
    </row>
    <row r="19" spans="2:15" x14ac:dyDescent="0.2">
      <c r="B19" s="48"/>
      <c r="C19" s="48"/>
      <c r="D19" s="48"/>
      <c r="E19" s="48"/>
      <c r="F19" s="48"/>
      <c r="G19" s="48"/>
      <c r="H19" s="48"/>
    </row>
    <row r="20" spans="2:15" x14ac:dyDescent="0.2">
      <c r="B20" s="48"/>
      <c r="C20" s="48"/>
      <c r="D20" s="48"/>
      <c r="E20" s="48"/>
      <c r="F20" s="48"/>
      <c r="G20" s="48"/>
      <c r="H20" s="48"/>
    </row>
    <row r="21" spans="2:15" x14ac:dyDescent="0.2">
      <c r="B21" s="48"/>
      <c r="C21" s="48"/>
      <c r="D21" s="48"/>
      <c r="E21" s="48"/>
      <c r="F21" s="48"/>
      <c r="G21" s="48"/>
      <c r="H21" s="48"/>
    </row>
    <row r="22" spans="2:15" x14ac:dyDescent="0.2">
      <c r="B22" s="48"/>
      <c r="C22" s="48"/>
      <c r="D22" s="48"/>
      <c r="E22" s="48"/>
      <c r="F22" s="48"/>
      <c r="G22" s="48"/>
      <c r="H22" s="48"/>
    </row>
    <row r="23" spans="2:15" x14ac:dyDescent="0.2">
      <c r="B23" s="48"/>
      <c r="C23" s="48"/>
      <c r="D23" s="48"/>
      <c r="E23" s="48"/>
      <c r="F23" s="48"/>
      <c r="G23" s="48"/>
      <c r="H23" s="48"/>
    </row>
    <row r="24" spans="2:15" x14ac:dyDescent="0.2">
      <c r="B24" s="48"/>
      <c r="C24" s="48"/>
      <c r="D24" s="48"/>
      <c r="E24" s="48"/>
      <c r="F24" s="48"/>
      <c r="G24" s="48"/>
      <c r="H24" s="48"/>
    </row>
    <row r="25" spans="2:15" x14ac:dyDescent="0.2">
      <c r="B25" s="48"/>
      <c r="C25" s="48"/>
      <c r="D25" s="48"/>
      <c r="E25" s="48"/>
      <c r="F25" s="48"/>
      <c r="G25" s="48"/>
      <c r="H25" s="48"/>
    </row>
    <row r="26" spans="2:15" x14ac:dyDescent="0.2">
      <c r="B26" s="48"/>
      <c r="C26" s="48"/>
      <c r="D26" s="48"/>
      <c r="E26" s="48"/>
      <c r="F26" s="48"/>
      <c r="G26" s="48"/>
      <c r="H26" s="48"/>
    </row>
    <row r="27" spans="2:15" x14ac:dyDescent="0.2">
      <c r="B27" s="48"/>
      <c r="C27" s="48"/>
      <c r="D27" s="48"/>
      <c r="E27" s="48"/>
      <c r="F27" s="48"/>
      <c r="G27" s="48"/>
      <c r="H27" s="48"/>
    </row>
    <row r="28" spans="2:15" x14ac:dyDescent="0.2">
      <c r="B28" s="48"/>
      <c r="C28" s="48"/>
      <c r="D28" s="48"/>
      <c r="E28" s="48"/>
      <c r="F28" s="48"/>
      <c r="G28" s="48"/>
      <c r="H28" s="48"/>
    </row>
    <row r="29" spans="2:15" x14ac:dyDescent="0.2">
      <c r="B29" s="48"/>
      <c r="C29" s="48"/>
      <c r="D29" s="48"/>
      <c r="E29" s="48"/>
      <c r="F29" s="48"/>
      <c r="G29" s="48"/>
      <c r="H29" s="48"/>
    </row>
    <row r="30" spans="2:15" x14ac:dyDescent="0.2">
      <c r="B30" s="48"/>
      <c r="C30" s="48"/>
      <c r="D30" s="48"/>
      <c r="E30" s="48"/>
      <c r="F30" s="48"/>
      <c r="G30" s="48"/>
      <c r="H30" s="48"/>
    </row>
    <row r="31" spans="2:15" x14ac:dyDescent="0.2">
      <c r="B31" s="48"/>
      <c r="C31" s="48"/>
      <c r="D31" s="48"/>
      <c r="E31" s="48"/>
      <c r="F31" s="48"/>
      <c r="G31" s="48"/>
      <c r="H31" s="48"/>
    </row>
    <row r="32" spans="2:15" x14ac:dyDescent="0.2">
      <c r="B32" s="48"/>
      <c r="C32" s="48"/>
      <c r="D32" s="48"/>
      <c r="E32" s="48"/>
      <c r="F32" s="48"/>
      <c r="G32" s="48"/>
      <c r="H32" s="48"/>
    </row>
    <row r="33" spans="2:8" x14ac:dyDescent="0.2">
      <c r="B33" s="48"/>
      <c r="C33" s="48"/>
      <c r="D33" s="48"/>
      <c r="E33" s="48"/>
      <c r="F33" s="48"/>
      <c r="G33" s="48"/>
      <c r="H33" s="48"/>
    </row>
    <row r="34" spans="2:8" x14ac:dyDescent="0.2">
      <c r="B34" s="48"/>
      <c r="C34" s="48"/>
      <c r="D34" s="48"/>
      <c r="E34" s="48"/>
      <c r="F34" s="48"/>
      <c r="G34" s="48"/>
      <c r="H34" s="48"/>
    </row>
    <row r="35" spans="2:8" x14ac:dyDescent="0.2">
      <c r="B35" s="48"/>
      <c r="C35" s="48"/>
      <c r="D35" s="48"/>
      <c r="E35" s="48"/>
      <c r="F35" s="48"/>
      <c r="G35" s="48"/>
      <c r="H35" s="48"/>
    </row>
    <row r="36" spans="2:8" x14ac:dyDescent="0.2">
      <c r="B36" s="48"/>
      <c r="C36" s="48"/>
      <c r="D36" s="48"/>
      <c r="E36" s="48"/>
      <c r="F36" s="48"/>
      <c r="G36" s="48"/>
      <c r="H36" s="48"/>
    </row>
    <row r="37" spans="2:8" x14ac:dyDescent="0.2">
      <c r="B37" s="48"/>
      <c r="C37" s="48"/>
      <c r="D37" s="48"/>
      <c r="E37" s="48"/>
      <c r="F37" s="48"/>
      <c r="G37" s="48"/>
      <c r="H37" s="48"/>
    </row>
    <row r="38" spans="2:8" x14ac:dyDescent="0.2">
      <c r="B38" s="48"/>
      <c r="C38" s="48"/>
      <c r="D38" s="48"/>
      <c r="E38" s="48"/>
      <c r="F38" s="48"/>
      <c r="G38" s="48"/>
      <c r="H38" s="48"/>
    </row>
    <row r="39" spans="2:8" x14ac:dyDescent="0.2">
      <c r="B39" s="48"/>
      <c r="C39" s="48"/>
      <c r="D39" s="48"/>
      <c r="E39" s="48"/>
      <c r="F39" s="48"/>
      <c r="G39" s="48"/>
      <c r="H39" s="48"/>
    </row>
    <row r="40" spans="2:8" x14ac:dyDescent="0.2">
      <c r="B40" s="48"/>
      <c r="C40" s="48"/>
      <c r="D40" s="48"/>
      <c r="E40" s="48"/>
      <c r="F40" s="48"/>
      <c r="G40" s="48"/>
      <c r="H40" s="48"/>
    </row>
    <row r="41" spans="2:8" x14ac:dyDescent="0.2">
      <c r="B41" s="48"/>
      <c r="C41" s="48"/>
      <c r="D41" s="48"/>
      <c r="E41" s="48"/>
      <c r="F41" s="48"/>
      <c r="G41" s="48"/>
      <c r="H41" s="48"/>
    </row>
    <row r="42" spans="2:8" x14ac:dyDescent="0.2">
      <c r="B42" s="48"/>
      <c r="C42" s="48"/>
      <c r="D42" s="48"/>
      <c r="E42" s="48"/>
      <c r="F42" s="48"/>
      <c r="G42" s="48"/>
      <c r="H42" s="48"/>
    </row>
    <row r="43" spans="2:8" x14ac:dyDescent="0.2">
      <c r="B43" s="48"/>
      <c r="C43" s="48"/>
      <c r="D43" s="48"/>
      <c r="E43" s="48"/>
      <c r="F43" s="48"/>
      <c r="G43" s="48"/>
      <c r="H43" s="48"/>
    </row>
    <row r="44" spans="2:8" x14ac:dyDescent="0.2">
      <c r="B44" s="48"/>
      <c r="C44" s="48"/>
      <c r="D44" s="48"/>
      <c r="E44" s="48"/>
      <c r="F44" s="48"/>
      <c r="G44" s="48"/>
      <c r="H44" s="48"/>
    </row>
    <row r="45" spans="2:8" x14ac:dyDescent="0.2">
      <c r="B45" s="48"/>
      <c r="C45" s="48"/>
      <c r="D45" s="48"/>
      <c r="E45" s="48"/>
      <c r="F45" s="48"/>
      <c r="G45" s="48"/>
      <c r="H45" s="48"/>
    </row>
    <row r="46" spans="2:8" x14ac:dyDescent="0.2">
      <c r="B46" s="48"/>
      <c r="C46" s="48"/>
      <c r="D46" s="48"/>
      <c r="E46" s="48"/>
      <c r="F46" s="48"/>
      <c r="G46" s="48"/>
      <c r="H46" s="48"/>
    </row>
    <row r="47" spans="2:8" x14ac:dyDescent="0.2">
      <c r="B47" s="48"/>
      <c r="C47" s="48"/>
      <c r="D47" s="48"/>
      <c r="E47" s="48"/>
      <c r="F47" s="48"/>
      <c r="G47" s="48"/>
      <c r="H47" s="48"/>
    </row>
    <row r="48" spans="2:8" x14ac:dyDescent="0.2">
      <c r="B48" s="48"/>
      <c r="C48" s="48"/>
      <c r="D48" s="48"/>
      <c r="E48" s="48"/>
      <c r="F48" s="48"/>
      <c r="G48" s="48"/>
      <c r="H48" s="48"/>
    </row>
    <row r="49" spans="2:8" x14ac:dyDescent="0.2">
      <c r="B49" s="48"/>
      <c r="C49" s="48"/>
      <c r="D49" s="48"/>
      <c r="E49" s="48"/>
      <c r="F49" s="48"/>
      <c r="G49" s="48"/>
      <c r="H49" s="48"/>
    </row>
    <row r="50" spans="2:8" x14ac:dyDescent="0.2">
      <c r="B50" s="48"/>
      <c r="C50" s="48"/>
      <c r="D50" s="48"/>
      <c r="E50" s="48"/>
      <c r="F50" s="48"/>
      <c r="G50" s="48"/>
      <c r="H50" s="48"/>
    </row>
    <row r="51" spans="2:8" x14ac:dyDescent="0.2">
      <c r="B51" s="48"/>
      <c r="C51" s="48"/>
      <c r="D51" s="48"/>
      <c r="E51" s="48"/>
      <c r="F51" s="48"/>
      <c r="G51" s="48"/>
      <c r="H51" s="48"/>
    </row>
    <row r="52" spans="2:8" x14ac:dyDescent="0.2">
      <c r="B52" s="48"/>
      <c r="C52" s="48"/>
      <c r="D52" s="48"/>
      <c r="E52" s="48"/>
      <c r="F52" s="48"/>
      <c r="G52" s="48"/>
      <c r="H52" s="48"/>
    </row>
    <row r="53" spans="2:8" x14ac:dyDescent="0.2">
      <c r="B53" s="48"/>
      <c r="C53" s="48"/>
      <c r="D53" s="48"/>
      <c r="E53" s="48"/>
      <c r="F53" s="48"/>
      <c r="G53" s="48"/>
      <c r="H53" s="48"/>
    </row>
    <row r="54" spans="2:8" x14ac:dyDescent="0.2">
      <c r="B54" s="48"/>
      <c r="C54" s="48"/>
      <c r="D54" s="48"/>
      <c r="E54" s="48"/>
      <c r="F54" s="48"/>
      <c r="G54" s="48"/>
      <c r="H54" s="48"/>
    </row>
    <row r="55" spans="2:8" x14ac:dyDescent="0.2">
      <c r="B55" s="48"/>
      <c r="C55" s="48"/>
      <c r="D55" s="48"/>
      <c r="E55" s="48"/>
      <c r="F55" s="48"/>
      <c r="G55" s="48"/>
      <c r="H55" s="48"/>
    </row>
    <row r="56" spans="2:8" x14ac:dyDescent="0.2">
      <c r="B56" s="48"/>
      <c r="C56" s="48"/>
      <c r="D56" s="48"/>
      <c r="E56" s="48"/>
      <c r="F56" s="48"/>
      <c r="G56" s="48"/>
      <c r="H56" s="48"/>
    </row>
    <row r="57" spans="2:8" x14ac:dyDescent="0.2">
      <c r="B57" s="48"/>
      <c r="C57" s="48"/>
      <c r="D57" s="48"/>
      <c r="E57" s="48"/>
      <c r="F57" s="48"/>
      <c r="G57" s="48"/>
      <c r="H57" s="48"/>
    </row>
    <row r="58" spans="2:8" x14ac:dyDescent="0.2">
      <c r="B58" s="48"/>
      <c r="C58" s="48"/>
      <c r="D58" s="48"/>
      <c r="E58" s="48"/>
    </row>
    <row r="59" spans="2:8" x14ac:dyDescent="0.2">
      <c r="B59" s="48"/>
      <c r="C59" s="48"/>
      <c r="D59" s="48"/>
      <c r="E59" s="48"/>
    </row>
    <row r="60" spans="2:8" x14ac:dyDescent="0.2">
      <c r="B60" s="48"/>
      <c r="C60" s="48"/>
      <c r="D60" s="48"/>
      <c r="E60" s="48"/>
    </row>
    <row r="61" spans="2:8" x14ac:dyDescent="0.2">
      <c r="B61" s="48"/>
      <c r="C61" s="48"/>
      <c r="D61" s="48"/>
      <c r="E61" s="48"/>
    </row>
    <row r="62" spans="2:8" x14ac:dyDescent="0.2">
      <c r="B62" s="48"/>
      <c r="C62" s="48"/>
      <c r="D62" s="48"/>
      <c r="E62" s="48"/>
    </row>
    <row r="63" spans="2:8" x14ac:dyDescent="0.2">
      <c r="B63" s="48"/>
      <c r="C63" s="48"/>
      <c r="D63" s="48"/>
      <c r="E63" s="48"/>
    </row>
    <row r="64" spans="2:8" x14ac:dyDescent="0.2">
      <c r="B64" s="48"/>
      <c r="C64" s="48"/>
      <c r="D64" s="48"/>
      <c r="E64" s="48"/>
    </row>
    <row r="65" spans="2:5" x14ac:dyDescent="0.2">
      <c r="B65" s="48"/>
      <c r="C65" s="48"/>
      <c r="D65" s="48"/>
      <c r="E65" s="48"/>
    </row>
  </sheetData>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F156"/>
  <sheetViews>
    <sheetView workbookViewId="0">
      <selection activeCell="M27" sqref="M27"/>
    </sheetView>
  </sheetViews>
  <sheetFormatPr defaultColWidth="11.42578125" defaultRowHeight="12.75" x14ac:dyDescent="0.2"/>
  <cols>
    <col min="1" max="1" width="3.140625" style="27" customWidth="1"/>
    <col min="2" max="2" width="27.140625" customWidth="1"/>
    <col min="3" max="3" width="3.7109375" customWidth="1"/>
    <col min="4" max="4" width="12.42578125" customWidth="1"/>
    <col min="5" max="5" width="2.28515625" customWidth="1"/>
    <col min="6" max="6" width="10.7109375" style="14" customWidth="1"/>
    <col min="7" max="7" width="2.28515625" customWidth="1"/>
    <col min="8" max="8" width="11.42578125" customWidth="1"/>
    <col min="9" max="9" width="2.28515625" customWidth="1"/>
    <col min="10" max="10" width="23.7109375" style="26" customWidth="1"/>
    <col min="11" max="11" width="10.7109375" style="27" hidden="1" customWidth="1"/>
    <col min="12" max="32" width="10.7109375" style="27" customWidth="1"/>
  </cols>
  <sheetData>
    <row r="1" spans="1:32" s="27" customFormat="1" x14ac:dyDescent="0.2">
      <c r="F1" s="28"/>
    </row>
    <row r="2" spans="1:32" s="27" customFormat="1" ht="18" customHeight="1" x14ac:dyDescent="0.2">
      <c r="B2" s="514" t="s">
        <v>299</v>
      </c>
      <c r="C2" s="515"/>
      <c r="D2" s="515"/>
      <c r="E2" s="515"/>
      <c r="F2" s="515"/>
      <c r="G2" s="515"/>
      <c r="H2" s="515"/>
      <c r="I2" s="515"/>
      <c r="J2" s="49"/>
      <c r="K2" s="339"/>
    </row>
    <row r="3" spans="1:32" s="48" customFormat="1" x14ac:dyDescent="0.2">
      <c r="B3" s="516" t="s">
        <v>366</v>
      </c>
      <c r="C3" s="516"/>
      <c r="D3" s="516"/>
      <c r="E3" s="516"/>
      <c r="F3" s="516"/>
      <c r="G3" s="516"/>
      <c r="H3" s="516"/>
      <c r="I3" s="516"/>
      <c r="J3" s="49"/>
      <c r="K3" s="339"/>
    </row>
    <row r="4" spans="1:32" s="48" customFormat="1" x14ac:dyDescent="0.2">
      <c r="B4" s="517" t="s">
        <v>367</v>
      </c>
      <c r="C4" s="518"/>
      <c r="D4" s="518"/>
      <c r="E4" s="518"/>
      <c r="F4" s="518"/>
      <c r="G4" s="518"/>
      <c r="H4" s="518"/>
      <c r="I4" s="518"/>
      <c r="J4" s="49"/>
      <c r="K4" s="339"/>
    </row>
    <row r="5" spans="1:32" s="48" customFormat="1" x14ac:dyDescent="0.2">
      <c r="B5" s="519" t="s">
        <v>368</v>
      </c>
      <c r="C5" s="519"/>
      <c r="D5" s="519"/>
      <c r="E5" s="519"/>
      <c r="F5" s="519"/>
      <c r="G5" s="519"/>
      <c r="H5" s="519"/>
      <c r="I5" s="519"/>
      <c r="J5" s="49"/>
      <c r="K5" s="339"/>
    </row>
    <row r="6" spans="1:32" s="48" customFormat="1" x14ac:dyDescent="0.2">
      <c r="B6" s="520" t="s">
        <v>369</v>
      </c>
      <c r="C6" s="521"/>
      <c r="D6" s="521"/>
      <c r="E6" s="521"/>
      <c r="F6" s="521"/>
      <c r="G6" s="521"/>
      <c r="H6" s="521"/>
      <c r="I6" s="521"/>
      <c r="J6" s="49"/>
      <c r="K6" s="339"/>
    </row>
    <row r="7" spans="1:32" ht="18" customHeight="1" x14ac:dyDescent="0.2">
      <c r="B7" s="27"/>
      <c r="C7" s="27"/>
      <c r="D7" s="113"/>
      <c r="E7" s="27"/>
      <c r="F7" s="28"/>
      <c r="G7" s="27"/>
      <c r="H7" s="113"/>
      <c r="I7" s="27"/>
      <c r="J7" s="27"/>
    </row>
    <row r="8" spans="1:32" ht="30.75" customHeight="1" x14ac:dyDescent="0.25">
      <c r="A8" s="51"/>
      <c r="B8" s="545" t="s">
        <v>348</v>
      </c>
      <c r="C8" s="545"/>
      <c r="D8" s="545"/>
      <c r="E8" s="545"/>
      <c r="F8" s="545"/>
      <c r="G8" s="545"/>
      <c r="H8" s="545"/>
      <c r="I8" s="545"/>
      <c r="J8" s="545"/>
      <c r="K8" s="51"/>
      <c r="L8" s="51"/>
      <c r="M8" s="51"/>
      <c r="N8" s="51"/>
      <c r="O8" s="51"/>
      <c r="P8" s="51"/>
      <c r="Q8" s="51"/>
      <c r="R8" s="51"/>
      <c r="S8" s="51"/>
      <c r="T8" s="51"/>
      <c r="U8" s="51"/>
      <c r="V8" s="51"/>
      <c r="W8" s="51"/>
      <c r="X8" s="51"/>
      <c r="Y8" s="51"/>
      <c r="Z8" s="51"/>
      <c r="AA8" s="51"/>
      <c r="AB8" s="51"/>
      <c r="AC8" s="51"/>
      <c r="AD8" s="51"/>
      <c r="AE8" s="51"/>
      <c r="AF8" s="51"/>
    </row>
    <row r="9" spans="1:32" ht="3" customHeight="1" x14ac:dyDescent="0.2">
      <c r="A9" s="53"/>
      <c r="B9" s="119"/>
      <c r="C9" s="119"/>
      <c r="D9" s="165"/>
      <c r="E9" s="119"/>
      <c r="F9" s="166"/>
      <c r="G9" s="119"/>
      <c r="H9" s="165"/>
      <c r="I9" s="119"/>
      <c r="J9" s="119"/>
      <c r="K9" s="53"/>
      <c r="L9" s="53"/>
      <c r="M9" s="53"/>
      <c r="N9" s="53"/>
      <c r="O9" s="53"/>
      <c r="P9" s="53"/>
      <c r="Q9" s="53"/>
      <c r="R9" s="53"/>
      <c r="S9" s="53"/>
      <c r="T9" s="53"/>
      <c r="U9" s="53"/>
      <c r="V9" s="53"/>
      <c r="W9" s="53"/>
      <c r="X9" s="53"/>
      <c r="Y9" s="53"/>
      <c r="Z9" s="53"/>
      <c r="AA9" s="53"/>
      <c r="AB9" s="53"/>
      <c r="AC9" s="53"/>
      <c r="AD9" s="53"/>
      <c r="AE9" s="53"/>
      <c r="AF9" s="53"/>
    </row>
    <row r="10" spans="1:32" ht="14.25" x14ac:dyDescent="0.2">
      <c r="A10" s="53"/>
      <c r="B10" s="55"/>
      <c r="C10" s="55"/>
      <c r="D10" s="56" t="s">
        <v>189</v>
      </c>
      <c r="E10" s="56"/>
      <c r="F10" s="57"/>
      <c r="G10" s="56"/>
      <c r="H10" s="56" t="s">
        <v>190</v>
      </c>
      <c r="I10" s="56"/>
      <c r="J10" s="58" t="s">
        <v>191</v>
      </c>
      <c r="K10" s="53"/>
      <c r="L10" s="53"/>
      <c r="M10" s="53"/>
      <c r="N10" s="53"/>
      <c r="O10" s="53"/>
      <c r="P10" s="53"/>
      <c r="Q10" s="53"/>
      <c r="R10" s="53"/>
      <c r="S10" s="53"/>
      <c r="T10" s="53"/>
      <c r="U10" s="53"/>
      <c r="V10" s="53"/>
      <c r="W10" s="53"/>
      <c r="X10" s="53"/>
      <c r="Y10" s="53"/>
      <c r="Z10" s="53"/>
      <c r="AA10" s="53"/>
      <c r="AB10" s="53"/>
      <c r="AC10" s="53"/>
      <c r="AD10" s="53"/>
      <c r="AE10" s="53"/>
      <c r="AF10" s="53"/>
    </row>
    <row r="11" spans="1:32" ht="14.25" x14ac:dyDescent="0.2">
      <c r="A11" s="53"/>
      <c r="B11" s="56" t="s">
        <v>192</v>
      </c>
      <c r="C11" s="55"/>
      <c r="D11" s="56" t="s">
        <v>193</v>
      </c>
      <c r="E11" s="56"/>
      <c r="F11" s="57" t="s">
        <v>194</v>
      </c>
      <c r="G11" s="56"/>
      <c r="H11" s="56" t="s">
        <v>307</v>
      </c>
      <c r="I11" s="56"/>
      <c r="J11" s="58" t="s">
        <v>195</v>
      </c>
      <c r="K11" s="53"/>
      <c r="L11" s="53"/>
      <c r="M11" s="53"/>
      <c r="N11" s="53"/>
      <c r="O11" s="53"/>
      <c r="P11" s="53"/>
      <c r="Q11" s="53"/>
      <c r="R11" s="53"/>
      <c r="S11" s="53"/>
      <c r="T11" s="53"/>
      <c r="U11" s="53"/>
      <c r="V11" s="53"/>
      <c r="W11" s="53"/>
      <c r="X11" s="53"/>
      <c r="Y11" s="53"/>
      <c r="Z11" s="53"/>
      <c r="AA11" s="53"/>
      <c r="AB11" s="53"/>
      <c r="AC11" s="53"/>
      <c r="AD11" s="53"/>
      <c r="AE11" s="53"/>
      <c r="AF11" s="53"/>
    </row>
    <row r="12" spans="1:32" ht="5.0999999999999996" customHeight="1" x14ac:dyDescent="0.2">
      <c r="B12" s="1"/>
      <c r="C12" s="2"/>
      <c r="D12" s="1"/>
      <c r="E12" s="2"/>
      <c r="F12" s="3"/>
      <c r="G12" s="2"/>
      <c r="H12" s="1"/>
      <c r="I12" s="2"/>
      <c r="J12" s="4"/>
    </row>
    <row r="13" spans="1:32" x14ac:dyDescent="0.2">
      <c r="B13" s="15" t="s">
        <v>196</v>
      </c>
      <c r="C13" s="6"/>
      <c r="D13" s="31"/>
      <c r="E13" s="6"/>
      <c r="F13" s="7"/>
      <c r="G13" s="6"/>
      <c r="H13" s="31"/>
      <c r="I13" s="6"/>
      <c r="J13" s="8"/>
    </row>
    <row r="14" spans="1:32" x14ac:dyDescent="0.2">
      <c r="B14" s="9" t="s">
        <v>236</v>
      </c>
      <c r="C14" s="6"/>
      <c r="D14" s="396">
        <f>Summary!D17</f>
        <v>1.5</v>
      </c>
      <c r="E14" s="6"/>
      <c r="F14" s="10" t="s">
        <v>237</v>
      </c>
      <c r="G14" s="6"/>
      <c r="H14" s="385">
        <f>Summary!E17</f>
        <v>92</v>
      </c>
      <c r="I14" s="6"/>
      <c r="J14" s="11">
        <f>D14*H14</f>
        <v>138</v>
      </c>
    </row>
    <row r="15" spans="1:32" x14ac:dyDescent="0.2">
      <c r="B15" s="6"/>
      <c r="C15" s="6"/>
      <c r="D15" s="31"/>
      <c r="E15" s="6"/>
      <c r="F15" s="7"/>
      <c r="G15" s="6"/>
      <c r="H15" s="115"/>
      <c r="I15" s="6"/>
      <c r="J15" s="11"/>
    </row>
    <row r="16" spans="1:32" x14ac:dyDescent="0.2">
      <c r="B16" s="15" t="s">
        <v>176</v>
      </c>
      <c r="C16" s="6"/>
      <c r="D16" s="31"/>
      <c r="E16" s="6"/>
      <c r="F16" s="7"/>
      <c r="G16" s="6"/>
      <c r="H16" s="115"/>
      <c r="I16" s="6"/>
      <c r="J16" s="11"/>
    </row>
    <row r="17" spans="2:12" ht="5.0999999999999996" customHeight="1" x14ac:dyDescent="0.2">
      <c r="B17" s="6"/>
      <c r="C17" s="6"/>
      <c r="D17" s="31"/>
      <c r="E17" s="6"/>
      <c r="F17" s="7"/>
      <c r="G17" s="6"/>
      <c r="H17" s="115"/>
      <c r="I17" s="6"/>
      <c r="J17" s="11"/>
    </row>
    <row r="18" spans="2:12" ht="15.75" x14ac:dyDescent="0.25">
      <c r="B18" s="6" t="s">
        <v>197</v>
      </c>
      <c r="C18" s="6"/>
      <c r="D18" s="81"/>
      <c r="E18" s="6"/>
      <c r="F18" s="7"/>
      <c r="G18" s="6"/>
      <c r="H18" s="115"/>
      <c r="I18" s="6"/>
      <c r="J18" s="12">
        <f>SUM(J19:J19)</f>
        <v>20.8</v>
      </c>
    </row>
    <row r="19" spans="2:12" x14ac:dyDescent="0.2">
      <c r="B19" s="9" t="s">
        <v>238</v>
      </c>
      <c r="C19" s="6"/>
      <c r="D19" s="373">
        <v>80</v>
      </c>
      <c r="E19" s="6"/>
      <c r="F19" s="10" t="s">
        <v>73</v>
      </c>
      <c r="G19" s="6"/>
      <c r="H19" s="366">
        <f>Barley</f>
        <v>0.26</v>
      </c>
      <c r="I19" s="6"/>
      <c r="J19" s="11">
        <f>D19*H19</f>
        <v>20.8</v>
      </c>
    </row>
    <row r="20" spans="2:12" ht="5.0999999999999996" customHeight="1" x14ac:dyDescent="0.2">
      <c r="B20" s="6"/>
      <c r="C20" s="6"/>
      <c r="D20" s="31"/>
      <c r="E20" s="6"/>
      <c r="F20" s="7"/>
      <c r="G20" s="6"/>
      <c r="H20" s="115"/>
      <c r="I20" s="6"/>
      <c r="J20" s="11"/>
    </row>
    <row r="21" spans="2:12" x14ac:dyDescent="0.2">
      <c r="B21" s="6" t="s">
        <v>198</v>
      </c>
      <c r="C21" s="6"/>
      <c r="D21" s="31"/>
      <c r="E21" s="6"/>
      <c r="F21" s="7"/>
      <c r="G21" s="6"/>
      <c r="H21" s="115"/>
      <c r="I21" s="6"/>
      <c r="J21" s="12">
        <f>SUM(J22:J25)</f>
        <v>58.699999999999996</v>
      </c>
      <c r="L21" s="29"/>
    </row>
    <row r="22" spans="2:12" x14ac:dyDescent="0.2">
      <c r="B22" s="9" t="s">
        <v>80</v>
      </c>
      <c r="C22" s="6"/>
      <c r="D22" s="373">
        <v>80</v>
      </c>
      <c r="E22" s="6"/>
      <c r="F22" s="10" t="s">
        <v>73</v>
      </c>
      <c r="G22" s="6"/>
      <c r="H22" s="366">
        <f>Nitrogen</f>
        <v>0.59</v>
      </c>
      <c r="I22" s="6"/>
      <c r="J22" s="11">
        <f>D22*H22</f>
        <v>47.199999999999996</v>
      </c>
    </row>
    <row r="23" spans="2:12" x14ac:dyDescent="0.2">
      <c r="B23" s="9" t="s">
        <v>81</v>
      </c>
      <c r="C23" s="6"/>
      <c r="D23" s="373">
        <v>5</v>
      </c>
      <c r="E23" s="6"/>
      <c r="F23" s="10" t="s">
        <v>73</v>
      </c>
      <c r="G23" s="6"/>
      <c r="H23" s="366">
        <f>Phosphorous</f>
        <v>0.71</v>
      </c>
      <c r="I23" s="6"/>
      <c r="J23" s="11">
        <f>D23*H23</f>
        <v>3.55</v>
      </c>
    </row>
    <row r="24" spans="2:12" x14ac:dyDescent="0.2">
      <c r="B24" s="9" t="s">
        <v>217</v>
      </c>
      <c r="C24" s="6"/>
      <c r="D24" s="373">
        <v>15</v>
      </c>
      <c r="E24" s="6"/>
      <c r="F24" s="10" t="s">
        <v>73</v>
      </c>
      <c r="G24" s="6"/>
      <c r="H24" s="366">
        <f>Sulfur</f>
        <v>0.53</v>
      </c>
      <c r="I24" s="6"/>
      <c r="J24" s="11">
        <f>D24*H24</f>
        <v>7.95</v>
      </c>
    </row>
    <row r="25" spans="2:12" x14ac:dyDescent="0.2">
      <c r="B25" s="9"/>
      <c r="C25" s="6"/>
      <c r="D25" s="373"/>
      <c r="E25" s="6"/>
      <c r="F25" s="10"/>
      <c r="G25" s="6"/>
      <c r="H25" s="366"/>
      <c r="I25" s="6"/>
      <c r="J25" s="11">
        <f>D25*H25</f>
        <v>0</v>
      </c>
    </row>
    <row r="26" spans="2:12" ht="5.0999999999999996" customHeight="1" x14ac:dyDescent="0.2">
      <c r="B26" s="6"/>
      <c r="C26" s="6"/>
      <c r="D26" s="31"/>
      <c r="E26" s="6"/>
      <c r="F26" s="7"/>
      <c r="G26" s="6"/>
      <c r="H26" s="115"/>
      <c r="I26" s="6"/>
      <c r="J26" s="11"/>
    </row>
    <row r="27" spans="2:12" x14ac:dyDescent="0.2">
      <c r="B27" s="6" t="s">
        <v>199</v>
      </c>
      <c r="C27" s="6"/>
      <c r="D27" s="31"/>
      <c r="E27" s="6"/>
      <c r="F27" s="7"/>
      <c r="G27" s="6"/>
      <c r="H27" s="115"/>
      <c r="I27" s="6"/>
      <c r="J27" s="12">
        <f>SUM(J28:J33)</f>
        <v>33.061500000000002</v>
      </c>
    </row>
    <row r="28" spans="2:12" x14ac:dyDescent="0.2">
      <c r="B28" s="9" t="s">
        <v>106</v>
      </c>
      <c r="C28" s="6"/>
      <c r="D28" s="373">
        <v>36</v>
      </c>
      <c r="E28" s="6"/>
      <c r="F28" s="10" t="s">
        <v>75</v>
      </c>
      <c r="G28" s="6"/>
      <c r="H28" s="366">
        <f>Roundup</f>
        <v>0.18</v>
      </c>
      <c r="I28" s="6"/>
      <c r="J28" s="11">
        <f t="shared" ref="J28:J33" si="0">D28*H28</f>
        <v>6.4799999999999995</v>
      </c>
    </row>
    <row r="29" spans="2:12" x14ac:dyDescent="0.2">
      <c r="B29" s="9" t="s">
        <v>85</v>
      </c>
      <c r="C29" s="6"/>
      <c r="D29" s="373">
        <v>6.25</v>
      </c>
      <c r="E29" s="66"/>
      <c r="F29" s="84" t="s">
        <v>186</v>
      </c>
      <c r="G29" s="6"/>
      <c r="H29" s="366">
        <f>AmmSulfLiq</f>
        <v>0.05</v>
      </c>
      <c r="I29" s="6"/>
      <c r="J29" s="11">
        <f t="shared" si="0"/>
        <v>0.3125</v>
      </c>
    </row>
    <row r="30" spans="2:12" x14ac:dyDescent="0.2">
      <c r="B30" s="9" t="s">
        <v>187</v>
      </c>
      <c r="C30" s="6"/>
      <c r="D30" s="373">
        <v>4.5</v>
      </c>
      <c r="E30" s="6"/>
      <c r="F30" s="10" t="s">
        <v>75</v>
      </c>
      <c r="G30" s="6"/>
      <c r="H30" s="366">
        <f>M</f>
        <v>0.17</v>
      </c>
      <c r="I30" s="6"/>
      <c r="J30" s="11">
        <f t="shared" si="0"/>
        <v>0.76500000000000001</v>
      </c>
    </row>
    <row r="31" spans="2:12" x14ac:dyDescent="0.2">
      <c r="B31" s="9" t="s">
        <v>109</v>
      </c>
      <c r="C31" s="6"/>
      <c r="D31" s="373">
        <v>9.1999999999999993</v>
      </c>
      <c r="E31" s="6"/>
      <c r="F31" s="10" t="s">
        <v>75</v>
      </c>
      <c r="G31" s="6"/>
      <c r="H31" s="366">
        <f>AchieveSC</f>
        <v>1.17</v>
      </c>
      <c r="I31" s="6"/>
      <c r="J31" s="11">
        <f t="shared" si="0"/>
        <v>10.763999999999999</v>
      </c>
    </row>
    <row r="32" spans="2:12" x14ac:dyDescent="0.2">
      <c r="B32" s="9" t="s">
        <v>155</v>
      </c>
      <c r="C32" s="6"/>
      <c r="D32" s="373">
        <v>22</v>
      </c>
      <c r="E32" s="6"/>
      <c r="F32" s="10" t="s">
        <v>75</v>
      </c>
      <c r="G32" s="6"/>
      <c r="H32" s="366">
        <f>StaraneSword</f>
        <v>0.67</v>
      </c>
      <c r="I32" s="6"/>
      <c r="J32" s="11">
        <f t="shared" si="0"/>
        <v>14.74</v>
      </c>
    </row>
    <row r="33" spans="2:12" x14ac:dyDescent="0.2">
      <c r="B33" s="9"/>
      <c r="C33" s="6"/>
      <c r="D33" s="373"/>
      <c r="E33" s="6"/>
      <c r="F33" s="10"/>
      <c r="G33" s="6"/>
      <c r="H33" s="366"/>
      <c r="I33" s="6"/>
      <c r="J33" s="11">
        <f t="shared" si="0"/>
        <v>0</v>
      </c>
    </row>
    <row r="34" spans="2:12" ht="5.0999999999999996" customHeight="1" x14ac:dyDescent="0.2">
      <c r="B34" s="6"/>
      <c r="C34" s="6"/>
      <c r="D34" s="116"/>
      <c r="E34" s="6"/>
      <c r="F34" s="7"/>
      <c r="G34" s="6"/>
      <c r="H34" s="115"/>
      <c r="I34" s="6"/>
      <c r="J34" s="11"/>
    </row>
    <row r="35" spans="2:12" x14ac:dyDescent="0.2">
      <c r="B35" s="6" t="s">
        <v>306</v>
      </c>
      <c r="C35" s="6"/>
      <c r="D35" s="117"/>
      <c r="E35" s="6"/>
      <c r="F35" s="7"/>
      <c r="G35" s="6"/>
      <c r="H35" s="115"/>
      <c r="I35" s="6"/>
      <c r="J35" s="12">
        <f>SUM(J36:J40)</f>
        <v>38.372200704225349</v>
      </c>
    </row>
    <row r="36" spans="2:12" x14ac:dyDescent="0.2">
      <c r="B36" s="9" t="s">
        <v>156</v>
      </c>
      <c r="C36" s="6"/>
      <c r="D36" s="376">
        <f>'Machinery Costs'!$M$121</f>
        <v>5.2957253521126759</v>
      </c>
      <c r="E36" s="6"/>
      <c r="F36" s="10" t="s">
        <v>145</v>
      </c>
      <c r="G36" s="6"/>
      <c r="H36" s="366">
        <f>Diesel</f>
        <v>2</v>
      </c>
      <c r="I36" s="6"/>
      <c r="J36" s="11">
        <f>D36*H36</f>
        <v>10.591450704225352</v>
      </c>
    </row>
    <row r="37" spans="2:12" x14ac:dyDescent="0.2">
      <c r="B37" s="26" t="s">
        <v>144</v>
      </c>
      <c r="C37" s="6"/>
      <c r="D37" s="300">
        <v>1</v>
      </c>
      <c r="E37" s="6"/>
      <c r="F37" s="301" t="s">
        <v>74</v>
      </c>
      <c r="G37" s="6"/>
      <c r="H37" s="381">
        <f>'Machinery Costs'!$I$121</f>
        <v>1.6450000000000002</v>
      </c>
      <c r="I37" s="6"/>
      <c r="J37" s="11">
        <f>D37*H37</f>
        <v>1.6450000000000002</v>
      </c>
    </row>
    <row r="38" spans="2:12" x14ac:dyDescent="0.2">
      <c r="B38" s="26" t="s">
        <v>202</v>
      </c>
      <c r="C38" s="6"/>
      <c r="D38" s="302">
        <v>1</v>
      </c>
      <c r="E38" s="6"/>
      <c r="F38" s="10" t="s">
        <v>74</v>
      </c>
      <c r="G38" s="6"/>
      <c r="H38" s="381">
        <f>'Machinery Costs'!$G$121</f>
        <v>10.827</v>
      </c>
      <c r="I38" s="6"/>
      <c r="J38" s="11">
        <f>D38*H38</f>
        <v>10.827</v>
      </c>
      <c r="L38" s="48"/>
    </row>
    <row r="39" spans="2:12" x14ac:dyDescent="0.2">
      <c r="B39" s="26" t="s">
        <v>209</v>
      </c>
      <c r="C39" s="6"/>
      <c r="D39" s="376">
        <f>'Machinery Costs'!$L$121</f>
        <v>0.8274999999999999</v>
      </c>
      <c r="E39" s="6"/>
      <c r="F39" s="10" t="s">
        <v>393</v>
      </c>
      <c r="G39" s="6"/>
      <c r="H39" s="366">
        <f>Labor</f>
        <v>18.5</v>
      </c>
      <c r="I39" s="6"/>
      <c r="J39" s="11">
        <f>D39*H39</f>
        <v>15.308749999999998</v>
      </c>
      <c r="L39" s="48"/>
    </row>
    <row r="40" spans="2:12" x14ac:dyDescent="0.2">
      <c r="B40" s="26"/>
      <c r="C40" s="6"/>
      <c r="D40" s="30"/>
      <c r="E40" s="6"/>
      <c r="F40" s="10"/>
      <c r="G40" s="6"/>
      <c r="H40" s="114"/>
      <c r="I40" s="6"/>
      <c r="J40" s="11">
        <f>D40*H40</f>
        <v>0</v>
      </c>
    </row>
    <row r="41" spans="2:12" ht="5.0999999999999996" customHeight="1" x14ac:dyDescent="0.2">
      <c r="B41" s="6"/>
      <c r="C41" s="6"/>
      <c r="D41" s="31"/>
      <c r="E41" s="6"/>
      <c r="F41" s="7"/>
      <c r="G41" s="6"/>
      <c r="H41" s="115"/>
      <c r="I41" s="6"/>
      <c r="J41" s="11"/>
    </row>
    <row r="42" spans="2:12" x14ac:dyDescent="0.2">
      <c r="B42" s="6" t="s">
        <v>200</v>
      </c>
      <c r="C42" s="6"/>
      <c r="D42" s="117"/>
      <c r="E42" s="6"/>
      <c r="F42" s="7"/>
      <c r="G42" s="6"/>
      <c r="H42" s="115"/>
      <c r="I42" s="6"/>
      <c r="J42" s="12">
        <f>SUM(J43:J44)</f>
        <v>0</v>
      </c>
    </row>
    <row r="43" spans="2:12" x14ac:dyDescent="0.2">
      <c r="B43" s="9" t="s">
        <v>205</v>
      </c>
      <c r="C43" s="6"/>
      <c r="D43" s="373">
        <v>0</v>
      </c>
      <c r="E43" s="6"/>
      <c r="F43" s="10" t="s">
        <v>74</v>
      </c>
      <c r="G43" s="6"/>
      <c r="H43" s="366">
        <f>Sprayer</f>
        <v>2</v>
      </c>
      <c r="I43" s="6"/>
      <c r="J43" s="11">
        <f>D43*H43</f>
        <v>0</v>
      </c>
    </row>
    <row r="44" spans="2:12" x14ac:dyDescent="0.2">
      <c r="B44" s="9"/>
      <c r="C44" s="6"/>
      <c r="D44" s="373"/>
      <c r="E44" s="6"/>
      <c r="F44" s="10"/>
      <c r="G44" s="6"/>
      <c r="H44" s="366"/>
      <c r="I44" s="6"/>
      <c r="J44" s="11">
        <f>D44*H44</f>
        <v>0</v>
      </c>
    </row>
    <row r="45" spans="2:12" ht="5.0999999999999996" customHeight="1" x14ac:dyDescent="0.2">
      <c r="B45" s="6"/>
      <c r="C45" s="6"/>
      <c r="D45" s="31"/>
      <c r="E45" s="6"/>
      <c r="F45" s="7"/>
      <c r="G45" s="6"/>
      <c r="H45" s="115"/>
      <c r="I45" s="6"/>
      <c r="J45" s="11"/>
    </row>
    <row r="46" spans="2:12" x14ac:dyDescent="0.2">
      <c r="B46" s="6" t="s">
        <v>201</v>
      </c>
      <c r="C46" s="6"/>
      <c r="D46" s="31"/>
      <c r="E46" s="6"/>
      <c r="F46" s="7"/>
      <c r="G46" s="6"/>
      <c r="H46" s="115"/>
      <c r="I46" s="6"/>
      <c r="J46" s="12">
        <f>SUM(J47:J49)</f>
        <v>22</v>
      </c>
    </row>
    <row r="47" spans="2:12" x14ac:dyDescent="0.2">
      <c r="B47" s="9" t="s">
        <v>266</v>
      </c>
      <c r="C47" s="6"/>
      <c r="D47" s="30">
        <v>1</v>
      </c>
      <c r="E47" s="6"/>
      <c r="F47" s="10" t="s">
        <v>74</v>
      </c>
      <c r="G47" s="6"/>
      <c r="H47" s="391">
        <f>SpringPeas</f>
        <v>22</v>
      </c>
      <c r="I47" s="6"/>
      <c r="J47" s="11">
        <f>D47*H47</f>
        <v>22</v>
      </c>
    </row>
    <row r="48" spans="2:12" x14ac:dyDescent="0.2">
      <c r="B48" s="9" t="s">
        <v>208</v>
      </c>
      <c r="C48" s="6"/>
      <c r="D48" s="309"/>
      <c r="E48" s="6"/>
      <c r="F48" s="10"/>
      <c r="G48" s="6"/>
      <c r="H48" s="310"/>
      <c r="I48" s="6"/>
      <c r="J48" s="11">
        <f>D48*H48</f>
        <v>0</v>
      </c>
    </row>
    <row r="49" spans="1:32" x14ac:dyDescent="0.2">
      <c r="B49" s="26"/>
      <c r="C49" s="6"/>
      <c r="D49" s="300"/>
      <c r="E49" s="6"/>
      <c r="F49" s="301"/>
      <c r="G49" s="6"/>
      <c r="H49" s="310"/>
      <c r="I49" s="6"/>
      <c r="J49" s="11">
        <f>D49*H49</f>
        <v>0</v>
      </c>
    </row>
    <row r="50" spans="1:32" ht="5.0999999999999996" customHeight="1" x14ac:dyDescent="0.2">
      <c r="B50" s="6"/>
      <c r="C50" s="6"/>
      <c r="D50" s="31"/>
      <c r="E50" s="6"/>
      <c r="F50" s="7"/>
      <c r="G50" s="6"/>
      <c r="H50" s="31"/>
      <c r="I50" s="6"/>
      <c r="J50" s="11"/>
    </row>
    <row r="51" spans="1:32" x14ac:dyDescent="0.2">
      <c r="B51" s="31"/>
      <c r="C51" s="31"/>
      <c r="D51" s="31"/>
      <c r="E51" s="31"/>
      <c r="F51" s="31"/>
      <c r="G51" s="31"/>
      <c r="H51" s="31"/>
      <c r="I51" s="31"/>
      <c r="J51" s="42"/>
    </row>
    <row r="52" spans="1:32" ht="14.25" x14ac:dyDescent="0.2">
      <c r="B52" s="66" t="s">
        <v>385</v>
      </c>
      <c r="C52" s="6"/>
      <c r="D52" s="31"/>
      <c r="E52" s="6"/>
      <c r="F52" s="7"/>
      <c r="G52" s="6"/>
      <c r="H52" s="31"/>
      <c r="I52" s="6"/>
      <c r="J52" s="11">
        <f>(J18+J21+J27+J35+J42+J46)*operloan*0.5</f>
        <v>4.3233425176056341</v>
      </c>
    </row>
    <row r="53" spans="1:32" ht="5.0999999999999996" customHeight="1" x14ac:dyDescent="0.2">
      <c r="B53" s="6"/>
      <c r="C53" s="6"/>
      <c r="D53" s="31"/>
      <c r="E53" s="6"/>
      <c r="F53" s="7"/>
      <c r="G53" s="6"/>
      <c r="H53" s="31"/>
      <c r="I53" s="6"/>
      <c r="J53" s="11"/>
    </row>
    <row r="54" spans="1:32" x14ac:dyDescent="0.2">
      <c r="B54" s="40" t="s">
        <v>177</v>
      </c>
      <c r="C54" s="40"/>
      <c r="D54" s="91"/>
      <c r="E54" s="40"/>
      <c r="F54" s="41"/>
      <c r="G54" s="40"/>
      <c r="H54" s="91"/>
      <c r="I54" s="40"/>
      <c r="J54" s="42">
        <f>SUM(J18:J52)-(J18+J21+J27+J35+J42+J46)</f>
        <v>177.25704322183091</v>
      </c>
    </row>
    <row r="55" spans="1:32" x14ac:dyDescent="0.2">
      <c r="B55" s="6" t="s">
        <v>178</v>
      </c>
      <c r="C55" s="6"/>
      <c r="D55" s="31"/>
      <c r="E55" s="6"/>
      <c r="F55" s="7"/>
      <c r="G55" s="6"/>
      <c r="H55" s="31"/>
      <c r="I55" s="6"/>
      <c r="J55" s="11">
        <f>J54/D14</f>
        <v>118.17136214788728</v>
      </c>
    </row>
    <row r="56" spans="1:32" ht="5.0999999999999996" customHeight="1" x14ac:dyDescent="0.2">
      <c r="B56" s="6"/>
      <c r="C56" s="6"/>
      <c r="D56" s="31"/>
      <c r="E56" s="6"/>
      <c r="F56" s="7"/>
      <c r="G56" s="6"/>
      <c r="H56" s="31"/>
      <c r="I56" s="6"/>
      <c r="J56" s="11"/>
    </row>
    <row r="57" spans="1:32" x14ac:dyDescent="0.2">
      <c r="A57" s="32"/>
      <c r="B57" s="546" t="s">
        <v>99</v>
      </c>
      <c r="C57" s="546"/>
      <c r="D57" s="546"/>
      <c r="E57" s="36"/>
      <c r="F57" s="37"/>
      <c r="G57" s="36"/>
      <c r="H57" s="92"/>
      <c r="I57" s="36"/>
      <c r="J57" s="38">
        <f>J14-J54</f>
        <v>-39.257043221830912</v>
      </c>
      <c r="K57" s="32"/>
      <c r="L57" s="32"/>
      <c r="M57" s="32"/>
      <c r="N57" s="32"/>
      <c r="O57" s="32"/>
      <c r="P57" s="32"/>
      <c r="Q57" s="32"/>
      <c r="R57" s="32"/>
      <c r="S57" s="32"/>
      <c r="T57" s="32"/>
      <c r="U57" s="32"/>
      <c r="V57" s="32"/>
      <c r="W57" s="32"/>
      <c r="X57" s="32"/>
      <c r="Y57" s="32"/>
      <c r="Z57" s="32"/>
      <c r="AA57" s="32"/>
      <c r="AB57" s="32"/>
      <c r="AC57" s="32"/>
      <c r="AD57" s="32"/>
      <c r="AE57" s="32"/>
      <c r="AF57" s="32"/>
    </row>
    <row r="58" spans="1:32" ht="24.75" customHeight="1" x14ac:dyDescent="0.2">
      <c r="B58" s="15" t="s">
        <v>102</v>
      </c>
      <c r="C58" s="6"/>
      <c r="D58" s="31"/>
      <c r="E58" s="6"/>
      <c r="F58" s="7"/>
      <c r="G58" s="6"/>
      <c r="H58" s="31"/>
      <c r="I58" s="6"/>
      <c r="J58" s="11"/>
    </row>
    <row r="59" spans="1:32" x14ac:dyDescent="0.2">
      <c r="B59" s="9" t="s">
        <v>267</v>
      </c>
      <c r="C59" s="13"/>
      <c r="D59" s="116"/>
      <c r="E59" s="6"/>
      <c r="F59" s="7"/>
      <c r="G59" s="6"/>
      <c r="H59" s="381">
        <f>'Machinery Costs'!$C$121</f>
        <v>19.561999999999998</v>
      </c>
      <c r="I59" s="6"/>
      <c r="J59" s="11">
        <f>'Machinery Costs'!$C$121</f>
        <v>19.561999999999998</v>
      </c>
    </row>
    <row r="60" spans="1:32" x14ac:dyDescent="0.2">
      <c r="B60" s="9" t="s">
        <v>268</v>
      </c>
      <c r="C60" s="13"/>
      <c r="D60" s="116"/>
      <c r="E60" s="6"/>
      <c r="F60" s="7"/>
      <c r="G60" s="6"/>
      <c r="H60" s="381">
        <f>'Machinery Costs'!$D$121</f>
        <v>14.227</v>
      </c>
      <c r="I60" s="6"/>
      <c r="J60" s="11">
        <f>'Machinery Costs'!$D$121</f>
        <v>14.227</v>
      </c>
    </row>
    <row r="61" spans="1:32" x14ac:dyDescent="0.2">
      <c r="B61" s="547" t="s">
        <v>28</v>
      </c>
      <c r="C61" s="547"/>
      <c r="D61" s="547"/>
      <c r="E61" s="6"/>
      <c r="F61" s="7"/>
      <c r="G61" s="6"/>
      <c r="H61" s="381">
        <f>'Machinery Costs'!$E$121</f>
        <v>7.1280000000000001</v>
      </c>
      <c r="I61" s="6"/>
      <c r="J61" s="11">
        <f>'Machinery Costs'!$E$121</f>
        <v>7.1280000000000001</v>
      </c>
      <c r="L61" s="29">
        <f>SUM(J59:J61)</f>
        <v>40.917000000000002</v>
      </c>
    </row>
    <row r="62" spans="1:32" x14ac:dyDescent="0.2">
      <c r="B62" s="9" t="s">
        <v>113</v>
      </c>
      <c r="C62" s="6"/>
      <c r="D62" s="30">
        <v>1</v>
      </c>
      <c r="E62" s="6"/>
      <c r="F62" s="10" t="s">
        <v>74</v>
      </c>
      <c r="G62" s="6"/>
      <c r="H62" s="114">
        <f>236*D64-(J21+J27+H47)*D64-J70</f>
        <v>34.838705000000012</v>
      </c>
      <c r="I62" s="6"/>
      <c r="J62" s="11">
        <f>H62</f>
        <v>34.838705000000012</v>
      </c>
    </row>
    <row r="63" spans="1:32" x14ac:dyDescent="0.2">
      <c r="B63" s="548" t="s">
        <v>103</v>
      </c>
      <c r="C63" s="548"/>
      <c r="D63" s="31"/>
      <c r="E63" s="6"/>
      <c r="F63" s="7"/>
      <c r="G63" s="6"/>
      <c r="H63" s="128"/>
      <c r="I63" s="6"/>
      <c r="J63" s="11"/>
    </row>
    <row r="64" spans="1:32" x14ac:dyDescent="0.2">
      <c r="B64" s="6" t="s">
        <v>104</v>
      </c>
      <c r="C64" s="6"/>
      <c r="D64" s="384">
        <f>+ownershare</f>
        <v>0.33</v>
      </c>
      <c r="E64" s="6"/>
      <c r="F64" s="7"/>
      <c r="G64" s="6"/>
      <c r="H64" s="115"/>
      <c r="I64" s="6"/>
      <c r="J64" s="11"/>
    </row>
    <row r="65" spans="1:32" x14ac:dyDescent="0.2">
      <c r="B65" s="6" t="s">
        <v>105</v>
      </c>
      <c r="C65" s="6"/>
      <c r="D65" s="384">
        <f>opershare</f>
        <v>0.67</v>
      </c>
      <c r="E65" s="6"/>
      <c r="F65" s="7"/>
      <c r="G65" s="6"/>
      <c r="H65" s="115"/>
      <c r="I65" s="6"/>
      <c r="J65" s="11"/>
    </row>
    <row r="66" spans="1:32" x14ac:dyDescent="0.2">
      <c r="B66" s="118"/>
      <c r="C66" s="118"/>
      <c r="D66" s="94"/>
      <c r="E66" s="118"/>
      <c r="F66" s="94"/>
      <c r="G66" s="6"/>
      <c r="H66" s="31"/>
      <c r="I66" s="6"/>
      <c r="J66" s="11"/>
    </row>
    <row r="67" spans="1:32" ht="14.25" x14ac:dyDescent="0.2">
      <c r="B67" s="395" t="s">
        <v>384</v>
      </c>
      <c r="C67" s="6"/>
      <c r="D67" s="31"/>
      <c r="E67" s="6"/>
      <c r="F67" s="7"/>
      <c r="G67" s="6"/>
      <c r="H67" s="31"/>
      <c r="I67" s="6"/>
      <c r="J67" s="11">
        <f>((J18+J21+J27+J35+J42+J46)*OH)</f>
        <v>8.6466850352112683</v>
      </c>
    </row>
    <row r="68" spans="1:32" ht="14.25" x14ac:dyDescent="0.2">
      <c r="B68" s="424" t="s">
        <v>401</v>
      </c>
      <c r="C68" s="6"/>
      <c r="D68" s="31"/>
      <c r="E68" s="6"/>
      <c r="F68" s="7"/>
      <c r="G68" s="6"/>
      <c r="H68" s="31"/>
      <c r="I68" s="6"/>
      <c r="J68" s="11">
        <v>14</v>
      </c>
    </row>
    <row r="69" spans="1:32" ht="12.75" customHeight="1" x14ac:dyDescent="0.2">
      <c r="B69" s="294" t="s">
        <v>288</v>
      </c>
      <c r="C69" s="93"/>
      <c r="D69" s="93"/>
      <c r="E69" s="93"/>
      <c r="F69" s="93"/>
      <c r="G69" s="6"/>
      <c r="H69" s="31"/>
      <c r="I69" s="6"/>
      <c r="J69" s="11">
        <f>cashrent</f>
        <v>0</v>
      </c>
    </row>
    <row r="70" spans="1:32" x14ac:dyDescent="0.2">
      <c r="B70" s="304" t="s">
        <v>143</v>
      </c>
      <c r="C70" s="13"/>
      <c r="D70" s="116"/>
      <c r="E70" s="6"/>
      <c r="F70" s="7"/>
      <c r="G70" s="6"/>
      <c r="H70" s="31"/>
      <c r="I70" s="6"/>
      <c r="J70" s="11">
        <f>landtax</f>
        <v>5.5</v>
      </c>
    </row>
    <row r="71" spans="1:32" x14ac:dyDescent="0.2">
      <c r="B71" s="6"/>
      <c r="C71" s="6"/>
      <c r="D71" s="31"/>
      <c r="E71" s="6"/>
      <c r="F71" s="7"/>
      <c r="G71" s="6"/>
      <c r="H71" s="31"/>
      <c r="I71" s="6"/>
      <c r="J71" s="11"/>
    </row>
    <row r="72" spans="1:32" x14ac:dyDescent="0.2">
      <c r="B72" s="6"/>
      <c r="C72" s="6"/>
      <c r="D72" s="31"/>
      <c r="E72" s="6"/>
      <c r="F72" s="7"/>
      <c r="G72" s="6"/>
      <c r="H72" s="31"/>
      <c r="I72" s="6"/>
      <c r="J72" s="11"/>
    </row>
    <row r="73" spans="1:32" x14ac:dyDescent="0.2">
      <c r="B73" s="40" t="s">
        <v>100</v>
      </c>
      <c r="C73" s="40"/>
      <c r="D73" s="91"/>
      <c r="E73" s="40"/>
      <c r="F73" s="41"/>
      <c r="G73" s="40"/>
      <c r="H73" s="91"/>
      <c r="I73" s="40"/>
      <c r="J73" s="42">
        <f>SUM(J58:J70)</f>
        <v>103.90239003521127</v>
      </c>
    </row>
    <row r="74" spans="1:32" x14ac:dyDescent="0.2">
      <c r="B74" s="6" t="s">
        <v>101</v>
      </c>
      <c r="C74" s="6"/>
      <c r="D74" s="31"/>
      <c r="E74" s="6"/>
      <c r="F74" s="7"/>
      <c r="G74" s="6"/>
      <c r="H74" s="31"/>
      <c r="I74" s="6"/>
      <c r="J74" s="11">
        <f>J73/D14</f>
        <v>69.268260023474184</v>
      </c>
    </row>
    <row r="75" spans="1:32" x14ac:dyDescent="0.2">
      <c r="B75" s="6"/>
      <c r="C75" s="6"/>
      <c r="D75" s="31"/>
      <c r="E75" s="6"/>
      <c r="F75" s="7"/>
      <c r="G75" s="6"/>
      <c r="H75" s="31"/>
      <c r="I75" s="6"/>
      <c r="J75" s="11"/>
    </row>
    <row r="76" spans="1:32" x14ac:dyDescent="0.2">
      <c r="B76" s="40" t="s">
        <v>114</v>
      </c>
      <c r="C76" s="40"/>
      <c r="D76" s="91"/>
      <c r="E76" s="40"/>
      <c r="F76" s="41"/>
      <c r="G76" s="40"/>
      <c r="H76" s="91"/>
      <c r="I76" s="40"/>
      <c r="J76" s="42">
        <f>J54+J73</f>
        <v>281.15943325704217</v>
      </c>
    </row>
    <row r="77" spans="1:32" x14ac:dyDescent="0.2">
      <c r="B77" s="6" t="s">
        <v>170</v>
      </c>
      <c r="C77" s="6"/>
      <c r="D77" s="31"/>
      <c r="E77" s="6"/>
      <c r="F77" s="7"/>
      <c r="G77" s="6"/>
      <c r="H77" s="31"/>
      <c r="I77" s="6"/>
      <c r="J77" s="11">
        <f>J76/D14</f>
        <v>187.43962217136144</v>
      </c>
    </row>
    <row r="78" spans="1:32" x14ac:dyDescent="0.2">
      <c r="B78" s="6"/>
      <c r="C78" s="6"/>
      <c r="D78" s="31"/>
      <c r="E78" s="6"/>
      <c r="F78" s="7"/>
      <c r="G78" s="6"/>
      <c r="H78" s="31"/>
      <c r="I78" s="6"/>
      <c r="J78" s="11"/>
    </row>
    <row r="79" spans="1:32" x14ac:dyDescent="0.2">
      <c r="A79" s="32"/>
      <c r="B79" s="40" t="s">
        <v>64</v>
      </c>
      <c r="C79" s="40"/>
      <c r="D79" s="91"/>
      <c r="E79" s="40"/>
      <c r="F79" s="41"/>
      <c r="G79" s="40"/>
      <c r="H79" s="91"/>
      <c r="I79" s="40"/>
      <c r="J79" s="42">
        <f>J14-J76</f>
        <v>-143.15943325704217</v>
      </c>
      <c r="K79" s="32"/>
      <c r="L79" s="32"/>
      <c r="M79" s="32"/>
      <c r="N79" s="32"/>
      <c r="O79" s="32"/>
      <c r="P79" s="32"/>
      <c r="Q79" s="32"/>
      <c r="R79" s="32"/>
      <c r="S79" s="32"/>
      <c r="T79" s="32"/>
      <c r="U79" s="32"/>
      <c r="V79" s="32"/>
      <c r="W79" s="32"/>
      <c r="X79" s="32"/>
      <c r="Y79" s="32"/>
      <c r="Z79" s="32"/>
      <c r="AA79" s="32"/>
      <c r="AB79" s="32"/>
      <c r="AC79" s="32"/>
      <c r="AD79" s="32"/>
      <c r="AE79" s="32"/>
      <c r="AF79" s="32"/>
    </row>
    <row r="80" spans="1:32" x14ac:dyDescent="0.2">
      <c r="B80" s="2"/>
      <c r="C80" s="2"/>
      <c r="D80" s="1"/>
      <c r="E80" s="2"/>
      <c r="F80" s="3"/>
      <c r="G80" s="2"/>
      <c r="H80" s="1"/>
      <c r="I80" s="2"/>
      <c r="J80" s="4"/>
    </row>
    <row r="81" spans="2:10" x14ac:dyDescent="0.2">
      <c r="B81" s="27" t="s">
        <v>65</v>
      </c>
      <c r="C81" s="27"/>
      <c r="D81" s="113"/>
      <c r="E81" s="27"/>
      <c r="F81" s="28"/>
      <c r="G81" s="27"/>
      <c r="H81" s="113"/>
      <c r="I81" s="27"/>
      <c r="J81" s="27"/>
    </row>
    <row r="82" spans="2:10" ht="14.25" x14ac:dyDescent="0.2">
      <c r="B82" s="307" t="s">
        <v>386</v>
      </c>
      <c r="C82" s="96"/>
      <c r="D82" s="97"/>
      <c r="E82" s="96"/>
      <c r="F82" s="98"/>
      <c r="G82" s="96"/>
      <c r="H82" s="97"/>
      <c r="I82" s="96"/>
      <c r="J82" s="96"/>
    </row>
    <row r="83" spans="2:10" ht="14.25" x14ac:dyDescent="0.2">
      <c r="B83" s="307" t="s">
        <v>383</v>
      </c>
      <c r="C83" s="96"/>
      <c r="D83" s="97"/>
      <c r="E83" s="96"/>
      <c r="F83" s="98"/>
      <c r="G83" s="96"/>
      <c r="H83" s="97"/>
      <c r="I83" s="96"/>
      <c r="J83" s="96"/>
    </row>
    <row r="84" spans="2:10" x14ac:dyDescent="0.2">
      <c r="B84" s="544" t="s">
        <v>285</v>
      </c>
      <c r="C84" s="541"/>
      <c r="D84" s="541"/>
      <c r="E84" s="541"/>
      <c r="F84" s="541"/>
      <c r="G84" s="541"/>
      <c r="H84" s="541"/>
      <c r="I84" s="541"/>
      <c r="J84" s="541"/>
    </row>
    <row r="85" spans="2:10" ht="12.75" customHeight="1" x14ac:dyDescent="0.2">
      <c r="B85" s="530" t="s">
        <v>402</v>
      </c>
      <c r="C85" s="531"/>
      <c r="D85" s="531"/>
      <c r="E85" s="531"/>
      <c r="F85" s="531"/>
      <c r="G85" s="531"/>
      <c r="H85" s="531"/>
      <c r="I85" s="531"/>
      <c r="J85" s="531"/>
    </row>
    <row r="86" spans="2:10" x14ac:dyDescent="0.2">
      <c r="B86" s="542" t="s">
        <v>300</v>
      </c>
      <c r="C86" s="543"/>
      <c r="D86" s="543"/>
      <c r="E86" s="543"/>
      <c r="F86" s="543"/>
      <c r="G86" s="543"/>
      <c r="H86" s="543"/>
      <c r="I86" s="543"/>
      <c r="J86" s="543"/>
    </row>
    <row r="87" spans="2:10" x14ac:dyDescent="0.2">
      <c r="B87" s="6"/>
      <c r="C87" s="6"/>
      <c r="D87" s="31"/>
      <c r="E87" s="6"/>
      <c r="F87" s="7"/>
      <c r="G87" s="6"/>
      <c r="H87" s="31"/>
      <c r="I87" s="6"/>
      <c r="J87" s="6"/>
    </row>
    <row r="88" spans="2:10" x14ac:dyDescent="0.2">
      <c r="B88" s="15" t="s">
        <v>66</v>
      </c>
      <c r="C88" s="6"/>
      <c r="D88" s="16" t="s">
        <v>67</v>
      </c>
      <c r="E88" s="6"/>
      <c r="F88" s="7" t="s">
        <v>68</v>
      </c>
      <c r="G88" s="6"/>
      <c r="H88" s="16" t="s">
        <v>69</v>
      </c>
      <c r="I88" s="6"/>
      <c r="J88" s="6"/>
    </row>
    <row r="89" spans="2:10" x14ac:dyDescent="0.2">
      <c r="B89" s="6"/>
      <c r="C89" s="6"/>
      <c r="D89" s="17">
        <v>0.1</v>
      </c>
      <c r="E89" s="6"/>
      <c r="F89" s="7"/>
      <c r="G89" s="6"/>
      <c r="H89" s="17">
        <v>0.1</v>
      </c>
      <c r="I89" s="6"/>
      <c r="J89" s="6"/>
    </row>
    <row r="90" spans="2:10" x14ac:dyDescent="0.2">
      <c r="B90" s="6"/>
      <c r="C90" s="6"/>
      <c r="D90" s="18"/>
      <c r="E90" s="2"/>
      <c r="F90" s="1" t="s">
        <v>70</v>
      </c>
      <c r="G90" s="2"/>
      <c r="H90" s="18"/>
      <c r="I90" s="6"/>
      <c r="J90" s="6"/>
    </row>
    <row r="91" spans="2:10" x14ac:dyDescent="0.2">
      <c r="B91" s="19" t="s">
        <v>71</v>
      </c>
      <c r="C91" s="6"/>
      <c r="D91" s="303">
        <f>F91*(1-D89)</f>
        <v>1.8</v>
      </c>
      <c r="E91" s="20"/>
      <c r="F91" s="21">
        <v>2</v>
      </c>
      <c r="G91" s="20"/>
      <c r="H91" s="303">
        <f>F91*(1+H89)</f>
        <v>2.2000000000000002</v>
      </c>
      <c r="I91" s="6"/>
      <c r="J91" s="6"/>
    </row>
    <row r="92" spans="2:10" ht="3.95" customHeight="1" x14ac:dyDescent="0.2">
      <c r="B92" s="6"/>
      <c r="C92" s="6"/>
      <c r="D92" s="31"/>
      <c r="E92" s="6"/>
      <c r="F92" s="7"/>
      <c r="G92" s="6"/>
      <c r="H92" s="31"/>
      <c r="I92" s="6"/>
      <c r="J92" s="6"/>
    </row>
    <row r="93" spans="2:10" x14ac:dyDescent="0.2">
      <c r="B93" s="6" t="s">
        <v>264</v>
      </c>
      <c r="C93" s="6"/>
      <c r="D93" s="22">
        <v>92.605957596371837</v>
      </c>
      <c r="E93" s="6"/>
      <c r="F93" s="22">
        <v>83.345361836734639</v>
      </c>
      <c r="G93" s="6"/>
      <c r="H93" s="22">
        <v>79.376535082604434</v>
      </c>
      <c r="I93" s="6"/>
      <c r="J93" s="6"/>
    </row>
    <row r="94" spans="2:10" ht="3.95" customHeight="1" x14ac:dyDescent="0.2">
      <c r="B94" s="6"/>
      <c r="C94" s="6"/>
      <c r="D94" s="31"/>
      <c r="E94" s="6"/>
      <c r="F94" s="7"/>
      <c r="G94" s="6"/>
      <c r="H94" s="31"/>
      <c r="I94" s="6"/>
      <c r="J94" s="6"/>
    </row>
    <row r="95" spans="2:10" x14ac:dyDescent="0.2">
      <c r="B95" s="6" t="s">
        <v>265</v>
      </c>
      <c r="C95" s="6"/>
      <c r="D95" s="22">
        <v>79.007214285714312</v>
      </c>
      <c r="E95" s="6"/>
      <c r="F95" s="22">
        <v>71.10649285714284</v>
      </c>
      <c r="G95" s="6"/>
      <c r="H95" s="22">
        <v>67.720469387755102</v>
      </c>
      <c r="I95" s="6"/>
      <c r="J95" s="6"/>
    </row>
    <row r="96" spans="2:10" ht="3.95" customHeight="1" x14ac:dyDescent="0.2">
      <c r="B96" s="6"/>
      <c r="C96" s="6"/>
      <c r="D96" s="31"/>
      <c r="E96" s="6"/>
      <c r="F96" s="7"/>
      <c r="G96" s="6"/>
      <c r="H96" s="31"/>
      <c r="I96" s="6"/>
      <c r="J96" s="6"/>
    </row>
    <row r="97" spans="2:10" x14ac:dyDescent="0.2">
      <c r="B97" s="6" t="s">
        <v>72</v>
      </c>
      <c r="C97" s="6"/>
      <c r="D97" s="22">
        <v>171.61317188208611</v>
      </c>
      <c r="E97" s="6"/>
      <c r="F97" s="22">
        <v>154.45185469387746</v>
      </c>
      <c r="G97" s="6"/>
      <c r="H97" s="22">
        <v>147.09700447035951</v>
      </c>
      <c r="I97" s="6"/>
      <c r="J97" s="6"/>
    </row>
    <row r="98" spans="2:10" ht="3.95" customHeight="1" x14ac:dyDescent="0.2">
      <c r="B98" s="6"/>
      <c r="C98" s="6"/>
      <c r="D98" s="22"/>
      <c r="E98" s="6"/>
      <c r="F98" s="22"/>
      <c r="G98" s="6"/>
      <c r="H98" s="22"/>
      <c r="I98" s="6"/>
      <c r="J98" s="6"/>
    </row>
    <row r="99" spans="2:10" x14ac:dyDescent="0.2">
      <c r="B99" s="6"/>
      <c r="C99" s="6"/>
      <c r="D99" s="31"/>
      <c r="E99" s="6"/>
      <c r="F99" s="7"/>
      <c r="G99" s="6"/>
      <c r="H99" s="31"/>
      <c r="I99" s="6"/>
      <c r="J99" s="6"/>
    </row>
    <row r="100" spans="2:10" x14ac:dyDescent="0.2">
      <c r="B100" s="6"/>
      <c r="C100" s="6"/>
      <c r="D100" s="1"/>
      <c r="E100" s="2"/>
      <c r="F100" s="3" t="s">
        <v>71</v>
      </c>
      <c r="G100" s="2"/>
      <c r="H100" s="1"/>
      <c r="I100" s="6"/>
      <c r="J100" s="6"/>
    </row>
    <row r="101" spans="2:10" x14ac:dyDescent="0.2">
      <c r="B101" s="19" t="s">
        <v>70</v>
      </c>
      <c r="C101" s="6"/>
      <c r="D101" s="23">
        <f>F101*(1-D89)</f>
        <v>202.5</v>
      </c>
      <c r="E101" s="20"/>
      <c r="F101" s="24">
        <v>225</v>
      </c>
      <c r="G101" s="20"/>
      <c r="H101" s="23">
        <f>F101*(1+H89)</f>
        <v>247.50000000000003</v>
      </c>
      <c r="I101" s="6"/>
      <c r="J101" s="6"/>
    </row>
    <row r="102" spans="2:10" ht="3.95" customHeight="1" x14ac:dyDescent="0.2">
      <c r="B102" s="6"/>
      <c r="C102" s="6"/>
      <c r="D102" s="31"/>
      <c r="E102" s="6"/>
      <c r="F102" s="7"/>
      <c r="G102" s="6"/>
      <c r="H102" s="31"/>
      <c r="I102" s="6"/>
      <c r="J102" s="6"/>
    </row>
    <row r="103" spans="2:10" x14ac:dyDescent="0.2">
      <c r="B103" s="6" t="s">
        <v>264</v>
      </c>
      <c r="C103" s="6"/>
      <c r="D103" s="25">
        <v>0.82316406752330495</v>
      </c>
      <c r="E103" s="6"/>
      <c r="F103" s="25">
        <v>0.74084766077097497</v>
      </c>
      <c r="G103" s="6"/>
      <c r="H103" s="25">
        <v>0.67349787342815903</v>
      </c>
      <c r="I103" s="6"/>
      <c r="J103" s="6"/>
    </row>
    <row r="104" spans="2:10" ht="3.95" customHeight="1" x14ac:dyDescent="0.2">
      <c r="B104" s="6"/>
      <c r="C104" s="6"/>
      <c r="D104" s="31"/>
      <c r="E104" s="6"/>
      <c r="F104" s="7"/>
      <c r="G104" s="6"/>
      <c r="H104" s="31"/>
      <c r="I104" s="6"/>
      <c r="J104" s="6"/>
    </row>
    <row r="105" spans="2:10" x14ac:dyDescent="0.2">
      <c r="B105" s="6" t="s">
        <v>265</v>
      </c>
      <c r="C105" s="6"/>
      <c r="D105" s="25">
        <v>0.70228634920634903</v>
      </c>
      <c r="E105" s="6"/>
      <c r="F105" s="25">
        <v>0.632057714285714</v>
      </c>
      <c r="G105" s="6"/>
      <c r="H105" s="25">
        <v>0.57459792207792204</v>
      </c>
      <c r="I105" s="6"/>
      <c r="J105" s="6"/>
    </row>
    <row r="106" spans="2:10" ht="3.95" customHeight="1" x14ac:dyDescent="0.2">
      <c r="B106" s="6"/>
      <c r="C106" s="6"/>
      <c r="D106" s="31"/>
      <c r="E106" s="6"/>
      <c r="F106" s="7"/>
      <c r="G106" s="6"/>
      <c r="H106" s="31"/>
      <c r="I106" s="6"/>
      <c r="J106" s="6"/>
    </row>
    <row r="107" spans="2:10" x14ac:dyDescent="0.2">
      <c r="B107" s="6" t="s">
        <v>72</v>
      </c>
      <c r="C107" s="6"/>
      <c r="D107" s="25">
        <v>1.525450416729655</v>
      </c>
      <c r="E107" s="6"/>
      <c r="F107" s="25">
        <v>1.3729053750566891</v>
      </c>
      <c r="G107" s="6"/>
      <c r="H107" s="25">
        <v>1.248095795506081</v>
      </c>
      <c r="I107" s="6"/>
      <c r="J107" s="6"/>
    </row>
    <row r="108" spans="2:10" ht="3.95" customHeight="1" x14ac:dyDescent="0.2">
      <c r="B108" s="6"/>
      <c r="C108" s="6"/>
      <c r="D108" s="31"/>
      <c r="E108" s="6"/>
      <c r="F108" s="7"/>
      <c r="G108" s="6"/>
      <c r="H108" s="31"/>
      <c r="I108" s="6"/>
      <c r="J108" s="6"/>
    </row>
    <row r="109" spans="2:10" x14ac:dyDescent="0.2">
      <c r="B109" s="2"/>
      <c r="C109" s="2"/>
      <c r="D109" s="1"/>
      <c r="E109" s="2"/>
      <c r="F109" s="3"/>
      <c r="G109" s="2"/>
      <c r="H109" s="1"/>
      <c r="I109" s="2"/>
      <c r="J109" s="2"/>
    </row>
    <row r="110" spans="2:10" x14ac:dyDescent="0.2">
      <c r="B110" s="27"/>
      <c r="C110" s="27"/>
      <c r="D110" s="113"/>
      <c r="E110" s="27"/>
      <c r="F110" s="28"/>
      <c r="G110" s="27"/>
      <c r="H110" s="113"/>
      <c r="I110" s="27"/>
      <c r="J110" s="27"/>
    </row>
    <row r="111" spans="2:10" x14ac:dyDescent="0.2">
      <c r="B111" s="27"/>
      <c r="C111" s="27"/>
      <c r="D111" s="113"/>
      <c r="E111" s="27"/>
      <c r="F111" s="28"/>
      <c r="G111" s="27"/>
      <c r="H111" s="113"/>
      <c r="I111" s="27"/>
      <c r="J111" s="27"/>
    </row>
    <row r="112" spans="2:10" x14ac:dyDescent="0.2">
      <c r="B112" s="27"/>
      <c r="C112" s="27"/>
      <c r="D112" s="113"/>
      <c r="E112" s="27"/>
      <c r="F112" s="28"/>
      <c r="G112" s="27"/>
      <c r="H112" s="113"/>
      <c r="I112" s="27"/>
      <c r="J112" s="27"/>
    </row>
    <row r="113" spans="2:10" x14ac:dyDescent="0.2">
      <c r="B113" s="27"/>
      <c r="C113" s="27"/>
      <c r="D113" s="113"/>
      <c r="E113" s="27"/>
      <c r="F113" s="28"/>
      <c r="G113" s="27"/>
      <c r="H113" s="113"/>
      <c r="I113" s="27"/>
      <c r="J113" s="27"/>
    </row>
    <row r="114" spans="2:10" x14ac:dyDescent="0.2">
      <c r="B114" s="27"/>
      <c r="C114" s="27"/>
      <c r="D114" s="113"/>
      <c r="E114" s="27"/>
      <c r="F114" s="28"/>
      <c r="G114" s="27"/>
      <c r="H114" s="113"/>
      <c r="I114" s="27"/>
      <c r="J114" s="27"/>
    </row>
    <row r="115" spans="2:10" x14ac:dyDescent="0.2">
      <c r="B115" s="27"/>
      <c r="C115" s="27"/>
      <c r="D115" s="113"/>
      <c r="E115" s="27"/>
      <c r="F115" s="28"/>
      <c r="G115" s="27"/>
      <c r="H115" s="113"/>
      <c r="I115" s="27"/>
      <c r="J115" s="27"/>
    </row>
    <row r="116" spans="2:10" x14ac:dyDescent="0.2">
      <c r="B116" s="27"/>
      <c r="C116" s="27"/>
      <c r="D116" s="113"/>
      <c r="E116" s="27"/>
      <c r="F116" s="28"/>
      <c r="G116" s="27"/>
      <c r="H116" s="113"/>
      <c r="I116" s="27"/>
      <c r="J116" s="27"/>
    </row>
    <row r="117" spans="2:10" x14ac:dyDescent="0.2">
      <c r="B117" s="27"/>
      <c r="C117" s="27"/>
      <c r="D117" s="113"/>
      <c r="E117" s="27"/>
      <c r="F117" s="28"/>
      <c r="G117" s="27"/>
      <c r="H117" s="113"/>
      <c r="I117" s="27"/>
      <c r="J117" s="27"/>
    </row>
    <row r="118" spans="2:10" x14ac:dyDescent="0.2">
      <c r="B118" s="27"/>
      <c r="C118" s="27"/>
      <c r="D118" s="113"/>
      <c r="E118" s="27"/>
      <c r="F118" s="28"/>
      <c r="G118" s="27"/>
      <c r="H118" s="113"/>
      <c r="I118" s="27"/>
      <c r="J118" s="27"/>
    </row>
    <row r="119" spans="2:10" x14ac:dyDescent="0.2">
      <c r="B119" s="27"/>
      <c r="C119" s="27"/>
      <c r="D119" s="113"/>
      <c r="E119" s="27"/>
      <c r="F119" s="28"/>
      <c r="G119" s="27"/>
      <c r="H119" s="113"/>
      <c r="I119" s="27"/>
      <c r="J119" s="27"/>
    </row>
    <row r="120" spans="2:10" x14ac:dyDescent="0.2">
      <c r="B120" s="27"/>
      <c r="C120" s="27"/>
      <c r="D120" s="113"/>
      <c r="E120" s="27"/>
      <c r="F120" s="28"/>
      <c r="G120" s="27"/>
      <c r="H120" s="113"/>
      <c r="I120" s="27"/>
      <c r="J120" s="27"/>
    </row>
    <row r="121" spans="2:10" x14ac:dyDescent="0.2">
      <c r="B121" s="27"/>
      <c r="C121" s="27"/>
      <c r="D121" s="113"/>
      <c r="E121" s="27"/>
      <c r="F121" s="28"/>
      <c r="G121" s="27"/>
      <c r="H121" s="113"/>
      <c r="I121" s="27"/>
      <c r="J121" s="27"/>
    </row>
    <row r="122" spans="2:10" x14ac:dyDescent="0.2">
      <c r="B122" s="27"/>
      <c r="C122" s="27"/>
      <c r="D122" s="113"/>
      <c r="E122" s="27"/>
      <c r="F122" s="28"/>
      <c r="G122" s="27"/>
      <c r="H122" s="113"/>
      <c r="I122" s="27"/>
      <c r="J122" s="27"/>
    </row>
    <row r="123" spans="2:10" x14ac:dyDescent="0.2">
      <c r="B123" s="27"/>
      <c r="C123" s="27"/>
      <c r="D123" s="113"/>
      <c r="E123" s="27"/>
      <c r="F123" s="28"/>
      <c r="G123" s="27"/>
      <c r="H123" s="113"/>
      <c r="I123" s="27"/>
      <c r="J123" s="27"/>
    </row>
    <row r="124" spans="2:10" x14ac:dyDescent="0.2">
      <c r="B124" s="27"/>
      <c r="C124" s="27"/>
      <c r="D124" s="113"/>
      <c r="E124" s="27"/>
      <c r="F124" s="28"/>
      <c r="G124" s="27"/>
      <c r="H124" s="113"/>
      <c r="I124" s="27"/>
      <c r="J124" s="27"/>
    </row>
    <row r="125" spans="2:10" x14ac:dyDescent="0.2">
      <c r="B125" s="27"/>
      <c r="C125" s="27"/>
      <c r="D125" s="113"/>
      <c r="E125" s="27"/>
      <c r="F125" s="28"/>
      <c r="G125" s="27"/>
      <c r="H125" s="113"/>
      <c r="I125" s="27"/>
      <c r="J125" s="27"/>
    </row>
    <row r="126" spans="2:10" x14ac:dyDescent="0.2">
      <c r="B126" s="27"/>
      <c r="C126" s="27"/>
      <c r="D126" s="113"/>
      <c r="E126" s="27"/>
      <c r="F126" s="28"/>
      <c r="G126" s="27"/>
      <c r="H126" s="113"/>
      <c r="I126" s="27"/>
      <c r="J126" s="27"/>
    </row>
    <row r="127" spans="2:10" x14ac:dyDescent="0.2">
      <c r="B127" s="27"/>
      <c r="C127" s="27"/>
      <c r="D127" s="113"/>
      <c r="E127" s="27"/>
      <c r="F127" s="28"/>
      <c r="G127" s="27"/>
      <c r="H127" s="113"/>
      <c r="I127" s="27"/>
      <c r="J127" s="27"/>
    </row>
    <row r="128" spans="2:10" x14ac:dyDescent="0.2">
      <c r="B128" s="27"/>
      <c r="C128" s="27"/>
      <c r="D128" s="113"/>
      <c r="E128" s="27"/>
      <c r="F128" s="28"/>
      <c r="G128" s="27"/>
      <c r="H128" s="113"/>
      <c r="I128" s="27"/>
      <c r="J128" s="27"/>
    </row>
    <row r="129" spans="2:10" x14ac:dyDescent="0.2">
      <c r="B129" s="27"/>
      <c r="C129" s="27"/>
      <c r="D129" s="113"/>
      <c r="E129" s="27"/>
      <c r="F129" s="28"/>
      <c r="G129" s="27"/>
      <c r="H129" s="113"/>
      <c r="I129" s="27"/>
      <c r="J129" s="27"/>
    </row>
    <row r="130" spans="2:10" x14ac:dyDescent="0.2">
      <c r="B130" s="27"/>
      <c r="C130" s="27"/>
      <c r="D130" s="113"/>
      <c r="E130" s="27"/>
      <c r="F130" s="28"/>
      <c r="G130" s="27"/>
      <c r="H130" s="113"/>
      <c r="I130" s="27"/>
      <c r="J130" s="27"/>
    </row>
    <row r="131" spans="2:10" x14ac:dyDescent="0.2">
      <c r="B131" s="27"/>
      <c r="C131" s="27"/>
      <c r="D131" s="113"/>
      <c r="E131" s="27"/>
      <c r="F131" s="28"/>
      <c r="G131" s="27"/>
      <c r="H131" s="113"/>
      <c r="I131" s="27"/>
      <c r="J131" s="27"/>
    </row>
    <row r="132" spans="2:10" x14ac:dyDescent="0.2">
      <c r="B132" s="27"/>
      <c r="C132" s="27"/>
      <c r="D132" s="113"/>
      <c r="E132" s="27"/>
      <c r="F132" s="28"/>
      <c r="G132" s="27"/>
      <c r="H132" s="113"/>
      <c r="I132" s="27"/>
      <c r="J132" s="27"/>
    </row>
    <row r="133" spans="2:10" x14ac:dyDescent="0.2">
      <c r="B133" s="27"/>
      <c r="C133" s="27"/>
      <c r="D133" s="113"/>
      <c r="E133" s="27"/>
      <c r="F133" s="28"/>
      <c r="G133" s="27"/>
      <c r="H133" s="113"/>
      <c r="I133" s="27"/>
      <c r="J133" s="27"/>
    </row>
    <row r="134" spans="2:10" x14ac:dyDescent="0.2">
      <c r="B134" s="27"/>
      <c r="C134" s="27"/>
      <c r="D134" s="113"/>
      <c r="E134" s="27"/>
      <c r="F134" s="28"/>
      <c r="G134" s="27"/>
      <c r="H134" s="113"/>
      <c r="I134" s="27"/>
      <c r="J134" s="27"/>
    </row>
    <row r="135" spans="2:10" x14ac:dyDescent="0.2">
      <c r="B135" s="27"/>
      <c r="C135" s="27"/>
      <c r="D135" s="113"/>
      <c r="E135" s="27"/>
      <c r="F135" s="28"/>
      <c r="G135" s="27"/>
      <c r="H135" s="113"/>
      <c r="I135" s="27"/>
      <c r="J135" s="27"/>
    </row>
    <row r="136" spans="2:10" x14ac:dyDescent="0.2">
      <c r="B136" s="27"/>
      <c r="C136" s="27"/>
      <c r="D136" s="113"/>
      <c r="E136" s="27"/>
      <c r="F136" s="28"/>
      <c r="G136" s="27"/>
      <c r="H136" s="113"/>
      <c r="I136" s="27"/>
      <c r="J136" s="27"/>
    </row>
    <row r="137" spans="2:10" x14ac:dyDescent="0.2">
      <c r="B137" s="27"/>
      <c r="C137" s="27"/>
      <c r="D137" s="113"/>
      <c r="E137" s="27"/>
      <c r="F137" s="28"/>
      <c r="G137" s="27"/>
      <c r="H137" s="113"/>
      <c r="I137" s="27"/>
      <c r="J137" s="27"/>
    </row>
    <row r="138" spans="2:10" x14ac:dyDescent="0.2">
      <c r="B138" s="27"/>
      <c r="C138" s="27"/>
      <c r="D138" s="113"/>
      <c r="E138" s="27"/>
      <c r="F138" s="28"/>
      <c r="G138" s="27"/>
      <c r="H138" s="113"/>
      <c r="I138" s="27"/>
      <c r="J138" s="27"/>
    </row>
    <row r="139" spans="2:10" x14ac:dyDescent="0.2">
      <c r="B139" s="27"/>
      <c r="C139" s="27"/>
      <c r="D139" s="113"/>
      <c r="E139" s="27"/>
      <c r="F139" s="28"/>
      <c r="G139" s="27"/>
      <c r="H139" s="113"/>
      <c r="I139" s="27"/>
      <c r="J139" s="27"/>
    </row>
    <row r="140" spans="2:10" x14ac:dyDescent="0.2">
      <c r="B140" s="27"/>
      <c r="C140" s="27"/>
      <c r="D140" s="113"/>
      <c r="E140" s="27"/>
      <c r="F140" s="28"/>
      <c r="G140" s="27"/>
      <c r="H140" s="113"/>
      <c r="I140" s="27"/>
      <c r="J140" s="27"/>
    </row>
    <row r="141" spans="2:10" x14ac:dyDescent="0.2">
      <c r="B141" s="27"/>
      <c r="C141" s="27"/>
      <c r="D141" s="113"/>
      <c r="E141" s="27"/>
      <c r="F141" s="28"/>
      <c r="G141" s="27"/>
      <c r="H141" s="113"/>
      <c r="I141" s="27"/>
      <c r="J141" s="27"/>
    </row>
    <row r="142" spans="2:10" x14ac:dyDescent="0.2">
      <c r="B142" s="27"/>
      <c r="C142" s="27"/>
      <c r="D142" s="113"/>
      <c r="E142" s="27"/>
      <c r="F142" s="28"/>
      <c r="G142" s="27"/>
      <c r="H142" s="113"/>
      <c r="I142" s="27"/>
      <c r="J142" s="27"/>
    </row>
    <row r="143" spans="2:10" x14ac:dyDescent="0.2">
      <c r="B143" s="27"/>
      <c r="C143" s="27"/>
      <c r="D143" s="113"/>
      <c r="E143" s="27"/>
      <c r="F143" s="28"/>
      <c r="G143" s="27"/>
      <c r="H143" s="113"/>
      <c r="I143" s="27"/>
      <c r="J143" s="27"/>
    </row>
    <row r="144" spans="2:10" x14ac:dyDescent="0.2">
      <c r="B144" s="27"/>
      <c r="C144" s="27"/>
      <c r="D144" s="113"/>
      <c r="E144" s="27"/>
      <c r="F144" s="28"/>
      <c r="G144" s="27"/>
      <c r="H144" s="113"/>
      <c r="I144" s="27"/>
      <c r="J144" s="27"/>
    </row>
    <row r="145" spans="2:10" x14ac:dyDescent="0.2">
      <c r="B145" s="27"/>
      <c r="C145" s="27"/>
      <c r="D145" s="113"/>
      <c r="E145" s="27"/>
      <c r="F145" s="28"/>
      <c r="G145" s="27"/>
      <c r="H145" s="113"/>
      <c r="I145" s="27"/>
      <c r="J145" s="27"/>
    </row>
    <row r="146" spans="2:10" x14ac:dyDescent="0.2">
      <c r="B146" s="27"/>
      <c r="C146" s="27"/>
      <c r="D146" s="113"/>
      <c r="E146" s="27"/>
      <c r="F146" s="28"/>
      <c r="G146" s="27"/>
      <c r="H146" s="113"/>
      <c r="I146" s="27"/>
      <c r="J146" s="27"/>
    </row>
    <row r="147" spans="2:10" x14ac:dyDescent="0.2">
      <c r="B147" s="27"/>
      <c r="C147" s="27"/>
      <c r="D147" s="113"/>
      <c r="E147" s="27"/>
      <c r="F147" s="28"/>
      <c r="G147" s="27"/>
      <c r="H147" s="113"/>
      <c r="I147" s="27"/>
      <c r="J147" s="27"/>
    </row>
    <row r="148" spans="2:10" x14ac:dyDescent="0.2">
      <c r="B148" s="27"/>
      <c r="C148" s="27"/>
      <c r="D148" s="113"/>
      <c r="E148" s="27"/>
      <c r="F148" s="28"/>
      <c r="G148" s="27"/>
      <c r="H148" s="113"/>
      <c r="I148" s="27"/>
      <c r="J148" s="27"/>
    </row>
    <row r="149" spans="2:10" x14ac:dyDescent="0.2">
      <c r="B149" s="27"/>
      <c r="C149" s="27"/>
      <c r="D149" s="113"/>
      <c r="E149" s="27"/>
      <c r="F149" s="28"/>
      <c r="G149" s="27"/>
      <c r="H149" s="113"/>
      <c r="I149" s="27"/>
      <c r="J149" s="27"/>
    </row>
    <row r="150" spans="2:10" x14ac:dyDescent="0.2">
      <c r="B150" s="27"/>
      <c r="C150" s="27"/>
      <c r="D150" s="113"/>
      <c r="E150" s="27"/>
      <c r="F150" s="28"/>
      <c r="G150" s="27"/>
      <c r="H150" s="113"/>
      <c r="I150" s="27"/>
      <c r="J150" s="27"/>
    </row>
    <row r="151" spans="2:10" x14ac:dyDescent="0.2">
      <c r="B151" s="27"/>
      <c r="C151" s="27"/>
      <c r="D151" s="113"/>
      <c r="E151" s="27"/>
      <c r="F151" s="28"/>
      <c r="G151" s="27"/>
      <c r="H151" s="113"/>
      <c r="I151" s="27"/>
      <c r="J151" s="27"/>
    </row>
    <row r="152" spans="2:10" x14ac:dyDescent="0.2">
      <c r="B152" s="27"/>
      <c r="C152" s="27"/>
      <c r="D152" s="113"/>
      <c r="E152" s="27"/>
      <c r="F152" s="28"/>
      <c r="G152" s="27"/>
      <c r="H152" s="113"/>
      <c r="I152" s="27"/>
      <c r="J152" s="27"/>
    </row>
    <row r="153" spans="2:10" x14ac:dyDescent="0.2">
      <c r="B153" s="27"/>
      <c r="C153" s="27"/>
      <c r="D153" s="113"/>
      <c r="E153" s="27"/>
      <c r="F153" s="28"/>
      <c r="G153" s="27"/>
      <c r="H153" s="113"/>
      <c r="I153" s="27"/>
      <c r="J153" s="27"/>
    </row>
    <row r="154" spans="2:10" x14ac:dyDescent="0.2">
      <c r="B154" s="27"/>
      <c r="C154" s="27"/>
      <c r="D154" s="113"/>
      <c r="E154" s="27"/>
      <c r="F154" s="28"/>
      <c r="G154" s="27"/>
      <c r="H154" s="113"/>
      <c r="I154" s="27"/>
      <c r="J154" s="27"/>
    </row>
    <row r="155" spans="2:10" x14ac:dyDescent="0.2">
      <c r="B155" s="27"/>
      <c r="C155" s="27"/>
      <c r="D155" s="113"/>
      <c r="E155" s="27"/>
      <c r="F155" s="28"/>
      <c r="G155" s="27"/>
      <c r="H155" s="113"/>
      <c r="I155" s="27"/>
      <c r="J155" s="27"/>
    </row>
    <row r="156" spans="2:10" x14ac:dyDescent="0.2">
      <c r="B156" s="27"/>
      <c r="C156" s="27"/>
      <c r="D156" s="113"/>
      <c r="E156" s="27"/>
      <c r="F156" s="28"/>
      <c r="G156" s="27"/>
      <c r="H156" s="113"/>
      <c r="I156" s="27"/>
      <c r="J156" s="27"/>
    </row>
  </sheetData>
  <mergeCells count="12">
    <mergeCell ref="B2:I2"/>
    <mergeCell ref="B3:I3"/>
    <mergeCell ref="B4:I4"/>
    <mergeCell ref="B5:I5"/>
    <mergeCell ref="B6:I6"/>
    <mergeCell ref="B84:J84"/>
    <mergeCell ref="B85:J85"/>
    <mergeCell ref="B86:J86"/>
    <mergeCell ref="B8:J8"/>
    <mergeCell ref="B57:D57"/>
    <mergeCell ref="B61:D61"/>
    <mergeCell ref="B63:C63"/>
  </mergeCells>
  <phoneticPr fontId="5" type="noConversion"/>
  <hyperlinks>
    <hyperlink ref="B86:J86" location="SBMC" display="Spring Barley Machinery Costs table."/>
  </hyperlinks>
  <printOptions horizontalCentered="1"/>
  <pageMargins left="0.75" right="0.75" top="1" bottom="1" header="0" footer="0.5"/>
  <pageSetup scale="86" fitToHeight="2" orientation="portrait" r:id="rId1"/>
  <headerFooter alignWithMargins="0">
    <oddFooter>&amp;L&amp;A&amp;C&amp;F&amp;R&amp;D</oddFooter>
  </headerFooter>
  <rowBreaks count="1" manualBreakCount="1">
    <brk id="57" min="1" max="9" man="1"/>
  </rowBreaks>
  <ignoredErrors>
    <ignoredError sqref="J25 J33 J40 J44 J48:J49 J73"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65"/>
  <sheetViews>
    <sheetView workbookViewId="0">
      <selection activeCell="A14" sqref="A14:XFD17"/>
    </sheetView>
  </sheetViews>
  <sheetFormatPr defaultColWidth="10.7109375" defaultRowHeight="12.75" x14ac:dyDescent="0.2"/>
  <cols>
    <col min="1" max="1" width="3.140625" style="48" customWidth="1"/>
    <col min="2" max="2" width="12.7109375" style="44" customWidth="1"/>
    <col min="3" max="3" width="23.28515625" style="44" customWidth="1"/>
    <col min="4" max="4" width="31.28515625" style="44" customWidth="1"/>
    <col min="5" max="5" width="42.7109375" style="44" customWidth="1"/>
    <col min="6" max="8" width="10.7109375" style="44" customWidth="1"/>
    <col min="9" max="10" width="10.7109375" style="48" customWidth="1"/>
    <col min="11" max="16384" width="10.7109375" style="44"/>
  </cols>
  <sheetData>
    <row r="1" spans="1:15" ht="15" customHeight="1" x14ac:dyDescent="0.2">
      <c r="B1" s="48"/>
      <c r="C1" s="48"/>
      <c r="D1" s="48"/>
      <c r="E1" s="48"/>
      <c r="F1" s="48"/>
      <c r="G1" s="48"/>
      <c r="H1" s="48"/>
    </row>
    <row r="2" spans="1:15" ht="19.5" customHeight="1" x14ac:dyDescent="0.25">
      <c r="B2" s="536" t="s">
        <v>343</v>
      </c>
      <c r="C2" s="537"/>
      <c r="D2" s="537"/>
      <c r="E2" s="537"/>
      <c r="F2" s="48"/>
      <c r="G2" s="48"/>
      <c r="H2" s="48"/>
    </row>
    <row r="3" spans="1:15" ht="33" customHeight="1" x14ac:dyDescent="0.2">
      <c r="B3" s="169" t="s">
        <v>146</v>
      </c>
      <c r="C3" s="169" t="s">
        <v>148</v>
      </c>
      <c r="D3" s="169" t="s">
        <v>150</v>
      </c>
      <c r="E3" s="169" t="s">
        <v>151</v>
      </c>
      <c r="F3" s="48"/>
      <c r="G3" s="48"/>
      <c r="H3" s="48"/>
    </row>
    <row r="4" spans="1:15" x14ac:dyDescent="0.2">
      <c r="B4" s="110"/>
      <c r="C4" s="110"/>
      <c r="D4" s="110"/>
      <c r="E4" s="110" t="s">
        <v>390</v>
      </c>
      <c r="F4" s="48"/>
      <c r="G4" s="48"/>
      <c r="H4" s="48"/>
    </row>
    <row r="5" spans="1:15" x14ac:dyDescent="0.2">
      <c r="B5" s="64" t="s">
        <v>180</v>
      </c>
      <c r="C5" s="64" t="s">
        <v>174</v>
      </c>
      <c r="D5" s="315" t="s">
        <v>338</v>
      </c>
      <c r="E5" s="64" t="s">
        <v>400</v>
      </c>
      <c r="F5" s="48"/>
      <c r="G5" s="48"/>
      <c r="H5" s="48"/>
    </row>
    <row r="6" spans="1:15" x14ac:dyDescent="0.2">
      <c r="B6" s="71"/>
      <c r="C6" s="71"/>
      <c r="D6" s="71" t="s">
        <v>469</v>
      </c>
      <c r="E6" s="71"/>
      <c r="F6" s="48"/>
      <c r="G6" s="48"/>
      <c r="H6" s="48"/>
    </row>
    <row r="7" spans="1:15" x14ac:dyDescent="0.2">
      <c r="B7" s="71" t="s">
        <v>180</v>
      </c>
      <c r="C7" s="71" t="s">
        <v>111</v>
      </c>
      <c r="D7" s="71" t="s">
        <v>339</v>
      </c>
      <c r="E7" s="71" t="s">
        <v>157</v>
      </c>
      <c r="F7" s="48"/>
      <c r="G7" s="48"/>
      <c r="H7" s="48"/>
    </row>
    <row r="8" spans="1:15" x14ac:dyDescent="0.2">
      <c r="B8" s="110"/>
      <c r="C8" s="110"/>
      <c r="D8" s="110"/>
      <c r="E8" s="110"/>
      <c r="F8" s="48"/>
      <c r="G8" s="48"/>
      <c r="H8" s="48"/>
    </row>
    <row r="9" spans="1:15" x14ac:dyDescent="0.2">
      <c r="B9" s="64" t="s">
        <v>204</v>
      </c>
      <c r="C9" s="64" t="s">
        <v>181</v>
      </c>
      <c r="D9" s="64"/>
      <c r="E9" s="64"/>
      <c r="F9" s="48"/>
      <c r="G9" s="48"/>
      <c r="H9" s="48"/>
    </row>
    <row r="10" spans="1:15" x14ac:dyDescent="0.2">
      <c r="B10" s="111"/>
      <c r="C10" s="111"/>
      <c r="D10" s="111"/>
      <c r="E10" s="111" t="s">
        <v>394</v>
      </c>
      <c r="F10" s="48"/>
      <c r="G10" s="48"/>
      <c r="H10" s="48"/>
    </row>
    <row r="11" spans="1:15" x14ac:dyDescent="0.2">
      <c r="B11" s="62" t="s">
        <v>204</v>
      </c>
      <c r="C11" s="62" t="s">
        <v>174</v>
      </c>
      <c r="D11" s="62" t="s">
        <v>338</v>
      </c>
      <c r="E11" s="62" t="s">
        <v>158</v>
      </c>
      <c r="F11" s="48"/>
      <c r="G11" s="48"/>
      <c r="H11" s="48"/>
    </row>
    <row r="12" spans="1:15" x14ac:dyDescent="0.2">
      <c r="B12" s="110"/>
      <c r="C12" s="110"/>
      <c r="D12" s="110"/>
      <c r="E12" s="110"/>
      <c r="F12" s="48"/>
      <c r="G12" s="48"/>
      <c r="H12" s="48"/>
    </row>
    <row r="13" spans="1:15" x14ac:dyDescent="0.2">
      <c r="B13" s="64" t="s">
        <v>147</v>
      </c>
      <c r="C13" s="64" t="s">
        <v>152</v>
      </c>
      <c r="D13" s="64" t="s">
        <v>322</v>
      </c>
      <c r="E13" s="64"/>
      <c r="F13" s="48"/>
      <c r="G13" s="48"/>
      <c r="H13" s="48"/>
    </row>
    <row r="14" spans="1:15" x14ac:dyDescent="0.2">
      <c r="A14" s="339"/>
      <c r="B14" s="71"/>
      <c r="C14" s="71"/>
      <c r="D14" s="71"/>
      <c r="E14" s="71" t="s">
        <v>390</v>
      </c>
      <c r="F14" s="339"/>
      <c r="G14" s="339"/>
      <c r="H14" s="339"/>
      <c r="I14" s="339"/>
      <c r="J14" s="339"/>
      <c r="K14" s="339"/>
      <c r="L14" s="339"/>
      <c r="M14" s="339"/>
      <c r="N14" s="339"/>
      <c r="O14" s="339"/>
    </row>
    <row r="15" spans="1:15" x14ac:dyDescent="0.2">
      <c r="A15" s="339"/>
      <c r="B15" s="62" t="s">
        <v>173</v>
      </c>
      <c r="C15" s="62" t="s">
        <v>174</v>
      </c>
      <c r="D15" s="62" t="s">
        <v>338</v>
      </c>
      <c r="E15" s="62" t="s">
        <v>400</v>
      </c>
      <c r="F15" s="339"/>
      <c r="G15" s="339"/>
      <c r="H15" s="339"/>
      <c r="I15" s="339"/>
      <c r="J15" s="339"/>
      <c r="K15" s="339"/>
      <c r="L15" s="339"/>
      <c r="M15" s="339"/>
      <c r="N15" s="339"/>
      <c r="O15" s="339"/>
    </row>
    <row r="16" spans="1:15" x14ac:dyDescent="0.2">
      <c r="B16" s="48"/>
      <c r="C16" s="48"/>
      <c r="D16" s="48"/>
      <c r="E16" s="48"/>
      <c r="F16" s="48"/>
      <c r="G16" s="48"/>
      <c r="H16" s="48"/>
    </row>
    <row r="17" spans="2:8" x14ac:dyDescent="0.2">
      <c r="B17" s="48"/>
      <c r="C17" s="48"/>
      <c r="D17" s="48"/>
      <c r="E17" s="48"/>
      <c r="F17" s="48"/>
      <c r="G17" s="48"/>
      <c r="H17" s="48"/>
    </row>
    <row r="18" spans="2:8" x14ac:dyDescent="0.2">
      <c r="B18" s="48"/>
      <c r="C18" s="48"/>
      <c r="D18" s="48"/>
      <c r="E18" s="48"/>
      <c r="F18" s="48"/>
      <c r="G18" s="48"/>
      <c r="H18" s="48"/>
    </row>
    <row r="19" spans="2:8" x14ac:dyDescent="0.2">
      <c r="B19" s="48"/>
      <c r="C19" s="48"/>
      <c r="D19" s="48"/>
      <c r="E19" s="48"/>
      <c r="F19" s="48"/>
      <c r="G19" s="48"/>
      <c r="H19" s="48"/>
    </row>
    <row r="20" spans="2:8" x14ac:dyDescent="0.2">
      <c r="B20" s="48"/>
      <c r="C20" s="48"/>
      <c r="D20" s="48"/>
      <c r="E20" s="48"/>
      <c r="F20" s="48"/>
      <c r="G20" s="48"/>
      <c r="H20" s="48"/>
    </row>
    <row r="21" spans="2:8" x14ac:dyDescent="0.2">
      <c r="B21" s="48"/>
      <c r="C21" s="48"/>
      <c r="D21" s="48"/>
      <c r="E21" s="48"/>
      <c r="F21" s="48"/>
      <c r="G21" s="48"/>
      <c r="H21" s="48"/>
    </row>
    <row r="22" spans="2:8" x14ac:dyDescent="0.2">
      <c r="B22" s="48"/>
      <c r="C22" s="48"/>
      <c r="D22" s="48"/>
      <c r="E22" s="48"/>
      <c r="F22" s="48"/>
      <c r="G22" s="48"/>
      <c r="H22" s="48"/>
    </row>
    <row r="23" spans="2:8" x14ac:dyDescent="0.2">
      <c r="B23" s="48"/>
      <c r="C23" s="48"/>
      <c r="D23" s="48"/>
      <c r="E23" s="48"/>
      <c r="F23" s="48"/>
      <c r="G23" s="48"/>
      <c r="H23" s="48"/>
    </row>
    <row r="24" spans="2:8" x14ac:dyDescent="0.2">
      <c r="B24" s="48"/>
      <c r="C24" s="48"/>
      <c r="D24" s="48"/>
      <c r="E24" s="48"/>
      <c r="F24" s="48"/>
      <c r="G24" s="48"/>
      <c r="H24" s="48"/>
    </row>
    <row r="25" spans="2:8" x14ac:dyDescent="0.2">
      <c r="B25" s="48"/>
      <c r="C25" s="48"/>
      <c r="D25" s="48"/>
      <c r="E25" s="48"/>
      <c r="F25" s="48"/>
      <c r="G25" s="48"/>
      <c r="H25" s="48"/>
    </row>
    <row r="26" spans="2:8" x14ac:dyDescent="0.2">
      <c r="B26" s="48"/>
      <c r="C26" s="48"/>
      <c r="D26" s="48"/>
      <c r="E26" s="48"/>
      <c r="F26" s="48"/>
      <c r="G26" s="48"/>
      <c r="H26" s="48"/>
    </row>
    <row r="27" spans="2:8" x14ac:dyDescent="0.2">
      <c r="B27" s="48"/>
      <c r="C27" s="48"/>
      <c r="D27" s="48"/>
      <c r="E27" s="48"/>
      <c r="F27" s="48"/>
      <c r="G27" s="48"/>
      <c r="H27" s="48"/>
    </row>
    <row r="28" spans="2:8" x14ac:dyDescent="0.2">
      <c r="B28" s="48"/>
      <c r="C28" s="48"/>
      <c r="D28" s="48"/>
      <c r="E28" s="48"/>
      <c r="F28" s="48"/>
      <c r="G28" s="48"/>
      <c r="H28" s="48"/>
    </row>
    <row r="29" spans="2:8" x14ac:dyDescent="0.2">
      <c r="B29" s="48"/>
      <c r="C29" s="48"/>
      <c r="D29" s="48"/>
      <c r="E29" s="48"/>
      <c r="F29" s="48"/>
      <c r="G29" s="48"/>
      <c r="H29" s="48"/>
    </row>
    <row r="30" spans="2:8" x14ac:dyDescent="0.2">
      <c r="B30" s="48"/>
      <c r="C30" s="48"/>
      <c r="D30" s="48"/>
      <c r="E30" s="48"/>
      <c r="F30" s="48"/>
      <c r="G30" s="48"/>
      <c r="H30" s="48"/>
    </row>
    <row r="31" spans="2:8" x14ac:dyDescent="0.2">
      <c r="B31" s="48"/>
      <c r="C31" s="48"/>
      <c r="D31" s="48"/>
      <c r="E31" s="48"/>
      <c r="F31" s="48"/>
      <c r="G31" s="48"/>
      <c r="H31" s="48"/>
    </row>
    <row r="32" spans="2:8" x14ac:dyDescent="0.2">
      <c r="B32" s="48"/>
      <c r="C32" s="48"/>
      <c r="D32" s="48"/>
      <c r="E32" s="48"/>
      <c r="F32" s="48"/>
      <c r="G32" s="48"/>
      <c r="H32" s="48"/>
    </row>
    <row r="33" spans="2:8" x14ac:dyDescent="0.2">
      <c r="B33" s="48"/>
      <c r="C33" s="48"/>
      <c r="D33" s="48"/>
      <c r="E33" s="48"/>
      <c r="F33" s="48"/>
      <c r="G33" s="48"/>
      <c r="H33" s="48"/>
    </row>
    <row r="34" spans="2:8" x14ac:dyDescent="0.2">
      <c r="B34" s="48"/>
      <c r="C34" s="48"/>
      <c r="D34" s="48"/>
      <c r="E34" s="48"/>
      <c r="F34" s="48"/>
      <c r="G34" s="48"/>
      <c r="H34" s="48"/>
    </row>
    <row r="35" spans="2:8" x14ac:dyDescent="0.2">
      <c r="B35" s="48"/>
      <c r="C35" s="48"/>
      <c r="D35" s="48"/>
      <c r="E35" s="48"/>
      <c r="F35" s="48"/>
      <c r="G35" s="48"/>
      <c r="H35" s="48"/>
    </row>
    <row r="36" spans="2:8" x14ac:dyDescent="0.2">
      <c r="B36" s="48"/>
      <c r="C36" s="48"/>
      <c r="D36" s="48"/>
      <c r="E36" s="48"/>
      <c r="F36" s="48"/>
      <c r="G36" s="48"/>
      <c r="H36" s="48"/>
    </row>
    <row r="37" spans="2:8" x14ac:dyDescent="0.2">
      <c r="B37" s="48"/>
      <c r="C37" s="48"/>
      <c r="D37" s="48"/>
      <c r="E37" s="48"/>
      <c r="F37" s="48"/>
      <c r="G37" s="48"/>
      <c r="H37" s="48"/>
    </row>
    <row r="38" spans="2:8" x14ac:dyDescent="0.2">
      <c r="B38" s="48"/>
      <c r="C38" s="48"/>
      <c r="D38" s="48"/>
      <c r="E38" s="48"/>
      <c r="F38" s="48"/>
      <c r="G38" s="48"/>
      <c r="H38" s="48"/>
    </row>
    <row r="39" spans="2:8" x14ac:dyDescent="0.2">
      <c r="B39" s="48"/>
      <c r="C39" s="48"/>
      <c r="D39" s="48"/>
      <c r="E39" s="48"/>
      <c r="F39" s="48"/>
      <c r="G39" s="48"/>
      <c r="H39" s="48"/>
    </row>
    <row r="40" spans="2:8" x14ac:dyDescent="0.2">
      <c r="B40" s="48"/>
      <c r="C40" s="48"/>
      <c r="D40" s="48"/>
      <c r="E40" s="48"/>
      <c r="F40" s="48"/>
      <c r="G40" s="48"/>
      <c r="H40" s="48"/>
    </row>
    <row r="41" spans="2:8" x14ac:dyDescent="0.2">
      <c r="B41" s="48"/>
      <c r="C41" s="48"/>
      <c r="D41" s="48"/>
      <c r="E41" s="48"/>
      <c r="F41" s="48"/>
      <c r="G41" s="48"/>
      <c r="H41" s="48"/>
    </row>
    <row r="42" spans="2:8" x14ac:dyDescent="0.2">
      <c r="B42" s="48"/>
      <c r="C42" s="48"/>
      <c r="D42" s="48"/>
      <c r="E42" s="48"/>
      <c r="F42" s="48"/>
      <c r="G42" s="48"/>
      <c r="H42" s="48"/>
    </row>
    <row r="43" spans="2:8" x14ac:dyDescent="0.2">
      <c r="B43" s="48"/>
      <c r="C43" s="48"/>
      <c r="D43" s="48"/>
      <c r="E43" s="48"/>
      <c r="F43" s="48"/>
      <c r="G43" s="48"/>
      <c r="H43" s="48"/>
    </row>
    <row r="44" spans="2:8" x14ac:dyDescent="0.2">
      <c r="B44" s="48"/>
      <c r="C44" s="48"/>
      <c r="D44" s="48"/>
      <c r="E44" s="48"/>
      <c r="F44" s="48"/>
      <c r="G44" s="48"/>
      <c r="H44" s="48"/>
    </row>
    <row r="45" spans="2:8" x14ac:dyDescent="0.2">
      <c r="B45" s="48"/>
      <c r="C45" s="48"/>
      <c r="D45" s="48"/>
      <c r="E45" s="48"/>
      <c r="F45" s="48"/>
      <c r="G45" s="48"/>
      <c r="H45" s="48"/>
    </row>
    <row r="46" spans="2:8" x14ac:dyDescent="0.2">
      <c r="B46" s="48"/>
      <c r="C46" s="48"/>
      <c r="D46" s="48"/>
      <c r="E46" s="48"/>
      <c r="F46" s="48"/>
      <c r="G46" s="48"/>
      <c r="H46" s="48"/>
    </row>
    <row r="47" spans="2:8" x14ac:dyDescent="0.2">
      <c r="B47" s="48"/>
      <c r="C47" s="48"/>
      <c r="D47" s="48"/>
      <c r="E47" s="48"/>
      <c r="F47" s="48"/>
      <c r="G47" s="48"/>
      <c r="H47" s="48"/>
    </row>
    <row r="48" spans="2:8" x14ac:dyDescent="0.2">
      <c r="B48" s="48"/>
      <c r="C48" s="48"/>
      <c r="D48" s="48"/>
      <c r="E48" s="48"/>
      <c r="F48" s="48"/>
      <c r="G48" s="48"/>
      <c r="H48" s="48"/>
    </row>
    <row r="49" spans="2:8" x14ac:dyDescent="0.2">
      <c r="B49" s="48"/>
      <c r="C49" s="48"/>
      <c r="D49" s="48"/>
      <c r="E49" s="48"/>
      <c r="F49" s="48"/>
      <c r="G49" s="48"/>
      <c r="H49" s="48"/>
    </row>
    <row r="50" spans="2:8" x14ac:dyDescent="0.2">
      <c r="B50" s="48"/>
      <c r="C50" s="48"/>
      <c r="D50" s="48"/>
      <c r="E50" s="48"/>
      <c r="F50" s="48"/>
      <c r="G50" s="48"/>
      <c r="H50" s="48"/>
    </row>
    <row r="51" spans="2:8" x14ac:dyDescent="0.2">
      <c r="B51" s="48"/>
      <c r="C51" s="48"/>
      <c r="D51" s="48"/>
      <c r="E51" s="48"/>
      <c r="F51" s="48"/>
      <c r="G51" s="48"/>
      <c r="H51" s="48"/>
    </row>
    <row r="52" spans="2:8" x14ac:dyDescent="0.2">
      <c r="B52" s="48"/>
      <c r="C52" s="48"/>
      <c r="D52" s="48"/>
      <c r="E52" s="48"/>
      <c r="F52" s="48"/>
      <c r="G52" s="48"/>
      <c r="H52" s="48"/>
    </row>
    <row r="53" spans="2:8" x14ac:dyDescent="0.2">
      <c r="B53" s="48"/>
      <c r="C53" s="48"/>
      <c r="D53" s="48"/>
      <c r="E53" s="48"/>
      <c r="F53" s="48"/>
      <c r="G53" s="48"/>
      <c r="H53" s="48"/>
    </row>
    <row r="54" spans="2:8" x14ac:dyDescent="0.2">
      <c r="B54" s="48"/>
      <c r="C54" s="48"/>
      <c r="D54" s="48"/>
      <c r="E54" s="48"/>
      <c r="F54" s="48"/>
      <c r="G54" s="48"/>
      <c r="H54" s="48"/>
    </row>
    <row r="55" spans="2:8" x14ac:dyDescent="0.2">
      <c r="B55" s="48"/>
      <c r="C55" s="48"/>
      <c r="D55" s="48"/>
      <c r="E55" s="48"/>
      <c r="F55" s="48"/>
      <c r="G55" s="48"/>
      <c r="H55" s="48"/>
    </row>
    <row r="56" spans="2:8" x14ac:dyDescent="0.2">
      <c r="B56" s="48"/>
      <c r="C56" s="48"/>
      <c r="D56" s="48"/>
      <c r="E56" s="48"/>
      <c r="F56" s="48"/>
      <c r="G56" s="48"/>
      <c r="H56" s="48"/>
    </row>
    <row r="57" spans="2:8" x14ac:dyDescent="0.2">
      <c r="B57" s="48"/>
      <c r="C57" s="48"/>
      <c r="D57" s="48"/>
      <c r="E57" s="48"/>
      <c r="F57" s="48"/>
      <c r="G57" s="48"/>
      <c r="H57" s="48"/>
    </row>
    <row r="58" spans="2:8" x14ac:dyDescent="0.2">
      <c r="B58" s="48"/>
      <c r="C58" s="48"/>
      <c r="D58" s="48"/>
      <c r="E58" s="48"/>
      <c r="F58" s="48"/>
      <c r="G58" s="48"/>
      <c r="H58" s="48"/>
    </row>
    <row r="59" spans="2:8" x14ac:dyDescent="0.2">
      <c r="B59" s="48"/>
      <c r="C59" s="48"/>
      <c r="D59" s="48"/>
      <c r="E59" s="48"/>
      <c r="F59" s="48"/>
      <c r="G59" s="48"/>
      <c r="H59" s="48"/>
    </row>
    <row r="60" spans="2:8" x14ac:dyDescent="0.2">
      <c r="B60" s="48"/>
      <c r="C60" s="48"/>
      <c r="D60" s="48"/>
      <c r="E60" s="48"/>
    </row>
    <row r="61" spans="2:8" x14ac:dyDescent="0.2">
      <c r="B61" s="48"/>
      <c r="C61" s="48"/>
      <c r="D61" s="48"/>
      <c r="E61" s="48"/>
    </row>
    <row r="62" spans="2:8" x14ac:dyDescent="0.2">
      <c r="B62" s="48"/>
      <c r="C62" s="48"/>
      <c r="D62" s="48"/>
      <c r="E62" s="48"/>
    </row>
    <row r="63" spans="2:8" x14ac:dyDescent="0.2">
      <c r="B63" s="48"/>
      <c r="C63" s="48"/>
      <c r="D63" s="48"/>
      <c r="E63" s="48"/>
    </row>
    <row r="64" spans="2:8" x14ac:dyDescent="0.2">
      <c r="B64" s="48"/>
      <c r="C64" s="48"/>
      <c r="D64" s="48"/>
      <c r="E64" s="48"/>
    </row>
    <row r="65" spans="2:5" x14ac:dyDescent="0.2">
      <c r="B65" s="48"/>
      <c r="C65" s="48"/>
      <c r="D65" s="48"/>
      <c r="E65" s="48"/>
    </row>
  </sheetData>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155"/>
  <sheetViews>
    <sheetView workbookViewId="0"/>
  </sheetViews>
  <sheetFormatPr defaultColWidth="8.7109375" defaultRowHeight="12.75" x14ac:dyDescent="0.2"/>
  <cols>
    <col min="1" max="1" width="3.140625" customWidth="1"/>
    <col min="2" max="2" width="27" customWidth="1"/>
    <col min="3" max="3" width="4.7109375" customWidth="1"/>
    <col min="4" max="4" width="11.42578125" style="46" customWidth="1"/>
    <col min="5" max="5" width="2.28515625" customWidth="1"/>
    <col min="6" max="6" width="10.7109375" style="14" customWidth="1"/>
    <col min="7" max="7" width="2.28515625" customWidth="1"/>
    <col min="8" max="8" width="10.7109375" style="46" customWidth="1"/>
    <col min="9" max="9" width="2.28515625" customWidth="1"/>
    <col min="10" max="10" width="23.7109375" style="26" customWidth="1"/>
    <col min="11" max="11" width="3.28515625" hidden="1" customWidth="1"/>
    <col min="12" max="33" width="8.7109375" style="27" customWidth="1"/>
  </cols>
  <sheetData>
    <row r="1" spans="1:33" s="27" customFormat="1" x14ac:dyDescent="0.2">
      <c r="D1" s="113"/>
      <c r="F1" s="28"/>
      <c r="H1" s="113"/>
    </row>
    <row r="2" spans="1:33" s="27" customFormat="1" ht="18" customHeight="1" x14ac:dyDescent="0.2">
      <c r="B2" s="514" t="s">
        <v>299</v>
      </c>
      <c r="C2" s="515"/>
      <c r="D2" s="515"/>
      <c r="E2" s="515"/>
      <c r="F2" s="515"/>
      <c r="G2" s="515"/>
      <c r="H2" s="515"/>
      <c r="I2" s="515"/>
      <c r="J2" s="49"/>
      <c r="K2" s="339"/>
    </row>
    <row r="3" spans="1:33" s="48" customFormat="1" x14ac:dyDescent="0.2">
      <c r="B3" s="516" t="s">
        <v>366</v>
      </c>
      <c r="C3" s="516"/>
      <c r="D3" s="516"/>
      <c r="E3" s="516"/>
      <c r="F3" s="516"/>
      <c r="G3" s="516"/>
      <c r="H3" s="516"/>
      <c r="I3" s="516"/>
      <c r="J3" s="49"/>
      <c r="K3" s="339"/>
    </row>
    <row r="4" spans="1:33" s="48" customFormat="1" x14ac:dyDescent="0.2">
      <c r="B4" s="517" t="s">
        <v>367</v>
      </c>
      <c r="C4" s="518"/>
      <c r="D4" s="518"/>
      <c r="E4" s="518"/>
      <c r="F4" s="518"/>
      <c r="G4" s="518"/>
      <c r="H4" s="518"/>
      <c r="I4" s="518"/>
      <c r="J4" s="49"/>
      <c r="K4" s="339"/>
    </row>
    <row r="5" spans="1:33" s="48" customFormat="1" x14ac:dyDescent="0.2">
      <c r="B5" s="519" t="s">
        <v>368</v>
      </c>
      <c r="C5" s="519"/>
      <c r="D5" s="519"/>
      <c r="E5" s="519"/>
      <c r="F5" s="519"/>
      <c r="G5" s="519"/>
      <c r="H5" s="519"/>
      <c r="I5" s="519"/>
      <c r="J5" s="49"/>
      <c r="K5" s="339"/>
    </row>
    <row r="6" spans="1:33" s="48" customFormat="1" x14ac:dyDescent="0.2">
      <c r="B6" s="520" t="s">
        <v>369</v>
      </c>
      <c r="C6" s="521"/>
      <c r="D6" s="521"/>
      <c r="E6" s="521"/>
      <c r="F6" s="521"/>
      <c r="G6" s="521"/>
      <c r="H6" s="521"/>
      <c r="I6" s="521"/>
      <c r="J6" s="49"/>
      <c r="K6" s="339"/>
    </row>
    <row r="7" spans="1:33" ht="18" customHeight="1" x14ac:dyDescent="0.2">
      <c r="A7" s="27"/>
      <c r="B7" s="27"/>
      <c r="C7" s="27"/>
      <c r="D7" s="113"/>
      <c r="E7" s="27"/>
      <c r="F7" s="28"/>
      <c r="G7" s="27"/>
      <c r="H7" s="113"/>
      <c r="I7" s="27"/>
      <c r="J7" s="27"/>
    </row>
    <row r="8" spans="1:33" s="52" customFormat="1" ht="31.5" customHeight="1" x14ac:dyDescent="0.25">
      <c r="A8" s="51"/>
      <c r="B8" s="549" t="s">
        <v>349</v>
      </c>
      <c r="C8" s="510"/>
      <c r="D8" s="510"/>
      <c r="E8" s="510"/>
      <c r="F8" s="510"/>
      <c r="G8" s="510"/>
      <c r="H8" s="510"/>
      <c r="I8" s="510"/>
      <c r="J8" s="510"/>
      <c r="K8" s="35"/>
      <c r="L8" s="51"/>
      <c r="M8" s="51"/>
      <c r="N8" s="51"/>
      <c r="O8" s="51"/>
      <c r="P8" s="51"/>
      <c r="Q8" s="51"/>
      <c r="R8" s="51"/>
      <c r="S8" s="51"/>
      <c r="T8" s="51"/>
      <c r="U8" s="51"/>
      <c r="V8" s="51"/>
      <c r="W8" s="51"/>
      <c r="X8" s="51"/>
      <c r="Y8" s="51"/>
      <c r="Z8" s="51"/>
      <c r="AA8" s="51"/>
      <c r="AB8" s="51"/>
      <c r="AC8" s="51"/>
      <c r="AD8" s="51"/>
      <c r="AE8" s="51"/>
      <c r="AF8" s="51"/>
      <c r="AG8" s="51"/>
    </row>
    <row r="9" spans="1:33" s="54" customFormat="1" ht="3.75" customHeight="1" x14ac:dyDescent="0.2">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4.25" x14ac:dyDescent="0.2">
      <c r="A10" s="53"/>
      <c r="B10" s="55"/>
      <c r="C10" s="55"/>
      <c r="D10" s="56" t="s">
        <v>189</v>
      </c>
      <c r="E10" s="56"/>
      <c r="F10" s="57"/>
      <c r="G10" s="56"/>
      <c r="H10" s="56" t="s">
        <v>190</v>
      </c>
      <c r="I10" s="56"/>
      <c r="J10" s="58" t="s">
        <v>191</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4.25" x14ac:dyDescent="0.2">
      <c r="A11" s="53"/>
      <c r="B11" s="60" t="s">
        <v>192</v>
      </c>
      <c r="C11" s="55"/>
      <c r="D11" s="56" t="s">
        <v>193</v>
      </c>
      <c r="E11" s="56"/>
      <c r="F11" s="57" t="s">
        <v>194</v>
      </c>
      <c r="G11" s="56"/>
      <c r="H11" s="56" t="s">
        <v>307</v>
      </c>
      <c r="I11" s="56"/>
      <c r="J11" s="58" t="s">
        <v>195</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
      <c r="A12" s="27"/>
      <c r="B12" s="61"/>
      <c r="C12" s="62"/>
      <c r="D12" s="61"/>
      <c r="E12" s="62"/>
      <c r="F12" s="63"/>
      <c r="G12" s="62"/>
      <c r="H12" s="61"/>
      <c r="I12" s="62"/>
      <c r="J12" s="64"/>
      <c r="K12" s="123"/>
    </row>
    <row r="13" spans="1:33" x14ac:dyDescent="0.2">
      <c r="A13" s="27"/>
      <c r="B13" s="5" t="s">
        <v>196</v>
      </c>
      <c r="C13" s="66"/>
      <c r="D13" s="67"/>
      <c r="E13" s="66"/>
      <c r="F13" s="68"/>
      <c r="G13" s="66"/>
      <c r="H13" s="67"/>
      <c r="I13" s="66"/>
      <c r="J13" s="69"/>
    </row>
    <row r="14" spans="1:33" x14ac:dyDescent="0.2">
      <c r="A14" s="27"/>
      <c r="B14" s="70" t="s">
        <v>121</v>
      </c>
      <c r="C14" s="71"/>
      <c r="D14" s="363">
        <f>Summary!D20</f>
        <v>1800</v>
      </c>
      <c r="E14" s="71"/>
      <c r="F14" s="72" t="s">
        <v>73</v>
      </c>
      <c r="G14" s="71"/>
      <c r="H14" s="364">
        <f>Summary!E20</f>
        <v>0.12</v>
      </c>
      <c r="I14" s="71"/>
      <c r="J14" s="73">
        <f>D14*H14</f>
        <v>216</v>
      </c>
      <c r="K14" s="124"/>
      <c r="M14" s="34"/>
      <c r="N14" s="34"/>
      <c r="O14" s="34"/>
      <c r="P14" s="34"/>
      <c r="Q14" s="34"/>
    </row>
    <row r="15" spans="1:33" x14ac:dyDescent="0.2">
      <c r="A15" s="27"/>
      <c r="B15" s="71"/>
      <c r="C15" s="71"/>
      <c r="D15" s="76"/>
      <c r="E15" s="71"/>
      <c r="F15" s="77"/>
      <c r="G15" s="71"/>
      <c r="H15" s="78"/>
      <c r="I15" s="71"/>
      <c r="J15" s="73"/>
      <c r="K15" s="124"/>
    </row>
    <row r="16" spans="1:33" x14ac:dyDescent="0.2">
      <c r="A16" s="27"/>
      <c r="B16" s="5" t="s">
        <v>176</v>
      </c>
      <c r="C16" s="66"/>
      <c r="D16" s="67"/>
      <c r="E16" s="66"/>
      <c r="F16" s="68"/>
      <c r="G16" s="66"/>
      <c r="H16" s="79"/>
      <c r="I16" s="66"/>
      <c r="J16" s="80"/>
    </row>
    <row r="17" spans="1:13" ht="5.0999999999999996" customHeight="1" x14ac:dyDescent="0.2">
      <c r="A17" s="27"/>
      <c r="B17" s="66"/>
      <c r="C17" s="66"/>
      <c r="D17" s="67"/>
      <c r="E17" s="66"/>
      <c r="F17" s="68"/>
      <c r="G17" s="66"/>
      <c r="H17" s="79"/>
      <c r="I17" s="66"/>
      <c r="J17" s="80"/>
    </row>
    <row r="18" spans="1:13" ht="15.75" x14ac:dyDescent="0.25">
      <c r="A18" s="27"/>
      <c r="B18" s="66" t="s">
        <v>197</v>
      </c>
      <c r="C18" s="66"/>
      <c r="D18" s="81"/>
      <c r="E18" s="66"/>
      <c r="F18" s="68"/>
      <c r="G18" s="66"/>
      <c r="H18" s="79"/>
      <c r="I18" s="66"/>
      <c r="J18" s="82">
        <f>SUM(J19:J19)</f>
        <v>76</v>
      </c>
    </row>
    <row r="19" spans="1:13" x14ac:dyDescent="0.2">
      <c r="A19" s="27"/>
      <c r="B19" s="39" t="s">
        <v>125</v>
      </c>
      <c r="C19" s="66"/>
      <c r="D19" s="373">
        <v>200</v>
      </c>
      <c r="E19" s="66"/>
      <c r="F19" s="84" t="s">
        <v>73</v>
      </c>
      <c r="G19" s="66"/>
      <c r="H19" s="365">
        <f>Pea</f>
        <v>0.38</v>
      </c>
      <c r="I19" s="66"/>
      <c r="J19" s="80">
        <f>D19*H19</f>
        <v>76</v>
      </c>
    </row>
    <row r="20" spans="1:13" ht="5.0999999999999996" customHeight="1" x14ac:dyDescent="0.2">
      <c r="A20" s="27"/>
      <c r="B20" s="66"/>
      <c r="C20" s="66"/>
      <c r="D20" s="67"/>
      <c r="E20" s="66"/>
      <c r="F20" s="68"/>
      <c r="G20" s="66"/>
      <c r="H20" s="79"/>
      <c r="I20" s="66"/>
      <c r="J20" s="80"/>
    </row>
    <row r="21" spans="1:13" x14ac:dyDescent="0.2">
      <c r="A21" s="27"/>
      <c r="B21" s="66" t="s">
        <v>198</v>
      </c>
      <c r="C21" s="66"/>
      <c r="D21" s="67"/>
      <c r="E21" s="66"/>
      <c r="F21" s="68"/>
      <c r="G21" s="66"/>
      <c r="H21" s="79"/>
      <c r="I21" s="66"/>
      <c r="J21" s="82">
        <f>SUM(J22:J23)</f>
        <v>0</v>
      </c>
      <c r="M21" s="29"/>
    </row>
    <row r="22" spans="1:13" x14ac:dyDescent="0.2">
      <c r="A22" s="27"/>
      <c r="B22" s="39"/>
      <c r="C22" s="66"/>
      <c r="D22" s="373"/>
      <c r="E22" s="66"/>
      <c r="F22" s="84"/>
      <c r="G22" s="66"/>
      <c r="H22" s="365"/>
      <c r="I22" s="66"/>
      <c r="J22" s="87">
        <f>D22*H22</f>
        <v>0</v>
      </c>
    </row>
    <row r="23" spans="1:13" x14ac:dyDescent="0.2">
      <c r="A23" s="27"/>
      <c r="B23" s="39"/>
      <c r="C23" s="66"/>
      <c r="D23" s="373"/>
      <c r="E23" s="66"/>
      <c r="F23" s="84"/>
      <c r="G23" s="66"/>
      <c r="H23" s="365"/>
      <c r="I23" s="66"/>
      <c r="J23" s="87">
        <f>D23*H23</f>
        <v>0</v>
      </c>
    </row>
    <row r="24" spans="1:13" ht="5.0999999999999996" customHeight="1" x14ac:dyDescent="0.2">
      <c r="A24" s="27"/>
      <c r="B24" s="66"/>
      <c r="C24" s="66"/>
      <c r="D24" s="386"/>
      <c r="E24" s="66"/>
      <c r="F24" s="68"/>
      <c r="G24" s="66"/>
      <c r="H24" s="79"/>
      <c r="I24" s="66"/>
      <c r="J24" s="87"/>
    </row>
    <row r="25" spans="1:13" x14ac:dyDescent="0.2">
      <c r="A25" s="27"/>
      <c r="B25" s="66" t="s">
        <v>199</v>
      </c>
      <c r="C25" s="66"/>
      <c r="D25" s="67"/>
      <c r="E25" s="66"/>
      <c r="F25" s="68"/>
      <c r="G25" s="66"/>
      <c r="H25" s="79"/>
      <c r="I25" s="66"/>
      <c r="J25" s="88">
        <f>SUM(J26:J33)</f>
        <v>47.1145</v>
      </c>
    </row>
    <row r="26" spans="1:13" x14ac:dyDescent="0.2">
      <c r="A26" s="27"/>
      <c r="B26" s="39" t="s">
        <v>106</v>
      </c>
      <c r="C26" s="66"/>
      <c r="D26" s="373">
        <v>36</v>
      </c>
      <c r="E26" s="66"/>
      <c r="F26" s="84" t="s">
        <v>75</v>
      </c>
      <c r="G26" s="66"/>
      <c r="H26" s="365">
        <f>Roundup</f>
        <v>0.18</v>
      </c>
      <c r="I26" s="66"/>
      <c r="J26" s="87">
        <f t="shared" ref="J26:J33" si="0">D26*H26</f>
        <v>6.4799999999999995</v>
      </c>
    </row>
    <row r="27" spans="1:13" x14ac:dyDescent="0.2">
      <c r="A27" s="27"/>
      <c r="B27" s="39" t="s">
        <v>90</v>
      </c>
      <c r="C27" s="66"/>
      <c r="D27" s="373">
        <v>3</v>
      </c>
      <c r="E27" s="66"/>
      <c r="F27" s="84" t="s">
        <v>75</v>
      </c>
      <c r="G27" s="66"/>
      <c r="H27" s="365">
        <f>Pursuit</f>
        <v>3.53</v>
      </c>
      <c r="I27" s="66"/>
      <c r="J27" s="87">
        <f t="shared" si="0"/>
        <v>10.59</v>
      </c>
    </row>
    <row r="28" spans="1:13" x14ac:dyDescent="0.2">
      <c r="A28" s="27"/>
      <c r="B28" s="39" t="s">
        <v>122</v>
      </c>
      <c r="C28" s="66"/>
      <c r="D28" s="374">
        <v>24</v>
      </c>
      <c r="E28" s="66"/>
      <c r="F28" s="84" t="s">
        <v>75</v>
      </c>
      <c r="G28" s="66"/>
      <c r="H28" s="365">
        <f>Prowl</f>
        <v>0.46</v>
      </c>
      <c r="I28" s="66"/>
      <c r="J28" s="87">
        <f t="shared" si="0"/>
        <v>11.040000000000001</v>
      </c>
    </row>
    <row r="29" spans="1:13" x14ac:dyDescent="0.2">
      <c r="A29" s="27"/>
      <c r="B29" s="39" t="s">
        <v>85</v>
      </c>
      <c r="C29" s="66"/>
      <c r="D29" s="373">
        <v>6.25</v>
      </c>
      <c r="E29" s="66"/>
      <c r="F29" s="84" t="s">
        <v>186</v>
      </c>
      <c r="G29" s="66"/>
      <c r="H29" s="365">
        <f>AmmSulfLiq</f>
        <v>0.05</v>
      </c>
      <c r="I29" s="66"/>
      <c r="J29" s="87">
        <f t="shared" si="0"/>
        <v>0.3125</v>
      </c>
    </row>
    <row r="30" spans="1:13" x14ac:dyDescent="0.2">
      <c r="A30" s="27"/>
      <c r="B30" s="39" t="s">
        <v>187</v>
      </c>
      <c r="C30" s="66"/>
      <c r="D30" s="373">
        <v>3</v>
      </c>
      <c r="E30" s="66"/>
      <c r="F30" s="84" t="s">
        <v>75</v>
      </c>
      <c r="G30" s="66"/>
      <c r="H30" s="365">
        <f>M</f>
        <v>0.17</v>
      </c>
      <c r="I30" s="66"/>
      <c r="J30" s="87">
        <f t="shared" si="0"/>
        <v>0.51</v>
      </c>
    </row>
    <row r="31" spans="1:13" x14ac:dyDescent="0.2">
      <c r="A31" s="27"/>
      <c r="B31" s="39" t="s">
        <v>91</v>
      </c>
      <c r="C31" s="66"/>
      <c r="D31" s="373">
        <v>1</v>
      </c>
      <c r="E31" s="66"/>
      <c r="F31" s="84" t="s">
        <v>73</v>
      </c>
      <c r="G31" s="66"/>
      <c r="H31" s="365">
        <f>Imidan</f>
        <v>15.41</v>
      </c>
      <c r="I31" s="66"/>
      <c r="J31" s="87">
        <f t="shared" si="0"/>
        <v>15.41</v>
      </c>
    </row>
    <row r="32" spans="1:13" x14ac:dyDescent="0.2">
      <c r="A32" s="27"/>
      <c r="B32" s="39" t="s">
        <v>84</v>
      </c>
      <c r="C32" s="66"/>
      <c r="D32" s="373">
        <v>0.33</v>
      </c>
      <c r="E32" s="66"/>
      <c r="F32" s="84" t="s">
        <v>186</v>
      </c>
      <c r="G32" s="66"/>
      <c r="H32" s="365">
        <f>Dimethoate</f>
        <v>8.4</v>
      </c>
      <c r="I32" s="66"/>
      <c r="J32" s="87">
        <f t="shared" si="0"/>
        <v>2.7720000000000002</v>
      </c>
    </row>
    <row r="33" spans="1:12" x14ac:dyDescent="0.2">
      <c r="A33" s="27"/>
      <c r="B33" s="39"/>
      <c r="C33" s="66"/>
      <c r="D33" s="373"/>
      <c r="E33" s="66"/>
      <c r="F33" s="84"/>
      <c r="G33" s="66"/>
      <c r="H33" s="365"/>
      <c r="I33" s="66"/>
      <c r="J33" s="87">
        <f t="shared" si="0"/>
        <v>0</v>
      </c>
    </row>
    <row r="34" spans="1:12" ht="5.0999999999999996" customHeight="1" x14ac:dyDescent="0.2">
      <c r="A34" s="27"/>
      <c r="B34" s="66"/>
      <c r="C34" s="66"/>
      <c r="D34" s="89"/>
      <c r="E34" s="66"/>
      <c r="F34" s="68"/>
      <c r="G34" s="66"/>
      <c r="H34" s="79"/>
      <c r="I34" s="66"/>
      <c r="J34" s="87"/>
    </row>
    <row r="35" spans="1:12" x14ac:dyDescent="0.2">
      <c r="A35" s="27"/>
      <c r="B35" s="66" t="s">
        <v>306</v>
      </c>
      <c r="C35" s="66"/>
      <c r="D35" s="90"/>
      <c r="E35" s="66"/>
      <c r="F35" s="68"/>
      <c r="G35" s="66"/>
      <c r="H35" s="79"/>
      <c r="I35" s="66"/>
      <c r="J35" s="88">
        <f>SUM(J36:J40)</f>
        <v>37.124450704225353</v>
      </c>
    </row>
    <row r="36" spans="1:12" x14ac:dyDescent="0.2">
      <c r="A36" s="27"/>
      <c r="B36" s="39" t="s">
        <v>156</v>
      </c>
      <c r="C36" s="66"/>
      <c r="D36" s="376">
        <f>'Machinery Costs'!$M$143</f>
        <v>5.125725352112676</v>
      </c>
      <c r="E36" s="66"/>
      <c r="F36" s="84" t="s">
        <v>145</v>
      </c>
      <c r="G36" s="66"/>
      <c r="H36" s="365">
        <f>Diesel</f>
        <v>2</v>
      </c>
      <c r="I36" s="66"/>
      <c r="J36" s="87">
        <f>D36*H36</f>
        <v>10.251450704225352</v>
      </c>
    </row>
    <row r="37" spans="1:12" ht="12.75" customHeight="1" x14ac:dyDescent="0.2">
      <c r="A37" s="27"/>
      <c r="B37" s="109" t="s">
        <v>144</v>
      </c>
      <c r="C37" s="66"/>
      <c r="D37" s="290">
        <v>1</v>
      </c>
      <c r="E37" s="66"/>
      <c r="F37" s="291" t="s">
        <v>74</v>
      </c>
      <c r="G37" s="66"/>
      <c r="H37" s="381">
        <f>'Machinery Costs'!$I$143</f>
        <v>1.5950000000000002</v>
      </c>
      <c r="I37" s="66"/>
      <c r="J37" s="87">
        <f>D37*H37</f>
        <v>1.5950000000000002</v>
      </c>
    </row>
    <row r="38" spans="1:12" x14ac:dyDescent="0.2">
      <c r="A38" s="27"/>
      <c r="B38" s="109" t="s">
        <v>82</v>
      </c>
      <c r="C38" s="66"/>
      <c r="D38" s="292">
        <v>1</v>
      </c>
      <c r="E38" s="66"/>
      <c r="F38" s="84" t="s">
        <v>74</v>
      </c>
      <c r="G38" s="66"/>
      <c r="H38" s="382">
        <f>'Machinery Costs'!$G$143</f>
        <v>10.367000000000001</v>
      </c>
      <c r="I38" s="66"/>
      <c r="J38" s="87">
        <f>D38*H38</f>
        <v>10.367000000000001</v>
      </c>
      <c r="L38" s="48"/>
    </row>
    <row r="39" spans="1:12" x14ac:dyDescent="0.2">
      <c r="A39" s="27"/>
      <c r="B39" s="109" t="s">
        <v>209</v>
      </c>
      <c r="C39" s="66"/>
      <c r="D39" s="376">
        <f>'Machinery Costs'!$L$143</f>
        <v>0.80599999999999994</v>
      </c>
      <c r="E39" s="66"/>
      <c r="F39" s="84" t="s">
        <v>393</v>
      </c>
      <c r="G39" s="66"/>
      <c r="H39" s="365">
        <f>Labor</f>
        <v>18.5</v>
      </c>
      <c r="I39" s="66"/>
      <c r="J39" s="87">
        <f>D39*H39</f>
        <v>14.911</v>
      </c>
      <c r="L39" s="48"/>
    </row>
    <row r="40" spans="1:12" x14ac:dyDescent="0.2">
      <c r="A40" s="27"/>
      <c r="B40" s="109"/>
      <c r="C40" s="66"/>
      <c r="D40" s="83"/>
      <c r="E40" s="66"/>
      <c r="F40" s="84"/>
      <c r="G40" s="66"/>
      <c r="H40" s="85"/>
      <c r="I40" s="66"/>
      <c r="J40" s="87">
        <f>D40*H40</f>
        <v>0</v>
      </c>
    </row>
    <row r="41" spans="1:12" ht="5.25" customHeight="1" x14ac:dyDescent="0.2">
      <c r="A41" s="27"/>
      <c r="B41" s="66"/>
      <c r="C41" s="66"/>
      <c r="D41" s="67"/>
      <c r="E41" s="66"/>
      <c r="F41" s="68"/>
      <c r="G41" s="66"/>
      <c r="H41" s="67"/>
      <c r="I41" s="66"/>
      <c r="J41" s="87"/>
    </row>
    <row r="42" spans="1:12" x14ac:dyDescent="0.2">
      <c r="A42" s="27"/>
      <c r="B42" s="66" t="s">
        <v>200</v>
      </c>
      <c r="C42" s="66"/>
      <c r="D42" s="90"/>
      <c r="E42" s="66"/>
      <c r="F42" s="68"/>
      <c r="G42" s="66"/>
      <c r="H42" s="79"/>
      <c r="I42" s="66"/>
      <c r="J42" s="88">
        <f>SUM(J43:J45)</f>
        <v>8.9499999999999993</v>
      </c>
    </row>
    <row r="43" spans="1:12" x14ac:dyDescent="0.2">
      <c r="A43" s="27"/>
      <c r="B43" s="39" t="s">
        <v>205</v>
      </c>
      <c r="C43" s="66"/>
      <c r="D43" s="373">
        <v>0</v>
      </c>
      <c r="E43" s="66"/>
      <c r="F43" s="84" t="s">
        <v>74</v>
      </c>
      <c r="G43" s="66"/>
      <c r="H43" s="365">
        <f>Sprayer</f>
        <v>2</v>
      </c>
      <c r="I43" s="66"/>
      <c r="J43" s="87">
        <f>D43*H43</f>
        <v>0</v>
      </c>
    </row>
    <row r="44" spans="1:12" x14ac:dyDescent="0.2">
      <c r="A44" s="27"/>
      <c r="B44" s="39" t="s">
        <v>166</v>
      </c>
      <c r="C44" s="66"/>
      <c r="D44" s="373">
        <v>1</v>
      </c>
      <c r="E44" s="66"/>
      <c r="F44" s="84" t="s">
        <v>74</v>
      </c>
      <c r="G44" s="66"/>
      <c r="H44" s="365">
        <f>Aerial</f>
        <v>8.9499999999999993</v>
      </c>
      <c r="I44" s="66"/>
      <c r="J44" s="87">
        <f>D44*H44</f>
        <v>8.9499999999999993</v>
      </c>
    </row>
    <row r="45" spans="1:12" x14ac:dyDescent="0.2">
      <c r="A45" s="27"/>
      <c r="B45" s="39"/>
      <c r="C45" s="66"/>
      <c r="D45" s="373"/>
      <c r="E45" s="66"/>
      <c r="F45" s="84"/>
      <c r="G45" s="66"/>
      <c r="H45" s="365"/>
      <c r="I45" s="66"/>
      <c r="J45" s="87">
        <f>D45*H45</f>
        <v>0</v>
      </c>
    </row>
    <row r="46" spans="1:12" ht="5.0999999999999996" customHeight="1" x14ac:dyDescent="0.2">
      <c r="A46" s="27"/>
      <c r="B46" s="66"/>
      <c r="C46" s="66"/>
      <c r="D46" s="67"/>
      <c r="E46" s="66"/>
      <c r="F46" s="68"/>
      <c r="G46" s="66"/>
      <c r="H46" s="79"/>
      <c r="I46" s="66"/>
      <c r="J46" s="87"/>
    </row>
    <row r="47" spans="1:12" x14ac:dyDescent="0.2">
      <c r="A47" s="27"/>
      <c r="B47" s="66" t="s">
        <v>201</v>
      </c>
      <c r="C47" s="66"/>
      <c r="D47" s="67"/>
      <c r="E47" s="66"/>
      <c r="F47" s="68"/>
      <c r="G47" s="66"/>
      <c r="H47" s="79"/>
      <c r="I47" s="66"/>
      <c r="J47" s="88">
        <f>SUM(J48:J50)</f>
        <v>22</v>
      </c>
    </row>
    <row r="48" spans="1:12" x14ac:dyDescent="0.2">
      <c r="A48" s="27"/>
      <c r="B48" s="39" t="s">
        <v>266</v>
      </c>
      <c r="C48" s="66"/>
      <c r="D48" s="83">
        <v>1</v>
      </c>
      <c r="E48" s="66"/>
      <c r="F48" s="84" t="s">
        <v>74</v>
      </c>
      <c r="G48" s="66"/>
      <c r="H48" s="391">
        <f>SpringPeas</f>
        <v>22</v>
      </c>
      <c r="I48" s="66"/>
      <c r="J48" s="87">
        <f>D48*H48</f>
        <v>22</v>
      </c>
    </row>
    <row r="49" spans="1:33" x14ac:dyDescent="0.2">
      <c r="A49" s="27"/>
      <c r="B49" s="39" t="s">
        <v>208</v>
      </c>
      <c r="C49" s="66"/>
      <c r="D49" s="305"/>
      <c r="E49" s="66"/>
      <c r="F49" s="84"/>
      <c r="G49" s="66"/>
      <c r="H49" s="306"/>
      <c r="I49" s="66"/>
      <c r="J49" s="87">
        <f>D49*H49</f>
        <v>0</v>
      </c>
    </row>
    <row r="50" spans="1:33" ht="12.75" customHeight="1" x14ac:dyDescent="0.2">
      <c r="A50" s="27"/>
      <c r="B50" s="109"/>
      <c r="C50" s="66"/>
      <c r="D50" s="290"/>
      <c r="E50" s="66"/>
      <c r="F50" s="291"/>
      <c r="G50" s="66"/>
      <c r="H50" s="308"/>
      <c r="I50" s="66"/>
      <c r="J50" s="87">
        <f>D50*H50</f>
        <v>0</v>
      </c>
    </row>
    <row r="51" spans="1:33" ht="5.0999999999999996" customHeight="1" x14ac:dyDescent="0.2">
      <c r="A51" s="27"/>
      <c r="B51" s="66"/>
      <c r="C51" s="66"/>
      <c r="D51" s="67"/>
      <c r="E51" s="66"/>
      <c r="F51" s="68"/>
      <c r="G51" s="66"/>
      <c r="H51" s="67"/>
      <c r="I51" s="66"/>
      <c r="J51" s="87"/>
    </row>
    <row r="52" spans="1:33" ht="14.25" x14ac:dyDescent="0.2">
      <c r="A52" s="27"/>
      <c r="B52" s="66" t="s">
        <v>385</v>
      </c>
      <c r="C52" s="66"/>
      <c r="D52" s="67"/>
      <c r="E52" s="66"/>
      <c r="F52" s="68"/>
      <c r="G52" s="66"/>
      <c r="H52" s="67"/>
      <c r="I52" s="66"/>
      <c r="J52" s="80">
        <f>+(J18+J21+J25+J35+J42+J47)*operloan*0.5</f>
        <v>4.7797237676056339</v>
      </c>
    </row>
    <row r="53" spans="1:33" ht="5.25" customHeight="1" x14ac:dyDescent="0.2">
      <c r="A53" s="27"/>
      <c r="B53" s="66"/>
      <c r="C53" s="66"/>
      <c r="D53" s="67"/>
      <c r="E53" s="66"/>
      <c r="F53" s="68"/>
      <c r="G53" s="66"/>
      <c r="H53" s="67"/>
      <c r="I53" s="66"/>
      <c r="J53" s="87"/>
    </row>
    <row r="54" spans="1:33" x14ac:dyDescent="0.2">
      <c r="A54" s="27"/>
      <c r="B54" s="40" t="s">
        <v>177</v>
      </c>
      <c r="C54" s="40"/>
      <c r="D54" s="91"/>
      <c r="E54" s="40"/>
      <c r="F54" s="41"/>
      <c r="G54" s="40"/>
      <c r="H54" s="91"/>
      <c r="I54" s="40"/>
      <c r="J54" s="42">
        <f>SUM(J18:J52)-(J18+J21+J25+J35+J42+J47)</f>
        <v>195.96867447183101</v>
      </c>
    </row>
    <row r="55" spans="1:33" x14ac:dyDescent="0.2">
      <c r="A55" s="27"/>
      <c r="B55" s="66" t="s">
        <v>178</v>
      </c>
      <c r="C55" s="66"/>
      <c r="D55" s="67"/>
      <c r="E55" s="66"/>
      <c r="F55" s="68"/>
      <c r="G55" s="66"/>
      <c r="H55" s="67"/>
      <c r="I55" s="66"/>
      <c r="J55" s="87">
        <f>J54/D14</f>
        <v>0.1088714858176839</v>
      </c>
    </row>
    <row r="56" spans="1:33" ht="5.25" customHeight="1" x14ac:dyDescent="0.2">
      <c r="A56" s="27"/>
      <c r="B56" s="71"/>
      <c r="C56" s="71"/>
      <c r="D56" s="76"/>
      <c r="E56" s="71"/>
      <c r="F56" s="77"/>
      <c r="G56" s="71"/>
      <c r="H56" s="76"/>
      <c r="I56" s="71"/>
      <c r="J56" s="164"/>
    </row>
    <row r="57" spans="1:33" s="33" customFormat="1" x14ac:dyDescent="0.2">
      <c r="A57" s="32"/>
      <c r="B57" s="36" t="s">
        <v>99</v>
      </c>
      <c r="C57" s="36"/>
      <c r="D57" s="92"/>
      <c r="E57" s="36"/>
      <c r="F57" s="37"/>
      <c r="G57" s="36"/>
      <c r="H57" s="92"/>
      <c r="I57" s="36"/>
      <c r="J57" s="38">
        <f>J14-J54</f>
        <v>20.031325528168992</v>
      </c>
      <c r="L57" s="32"/>
      <c r="M57" s="32"/>
      <c r="N57" s="32"/>
      <c r="O57" s="32"/>
      <c r="P57" s="32"/>
      <c r="Q57" s="32"/>
      <c r="R57" s="32"/>
      <c r="S57" s="32"/>
      <c r="T57" s="32"/>
      <c r="U57" s="32"/>
      <c r="V57" s="32"/>
      <c r="W57" s="32"/>
      <c r="X57" s="32"/>
      <c r="Y57" s="32"/>
      <c r="Z57" s="32"/>
      <c r="AA57" s="32"/>
      <c r="AB57" s="32"/>
      <c r="AC57" s="32"/>
      <c r="AD57" s="32"/>
      <c r="AE57" s="32"/>
      <c r="AF57" s="32"/>
      <c r="AG57" s="32"/>
    </row>
    <row r="58" spans="1:33" ht="24.75" customHeight="1" x14ac:dyDescent="0.2">
      <c r="A58" s="27"/>
      <c r="B58" s="5" t="s">
        <v>102</v>
      </c>
      <c r="C58" s="66"/>
      <c r="D58" s="67"/>
      <c r="E58" s="66"/>
      <c r="F58" s="68"/>
      <c r="G58" s="66"/>
      <c r="H58" s="67"/>
      <c r="I58" s="66"/>
      <c r="J58" s="87"/>
    </row>
    <row r="59" spans="1:33" x14ac:dyDescent="0.2">
      <c r="A59" s="27"/>
      <c r="B59" s="120" t="s">
        <v>267</v>
      </c>
      <c r="C59" s="122"/>
      <c r="D59" s="89"/>
      <c r="E59" s="66"/>
      <c r="F59" s="68"/>
      <c r="G59" s="66"/>
      <c r="H59" s="382">
        <f>'Machinery Costs'!$C$143</f>
        <v>18.951999999999998</v>
      </c>
      <c r="I59" s="66"/>
      <c r="J59" s="87">
        <f>'Machinery Costs'!$C$143</f>
        <v>18.951999999999998</v>
      </c>
    </row>
    <row r="60" spans="1:33" x14ac:dyDescent="0.2">
      <c r="A60" s="27"/>
      <c r="B60" s="39" t="s">
        <v>268</v>
      </c>
      <c r="C60" s="121"/>
      <c r="D60" s="89"/>
      <c r="E60" s="66"/>
      <c r="F60" s="68"/>
      <c r="G60" s="66"/>
      <c r="H60" s="382">
        <f>'Machinery Costs'!$D$143</f>
        <v>13.717000000000001</v>
      </c>
      <c r="I60" s="66"/>
      <c r="J60" s="87">
        <f>'Machinery Costs'!$D$143</f>
        <v>13.717000000000001</v>
      </c>
    </row>
    <row r="61" spans="1:33" x14ac:dyDescent="0.2">
      <c r="A61" s="27"/>
      <c r="B61" s="39" t="s">
        <v>28</v>
      </c>
      <c r="C61" s="39"/>
      <c r="D61" s="83"/>
      <c r="E61" s="66"/>
      <c r="F61" s="68"/>
      <c r="G61" s="66"/>
      <c r="H61" s="382">
        <f>'Machinery Costs'!$E$143</f>
        <v>7.048</v>
      </c>
      <c r="I61" s="66"/>
      <c r="J61" s="87">
        <f>'Machinery Costs'!$E$143</f>
        <v>7.048</v>
      </c>
      <c r="L61" s="29">
        <f>SUM(J59:J61)</f>
        <v>39.716999999999999</v>
      </c>
    </row>
    <row r="62" spans="1:33" x14ac:dyDescent="0.2">
      <c r="A62" s="27"/>
      <c r="B62" s="39" t="s">
        <v>113</v>
      </c>
      <c r="C62" s="66"/>
      <c r="D62" s="83">
        <v>1</v>
      </c>
      <c r="E62" s="66"/>
      <c r="F62" s="84" t="s">
        <v>74</v>
      </c>
      <c r="G62" s="66"/>
      <c r="H62" s="85">
        <f>+(D14*H14)*D64-(J21+J25+H48)*D64-J70</f>
        <v>42.972215000000006</v>
      </c>
      <c r="I62" s="66"/>
      <c r="J62" s="87">
        <f>H62</f>
        <v>42.972215000000006</v>
      </c>
    </row>
    <row r="63" spans="1:33" ht="12.75" customHeight="1" x14ac:dyDescent="0.2">
      <c r="A63" s="27"/>
      <c r="B63" s="66" t="s">
        <v>103</v>
      </c>
      <c r="C63" s="66"/>
      <c r="D63" s="67"/>
      <c r="E63" s="66"/>
      <c r="F63" s="68"/>
      <c r="G63" s="66"/>
      <c r="H63" s="127"/>
      <c r="I63" s="66"/>
      <c r="J63" s="87"/>
    </row>
    <row r="64" spans="1:33" ht="12.75" customHeight="1" x14ac:dyDescent="0.2">
      <c r="A64" s="27"/>
      <c r="B64" s="66" t="s">
        <v>104</v>
      </c>
      <c r="C64" s="66"/>
      <c r="D64" s="384">
        <f>+ownershare</f>
        <v>0.33</v>
      </c>
      <c r="E64" s="66"/>
      <c r="F64" s="68"/>
      <c r="G64" s="66"/>
      <c r="H64" s="79"/>
      <c r="I64" s="66"/>
      <c r="J64" s="87"/>
    </row>
    <row r="65" spans="1:33" ht="12.75" customHeight="1" x14ac:dyDescent="0.2">
      <c r="A65" s="27"/>
      <c r="B65" s="66" t="s">
        <v>105</v>
      </c>
      <c r="C65" s="66"/>
      <c r="D65" s="384">
        <f>opershare</f>
        <v>0.67</v>
      </c>
      <c r="E65" s="66"/>
      <c r="F65" s="68"/>
      <c r="G65" s="66"/>
      <c r="H65" s="79"/>
      <c r="I65" s="66"/>
      <c r="J65" s="87"/>
    </row>
    <row r="66" spans="1:33" x14ac:dyDescent="0.2">
      <c r="A66" s="27"/>
      <c r="B66" s="93"/>
      <c r="C66" s="93"/>
      <c r="D66" s="94"/>
      <c r="E66" s="93"/>
      <c r="F66" s="94"/>
      <c r="G66" s="66"/>
      <c r="H66" s="67"/>
      <c r="I66" s="66"/>
      <c r="J66" s="87"/>
    </row>
    <row r="67" spans="1:33" ht="14.25" x14ac:dyDescent="0.2">
      <c r="A67" s="27"/>
      <c r="B67" s="395" t="s">
        <v>384</v>
      </c>
      <c r="C67" s="66"/>
      <c r="D67" s="67"/>
      <c r="E67" s="66"/>
      <c r="F67" s="68"/>
      <c r="G67" s="66"/>
      <c r="H67" s="67"/>
      <c r="I67" s="66"/>
      <c r="J67" s="11">
        <f>((J18+J21+J25+J35+J42+J47)*OH)</f>
        <v>9.5594475352112678</v>
      </c>
    </row>
    <row r="68" spans="1:33" ht="14.25" x14ac:dyDescent="0.2">
      <c r="A68" s="27"/>
      <c r="B68" s="424" t="s">
        <v>401</v>
      </c>
      <c r="C68" s="66"/>
      <c r="D68" s="67"/>
      <c r="E68" s="66"/>
      <c r="F68" s="68"/>
      <c r="G68" s="66"/>
      <c r="H68" s="67"/>
      <c r="I68" s="66"/>
      <c r="J68" s="87">
        <v>12</v>
      </c>
    </row>
    <row r="69" spans="1:33" ht="12.75" customHeight="1" x14ac:dyDescent="0.2">
      <c r="A69" s="27"/>
      <c r="B69" s="294" t="s">
        <v>288</v>
      </c>
      <c r="C69" s="93"/>
      <c r="D69" s="93"/>
      <c r="E69" s="93"/>
      <c r="F69" s="93"/>
      <c r="G69" s="6"/>
      <c r="H69" s="31"/>
      <c r="I69" s="6"/>
      <c r="J69" s="87">
        <f>cashrent</f>
        <v>0</v>
      </c>
      <c r="K69" s="27"/>
      <c r="AG69"/>
    </row>
    <row r="70" spans="1:33" x14ac:dyDescent="0.2">
      <c r="A70" s="27"/>
      <c r="B70" s="295" t="s">
        <v>143</v>
      </c>
      <c r="C70" s="121"/>
      <c r="D70" s="89"/>
      <c r="E70" s="66"/>
      <c r="F70" s="68"/>
      <c r="G70" s="66"/>
      <c r="H70" s="67"/>
      <c r="I70" s="66"/>
      <c r="J70" s="87">
        <f>landtax</f>
        <v>5.5</v>
      </c>
    </row>
    <row r="71" spans="1:33" ht="5.25" customHeight="1" x14ac:dyDescent="0.2">
      <c r="A71" s="27"/>
      <c r="B71" s="66"/>
      <c r="C71" s="66"/>
      <c r="D71" s="67"/>
      <c r="E71" s="66"/>
      <c r="F71" s="68"/>
      <c r="G71" s="66"/>
      <c r="H71" s="67"/>
      <c r="I71" s="66"/>
      <c r="J71" s="87"/>
    </row>
    <row r="72" spans="1:33" x14ac:dyDescent="0.2">
      <c r="A72" s="27"/>
      <c r="B72" s="40" t="s">
        <v>100</v>
      </c>
      <c r="C72" s="40"/>
      <c r="D72" s="91"/>
      <c r="E72" s="40"/>
      <c r="F72" s="41"/>
      <c r="G72" s="40"/>
      <c r="H72" s="91"/>
      <c r="I72" s="40"/>
      <c r="J72" s="42">
        <f>SUM(J58:J70)</f>
        <v>109.74866253521127</v>
      </c>
    </row>
    <row r="73" spans="1:33" x14ac:dyDescent="0.2">
      <c r="A73" s="27"/>
      <c r="B73" s="66" t="s">
        <v>101</v>
      </c>
      <c r="C73" s="66"/>
      <c r="D73" s="67"/>
      <c r="E73" s="66"/>
      <c r="F73" s="68"/>
      <c r="G73" s="66"/>
      <c r="H73" s="67"/>
      <c r="I73" s="66"/>
      <c r="J73" s="87">
        <f>J72/D14</f>
        <v>6.0971479186228479E-2</v>
      </c>
    </row>
    <row r="74" spans="1:33" x14ac:dyDescent="0.2">
      <c r="A74" s="27"/>
      <c r="B74" s="66"/>
      <c r="C74" s="66"/>
      <c r="D74" s="67"/>
      <c r="E74" s="66"/>
      <c r="F74" s="68"/>
      <c r="G74" s="66"/>
      <c r="H74" s="67"/>
      <c r="I74" s="66"/>
      <c r="J74" s="87"/>
    </row>
    <row r="75" spans="1:33" x14ac:dyDescent="0.2">
      <c r="A75" s="27"/>
      <c r="B75" s="40" t="s">
        <v>114</v>
      </c>
      <c r="C75" s="40"/>
      <c r="D75" s="91"/>
      <c r="E75" s="40"/>
      <c r="F75" s="41"/>
      <c r="G75" s="40"/>
      <c r="H75" s="91"/>
      <c r="I75" s="40"/>
      <c r="J75" s="42">
        <f>J54+J72</f>
        <v>305.71733700704226</v>
      </c>
    </row>
    <row r="76" spans="1:33" s="44" customFormat="1" x14ac:dyDescent="0.2">
      <c r="A76" s="48"/>
      <c r="B76" s="66" t="s">
        <v>170</v>
      </c>
      <c r="C76" s="66"/>
      <c r="D76" s="67"/>
      <c r="E76" s="66"/>
      <c r="F76" s="68"/>
      <c r="G76" s="66"/>
      <c r="H76" s="67"/>
      <c r="I76" s="66"/>
      <c r="J76" s="87">
        <f>J75/D14</f>
        <v>0.16984296500391236</v>
      </c>
      <c r="L76" s="48"/>
      <c r="M76" s="48"/>
      <c r="N76" s="48"/>
      <c r="O76" s="48"/>
      <c r="P76" s="48"/>
      <c r="Q76" s="48"/>
      <c r="R76" s="48"/>
      <c r="S76" s="48"/>
      <c r="T76" s="48"/>
      <c r="U76" s="48"/>
      <c r="V76" s="48"/>
      <c r="W76" s="48"/>
      <c r="X76" s="48"/>
      <c r="Y76" s="48"/>
      <c r="Z76" s="48"/>
      <c r="AA76" s="48"/>
      <c r="AB76" s="48"/>
      <c r="AC76" s="48"/>
      <c r="AD76" s="48"/>
      <c r="AE76" s="48"/>
      <c r="AF76" s="48"/>
      <c r="AG76" s="48"/>
    </row>
    <row r="77" spans="1:33" x14ac:dyDescent="0.2">
      <c r="A77" s="27"/>
      <c r="B77" s="66"/>
      <c r="C77" s="66"/>
      <c r="D77" s="67"/>
      <c r="E77" s="66"/>
      <c r="F77" s="68"/>
      <c r="G77" s="66"/>
      <c r="H77" s="67"/>
      <c r="I77" s="66"/>
      <c r="J77" s="87"/>
    </row>
    <row r="78" spans="1:33" s="33" customFormat="1" x14ac:dyDescent="0.2">
      <c r="A78" s="32"/>
      <c r="B78" s="40" t="s">
        <v>64</v>
      </c>
      <c r="C78" s="40"/>
      <c r="D78" s="91"/>
      <c r="E78" s="40"/>
      <c r="F78" s="41"/>
      <c r="G78" s="40"/>
      <c r="H78" s="91"/>
      <c r="I78" s="40"/>
      <c r="J78" s="42">
        <f>J14-J75</f>
        <v>-89.717337007042261</v>
      </c>
      <c r="L78" s="32"/>
      <c r="M78" s="32"/>
      <c r="N78" s="32"/>
      <c r="O78" s="32"/>
      <c r="P78" s="32"/>
      <c r="Q78" s="32"/>
      <c r="R78" s="32"/>
      <c r="S78" s="32"/>
      <c r="T78" s="32"/>
      <c r="U78" s="32"/>
      <c r="V78" s="32"/>
      <c r="W78" s="32"/>
      <c r="X78" s="32"/>
      <c r="Y78" s="32"/>
      <c r="Z78" s="32"/>
      <c r="AA78" s="32"/>
      <c r="AB78" s="32"/>
      <c r="AC78" s="32"/>
      <c r="AD78" s="32"/>
      <c r="AE78" s="32"/>
      <c r="AF78" s="32"/>
      <c r="AG78" s="32"/>
    </row>
    <row r="79" spans="1:33" x14ac:dyDescent="0.2">
      <c r="A79" s="27"/>
      <c r="B79" s="62"/>
      <c r="C79" s="62"/>
      <c r="D79" s="61"/>
      <c r="E79" s="62"/>
      <c r="F79" s="63"/>
      <c r="G79" s="62"/>
      <c r="H79" s="61"/>
      <c r="I79" s="62"/>
      <c r="J79" s="64"/>
      <c r="K79" s="123"/>
    </row>
    <row r="80" spans="1:33" x14ac:dyDescent="0.2">
      <c r="A80" s="27"/>
      <c r="B80" s="96" t="s">
        <v>65</v>
      </c>
      <c r="C80" s="96"/>
      <c r="D80" s="97"/>
      <c r="E80" s="96"/>
      <c r="F80" s="98"/>
      <c r="G80" s="96"/>
      <c r="H80" s="97"/>
      <c r="I80" s="96"/>
      <c r="J80" s="96"/>
      <c r="K80" s="124"/>
    </row>
    <row r="81" spans="1:11" ht="14.25" x14ac:dyDescent="0.2">
      <c r="A81" s="27"/>
      <c r="B81" s="307" t="s">
        <v>386</v>
      </c>
      <c r="C81" s="96"/>
      <c r="D81" s="97"/>
      <c r="E81" s="96"/>
      <c r="F81" s="98"/>
      <c r="G81" s="96"/>
      <c r="H81" s="97"/>
      <c r="I81" s="96"/>
      <c r="J81" s="96"/>
      <c r="K81" s="124"/>
    </row>
    <row r="82" spans="1:11" ht="14.25" x14ac:dyDescent="0.2">
      <c r="A82" s="27"/>
      <c r="B82" s="307" t="s">
        <v>383</v>
      </c>
      <c r="C82" s="96"/>
      <c r="D82" s="97"/>
      <c r="E82" s="96"/>
      <c r="F82" s="98"/>
      <c r="G82" s="96"/>
      <c r="H82" s="97"/>
      <c r="I82" s="96"/>
      <c r="J82" s="96"/>
      <c r="K82" s="124"/>
    </row>
    <row r="83" spans="1:11" x14ac:dyDescent="0.2">
      <c r="A83" s="27"/>
      <c r="B83" s="540" t="s">
        <v>301</v>
      </c>
      <c r="C83" s="541"/>
      <c r="D83" s="541"/>
      <c r="E83" s="541"/>
      <c r="F83" s="541"/>
      <c r="G83" s="541"/>
      <c r="H83" s="541"/>
      <c r="I83" s="541"/>
      <c r="J83" s="541"/>
    </row>
    <row r="84" spans="1:11" ht="12.75" customHeight="1" x14ac:dyDescent="0.2">
      <c r="A84" s="27"/>
      <c r="B84" s="530" t="s">
        <v>402</v>
      </c>
      <c r="C84" s="531"/>
      <c r="D84" s="531"/>
      <c r="E84" s="531"/>
      <c r="F84" s="531"/>
      <c r="G84" s="531"/>
      <c r="H84" s="531"/>
      <c r="I84" s="531"/>
      <c r="J84" s="531"/>
    </row>
    <row r="85" spans="1:11" x14ac:dyDescent="0.2">
      <c r="A85" s="27"/>
      <c r="B85" s="542" t="s">
        <v>302</v>
      </c>
      <c r="C85" s="543"/>
      <c r="D85" s="543"/>
      <c r="E85" s="543"/>
      <c r="F85" s="543"/>
      <c r="G85" s="543"/>
      <c r="H85" s="543"/>
      <c r="I85" s="543"/>
      <c r="J85" s="543"/>
    </row>
    <row r="86" spans="1:11" x14ac:dyDescent="0.2">
      <c r="A86" s="27"/>
      <c r="B86" s="66"/>
      <c r="C86" s="66"/>
      <c r="D86" s="67"/>
      <c r="E86" s="66"/>
      <c r="F86" s="68"/>
      <c r="G86" s="66"/>
      <c r="H86" s="67"/>
      <c r="I86" s="66"/>
      <c r="J86" s="66"/>
    </row>
    <row r="87" spans="1:11" x14ac:dyDescent="0.2">
      <c r="A87" s="27"/>
      <c r="B87" s="15" t="s">
        <v>66</v>
      </c>
      <c r="C87" s="66"/>
      <c r="D87" s="99" t="s">
        <v>67</v>
      </c>
      <c r="E87" s="66"/>
      <c r="F87" s="68" t="s">
        <v>68</v>
      </c>
      <c r="G87" s="66"/>
      <c r="H87" s="99" t="s">
        <v>69</v>
      </c>
      <c r="I87" s="66"/>
      <c r="J87" s="66"/>
    </row>
    <row r="88" spans="1:11" x14ac:dyDescent="0.2">
      <c r="A88" s="27"/>
      <c r="B88" s="66"/>
      <c r="C88" s="66"/>
      <c r="D88" s="100">
        <v>0.1</v>
      </c>
      <c r="E88" s="66"/>
      <c r="F88" s="68"/>
      <c r="G88" s="66"/>
      <c r="H88" s="100">
        <v>0.1</v>
      </c>
      <c r="I88" s="66"/>
      <c r="J88" s="66"/>
    </row>
    <row r="89" spans="1:11" x14ac:dyDescent="0.2">
      <c r="A89" s="27"/>
      <c r="B89" s="66"/>
      <c r="C89" s="66"/>
      <c r="D89" s="101"/>
      <c r="E89" s="62"/>
      <c r="F89" s="61" t="s">
        <v>70</v>
      </c>
      <c r="G89" s="62"/>
      <c r="H89" s="101"/>
      <c r="I89" s="66"/>
      <c r="J89" s="66"/>
    </row>
    <row r="90" spans="1:11" x14ac:dyDescent="0.2">
      <c r="A90" s="27"/>
      <c r="B90" s="19" t="s">
        <v>71</v>
      </c>
      <c r="C90" s="66"/>
      <c r="D90" s="191">
        <f>F90*(1-D88)</f>
        <v>1620</v>
      </c>
      <c r="E90" s="102"/>
      <c r="F90" s="103">
        <f>D14</f>
        <v>1800</v>
      </c>
      <c r="G90" s="102"/>
      <c r="H90" s="104">
        <f>F90*(1+H88)</f>
        <v>1980.0000000000002</v>
      </c>
      <c r="I90" s="66"/>
      <c r="J90" s="66"/>
    </row>
    <row r="91" spans="1:11" ht="4.5" customHeight="1" x14ac:dyDescent="0.2">
      <c r="A91" s="27"/>
      <c r="B91" s="66"/>
      <c r="C91" s="66"/>
      <c r="D91" s="67"/>
      <c r="E91" s="66"/>
      <c r="F91" s="68"/>
      <c r="G91" s="66"/>
      <c r="H91" s="67"/>
      <c r="I91" s="66"/>
      <c r="J91" s="66"/>
    </row>
    <row r="92" spans="1:11" x14ac:dyDescent="0.2">
      <c r="A92" s="27"/>
      <c r="B92" s="66" t="s">
        <v>264</v>
      </c>
      <c r="C92" s="66"/>
      <c r="D92" s="105">
        <f>$J$54/D90</f>
        <v>0.12096831757520432</v>
      </c>
      <c r="E92" s="66"/>
      <c r="F92" s="105">
        <f>$J$54/F90</f>
        <v>0.1088714858176839</v>
      </c>
      <c r="G92" s="66"/>
      <c r="H92" s="105">
        <f>$J$54/H90</f>
        <v>9.8974078016076258E-2</v>
      </c>
      <c r="I92" s="66"/>
      <c r="J92" s="66"/>
    </row>
    <row r="93" spans="1:11" ht="4.5" customHeight="1" x14ac:dyDescent="0.2">
      <c r="A93" s="27"/>
      <c r="B93" s="66"/>
      <c r="C93" s="66"/>
      <c r="D93" s="67"/>
      <c r="E93" s="66"/>
      <c r="F93" s="68"/>
      <c r="G93" s="66"/>
      <c r="H93" s="67"/>
      <c r="I93" s="66"/>
      <c r="J93" s="66"/>
    </row>
    <row r="94" spans="1:11" x14ac:dyDescent="0.2">
      <c r="A94" s="27"/>
      <c r="B94" s="66" t="s">
        <v>265</v>
      </c>
      <c r="C94" s="66"/>
      <c r="D94" s="105">
        <f>$J$72/D90</f>
        <v>6.7746087984698319E-2</v>
      </c>
      <c r="E94" s="66"/>
      <c r="F94" s="105">
        <f>$J$72/F90</f>
        <v>6.0971479186228479E-2</v>
      </c>
      <c r="G94" s="66"/>
      <c r="H94" s="105">
        <f>$J$72/H90</f>
        <v>5.5428617442025888E-2</v>
      </c>
      <c r="I94" s="66"/>
      <c r="J94" s="66"/>
    </row>
    <row r="95" spans="1:11" ht="3.75" customHeight="1" x14ac:dyDescent="0.2">
      <c r="A95" s="27"/>
      <c r="B95" s="66"/>
      <c r="C95" s="66"/>
      <c r="D95" s="67"/>
      <c r="E95" s="66"/>
      <c r="F95" s="68"/>
      <c r="G95" s="66"/>
      <c r="H95" s="67"/>
      <c r="I95" s="66"/>
      <c r="J95" s="66"/>
    </row>
    <row r="96" spans="1:11" x14ac:dyDescent="0.2">
      <c r="A96" s="27"/>
      <c r="B96" s="66" t="s">
        <v>72</v>
      </c>
      <c r="C96" s="66"/>
      <c r="D96" s="105">
        <f>$J$75/D90</f>
        <v>0.18871440555990263</v>
      </c>
      <c r="E96" s="66"/>
      <c r="F96" s="105">
        <f>$J$75/F90</f>
        <v>0.16984296500391236</v>
      </c>
      <c r="G96" s="66"/>
      <c r="H96" s="105">
        <f>$J$75/H90</f>
        <v>0.15440269545810215</v>
      </c>
      <c r="I96" s="66"/>
      <c r="J96" s="66"/>
    </row>
    <row r="97" spans="1:10" ht="5.25" customHeight="1" x14ac:dyDescent="0.2">
      <c r="A97" s="27"/>
      <c r="B97" s="71"/>
      <c r="C97" s="71"/>
      <c r="D97" s="76"/>
      <c r="E97" s="71"/>
      <c r="F97" s="77"/>
      <c r="G97" s="71"/>
      <c r="H97" s="76"/>
      <c r="I97" s="71"/>
      <c r="J97" s="71"/>
    </row>
    <row r="98" spans="1:10" x14ac:dyDescent="0.2">
      <c r="A98" s="27"/>
      <c r="B98" s="66"/>
      <c r="C98" s="66"/>
      <c r="D98" s="67"/>
      <c r="E98" s="66"/>
      <c r="F98" s="68"/>
      <c r="G98" s="66"/>
      <c r="H98" s="67"/>
      <c r="I98" s="66"/>
      <c r="J98" s="66"/>
    </row>
    <row r="99" spans="1:10" x14ac:dyDescent="0.2">
      <c r="A99" s="27"/>
      <c r="B99" s="66"/>
      <c r="C99" s="66"/>
      <c r="D99" s="61"/>
      <c r="E99" s="62"/>
      <c r="F99" s="63" t="s">
        <v>71</v>
      </c>
      <c r="G99" s="62"/>
      <c r="H99" s="61"/>
      <c r="I99" s="66"/>
      <c r="J99" s="66"/>
    </row>
    <row r="100" spans="1:10" x14ac:dyDescent="0.2">
      <c r="A100" s="27"/>
      <c r="B100" s="19" t="s">
        <v>70</v>
      </c>
      <c r="C100" s="66"/>
      <c r="D100" s="106">
        <f>F100*(1-D88)</f>
        <v>0.108</v>
      </c>
      <c r="E100" s="102"/>
      <c r="F100" s="107">
        <f>H14</f>
        <v>0.12</v>
      </c>
      <c r="G100" s="102"/>
      <c r="H100" s="106">
        <f>F100*(1+H88)</f>
        <v>0.13200000000000001</v>
      </c>
      <c r="I100" s="66"/>
      <c r="J100" s="66"/>
    </row>
    <row r="101" spans="1:10" ht="4.5" customHeight="1" x14ac:dyDescent="0.2">
      <c r="A101" s="27"/>
      <c r="B101" s="66"/>
      <c r="C101" s="66"/>
      <c r="D101" s="67"/>
      <c r="E101" s="66"/>
      <c r="F101" s="68"/>
      <c r="G101" s="66"/>
      <c r="H101" s="67"/>
      <c r="I101" s="66"/>
      <c r="J101" s="66"/>
    </row>
    <row r="102" spans="1:10" x14ac:dyDescent="0.2">
      <c r="A102" s="27"/>
      <c r="B102" s="66" t="s">
        <v>264</v>
      </c>
      <c r="C102" s="66"/>
      <c r="D102" s="108">
        <f>$J$54/D100</f>
        <v>1814.5247636280649</v>
      </c>
      <c r="E102" s="66"/>
      <c r="F102" s="108">
        <f>$J$54/F100</f>
        <v>1633.0722872652584</v>
      </c>
      <c r="G102" s="66"/>
      <c r="H102" s="108">
        <f>$J$54/H100</f>
        <v>1484.611170241144</v>
      </c>
      <c r="I102" s="66"/>
      <c r="J102" s="66"/>
    </row>
    <row r="103" spans="1:10" ht="3" customHeight="1" x14ac:dyDescent="0.2">
      <c r="A103" s="27"/>
      <c r="B103" s="66"/>
      <c r="C103" s="66"/>
      <c r="D103" s="67"/>
      <c r="E103" s="66"/>
      <c r="F103" s="68"/>
      <c r="G103" s="66"/>
      <c r="H103" s="67"/>
      <c r="I103" s="66"/>
      <c r="J103" s="66"/>
    </row>
    <row r="104" spans="1:10" x14ac:dyDescent="0.2">
      <c r="A104" s="27"/>
      <c r="B104" s="66" t="s">
        <v>265</v>
      </c>
      <c r="C104" s="66"/>
      <c r="D104" s="108">
        <f>$J$72/D100</f>
        <v>1016.1913197704747</v>
      </c>
      <c r="E104" s="66"/>
      <c r="F104" s="108">
        <f>$J$72/F100</f>
        <v>914.57218779342725</v>
      </c>
      <c r="G104" s="66"/>
      <c r="H104" s="108">
        <f>$J$72/H100</f>
        <v>831.4292616303884</v>
      </c>
      <c r="I104" s="66"/>
      <c r="J104" s="66"/>
    </row>
    <row r="105" spans="1:10" ht="3.75" customHeight="1" x14ac:dyDescent="0.2">
      <c r="A105" s="27"/>
      <c r="B105" s="66"/>
      <c r="C105" s="66"/>
      <c r="D105" s="67"/>
      <c r="E105" s="66"/>
      <c r="F105" s="68"/>
      <c r="G105" s="66"/>
      <c r="H105" s="67"/>
      <c r="I105" s="66"/>
      <c r="J105" s="66"/>
    </row>
    <row r="106" spans="1:10" x14ac:dyDescent="0.2">
      <c r="A106" s="27"/>
      <c r="B106" s="66" t="s">
        <v>72</v>
      </c>
      <c r="C106" s="66"/>
      <c r="D106" s="108">
        <f>$J$75/D100</f>
        <v>2830.7160833985395</v>
      </c>
      <c r="E106" s="66"/>
      <c r="F106" s="108">
        <f>$J$75/F100</f>
        <v>2547.6444750586857</v>
      </c>
      <c r="G106" s="66"/>
      <c r="H106" s="108">
        <f>$J$75/H100</f>
        <v>2316.0404318715323</v>
      </c>
      <c r="I106" s="66"/>
      <c r="J106" s="66"/>
    </row>
    <row r="107" spans="1:10" ht="5.25" customHeight="1" x14ac:dyDescent="0.2">
      <c r="A107" s="27"/>
      <c r="B107" s="66"/>
      <c r="C107" s="66"/>
      <c r="D107" s="67"/>
      <c r="E107" s="66"/>
      <c r="F107" s="68"/>
      <c r="G107" s="66"/>
      <c r="H107" s="67"/>
      <c r="I107" s="66"/>
      <c r="J107" s="66"/>
    </row>
    <row r="108" spans="1:10" x14ac:dyDescent="0.2">
      <c r="A108" s="27"/>
      <c r="B108" s="62"/>
      <c r="C108" s="62"/>
      <c r="D108" s="61"/>
      <c r="E108" s="62"/>
      <c r="F108" s="63"/>
      <c r="G108" s="62"/>
      <c r="H108" s="61"/>
      <c r="I108" s="62"/>
      <c r="J108" s="62"/>
    </row>
    <row r="109" spans="1:10" s="27" customFormat="1" x14ac:dyDescent="0.2">
      <c r="D109" s="113"/>
      <c r="F109" s="28"/>
      <c r="H109" s="113"/>
    </row>
    <row r="110" spans="1:10" s="27" customFormat="1" x14ac:dyDescent="0.2">
      <c r="D110" s="113"/>
      <c r="F110" s="28"/>
      <c r="H110" s="113"/>
    </row>
    <row r="111" spans="1:10" s="27" customFormat="1" x14ac:dyDescent="0.2">
      <c r="D111" s="113"/>
      <c r="F111" s="28"/>
      <c r="H111" s="113"/>
    </row>
    <row r="112" spans="1:10" s="27" customFormat="1" x14ac:dyDescent="0.2">
      <c r="D112" s="113"/>
      <c r="F112" s="28"/>
      <c r="H112" s="113"/>
    </row>
    <row r="113" spans="4:8" s="27" customFormat="1" x14ac:dyDescent="0.2">
      <c r="D113" s="113"/>
      <c r="F113" s="28"/>
      <c r="H113" s="113"/>
    </row>
    <row r="114" spans="4:8" s="27" customFormat="1" x14ac:dyDescent="0.2">
      <c r="D114" s="113"/>
      <c r="F114" s="28"/>
      <c r="H114" s="113"/>
    </row>
    <row r="115" spans="4:8" s="27" customFormat="1" x14ac:dyDescent="0.2">
      <c r="D115" s="113"/>
      <c r="F115" s="28"/>
      <c r="H115" s="113"/>
    </row>
    <row r="116" spans="4:8" s="27" customFormat="1" x14ac:dyDescent="0.2">
      <c r="D116" s="113"/>
      <c r="F116" s="28"/>
      <c r="H116" s="113"/>
    </row>
    <row r="117" spans="4:8" s="27" customFormat="1" x14ac:dyDescent="0.2">
      <c r="D117" s="113"/>
      <c r="F117" s="28"/>
      <c r="H117" s="113"/>
    </row>
    <row r="118" spans="4:8" s="27" customFormat="1" x14ac:dyDescent="0.2">
      <c r="D118" s="113"/>
      <c r="F118" s="28"/>
      <c r="H118" s="113"/>
    </row>
    <row r="119" spans="4:8" s="27" customFormat="1" x14ac:dyDescent="0.2">
      <c r="D119" s="113"/>
      <c r="F119" s="28"/>
      <c r="H119" s="113"/>
    </row>
    <row r="120" spans="4:8" s="27" customFormat="1" x14ac:dyDescent="0.2">
      <c r="D120" s="113"/>
      <c r="F120" s="28"/>
      <c r="H120" s="113"/>
    </row>
    <row r="121" spans="4:8" s="27" customFormat="1" x14ac:dyDescent="0.2">
      <c r="D121" s="113"/>
      <c r="F121" s="28"/>
      <c r="H121" s="113"/>
    </row>
    <row r="122" spans="4:8" s="27" customFormat="1" x14ac:dyDescent="0.2">
      <c r="D122" s="113"/>
      <c r="F122" s="28"/>
      <c r="H122" s="113"/>
    </row>
    <row r="123" spans="4:8" s="27" customFormat="1" x14ac:dyDescent="0.2">
      <c r="D123" s="113"/>
      <c r="F123" s="28"/>
      <c r="H123" s="113"/>
    </row>
    <row r="124" spans="4:8" s="27" customFormat="1" x14ac:dyDescent="0.2">
      <c r="D124" s="113"/>
      <c r="F124" s="28"/>
      <c r="H124" s="113"/>
    </row>
    <row r="125" spans="4:8" s="27" customFormat="1" x14ac:dyDescent="0.2">
      <c r="D125" s="113"/>
      <c r="F125" s="28"/>
      <c r="H125" s="113"/>
    </row>
    <row r="126" spans="4:8" s="27" customFormat="1" x14ac:dyDescent="0.2">
      <c r="D126" s="113"/>
      <c r="F126" s="28"/>
      <c r="H126" s="113"/>
    </row>
    <row r="127" spans="4:8" s="27" customFormat="1" x14ac:dyDescent="0.2">
      <c r="D127" s="113"/>
      <c r="F127" s="28"/>
      <c r="H127" s="113"/>
    </row>
    <row r="128" spans="4:8" s="27" customFormat="1" x14ac:dyDescent="0.2">
      <c r="D128" s="113"/>
      <c r="F128" s="28"/>
      <c r="H128" s="113"/>
    </row>
    <row r="129" spans="4:8" s="27" customFormat="1" x14ac:dyDescent="0.2">
      <c r="D129" s="113"/>
      <c r="F129" s="28"/>
      <c r="H129" s="113"/>
    </row>
    <row r="130" spans="4:8" s="27" customFormat="1" x14ac:dyDescent="0.2">
      <c r="D130" s="113"/>
      <c r="F130" s="28"/>
      <c r="H130" s="113"/>
    </row>
    <row r="131" spans="4:8" s="27" customFormat="1" x14ac:dyDescent="0.2">
      <c r="D131" s="113"/>
      <c r="F131" s="28"/>
      <c r="H131" s="113"/>
    </row>
    <row r="132" spans="4:8" s="27" customFormat="1" x14ac:dyDescent="0.2">
      <c r="D132" s="113"/>
      <c r="F132" s="28"/>
      <c r="H132" s="113"/>
    </row>
    <row r="133" spans="4:8" s="27" customFormat="1" x14ac:dyDescent="0.2">
      <c r="D133" s="113"/>
      <c r="F133" s="28"/>
      <c r="H133" s="113"/>
    </row>
    <row r="134" spans="4:8" s="27" customFormat="1" x14ac:dyDescent="0.2">
      <c r="D134" s="113"/>
      <c r="F134" s="28"/>
      <c r="H134" s="113"/>
    </row>
    <row r="135" spans="4:8" s="27" customFormat="1" x14ac:dyDescent="0.2">
      <c r="D135" s="113"/>
      <c r="F135" s="28"/>
      <c r="H135" s="113"/>
    </row>
    <row r="136" spans="4:8" s="27" customFormat="1" x14ac:dyDescent="0.2">
      <c r="D136" s="113"/>
      <c r="F136" s="28"/>
      <c r="H136" s="113"/>
    </row>
    <row r="137" spans="4:8" s="27" customFormat="1" x14ac:dyDescent="0.2">
      <c r="D137" s="113"/>
      <c r="F137" s="28"/>
      <c r="H137" s="113"/>
    </row>
    <row r="138" spans="4:8" s="27" customFormat="1" x14ac:dyDescent="0.2">
      <c r="D138" s="113"/>
      <c r="F138" s="28"/>
      <c r="H138" s="113"/>
    </row>
    <row r="139" spans="4:8" s="27" customFormat="1" x14ac:dyDescent="0.2">
      <c r="D139" s="113"/>
      <c r="F139" s="28"/>
      <c r="H139" s="113"/>
    </row>
    <row r="140" spans="4:8" s="27" customFormat="1" x14ac:dyDescent="0.2">
      <c r="D140" s="113"/>
      <c r="F140" s="28"/>
      <c r="H140" s="113"/>
    </row>
    <row r="141" spans="4:8" s="27" customFormat="1" x14ac:dyDescent="0.2">
      <c r="D141" s="113"/>
      <c r="F141" s="28"/>
      <c r="H141" s="113"/>
    </row>
    <row r="142" spans="4:8" s="27" customFormat="1" x14ac:dyDescent="0.2">
      <c r="D142" s="113"/>
      <c r="F142" s="28"/>
      <c r="H142" s="113"/>
    </row>
    <row r="143" spans="4:8" s="27" customFormat="1" x14ac:dyDescent="0.2">
      <c r="D143" s="113"/>
      <c r="F143" s="28"/>
      <c r="H143" s="113"/>
    </row>
    <row r="144" spans="4:8" s="27" customFormat="1" x14ac:dyDescent="0.2">
      <c r="D144" s="113"/>
      <c r="F144" s="28"/>
      <c r="H144" s="113"/>
    </row>
    <row r="145" spans="4:8" s="27" customFormat="1" x14ac:dyDescent="0.2">
      <c r="D145" s="113"/>
      <c r="F145" s="28"/>
      <c r="H145" s="113"/>
    </row>
    <row r="146" spans="4:8" s="27" customFormat="1" x14ac:dyDescent="0.2">
      <c r="D146" s="113"/>
      <c r="F146" s="28"/>
      <c r="H146" s="113"/>
    </row>
    <row r="147" spans="4:8" s="27" customFormat="1" x14ac:dyDescent="0.2">
      <c r="D147" s="113"/>
      <c r="F147" s="28"/>
      <c r="H147" s="113"/>
    </row>
    <row r="148" spans="4:8" s="27" customFormat="1" x14ac:dyDescent="0.2">
      <c r="D148" s="113"/>
      <c r="F148" s="28"/>
      <c r="H148" s="113"/>
    </row>
    <row r="149" spans="4:8" s="27" customFormat="1" x14ac:dyDescent="0.2">
      <c r="D149" s="113"/>
      <c r="F149" s="28"/>
      <c r="H149" s="113"/>
    </row>
    <row r="150" spans="4:8" s="27" customFormat="1" x14ac:dyDescent="0.2">
      <c r="D150" s="113"/>
      <c r="F150" s="28"/>
      <c r="H150" s="113"/>
    </row>
    <row r="151" spans="4:8" s="27" customFormat="1" x14ac:dyDescent="0.2">
      <c r="D151" s="113"/>
      <c r="F151" s="28"/>
      <c r="H151" s="113"/>
    </row>
    <row r="152" spans="4:8" s="27" customFormat="1" x14ac:dyDescent="0.2">
      <c r="D152" s="113"/>
      <c r="F152" s="28"/>
      <c r="H152" s="113"/>
    </row>
    <row r="153" spans="4:8" s="27" customFormat="1" x14ac:dyDescent="0.2">
      <c r="D153" s="113"/>
      <c r="F153" s="28"/>
      <c r="H153" s="113"/>
    </row>
    <row r="154" spans="4:8" s="27" customFormat="1" x14ac:dyDescent="0.2">
      <c r="D154" s="113"/>
      <c r="F154" s="28"/>
      <c r="H154" s="113"/>
    </row>
    <row r="155" spans="4:8" s="27" customFormat="1" x14ac:dyDescent="0.2">
      <c r="D155" s="113"/>
      <c r="F155" s="28"/>
      <c r="H155" s="113"/>
    </row>
  </sheetData>
  <mergeCells count="9">
    <mergeCell ref="B8:J8"/>
    <mergeCell ref="B83:J83"/>
    <mergeCell ref="B85:J85"/>
    <mergeCell ref="B2:I2"/>
    <mergeCell ref="B3:I3"/>
    <mergeCell ref="B4:I4"/>
    <mergeCell ref="B5:I5"/>
    <mergeCell ref="B6:I6"/>
    <mergeCell ref="B84:J84"/>
  </mergeCells>
  <phoneticPr fontId="8"/>
  <hyperlinks>
    <hyperlink ref="B85:J85" location="SPMC" display="Spring Peas Machinery Costs table."/>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57" min="1" max="9" man="1"/>
  </rowBreaks>
  <ignoredErrors>
    <ignoredError sqref="J22:J23 J33 J40 J45 J49:J50 J72"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69"/>
  <sheetViews>
    <sheetView workbookViewId="0">
      <selection activeCell="D7" sqref="D7"/>
    </sheetView>
  </sheetViews>
  <sheetFormatPr defaultColWidth="11.42578125" defaultRowHeight="12.75" x14ac:dyDescent="0.2"/>
  <cols>
    <col min="1" max="1" width="3.140625" style="27" customWidth="1"/>
    <col min="2" max="2" width="12.7109375" customWidth="1"/>
    <col min="3" max="3" width="23.28515625" customWidth="1"/>
    <col min="4" max="4" width="31.28515625" customWidth="1"/>
    <col min="5" max="5" width="42.7109375" customWidth="1"/>
    <col min="6" max="9" width="11.42578125" customWidth="1"/>
    <col min="10" max="10" width="11.42578125" style="27" customWidth="1"/>
  </cols>
  <sheetData>
    <row r="1" spans="2:9" ht="15" customHeight="1" x14ac:dyDescent="0.2">
      <c r="B1" s="27"/>
      <c r="C1" s="27"/>
      <c r="D1" s="27"/>
      <c r="E1" s="27"/>
      <c r="F1" s="27"/>
      <c r="G1" s="27"/>
      <c r="H1" s="27"/>
      <c r="I1" s="27"/>
    </row>
    <row r="2" spans="2:9" ht="19.5" customHeight="1" x14ac:dyDescent="0.25">
      <c r="B2" s="536" t="s">
        <v>350</v>
      </c>
      <c r="C2" s="537"/>
      <c r="D2" s="537"/>
      <c r="E2" s="537"/>
      <c r="F2" s="27"/>
      <c r="G2" s="27"/>
      <c r="H2" s="27"/>
      <c r="I2" s="27"/>
    </row>
    <row r="3" spans="2:9" ht="33" customHeight="1" x14ac:dyDescent="0.2">
      <c r="B3" s="169" t="s">
        <v>146</v>
      </c>
      <c r="C3" s="169" t="s">
        <v>148</v>
      </c>
      <c r="D3" s="169" t="s">
        <v>150</v>
      </c>
      <c r="E3" s="169" t="s">
        <v>151</v>
      </c>
      <c r="F3" s="27"/>
      <c r="G3" s="27"/>
      <c r="H3" s="27"/>
      <c r="I3" s="27"/>
    </row>
    <row r="4" spans="2:9" x14ac:dyDescent="0.2">
      <c r="B4" s="110"/>
      <c r="C4" s="110"/>
      <c r="D4" s="110"/>
      <c r="E4" s="110" t="s">
        <v>396</v>
      </c>
      <c r="F4" s="27"/>
      <c r="G4" s="27"/>
      <c r="H4" s="27"/>
      <c r="I4" s="27"/>
    </row>
    <row r="5" spans="2:9" x14ac:dyDescent="0.2">
      <c r="B5" s="64" t="s">
        <v>149</v>
      </c>
      <c r="C5" s="64" t="s">
        <v>174</v>
      </c>
      <c r="D5" s="64" t="s">
        <v>338</v>
      </c>
      <c r="E5" s="64" t="s">
        <v>262</v>
      </c>
      <c r="F5" s="27"/>
      <c r="G5" s="27"/>
      <c r="H5" s="27"/>
      <c r="I5" s="27"/>
    </row>
    <row r="6" spans="2:9" x14ac:dyDescent="0.2">
      <c r="B6" s="71"/>
      <c r="C6" s="71"/>
      <c r="D6" s="71" t="s">
        <v>469</v>
      </c>
      <c r="E6" s="71"/>
      <c r="F6" s="27"/>
      <c r="G6" s="27"/>
      <c r="H6" s="27"/>
      <c r="I6" s="27"/>
    </row>
    <row r="7" spans="2:9" x14ac:dyDescent="0.2">
      <c r="B7" s="71" t="s">
        <v>180</v>
      </c>
      <c r="C7" s="71" t="s">
        <v>111</v>
      </c>
      <c r="D7" s="71" t="s">
        <v>339</v>
      </c>
      <c r="E7" s="71" t="s">
        <v>126</v>
      </c>
      <c r="F7" s="27"/>
      <c r="G7" s="27"/>
      <c r="H7" s="27"/>
      <c r="I7" s="27"/>
    </row>
    <row r="8" spans="2:9" x14ac:dyDescent="0.2">
      <c r="B8" s="110"/>
      <c r="C8" s="110"/>
      <c r="D8" s="110"/>
      <c r="E8" s="110"/>
      <c r="F8" s="27"/>
      <c r="G8" s="27"/>
      <c r="H8" s="27"/>
      <c r="I8" s="27"/>
    </row>
    <row r="9" spans="2:9" x14ac:dyDescent="0.2">
      <c r="B9" s="64" t="s">
        <v>204</v>
      </c>
      <c r="C9" s="64" t="s">
        <v>181</v>
      </c>
      <c r="D9" s="64"/>
      <c r="E9" s="64"/>
      <c r="F9" s="27"/>
      <c r="G9" s="27"/>
      <c r="H9" s="27"/>
      <c r="I9" s="27"/>
    </row>
    <row r="10" spans="2:9" x14ac:dyDescent="0.2">
      <c r="B10" s="71"/>
      <c r="C10" s="71"/>
      <c r="D10" s="71"/>
      <c r="E10" s="71"/>
      <c r="F10" s="27"/>
      <c r="G10" s="27"/>
      <c r="H10" s="27"/>
      <c r="I10" s="27"/>
    </row>
    <row r="11" spans="2:9" x14ac:dyDescent="0.2">
      <c r="B11" s="71" t="s">
        <v>167</v>
      </c>
      <c r="C11" s="71" t="s">
        <v>168</v>
      </c>
      <c r="D11" s="71" t="s">
        <v>128</v>
      </c>
      <c r="E11" s="71" t="s">
        <v>92</v>
      </c>
      <c r="F11" s="27"/>
      <c r="G11" s="27"/>
      <c r="H11" s="27"/>
      <c r="I11" s="27"/>
    </row>
    <row r="12" spans="2:9" x14ac:dyDescent="0.2">
      <c r="B12" s="110"/>
      <c r="C12" s="110"/>
      <c r="D12" s="110"/>
      <c r="E12" s="110"/>
      <c r="F12" s="27"/>
      <c r="G12" s="27"/>
      <c r="H12" s="27"/>
      <c r="I12" s="27"/>
    </row>
    <row r="13" spans="2:9" x14ac:dyDescent="0.2">
      <c r="B13" s="64" t="s">
        <v>147</v>
      </c>
      <c r="C13" s="64" t="s">
        <v>152</v>
      </c>
      <c r="D13" s="64" t="s">
        <v>322</v>
      </c>
      <c r="E13" s="64"/>
      <c r="F13" s="27"/>
      <c r="G13" s="27"/>
      <c r="H13" s="27"/>
      <c r="I13" s="27"/>
    </row>
    <row r="14" spans="2:9" x14ac:dyDescent="0.2">
      <c r="B14" s="111"/>
      <c r="C14" s="111"/>
      <c r="D14" s="111"/>
      <c r="E14" s="111" t="s">
        <v>395</v>
      </c>
      <c r="F14" s="27"/>
      <c r="G14" s="27"/>
      <c r="H14" s="27"/>
      <c r="I14" s="27"/>
    </row>
    <row r="15" spans="2:9" x14ac:dyDescent="0.2">
      <c r="B15" s="62" t="s">
        <v>173</v>
      </c>
      <c r="C15" s="62" t="s">
        <v>174</v>
      </c>
      <c r="D15" s="62" t="s">
        <v>338</v>
      </c>
      <c r="E15" s="62" t="s">
        <v>263</v>
      </c>
      <c r="F15" s="27"/>
      <c r="G15" s="27"/>
      <c r="H15" s="27"/>
      <c r="I15" s="27"/>
    </row>
    <row r="16" spans="2:9" x14ac:dyDescent="0.2">
      <c r="B16" s="27"/>
      <c r="C16" s="27"/>
      <c r="D16" s="27"/>
      <c r="E16" s="27"/>
      <c r="F16" s="27"/>
      <c r="G16" s="27"/>
      <c r="H16" s="27"/>
      <c r="I16" s="27"/>
    </row>
    <row r="17" spans="2:9" x14ac:dyDescent="0.2">
      <c r="B17" s="27"/>
      <c r="C17" s="27"/>
      <c r="D17" s="27"/>
      <c r="E17" s="27"/>
      <c r="F17" s="27"/>
      <c r="G17" s="27"/>
      <c r="H17" s="27"/>
      <c r="I17" s="27"/>
    </row>
    <row r="18" spans="2:9" s="341" customFormat="1" x14ac:dyDescent="0.2"/>
    <row r="19" spans="2:9" s="341" customFormat="1" x14ac:dyDescent="0.2"/>
    <row r="20" spans="2:9" s="341" customFormat="1" x14ac:dyDescent="0.2"/>
    <row r="21" spans="2:9" s="341" customFormat="1" x14ac:dyDescent="0.2"/>
    <row r="22" spans="2:9" s="341" customFormat="1" x14ac:dyDescent="0.2"/>
    <row r="23" spans="2:9" s="341" customFormat="1" x14ac:dyDescent="0.2"/>
    <row r="24" spans="2:9" s="341" customFormat="1" x14ac:dyDescent="0.2"/>
    <row r="25" spans="2:9" s="341" customFormat="1" x14ac:dyDescent="0.2"/>
    <row r="26" spans="2:9" s="341" customFormat="1" x14ac:dyDescent="0.2"/>
    <row r="27" spans="2:9" s="341" customFormat="1" x14ac:dyDescent="0.2"/>
    <row r="28" spans="2:9" s="341" customFormat="1" x14ac:dyDescent="0.2"/>
    <row r="29" spans="2:9" s="341" customFormat="1" x14ac:dyDescent="0.2"/>
    <row r="30" spans="2:9" s="341" customFormat="1" x14ac:dyDescent="0.2"/>
    <row r="31" spans="2:9" s="341" customFormat="1" x14ac:dyDescent="0.2"/>
    <row r="32" spans="2:9" x14ac:dyDescent="0.2">
      <c r="B32" s="27"/>
      <c r="C32" s="27"/>
      <c r="D32" s="27"/>
      <c r="E32" s="27"/>
      <c r="F32" s="27"/>
      <c r="G32" s="27"/>
      <c r="H32" s="27"/>
      <c r="I32" s="27"/>
    </row>
    <row r="33" spans="2:9" x14ac:dyDescent="0.2">
      <c r="B33" s="27"/>
      <c r="C33" s="27"/>
      <c r="D33" s="27"/>
      <c r="E33" s="27"/>
      <c r="F33" s="27"/>
      <c r="G33" s="27"/>
      <c r="H33" s="27"/>
      <c r="I33" s="27"/>
    </row>
    <row r="34" spans="2:9" x14ac:dyDescent="0.2">
      <c r="B34" s="27"/>
      <c r="C34" s="27"/>
      <c r="D34" s="27"/>
      <c r="E34" s="27"/>
      <c r="F34" s="27"/>
      <c r="G34" s="27"/>
      <c r="H34" s="27"/>
      <c r="I34" s="27"/>
    </row>
    <row r="35" spans="2:9" x14ac:dyDescent="0.2">
      <c r="B35" s="27"/>
      <c r="C35" s="27"/>
      <c r="D35" s="27"/>
      <c r="E35" s="27"/>
      <c r="F35" s="27"/>
      <c r="G35" s="27"/>
      <c r="H35" s="27"/>
      <c r="I35" s="27"/>
    </row>
    <row r="36" spans="2:9" x14ac:dyDescent="0.2">
      <c r="B36" s="27"/>
      <c r="C36" s="27"/>
      <c r="D36" s="27"/>
      <c r="E36" s="27"/>
      <c r="F36" s="27"/>
      <c r="G36" s="27"/>
      <c r="H36" s="27"/>
      <c r="I36" s="27"/>
    </row>
    <row r="37" spans="2:9" x14ac:dyDescent="0.2">
      <c r="B37" s="27"/>
      <c r="C37" s="27"/>
      <c r="D37" s="27"/>
      <c r="E37" s="27"/>
      <c r="F37" s="27"/>
      <c r="G37" s="27"/>
      <c r="H37" s="27"/>
      <c r="I37" s="27"/>
    </row>
    <row r="38" spans="2:9" x14ac:dyDescent="0.2">
      <c r="B38" s="27"/>
      <c r="C38" s="27"/>
      <c r="D38" s="27"/>
      <c r="E38" s="27"/>
      <c r="F38" s="27"/>
      <c r="G38" s="27"/>
      <c r="H38" s="27"/>
      <c r="I38" s="27"/>
    </row>
    <row r="39" spans="2:9" x14ac:dyDescent="0.2">
      <c r="B39" s="27"/>
      <c r="C39" s="27"/>
      <c r="D39" s="27"/>
      <c r="E39" s="27"/>
      <c r="F39" s="27"/>
      <c r="G39" s="27"/>
      <c r="H39" s="27"/>
      <c r="I39" s="27"/>
    </row>
    <row r="40" spans="2:9" x14ac:dyDescent="0.2">
      <c r="B40" s="27"/>
      <c r="C40" s="27"/>
      <c r="D40" s="27"/>
      <c r="E40" s="27"/>
      <c r="F40" s="27"/>
      <c r="G40" s="27"/>
      <c r="H40" s="27"/>
      <c r="I40" s="27"/>
    </row>
    <row r="41" spans="2:9" x14ac:dyDescent="0.2">
      <c r="B41" s="27"/>
      <c r="C41" s="27"/>
      <c r="D41" s="27"/>
      <c r="E41" s="27"/>
      <c r="F41" s="27"/>
      <c r="G41" s="27"/>
      <c r="H41" s="27"/>
      <c r="I41" s="27"/>
    </row>
    <row r="42" spans="2:9" x14ac:dyDescent="0.2">
      <c r="B42" s="27"/>
      <c r="C42" s="27"/>
      <c r="D42" s="27"/>
      <c r="E42" s="27"/>
      <c r="F42" s="27"/>
      <c r="G42" s="27"/>
      <c r="H42" s="27"/>
      <c r="I42" s="27"/>
    </row>
    <row r="43" spans="2:9" x14ac:dyDescent="0.2">
      <c r="B43" s="27"/>
      <c r="C43" s="27"/>
      <c r="D43" s="27"/>
      <c r="E43" s="27"/>
      <c r="F43" s="27"/>
      <c r="G43" s="27"/>
      <c r="H43" s="27"/>
      <c r="I43" s="27"/>
    </row>
    <row r="44" spans="2:9" x14ac:dyDescent="0.2">
      <c r="B44" s="27"/>
      <c r="C44" s="27"/>
      <c r="D44" s="27"/>
      <c r="E44" s="27"/>
      <c r="F44" s="27"/>
      <c r="G44" s="27"/>
      <c r="H44" s="27"/>
      <c r="I44" s="27"/>
    </row>
    <row r="45" spans="2:9" x14ac:dyDescent="0.2">
      <c r="B45" s="27"/>
      <c r="C45" s="27"/>
      <c r="D45" s="27"/>
      <c r="E45" s="27"/>
      <c r="F45" s="27"/>
      <c r="G45" s="27"/>
      <c r="H45" s="27"/>
      <c r="I45" s="27"/>
    </row>
    <row r="46" spans="2:9" x14ac:dyDescent="0.2">
      <c r="B46" s="27"/>
      <c r="C46" s="27"/>
      <c r="D46" s="27"/>
      <c r="E46" s="27"/>
      <c r="F46" s="27"/>
      <c r="G46" s="27"/>
      <c r="H46" s="27"/>
      <c r="I46" s="27"/>
    </row>
    <row r="47" spans="2:9" x14ac:dyDescent="0.2">
      <c r="B47" s="27"/>
      <c r="C47" s="27"/>
      <c r="D47" s="27"/>
      <c r="E47" s="27"/>
      <c r="F47" s="27"/>
      <c r="G47" s="27"/>
      <c r="H47" s="27"/>
      <c r="I47" s="27"/>
    </row>
    <row r="48" spans="2:9" x14ac:dyDescent="0.2">
      <c r="B48" s="27"/>
      <c r="C48" s="27"/>
      <c r="D48" s="27"/>
      <c r="E48" s="27"/>
      <c r="F48" s="27"/>
      <c r="G48" s="27"/>
      <c r="H48" s="27"/>
      <c r="I48" s="27"/>
    </row>
    <row r="49" spans="2:9" x14ac:dyDescent="0.2">
      <c r="B49" s="27"/>
      <c r="C49" s="27"/>
      <c r="D49" s="27"/>
      <c r="E49" s="27"/>
      <c r="F49" s="27"/>
      <c r="G49" s="27"/>
      <c r="H49" s="27"/>
      <c r="I49" s="27"/>
    </row>
    <row r="50" spans="2:9" x14ac:dyDescent="0.2">
      <c r="B50" s="27"/>
      <c r="C50" s="27"/>
      <c r="D50" s="27"/>
      <c r="E50" s="27"/>
      <c r="F50" s="27"/>
      <c r="G50" s="27"/>
      <c r="H50" s="27"/>
      <c r="I50" s="27"/>
    </row>
    <row r="51" spans="2:9" x14ac:dyDescent="0.2">
      <c r="B51" s="27"/>
      <c r="C51" s="27"/>
      <c r="D51" s="27"/>
      <c r="E51" s="27"/>
      <c r="F51" s="27"/>
      <c r="G51" s="27"/>
      <c r="H51" s="27"/>
      <c r="I51" s="27"/>
    </row>
    <row r="52" spans="2:9" x14ac:dyDescent="0.2">
      <c r="B52" s="27"/>
      <c r="C52" s="27"/>
      <c r="D52" s="27"/>
      <c r="E52" s="27"/>
      <c r="F52" s="27"/>
      <c r="G52" s="27"/>
      <c r="H52" s="27"/>
      <c r="I52" s="27"/>
    </row>
    <row r="53" spans="2:9" x14ac:dyDescent="0.2">
      <c r="B53" s="27"/>
      <c r="C53" s="27"/>
      <c r="D53" s="27"/>
      <c r="E53" s="27"/>
      <c r="F53" s="27"/>
      <c r="G53" s="27"/>
      <c r="H53" s="27"/>
      <c r="I53" s="27"/>
    </row>
    <row r="54" spans="2:9" x14ac:dyDescent="0.2">
      <c r="B54" s="27"/>
      <c r="C54" s="27"/>
      <c r="D54" s="27"/>
      <c r="E54" s="27"/>
      <c r="F54" s="27"/>
      <c r="G54" s="27"/>
      <c r="H54" s="27"/>
      <c r="I54" s="27"/>
    </row>
    <row r="55" spans="2:9" x14ac:dyDescent="0.2">
      <c r="B55" s="27"/>
      <c r="C55" s="27"/>
      <c r="D55" s="27"/>
      <c r="E55" s="27"/>
      <c r="F55" s="27"/>
      <c r="G55" s="27"/>
      <c r="H55" s="27"/>
      <c r="I55" s="27"/>
    </row>
    <row r="56" spans="2:9" x14ac:dyDescent="0.2">
      <c r="B56" s="27"/>
      <c r="C56" s="27"/>
      <c r="D56" s="27"/>
      <c r="E56" s="27"/>
      <c r="F56" s="27"/>
      <c r="G56" s="27"/>
      <c r="H56" s="27"/>
      <c r="I56" s="27"/>
    </row>
    <row r="57" spans="2:9" x14ac:dyDescent="0.2">
      <c r="B57" s="27"/>
      <c r="C57" s="27"/>
      <c r="D57" s="27"/>
      <c r="E57" s="27"/>
      <c r="F57" s="27"/>
      <c r="G57" s="27"/>
      <c r="H57" s="27"/>
      <c r="I57" s="27"/>
    </row>
    <row r="58" spans="2:9" x14ac:dyDescent="0.2">
      <c r="B58" s="27"/>
      <c r="C58" s="27"/>
      <c r="D58" s="27"/>
      <c r="E58" s="27"/>
      <c r="F58" s="27"/>
      <c r="G58" s="27"/>
      <c r="H58" s="27"/>
      <c r="I58" s="27"/>
    </row>
    <row r="59" spans="2:9" x14ac:dyDescent="0.2">
      <c r="B59" s="27"/>
      <c r="C59" s="27"/>
      <c r="D59" s="27"/>
      <c r="E59" s="27"/>
      <c r="F59" s="27"/>
      <c r="G59" s="27"/>
      <c r="H59" s="27"/>
      <c r="I59" s="27"/>
    </row>
    <row r="60" spans="2:9" x14ac:dyDescent="0.2">
      <c r="B60" s="27"/>
      <c r="C60" s="27"/>
      <c r="D60" s="27"/>
      <c r="E60" s="27"/>
      <c r="F60" s="27"/>
      <c r="G60" s="27"/>
      <c r="H60" s="27"/>
      <c r="I60" s="27"/>
    </row>
    <row r="61" spans="2:9" x14ac:dyDescent="0.2">
      <c r="B61" s="27"/>
      <c r="C61" s="27"/>
      <c r="D61" s="27"/>
      <c r="E61" s="27"/>
      <c r="F61" s="27"/>
      <c r="G61" s="27"/>
      <c r="H61" s="27"/>
      <c r="I61" s="27"/>
    </row>
    <row r="62" spans="2:9" x14ac:dyDescent="0.2">
      <c r="B62" s="27"/>
      <c r="C62" s="27"/>
      <c r="D62" s="27"/>
      <c r="E62" s="27"/>
      <c r="F62" s="27"/>
      <c r="G62" s="27"/>
      <c r="H62" s="27"/>
      <c r="I62" s="27"/>
    </row>
    <row r="63" spans="2:9" x14ac:dyDescent="0.2">
      <c r="B63" s="27"/>
      <c r="C63" s="27"/>
      <c r="D63" s="27"/>
      <c r="E63" s="27"/>
    </row>
    <row r="64" spans="2:9" x14ac:dyDescent="0.2">
      <c r="B64" s="27"/>
      <c r="C64" s="27"/>
      <c r="D64" s="27"/>
      <c r="E64" s="27"/>
    </row>
    <row r="65" spans="2:5" x14ac:dyDescent="0.2">
      <c r="B65" s="27"/>
      <c r="C65" s="27"/>
      <c r="D65" s="27"/>
      <c r="E65" s="27"/>
    </row>
    <row r="66" spans="2:5" x14ac:dyDescent="0.2">
      <c r="B66" s="27"/>
      <c r="C66" s="27"/>
      <c r="D66" s="27"/>
      <c r="E66" s="27"/>
    </row>
    <row r="67" spans="2:5" x14ac:dyDescent="0.2">
      <c r="B67" s="27"/>
      <c r="C67" s="27"/>
      <c r="D67" s="27"/>
      <c r="E67" s="27"/>
    </row>
    <row r="68" spans="2:5" x14ac:dyDescent="0.2">
      <c r="B68" s="27"/>
      <c r="C68" s="27"/>
      <c r="D68" s="27"/>
      <c r="E68" s="27"/>
    </row>
    <row r="69" spans="2:5" x14ac:dyDescent="0.2">
      <c r="B69" s="27"/>
      <c r="C69" s="27"/>
      <c r="D69" s="27"/>
      <c r="E69" s="27"/>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4"/>
  <sheetViews>
    <sheetView topLeftCell="A8" zoomScaleNormal="100" workbookViewId="0">
      <selection activeCell="D32" sqref="D32"/>
    </sheetView>
  </sheetViews>
  <sheetFormatPr defaultColWidth="8.7109375" defaultRowHeight="12.75" x14ac:dyDescent="0.2"/>
  <cols>
    <col min="1" max="1" width="3.140625" customWidth="1"/>
    <col min="2" max="2" width="27.140625" customWidth="1"/>
    <col min="3" max="3" width="2.42578125" customWidth="1"/>
    <col min="4" max="4" width="12" style="46" customWidth="1"/>
    <col min="5" max="5" width="2.42578125" customWidth="1"/>
    <col min="6" max="6" width="11" style="14" customWidth="1"/>
    <col min="7" max="7" width="2.42578125" customWidth="1"/>
    <col min="8" max="8" width="10.7109375" style="46" customWidth="1"/>
    <col min="9" max="9" width="2.42578125" customWidth="1"/>
    <col min="10" max="10" width="20.7109375" style="26" customWidth="1"/>
    <col min="11" max="11" width="3.28515625" hidden="1" customWidth="1"/>
    <col min="12" max="33" width="8.7109375" style="27" customWidth="1"/>
  </cols>
  <sheetData>
    <row r="1" spans="1:44" s="27" customFormat="1" x14ac:dyDescent="0.2">
      <c r="D1" s="113"/>
      <c r="F1" s="28"/>
      <c r="H1" s="113"/>
    </row>
    <row r="2" spans="1:44" s="27" customFormat="1" ht="18" customHeight="1" x14ac:dyDescent="0.2">
      <c r="A2" s="438"/>
      <c r="B2" s="273" t="s">
        <v>412</v>
      </c>
      <c r="C2" s="187"/>
      <c r="D2" s="190"/>
      <c r="E2" s="187"/>
      <c r="F2" s="439"/>
      <c r="G2" s="187"/>
      <c r="H2" s="190"/>
      <c r="I2" s="187"/>
      <c r="J2" s="187"/>
    </row>
    <row r="3" spans="1:44" s="27" customFormat="1" x14ac:dyDescent="0.2">
      <c r="A3" s="438"/>
      <c r="B3" s="550" t="s">
        <v>366</v>
      </c>
      <c r="C3" s="550"/>
      <c r="D3" s="550"/>
      <c r="E3" s="550"/>
      <c r="F3" s="550"/>
      <c r="G3" s="550"/>
      <c r="H3" s="550"/>
      <c r="I3" s="550"/>
      <c r="J3" s="550"/>
    </row>
    <row r="4" spans="1:44" s="53" customFormat="1" ht="14.25" x14ac:dyDescent="0.2">
      <c r="A4" s="440"/>
      <c r="B4" s="429" t="s">
        <v>413</v>
      </c>
      <c r="C4" s="430"/>
      <c r="D4" s="430"/>
      <c r="E4" s="430"/>
      <c r="F4" s="430"/>
      <c r="G4" s="430"/>
      <c r="H4" s="430"/>
      <c r="I4" s="430"/>
      <c r="J4" s="441"/>
      <c r="M4" s="442"/>
      <c r="N4" s="442"/>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row>
    <row r="5" spans="1:44" s="27" customFormat="1" x14ac:dyDescent="0.2">
      <c r="A5" s="443"/>
      <c r="B5" s="444" t="s">
        <v>414</v>
      </c>
      <c r="C5" s="444"/>
      <c r="D5" s="444"/>
      <c r="E5" s="444"/>
      <c r="F5" s="444"/>
      <c r="G5" s="444"/>
      <c r="H5" s="444"/>
      <c r="I5" s="444"/>
      <c r="J5" s="444"/>
    </row>
    <row r="6" spans="1:44" s="27" customFormat="1" x14ac:dyDescent="0.2">
      <c r="A6" s="443"/>
      <c r="B6" s="551" t="s">
        <v>369</v>
      </c>
      <c r="C6" s="551"/>
      <c r="D6" s="551"/>
      <c r="E6" s="551"/>
      <c r="F6" s="551"/>
      <c r="G6" s="551"/>
      <c r="H6" s="551"/>
      <c r="I6" s="551"/>
      <c r="J6" s="551"/>
    </row>
    <row r="7" spans="1:44" ht="7.5" customHeight="1" x14ac:dyDescent="0.2">
      <c r="A7" s="27"/>
      <c r="B7" s="27"/>
      <c r="C7" s="27"/>
      <c r="D7" s="113"/>
      <c r="E7" s="27"/>
      <c r="F7" s="28"/>
      <c r="G7" s="27"/>
      <c r="H7" s="113"/>
      <c r="I7" s="27"/>
      <c r="J7" s="27"/>
    </row>
    <row r="8" spans="1:44" s="52" customFormat="1" ht="31.5" customHeight="1" x14ac:dyDescent="0.25">
      <c r="A8" s="51"/>
      <c r="B8" s="552" t="s">
        <v>452</v>
      </c>
      <c r="C8" s="553"/>
      <c r="D8" s="553"/>
      <c r="E8" s="553"/>
      <c r="F8" s="553"/>
      <c r="G8" s="553"/>
      <c r="H8" s="553"/>
      <c r="I8" s="553"/>
      <c r="J8" s="553"/>
      <c r="K8" s="35"/>
      <c r="L8" s="51"/>
      <c r="M8" s="51"/>
      <c r="N8" s="51"/>
      <c r="O8" s="51"/>
      <c r="P8" s="51"/>
      <c r="Q8" s="51"/>
      <c r="R8" s="51"/>
      <c r="S8" s="51"/>
      <c r="T8" s="51"/>
      <c r="U8" s="51"/>
      <c r="V8" s="51"/>
      <c r="W8" s="51"/>
      <c r="X8" s="51"/>
      <c r="Y8" s="51"/>
      <c r="Z8" s="51"/>
      <c r="AA8" s="51"/>
      <c r="AB8" s="51"/>
      <c r="AC8" s="51"/>
      <c r="AD8" s="51"/>
      <c r="AE8" s="51"/>
      <c r="AF8" s="51"/>
      <c r="AG8" s="51"/>
    </row>
    <row r="9" spans="1:44" s="54" customFormat="1" ht="3.75" customHeight="1" x14ac:dyDescent="0.2">
      <c r="A9" s="53"/>
      <c r="B9" s="445"/>
      <c r="C9" s="445"/>
      <c r="D9" s="446"/>
      <c r="E9" s="445"/>
      <c r="F9" s="447"/>
      <c r="G9" s="445"/>
      <c r="H9" s="446"/>
      <c r="I9" s="445"/>
      <c r="J9" s="445"/>
      <c r="K9" s="119"/>
      <c r="L9" s="53"/>
      <c r="M9" s="53"/>
      <c r="N9" s="53"/>
      <c r="O9" s="53"/>
      <c r="P9" s="53"/>
      <c r="Q9" s="53"/>
      <c r="R9" s="53"/>
      <c r="S9" s="53"/>
      <c r="T9" s="53"/>
      <c r="U9" s="53"/>
      <c r="V9" s="53"/>
      <c r="W9" s="53"/>
      <c r="X9" s="53"/>
      <c r="Y9" s="53"/>
      <c r="Z9" s="53"/>
      <c r="AA9" s="53"/>
      <c r="AB9" s="53"/>
      <c r="AC9" s="53"/>
      <c r="AD9" s="53"/>
      <c r="AE9" s="53"/>
      <c r="AF9" s="53"/>
      <c r="AG9" s="53"/>
    </row>
    <row r="10" spans="1:44" s="59" customFormat="1" ht="14.25" x14ac:dyDescent="0.2">
      <c r="A10" s="53"/>
      <c r="B10" s="55"/>
      <c r="C10" s="55"/>
      <c r="D10" s="56" t="s">
        <v>189</v>
      </c>
      <c r="E10" s="56"/>
      <c r="F10" s="57"/>
      <c r="G10" s="56"/>
      <c r="H10" s="56" t="s">
        <v>190</v>
      </c>
      <c r="I10" s="56"/>
      <c r="J10" s="58" t="s">
        <v>191</v>
      </c>
      <c r="L10" s="53"/>
      <c r="M10" s="53"/>
      <c r="N10" s="53"/>
      <c r="O10" s="53"/>
      <c r="P10" s="53"/>
      <c r="Q10" s="53"/>
      <c r="R10" s="53"/>
      <c r="S10" s="53"/>
      <c r="T10" s="53"/>
      <c r="U10" s="53"/>
      <c r="V10" s="53"/>
      <c r="W10" s="53"/>
      <c r="X10" s="53"/>
      <c r="Y10" s="53"/>
      <c r="Z10" s="53"/>
      <c r="AA10" s="53"/>
      <c r="AB10" s="53"/>
      <c r="AC10" s="53"/>
      <c r="AD10" s="53"/>
      <c r="AE10" s="53"/>
      <c r="AF10" s="53"/>
      <c r="AG10" s="53"/>
    </row>
    <row r="11" spans="1:44" s="59" customFormat="1" ht="14.25" x14ac:dyDescent="0.2">
      <c r="A11" s="53"/>
      <c r="B11" s="60" t="s">
        <v>192</v>
      </c>
      <c r="C11" s="448"/>
      <c r="D11" s="60" t="s">
        <v>193</v>
      </c>
      <c r="E11" s="60"/>
      <c r="F11" s="449" t="s">
        <v>194</v>
      </c>
      <c r="G11" s="60"/>
      <c r="H11" s="60" t="s">
        <v>307</v>
      </c>
      <c r="I11" s="60"/>
      <c r="J11" s="450" t="s">
        <v>195</v>
      </c>
      <c r="L11" s="53"/>
      <c r="M11" s="53"/>
      <c r="N11" s="53"/>
      <c r="O11" s="53"/>
      <c r="P11" s="53"/>
      <c r="Q11" s="53"/>
      <c r="R11" s="53"/>
      <c r="S11" s="53"/>
      <c r="T11" s="53"/>
      <c r="U11" s="53"/>
      <c r="V11" s="53"/>
      <c r="W11" s="53"/>
      <c r="X11" s="53"/>
      <c r="Y11" s="53"/>
      <c r="Z11" s="53"/>
      <c r="AA11" s="53"/>
      <c r="AB11" s="53"/>
      <c r="AC11" s="53"/>
      <c r="AD11" s="53"/>
      <c r="AE11" s="53"/>
      <c r="AF11" s="53"/>
      <c r="AG11" s="53"/>
    </row>
    <row r="12" spans="1:44" ht="5.25" customHeight="1" x14ac:dyDescent="0.2">
      <c r="A12" s="27"/>
      <c r="B12" s="1"/>
      <c r="C12" s="2"/>
      <c r="D12" s="1"/>
      <c r="E12" s="2"/>
      <c r="F12" s="3"/>
      <c r="G12" s="2"/>
      <c r="H12" s="1"/>
      <c r="I12" s="2"/>
      <c r="J12" s="4"/>
      <c r="K12" s="123"/>
    </row>
    <row r="13" spans="1:44" x14ac:dyDescent="0.2">
      <c r="A13" s="27"/>
      <c r="B13" s="5" t="s">
        <v>196</v>
      </c>
      <c r="C13" s="433"/>
      <c r="D13" s="31"/>
      <c r="E13" s="433"/>
      <c r="F13" s="7"/>
      <c r="G13" s="433"/>
      <c r="H13" s="31"/>
      <c r="I13" s="433"/>
      <c r="J13" s="8"/>
    </row>
    <row r="14" spans="1:44" x14ac:dyDescent="0.2">
      <c r="A14" s="27"/>
      <c r="B14" s="451" t="s">
        <v>415</v>
      </c>
      <c r="C14" s="452"/>
      <c r="D14" s="453">
        <v>2000</v>
      </c>
      <c r="E14" s="452"/>
      <c r="F14" s="454" t="s">
        <v>73</v>
      </c>
      <c r="G14" s="452"/>
      <c r="H14" s="455">
        <v>0.25</v>
      </c>
      <c r="I14" s="452"/>
      <c r="J14" s="456">
        <f>D14*H14</f>
        <v>500</v>
      </c>
      <c r="K14" s="124"/>
      <c r="M14" s="34"/>
      <c r="N14" s="34"/>
      <c r="O14" s="34"/>
      <c r="P14" s="34"/>
      <c r="Q14" s="34"/>
    </row>
    <row r="15" spans="1:44" x14ac:dyDescent="0.2">
      <c r="A15" s="27"/>
      <c r="B15" s="452"/>
      <c r="C15" s="452"/>
      <c r="D15" s="457"/>
      <c r="E15" s="452"/>
      <c r="F15" s="458"/>
      <c r="G15" s="452"/>
      <c r="H15" s="459"/>
      <c r="I15" s="452"/>
      <c r="J15" s="456"/>
      <c r="K15" s="124"/>
    </row>
    <row r="16" spans="1:44" x14ac:dyDescent="0.2">
      <c r="A16" s="27"/>
      <c r="B16" s="5" t="s">
        <v>176</v>
      </c>
      <c r="C16" s="433"/>
      <c r="D16" s="31"/>
      <c r="E16" s="433"/>
      <c r="F16" s="7"/>
      <c r="G16" s="433"/>
      <c r="H16" s="115"/>
      <c r="I16" s="433"/>
      <c r="J16" s="460"/>
    </row>
    <row r="17" spans="1:33" ht="5.0999999999999996" customHeight="1" x14ac:dyDescent="0.2">
      <c r="A17" s="27"/>
      <c r="B17" s="433"/>
      <c r="C17" s="433"/>
      <c r="D17" s="31"/>
      <c r="E17" s="433"/>
      <c r="F17" s="7"/>
      <c r="G17" s="433"/>
      <c r="H17" s="115"/>
      <c r="I17" s="433"/>
      <c r="J17" s="460"/>
    </row>
    <row r="18" spans="1:33" ht="15.75" x14ac:dyDescent="0.25">
      <c r="A18" s="27"/>
      <c r="B18" s="40" t="s">
        <v>197</v>
      </c>
      <c r="C18" s="433"/>
      <c r="D18" s="81"/>
      <c r="E18" s="433"/>
      <c r="F18" s="7"/>
      <c r="G18" s="433"/>
      <c r="H18" s="115"/>
      <c r="I18" s="433"/>
      <c r="J18" s="422">
        <f>SUM(J19:J19)</f>
        <v>38</v>
      </c>
    </row>
    <row r="19" spans="1:33" x14ac:dyDescent="0.2">
      <c r="A19" s="27"/>
      <c r="B19" s="451" t="s">
        <v>416</v>
      </c>
      <c r="C19" s="452"/>
      <c r="D19" s="461">
        <v>100</v>
      </c>
      <c r="E19" s="452"/>
      <c r="F19" s="454" t="s">
        <v>73</v>
      </c>
      <c r="G19" s="452"/>
      <c r="H19" s="462">
        <f>Pea</f>
        <v>0.38</v>
      </c>
      <c r="I19" s="452"/>
      <c r="J19" s="456">
        <f>D19*H19</f>
        <v>38</v>
      </c>
    </row>
    <row r="20" spans="1:33" ht="5.0999999999999996" customHeight="1" x14ac:dyDescent="0.2">
      <c r="A20" s="27"/>
      <c r="B20" s="433"/>
      <c r="C20" s="433"/>
      <c r="D20" s="31"/>
      <c r="E20" s="433"/>
      <c r="F20" s="7"/>
      <c r="G20" s="433"/>
      <c r="H20" s="115"/>
      <c r="I20" s="433"/>
      <c r="J20" s="460"/>
    </row>
    <row r="21" spans="1:33" x14ac:dyDescent="0.2">
      <c r="A21" s="27"/>
      <c r="B21" s="40" t="s">
        <v>198</v>
      </c>
      <c r="C21" s="433"/>
      <c r="D21" s="31"/>
      <c r="E21" s="433"/>
      <c r="F21" s="7"/>
      <c r="G21" s="433"/>
      <c r="H21" s="115"/>
      <c r="I21" s="433"/>
      <c r="J21" s="422">
        <f>SUM(J22:J23)</f>
        <v>0</v>
      </c>
      <c r="M21" s="29"/>
    </row>
    <row r="22" spans="1:33" x14ac:dyDescent="0.2">
      <c r="A22" s="27"/>
      <c r="B22" s="432"/>
      <c r="C22" s="433"/>
      <c r="D22" s="463"/>
      <c r="E22" s="433"/>
      <c r="F22" s="10"/>
      <c r="G22" s="433"/>
      <c r="H22" s="464"/>
      <c r="I22" s="433"/>
      <c r="J22" s="11">
        <f>D22*H22</f>
        <v>0</v>
      </c>
    </row>
    <row r="23" spans="1:33" x14ac:dyDescent="0.2">
      <c r="A23" s="27"/>
      <c r="B23" s="432"/>
      <c r="C23" s="433"/>
      <c r="D23" s="463"/>
      <c r="E23" s="433"/>
      <c r="F23" s="10"/>
      <c r="G23" s="433"/>
      <c r="H23" s="464"/>
      <c r="I23" s="433"/>
      <c r="J23" s="11">
        <f>D23*H23</f>
        <v>0</v>
      </c>
    </row>
    <row r="24" spans="1:33" ht="5.0999999999999996" customHeight="1" x14ac:dyDescent="0.2">
      <c r="A24" s="27"/>
      <c r="B24" s="433"/>
      <c r="C24" s="433"/>
      <c r="D24" s="31"/>
      <c r="E24" s="433"/>
      <c r="F24" s="7"/>
      <c r="G24" s="433"/>
      <c r="H24" s="115"/>
      <c r="I24" s="433"/>
      <c r="J24" s="11"/>
    </row>
    <row r="25" spans="1:33" x14ac:dyDescent="0.2">
      <c r="A25" s="27"/>
      <c r="B25" s="40" t="s">
        <v>199</v>
      </c>
      <c r="C25" s="433"/>
      <c r="D25" s="31"/>
      <c r="E25" s="433"/>
      <c r="F25" s="7"/>
      <c r="G25" s="433"/>
      <c r="H25" s="115"/>
      <c r="I25" s="433"/>
      <c r="J25" s="423">
        <f>SUM(J29:J36)</f>
        <v>46.235199999999999</v>
      </c>
    </row>
    <row r="26" spans="1:33" s="44" customFormat="1" x14ac:dyDescent="0.2">
      <c r="A26" s="48"/>
      <c r="B26" s="465" t="s">
        <v>417</v>
      </c>
      <c r="C26" s="66"/>
      <c r="D26" s="67"/>
      <c r="E26" s="66"/>
      <c r="F26" s="68"/>
      <c r="G26" s="66"/>
      <c r="H26" s="79"/>
      <c r="I26" s="66"/>
      <c r="J26" s="88"/>
      <c r="L26" s="48"/>
      <c r="M26" s="48"/>
      <c r="N26" s="48"/>
      <c r="O26" s="48"/>
      <c r="P26" s="48"/>
      <c r="Q26" s="48"/>
      <c r="R26" s="48"/>
      <c r="S26" s="48"/>
      <c r="T26" s="48"/>
      <c r="U26" s="48"/>
      <c r="V26" s="48"/>
      <c r="W26" s="48"/>
      <c r="X26" s="48"/>
      <c r="Y26" s="48"/>
      <c r="Z26" s="48"/>
      <c r="AA26" s="48"/>
      <c r="AB26" s="48"/>
      <c r="AC26" s="48"/>
      <c r="AD26" s="48"/>
      <c r="AE26" s="48"/>
      <c r="AF26" s="48"/>
      <c r="AG26" s="48"/>
    </row>
    <row r="27" spans="1:33" s="44" customFormat="1" x14ac:dyDescent="0.2">
      <c r="A27" s="48"/>
      <c r="B27" s="465" t="s">
        <v>418</v>
      </c>
      <c r="C27" s="66"/>
      <c r="D27" s="67"/>
      <c r="E27" s="66"/>
      <c r="F27" s="68"/>
      <c r="G27" s="66"/>
      <c r="H27" s="79"/>
      <c r="I27" s="66"/>
      <c r="J27" s="88"/>
      <c r="L27" s="48"/>
      <c r="M27" s="48"/>
      <c r="N27" s="48"/>
      <c r="O27" s="48"/>
      <c r="P27" s="48"/>
      <c r="Q27" s="48"/>
      <c r="R27" s="48"/>
      <c r="S27" s="48"/>
      <c r="T27" s="48"/>
      <c r="U27" s="48"/>
      <c r="V27" s="48"/>
      <c r="W27" s="48"/>
      <c r="X27" s="48"/>
      <c r="Y27" s="48"/>
      <c r="Z27" s="48"/>
      <c r="AA27" s="48"/>
      <c r="AB27" s="48"/>
      <c r="AC27" s="48"/>
      <c r="AD27" s="48"/>
      <c r="AE27" s="48"/>
      <c r="AF27" s="48"/>
      <c r="AG27" s="48"/>
    </row>
    <row r="28" spans="1:33" s="44" customFormat="1" x14ac:dyDescent="0.2">
      <c r="A28" s="48"/>
      <c r="B28" s="465" t="s">
        <v>419</v>
      </c>
      <c r="C28" s="66"/>
      <c r="D28" s="67"/>
      <c r="E28" s="66"/>
      <c r="F28" s="68"/>
      <c r="G28" s="66"/>
      <c r="H28" s="79"/>
      <c r="I28" s="66"/>
      <c r="J28" s="88"/>
      <c r="L28" s="48"/>
      <c r="M28" s="48"/>
      <c r="N28" s="48"/>
      <c r="O28" s="48"/>
      <c r="P28" s="48"/>
      <c r="Q28" s="48"/>
      <c r="R28" s="48"/>
      <c r="S28" s="48"/>
      <c r="T28" s="48"/>
      <c r="U28" s="48"/>
      <c r="V28" s="48"/>
      <c r="W28" s="48"/>
      <c r="X28" s="48"/>
      <c r="Y28" s="48"/>
      <c r="Z28" s="48"/>
      <c r="AA28" s="48"/>
      <c r="AB28" s="48"/>
      <c r="AC28" s="48"/>
      <c r="AD28" s="48"/>
      <c r="AE28" s="48"/>
      <c r="AF28" s="48"/>
      <c r="AG28" s="48"/>
    </row>
    <row r="29" spans="1:33" x14ac:dyDescent="0.2">
      <c r="A29" s="27"/>
      <c r="B29" s="432"/>
      <c r="C29" s="433"/>
      <c r="D29" s="466"/>
      <c r="E29" s="433"/>
      <c r="F29" s="10"/>
      <c r="G29" s="433"/>
      <c r="H29" s="462"/>
      <c r="I29" s="433"/>
      <c r="J29" s="11"/>
    </row>
    <row r="30" spans="1:33" x14ac:dyDescent="0.2">
      <c r="A30" s="27"/>
      <c r="B30" s="432" t="s">
        <v>420</v>
      </c>
      <c r="C30" s="433"/>
      <c r="D30" s="466">
        <v>24</v>
      </c>
      <c r="E30" s="433"/>
      <c r="F30" s="10" t="s">
        <v>75</v>
      </c>
      <c r="G30" s="433"/>
      <c r="H30" s="462">
        <v>0.56999999999999995</v>
      </c>
      <c r="I30" s="433"/>
      <c r="J30" s="11">
        <f t="shared" ref="J30:J36" si="0">D30*H30</f>
        <v>13.68</v>
      </c>
    </row>
    <row r="31" spans="1:33" x14ac:dyDescent="0.2">
      <c r="A31" s="27"/>
      <c r="B31" s="432" t="s">
        <v>305</v>
      </c>
      <c r="C31" s="433"/>
      <c r="D31" s="466">
        <v>6.4</v>
      </c>
      <c r="E31" s="433"/>
      <c r="F31" s="10" t="s">
        <v>75</v>
      </c>
      <c r="G31" s="433"/>
      <c r="H31" s="462">
        <f>COC/16</f>
        <v>0.11749999999999999</v>
      </c>
      <c r="I31" s="433"/>
      <c r="J31" s="11">
        <f t="shared" si="0"/>
        <v>0.752</v>
      </c>
    </row>
    <row r="32" spans="1:33" x14ac:dyDescent="0.2">
      <c r="A32" s="27"/>
      <c r="B32" s="39" t="s">
        <v>421</v>
      </c>
      <c r="C32" s="433"/>
      <c r="D32" s="466">
        <v>1</v>
      </c>
      <c r="E32" s="433"/>
      <c r="F32" s="10" t="s">
        <v>75</v>
      </c>
      <c r="G32" s="433"/>
      <c r="H32" s="462">
        <v>0.23319999999999999</v>
      </c>
      <c r="I32" s="433"/>
      <c r="J32" s="11">
        <f t="shared" si="0"/>
        <v>0.23319999999999999</v>
      </c>
    </row>
    <row r="33" spans="1:10" x14ac:dyDescent="0.2">
      <c r="A33" s="27"/>
      <c r="B33" s="39" t="s">
        <v>422</v>
      </c>
      <c r="C33" s="433"/>
      <c r="D33" s="466">
        <v>14</v>
      </c>
      <c r="E33" s="433"/>
      <c r="F33" s="10" t="s">
        <v>75</v>
      </c>
      <c r="G33" s="433"/>
      <c r="H33" s="462">
        <f>AssureII</f>
        <v>0.86</v>
      </c>
      <c r="I33" s="433"/>
      <c r="J33" s="11">
        <f t="shared" si="0"/>
        <v>12.04</v>
      </c>
    </row>
    <row r="34" spans="1:10" x14ac:dyDescent="0.2">
      <c r="A34" s="27"/>
      <c r="B34" s="432" t="s">
        <v>106</v>
      </c>
      <c r="C34" s="433"/>
      <c r="D34" s="466">
        <v>12</v>
      </c>
      <c r="E34" s="433"/>
      <c r="F34" s="10" t="s">
        <v>75</v>
      </c>
      <c r="G34" s="433"/>
      <c r="H34" s="462">
        <f>Glyphosphate</f>
        <v>0.18</v>
      </c>
      <c r="I34" s="433"/>
      <c r="J34" s="11">
        <f t="shared" si="0"/>
        <v>2.16</v>
      </c>
    </row>
    <row r="35" spans="1:10" x14ac:dyDescent="0.2">
      <c r="A35" s="27"/>
      <c r="B35" s="432" t="s">
        <v>423</v>
      </c>
      <c r="C35" s="433"/>
      <c r="D35" s="466">
        <v>2.8</v>
      </c>
      <c r="E35" s="433"/>
      <c r="F35" s="10" t="s">
        <v>75</v>
      </c>
      <c r="G35" s="433"/>
      <c r="H35" s="462">
        <v>0.7</v>
      </c>
      <c r="I35" s="433"/>
      <c r="J35" s="11">
        <f t="shared" si="0"/>
        <v>1.9599999999999997</v>
      </c>
    </row>
    <row r="36" spans="1:10" x14ac:dyDescent="0.2">
      <c r="A36" s="27"/>
      <c r="B36" s="432" t="s">
        <v>91</v>
      </c>
      <c r="C36" s="433"/>
      <c r="D36" s="461">
        <v>1</v>
      </c>
      <c r="E36" s="433"/>
      <c r="F36" s="10" t="s">
        <v>73</v>
      </c>
      <c r="G36" s="433"/>
      <c r="H36" s="462">
        <f>Imidan</f>
        <v>15.41</v>
      </c>
      <c r="I36" s="433"/>
      <c r="J36" s="11">
        <f t="shared" si="0"/>
        <v>15.41</v>
      </c>
    </row>
    <row r="37" spans="1:10" ht="5.25" customHeight="1" x14ac:dyDescent="0.2">
      <c r="A37" s="27"/>
      <c r="B37" s="433"/>
      <c r="C37" s="433"/>
      <c r="D37" s="116"/>
      <c r="E37" s="433"/>
      <c r="F37" s="7"/>
      <c r="G37" s="433"/>
      <c r="H37" s="115"/>
      <c r="I37" s="433"/>
      <c r="J37" s="11"/>
    </row>
    <row r="38" spans="1:10" x14ac:dyDescent="0.2">
      <c r="A38" s="27"/>
      <c r="B38" s="40" t="s">
        <v>306</v>
      </c>
      <c r="C38" s="433"/>
      <c r="D38" s="117"/>
      <c r="E38" s="433"/>
      <c r="F38" s="7"/>
      <c r="G38" s="433"/>
      <c r="H38" s="115"/>
      <c r="I38" s="433"/>
      <c r="J38" s="423">
        <f>SUM(J39:J43)</f>
        <v>37.124450704225353</v>
      </c>
    </row>
    <row r="39" spans="1:10" x14ac:dyDescent="0.2">
      <c r="A39" s="27"/>
      <c r="B39" s="26" t="s">
        <v>424</v>
      </c>
      <c r="C39" s="433"/>
      <c r="D39" s="467">
        <f>'Machinery Costs'!M164</f>
        <v>5.125725352112676</v>
      </c>
      <c r="E39" s="433"/>
      <c r="F39" s="10" t="s">
        <v>145</v>
      </c>
      <c r="G39" s="433"/>
      <c r="H39" s="462">
        <f>Diesel</f>
        <v>2</v>
      </c>
      <c r="I39" s="433"/>
      <c r="J39" s="11">
        <f>D39*H39</f>
        <v>10.251450704225352</v>
      </c>
    </row>
    <row r="40" spans="1:10" x14ac:dyDescent="0.2">
      <c r="A40" s="27"/>
      <c r="B40" s="26" t="s">
        <v>144</v>
      </c>
      <c r="C40" s="433"/>
      <c r="D40" s="30">
        <v>1</v>
      </c>
      <c r="E40" s="433"/>
      <c r="F40" s="10" t="s">
        <v>74</v>
      </c>
      <c r="G40" s="433"/>
      <c r="H40" s="468">
        <f>'Machinery Costs'!I143</f>
        <v>1.5950000000000002</v>
      </c>
      <c r="I40" s="433"/>
      <c r="J40" s="11">
        <f>D40*H40</f>
        <v>1.5950000000000002</v>
      </c>
    </row>
    <row r="41" spans="1:10" x14ac:dyDescent="0.2">
      <c r="A41" s="27"/>
      <c r="B41" s="26" t="s">
        <v>82</v>
      </c>
      <c r="C41" s="433"/>
      <c r="D41" s="30">
        <v>1</v>
      </c>
      <c r="E41" s="433"/>
      <c r="F41" s="10" t="s">
        <v>74</v>
      </c>
      <c r="G41" s="433"/>
      <c r="H41" s="468">
        <f>'Machinery Costs'!G164</f>
        <v>10.367000000000001</v>
      </c>
      <c r="I41" s="433"/>
      <c r="J41" s="11">
        <f>D41*H41</f>
        <v>10.367000000000001</v>
      </c>
    </row>
    <row r="42" spans="1:10" x14ac:dyDescent="0.2">
      <c r="A42" s="27"/>
      <c r="B42" s="26" t="s">
        <v>209</v>
      </c>
      <c r="C42" s="433"/>
      <c r="D42" s="467">
        <f>'Machinery Costs'!L164</f>
        <v>0.80599999999999994</v>
      </c>
      <c r="E42" s="433"/>
      <c r="F42" s="84" t="s">
        <v>393</v>
      </c>
      <c r="G42" s="433"/>
      <c r="H42" s="462">
        <f>Labor</f>
        <v>18.5</v>
      </c>
      <c r="I42" s="433"/>
      <c r="J42" s="11">
        <f>D42*H42</f>
        <v>14.911</v>
      </c>
    </row>
    <row r="43" spans="1:10" x14ac:dyDescent="0.2">
      <c r="A43" s="27"/>
      <c r="B43" s="26"/>
      <c r="C43" s="433"/>
      <c r="D43" s="469"/>
      <c r="E43" s="433"/>
      <c r="F43" s="10"/>
      <c r="G43" s="433"/>
      <c r="H43" s="470"/>
      <c r="I43" s="433"/>
      <c r="J43" s="11">
        <f>D43*H43</f>
        <v>0</v>
      </c>
    </row>
    <row r="44" spans="1:10" ht="5.25" customHeight="1" x14ac:dyDescent="0.2">
      <c r="A44" s="27"/>
      <c r="B44" s="433"/>
      <c r="C44" s="433"/>
      <c r="D44" s="31"/>
      <c r="E44" s="433"/>
      <c r="F44" s="7"/>
      <c r="G44" s="433"/>
      <c r="H44" s="115"/>
      <c r="I44" s="433"/>
      <c r="J44" s="11"/>
    </row>
    <row r="45" spans="1:10" x14ac:dyDescent="0.2">
      <c r="A45" s="27"/>
      <c r="B45" s="40" t="s">
        <v>200</v>
      </c>
      <c r="C45" s="433"/>
      <c r="D45" s="117"/>
      <c r="E45" s="433"/>
      <c r="F45" s="7"/>
      <c r="G45" s="433"/>
      <c r="H45" s="115"/>
      <c r="I45" s="433"/>
      <c r="J45" s="423">
        <f>SUM(J46:J47)</f>
        <v>25.4</v>
      </c>
    </row>
    <row r="46" spans="1:10" x14ac:dyDescent="0.2">
      <c r="A46" s="27"/>
      <c r="B46" s="432" t="s">
        <v>166</v>
      </c>
      <c r="C46" s="433"/>
      <c r="D46" s="461">
        <v>2</v>
      </c>
      <c r="E46" s="433"/>
      <c r="F46" s="10" t="s">
        <v>74</v>
      </c>
      <c r="G46" s="433"/>
      <c r="H46" s="462">
        <f>Aerial</f>
        <v>8.9499999999999993</v>
      </c>
      <c r="I46" s="433"/>
      <c r="J46" s="11">
        <f>D46*H46</f>
        <v>17.899999999999999</v>
      </c>
    </row>
    <row r="47" spans="1:10" x14ac:dyDescent="0.2">
      <c r="A47" s="27"/>
      <c r="B47" s="432" t="s">
        <v>425</v>
      </c>
      <c r="C47" s="433"/>
      <c r="D47" s="461">
        <v>1</v>
      </c>
      <c r="E47" s="433"/>
      <c r="F47" s="10" t="s">
        <v>74</v>
      </c>
      <c r="G47" s="433"/>
      <c r="H47" s="462">
        <v>7.5</v>
      </c>
      <c r="I47" s="433"/>
      <c r="J47" s="11">
        <f>D47*H47</f>
        <v>7.5</v>
      </c>
    </row>
    <row r="48" spans="1:10" ht="5.25" customHeight="1" x14ac:dyDescent="0.2">
      <c r="A48" s="27"/>
      <c r="B48" s="433"/>
      <c r="C48" s="433"/>
      <c r="D48" s="31"/>
      <c r="E48" s="433"/>
      <c r="F48" s="7"/>
      <c r="G48" s="433"/>
      <c r="H48" s="7"/>
      <c r="I48" s="433"/>
      <c r="J48" s="11"/>
    </row>
    <row r="49" spans="1:33" x14ac:dyDescent="0.2">
      <c r="A49" s="27"/>
      <c r="B49" s="40" t="s">
        <v>201</v>
      </c>
      <c r="C49" s="433"/>
      <c r="D49" s="31"/>
      <c r="E49" s="433"/>
      <c r="F49" s="7"/>
      <c r="G49" s="433"/>
      <c r="H49" s="7"/>
      <c r="I49" s="433"/>
      <c r="J49" s="423">
        <f>SUM(J50:J52)</f>
        <v>0</v>
      </c>
    </row>
    <row r="50" spans="1:33" x14ac:dyDescent="0.2">
      <c r="A50" s="27"/>
      <c r="B50" s="432" t="s">
        <v>266</v>
      </c>
      <c r="C50" s="433"/>
      <c r="D50" s="30">
        <v>1</v>
      </c>
      <c r="E50" s="433"/>
      <c r="F50" s="10" t="s">
        <v>74</v>
      </c>
      <c r="G50" s="433"/>
      <c r="H50" s="388">
        <v>0</v>
      </c>
      <c r="I50" s="433"/>
      <c r="J50" s="11">
        <f>D50*H50</f>
        <v>0</v>
      </c>
    </row>
    <row r="51" spans="1:33" x14ac:dyDescent="0.2">
      <c r="A51" s="27"/>
      <c r="B51" s="26" t="s">
        <v>208</v>
      </c>
      <c r="C51" s="433"/>
      <c r="D51" s="30"/>
      <c r="E51" s="433"/>
      <c r="F51" s="10"/>
      <c r="G51" s="433"/>
      <c r="H51" s="471"/>
      <c r="I51" s="433"/>
      <c r="J51" s="11">
        <f>D51*H51</f>
        <v>0</v>
      </c>
    </row>
    <row r="52" spans="1:33" x14ac:dyDescent="0.2">
      <c r="A52" s="341"/>
      <c r="B52" s="26" t="s">
        <v>210</v>
      </c>
      <c r="C52" s="433"/>
      <c r="D52" s="309"/>
      <c r="E52" s="433"/>
      <c r="F52" s="10"/>
      <c r="G52" s="433"/>
      <c r="H52" s="471"/>
      <c r="I52" s="433"/>
      <c r="J52" s="1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ht="5.0999999999999996" customHeight="1" x14ac:dyDescent="0.2">
      <c r="A53" s="27"/>
      <c r="B53" s="433"/>
      <c r="C53" s="433"/>
      <c r="D53" s="31"/>
      <c r="E53" s="433"/>
      <c r="F53" s="7"/>
      <c r="G53" s="433"/>
      <c r="H53" s="31"/>
      <c r="I53" s="433"/>
      <c r="J53" s="11"/>
    </row>
    <row r="54" spans="1:33" ht="14.25" x14ac:dyDescent="0.2">
      <c r="A54" s="27"/>
      <c r="B54" s="66" t="s">
        <v>385</v>
      </c>
      <c r="C54" s="433"/>
      <c r="D54" s="31"/>
      <c r="E54" s="433"/>
      <c r="F54" s="7"/>
      <c r="G54" s="433"/>
      <c r="H54" s="31"/>
      <c r="I54" s="433"/>
      <c r="J54" s="11">
        <f>+(J18+J21+J25+J38+J45+J49)*operloan*0.75</f>
        <v>5.5034869014084506</v>
      </c>
    </row>
    <row r="55" spans="1:33" ht="5.25" customHeight="1" x14ac:dyDescent="0.2">
      <c r="A55" s="27"/>
      <c r="B55" s="433"/>
      <c r="C55" s="433"/>
      <c r="D55" s="31"/>
      <c r="E55" s="433"/>
      <c r="F55" s="7"/>
      <c r="G55" s="433"/>
      <c r="H55" s="31"/>
      <c r="I55" s="433"/>
      <c r="J55" s="11"/>
    </row>
    <row r="56" spans="1:33" x14ac:dyDescent="0.2">
      <c r="A56" s="27"/>
      <c r="B56" s="40" t="s">
        <v>177</v>
      </c>
      <c r="C56" s="40"/>
      <c r="D56" s="91"/>
      <c r="E56" s="40"/>
      <c r="F56" s="41"/>
      <c r="G56" s="40"/>
      <c r="H56" s="91"/>
      <c r="I56" s="40"/>
      <c r="J56" s="42">
        <f>SUM(J18:J54)-(J18+J21+J25+J38+J45+J49)</f>
        <v>152.2631376056338</v>
      </c>
    </row>
    <row r="57" spans="1:33" x14ac:dyDescent="0.2">
      <c r="A57" s="27"/>
      <c r="B57" s="433" t="s">
        <v>178</v>
      </c>
      <c r="C57" s="433"/>
      <c r="D57" s="31"/>
      <c r="E57" s="433"/>
      <c r="F57" s="7"/>
      <c r="G57" s="433"/>
      <c r="H57" s="31"/>
      <c r="I57" s="433"/>
      <c r="J57" s="11">
        <f>J56/D14</f>
        <v>7.6131568802816907E-2</v>
      </c>
    </row>
    <row r="58" spans="1:33" ht="5.25" customHeight="1" x14ac:dyDescent="0.2">
      <c r="A58" s="27"/>
      <c r="B58" s="433"/>
      <c r="C58" s="433"/>
      <c r="D58" s="31"/>
      <c r="E58" s="433"/>
      <c r="F58" s="7"/>
      <c r="G58" s="433"/>
      <c r="H58" s="31"/>
      <c r="I58" s="433"/>
      <c r="J58" s="11"/>
    </row>
    <row r="59" spans="1:33" s="33" customFormat="1" x14ac:dyDescent="0.2">
      <c r="A59" s="32"/>
      <c r="B59" s="431" t="s">
        <v>99</v>
      </c>
      <c r="C59" s="431"/>
      <c r="D59" s="92"/>
      <c r="E59" s="431"/>
      <c r="F59" s="37"/>
      <c r="G59" s="431"/>
      <c r="H59" s="92"/>
      <c r="I59" s="431"/>
      <c r="J59" s="38">
        <f>J14-J56</f>
        <v>347.7368623943662</v>
      </c>
      <c r="L59" s="32"/>
      <c r="M59" s="32"/>
      <c r="N59" s="32"/>
      <c r="O59" s="32"/>
      <c r="P59" s="32"/>
      <c r="Q59" s="32"/>
      <c r="R59" s="32"/>
      <c r="S59" s="32"/>
      <c r="T59" s="32"/>
      <c r="U59" s="32"/>
      <c r="V59" s="32"/>
      <c r="W59" s="32"/>
      <c r="X59" s="32"/>
      <c r="Y59" s="32"/>
      <c r="Z59" s="32"/>
      <c r="AA59" s="32"/>
      <c r="AB59" s="32"/>
      <c r="AC59" s="32"/>
      <c r="AD59" s="32"/>
      <c r="AE59" s="32"/>
      <c r="AF59" s="32"/>
      <c r="AG59" s="32"/>
    </row>
    <row r="60" spans="1:33" ht="24.75" customHeight="1" x14ac:dyDescent="0.2">
      <c r="A60" s="27"/>
      <c r="B60" s="5" t="s">
        <v>426</v>
      </c>
      <c r="C60" s="433"/>
      <c r="D60" s="31"/>
      <c r="E60" s="433"/>
      <c r="F60" s="7"/>
      <c r="G60" s="433"/>
      <c r="H60" s="31"/>
      <c r="I60" s="433"/>
      <c r="J60" s="11"/>
    </row>
    <row r="61" spans="1:33" x14ac:dyDescent="0.2">
      <c r="A61" s="27"/>
      <c r="B61" s="120" t="s">
        <v>427</v>
      </c>
      <c r="C61" s="472"/>
      <c r="D61" s="116"/>
      <c r="E61" s="433"/>
      <c r="F61" s="10" t="s">
        <v>74</v>
      </c>
      <c r="G61" s="433"/>
      <c r="H61" s="467">
        <f>'Machinery Costs'!C164</f>
        <v>18.951999999999998</v>
      </c>
      <c r="I61" s="433"/>
      <c r="J61" s="11">
        <f>H61</f>
        <v>18.951999999999998</v>
      </c>
      <c r="L61" s="29"/>
    </row>
    <row r="62" spans="1:33" x14ac:dyDescent="0.2">
      <c r="A62" s="27"/>
      <c r="B62" s="120" t="s">
        <v>428</v>
      </c>
      <c r="C62" s="472"/>
      <c r="D62" s="116"/>
      <c r="E62" s="433"/>
      <c r="F62" s="10" t="s">
        <v>74</v>
      </c>
      <c r="G62" s="433"/>
      <c r="H62" s="467">
        <f>'Machinery Costs'!D164</f>
        <v>13.717000000000001</v>
      </c>
      <c r="I62" s="433"/>
      <c r="J62" s="11">
        <f>H62</f>
        <v>13.717000000000001</v>
      </c>
      <c r="L62" s="29"/>
    </row>
    <row r="63" spans="1:33" x14ac:dyDescent="0.2">
      <c r="A63" s="27"/>
      <c r="B63" s="120" t="s">
        <v>429</v>
      </c>
      <c r="C63" s="472"/>
      <c r="D63" s="116"/>
      <c r="E63" s="433"/>
      <c r="F63" s="10" t="s">
        <v>74</v>
      </c>
      <c r="G63" s="433"/>
      <c r="H63" s="467">
        <f>'Machinery Costs'!E164</f>
        <v>7.048</v>
      </c>
      <c r="I63" s="433"/>
      <c r="J63" s="11">
        <f>H63</f>
        <v>7.048</v>
      </c>
      <c r="L63" s="29"/>
    </row>
    <row r="64" spans="1:33" x14ac:dyDescent="0.2">
      <c r="A64" s="27"/>
      <c r="B64" s="120" t="s">
        <v>430</v>
      </c>
      <c r="C64" s="472"/>
      <c r="D64" s="116"/>
      <c r="E64" s="433"/>
      <c r="F64" s="10" t="s">
        <v>74</v>
      </c>
      <c r="G64" s="433"/>
      <c r="H64" s="306">
        <v>46.36</v>
      </c>
      <c r="I64" s="433"/>
      <c r="J64" s="11">
        <f>H64</f>
        <v>46.36</v>
      </c>
      <c r="L64" s="29"/>
    </row>
    <row r="65" spans="1:33" x14ac:dyDescent="0.2">
      <c r="A65" s="27"/>
      <c r="B65" s="432" t="s">
        <v>113</v>
      </c>
      <c r="C65" s="433"/>
      <c r="D65" s="433"/>
      <c r="E65" s="433"/>
      <c r="F65" s="10" t="s">
        <v>74</v>
      </c>
      <c r="G65" s="433"/>
      <c r="H65" s="470">
        <f>ROUND((D14*H14)*D67-(J21+J25+H50)*D67, 0)</f>
        <v>113</v>
      </c>
      <c r="I65" s="433"/>
      <c r="J65" s="11">
        <f>+H65</f>
        <v>113</v>
      </c>
    </row>
    <row r="66" spans="1:33" ht="12.75" customHeight="1" x14ac:dyDescent="0.2">
      <c r="A66" s="27"/>
      <c r="B66" s="433" t="s">
        <v>103</v>
      </c>
      <c r="C66" s="433"/>
      <c r="D66" s="31"/>
      <c r="E66" s="433"/>
      <c r="F66" s="7"/>
      <c r="G66" s="433"/>
      <c r="H66" s="128"/>
      <c r="I66" s="433"/>
      <c r="J66" s="11"/>
    </row>
    <row r="67" spans="1:33" ht="12.75" customHeight="1" x14ac:dyDescent="0.2">
      <c r="A67" s="27"/>
      <c r="B67" s="433" t="s">
        <v>104</v>
      </c>
      <c r="C67" s="433"/>
      <c r="D67" s="473">
        <v>0.25</v>
      </c>
      <c r="E67" s="433"/>
      <c r="F67" s="7"/>
      <c r="G67" s="433"/>
      <c r="H67" s="115"/>
      <c r="I67" s="433"/>
      <c r="J67" s="11"/>
    </row>
    <row r="68" spans="1:33" ht="12.75" customHeight="1" x14ac:dyDescent="0.2">
      <c r="A68" s="27"/>
      <c r="B68" s="433" t="s">
        <v>105</v>
      </c>
      <c r="C68" s="433"/>
      <c r="D68" s="473">
        <v>0.75</v>
      </c>
      <c r="E68" s="433"/>
      <c r="F68" s="7"/>
      <c r="G68" s="433"/>
      <c r="H68" s="115"/>
      <c r="I68" s="433"/>
      <c r="J68" s="11"/>
    </row>
    <row r="69" spans="1:33" x14ac:dyDescent="0.2">
      <c r="A69" s="27"/>
      <c r="B69" s="474"/>
      <c r="C69" s="474"/>
      <c r="D69" s="475"/>
      <c r="E69" s="474"/>
      <c r="F69" s="475"/>
      <c r="G69" s="433"/>
      <c r="H69" s="31"/>
      <c r="I69" s="433"/>
      <c r="J69" s="11"/>
    </row>
    <row r="70" spans="1:33" ht="14.25" x14ac:dyDescent="0.2">
      <c r="A70" s="27"/>
      <c r="B70" s="295" t="s">
        <v>384</v>
      </c>
      <c r="C70" s="433"/>
      <c r="D70" s="31"/>
      <c r="E70" s="433"/>
      <c r="F70" s="7"/>
      <c r="G70" s="433"/>
      <c r="H70" s="31"/>
      <c r="I70" s="433"/>
      <c r="J70" s="11">
        <f>ROUND(($J$18+$J$21+$J$25+$J$38+$J$45+$J$49)*OH, 0)</f>
        <v>7</v>
      </c>
    </row>
    <row r="71" spans="1:33" ht="14.25" x14ac:dyDescent="0.2">
      <c r="A71" s="341"/>
      <c r="B71" s="295" t="s">
        <v>401</v>
      </c>
      <c r="C71" s="13"/>
      <c r="D71" s="116"/>
      <c r="E71" s="433"/>
      <c r="F71" s="7"/>
      <c r="G71" s="433"/>
      <c r="H71" s="31"/>
      <c r="I71" s="433"/>
      <c r="J71" s="11">
        <v>25</v>
      </c>
      <c r="K71" s="341"/>
      <c r="L71" s="341"/>
      <c r="M71" s="341"/>
      <c r="N71" s="341"/>
      <c r="O71" s="341"/>
      <c r="P71" s="341"/>
      <c r="Q71" s="341"/>
      <c r="R71" s="341"/>
      <c r="S71" s="341"/>
      <c r="T71" s="341"/>
      <c r="U71" s="341"/>
      <c r="V71" s="341"/>
      <c r="W71" s="341"/>
      <c r="X71" s="341"/>
      <c r="Y71" s="341"/>
      <c r="Z71" s="341"/>
      <c r="AA71" s="341"/>
      <c r="AB71" s="341"/>
      <c r="AC71" s="341"/>
      <c r="AD71" s="341"/>
      <c r="AE71" s="341"/>
      <c r="AF71" s="341"/>
      <c r="AG71"/>
    </row>
    <row r="72" spans="1:33" ht="5.25" customHeight="1" x14ac:dyDescent="0.2">
      <c r="A72" s="27"/>
      <c r="B72" s="433"/>
      <c r="C72" s="433"/>
      <c r="D72" s="31"/>
      <c r="E72" s="433"/>
      <c r="F72" s="7"/>
      <c r="G72" s="433"/>
      <c r="H72" s="31"/>
      <c r="I72" s="433"/>
      <c r="J72" s="11"/>
    </row>
    <row r="73" spans="1:33" x14ac:dyDescent="0.2">
      <c r="A73" s="27"/>
      <c r="B73" s="40" t="s">
        <v>100</v>
      </c>
      <c r="C73" s="40"/>
      <c r="D73" s="91"/>
      <c r="E73" s="40"/>
      <c r="F73" s="41"/>
      <c r="G73" s="40"/>
      <c r="H73" s="91"/>
      <c r="I73" s="40"/>
      <c r="J73" s="42">
        <f>SUM(J60:J71)</f>
        <v>231.077</v>
      </c>
    </row>
    <row r="74" spans="1:33" x14ac:dyDescent="0.2">
      <c r="A74" s="27"/>
      <c r="B74" s="433" t="s">
        <v>101</v>
      </c>
      <c r="C74" s="433"/>
      <c r="D74" s="31"/>
      <c r="E74" s="433"/>
      <c r="F74" s="7"/>
      <c r="G74" s="433"/>
      <c r="H74" s="31"/>
      <c r="I74" s="433"/>
      <c r="J74" s="11">
        <f>J73/D14</f>
        <v>0.1155385</v>
      </c>
    </row>
    <row r="75" spans="1:33" x14ac:dyDescent="0.2">
      <c r="A75" s="27"/>
      <c r="B75" s="433"/>
      <c r="C75" s="433"/>
      <c r="D75" s="31"/>
      <c r="E75" s="433"/>
      <c r="F75" s="7"/>
      <c r="G75" s="433"/>
      <c r="H75" s="31"/>
      <c r="I75" s="433"/>
      <c r="J75" s="11"/>
    </row>
    <row r="76" spans="1:33" x14ac:dyDescent="0.2">
      <c r="A76" s="27"/>
      <c r="B76" s="40" t="s">
        <v>114</v>
      </c>
      <c r="C76" s="40"/>
      <c r="D76" s="91"/>
      <c r="E76" s="40"/>
      <c r="F76" s="41"/>
      <c r="G76" s="40"/>
      <c r="H76" s="91"/>
      <c r="I76" s="40"/>
      <c r="J76" s="42">
        <f>J56+J73</f>
        <v>383.3401376056338</v>
      </c>
    </row>
    <row r="77" spans="1:33" s="44" customFormat="1" x14ac:dyDescent="0.2">
      <c r="A77" s="48"/>
      <c r="B77" s="66" t="s">
        <v>170</v>
      </c>
      <c r="C77" s="66"/>
      <c r="D77" s="67"/>
      <c r="E77" s="66"/>
      <c r="F77" s="68"/>
      <c r="G77" s="66"/>
      <c r="H77" s="67"/>
      <c r="I77" s="66"/>
      <c r="J77" s="11">
        <f>J76/D14</f>
        <v>0.1916700688028169</v>
      </c>
      <c r="L77" s="48"/>
      <c r="M77" s="48"/>
      <c r="N77" s="48"/>
      <c r="O77" s="48"/>
      <c r="P77" s="48"/>
      <c r="Q77" s="48"/>
      <c r="R77" s="48"/>
      <c r="S77" s="48"/>
      <c r="T77" s="48"/>
      <c r="U77" s="48"/>
      <c r="V77" s="48"/>
      <c r="W77" s="48"/>
      <c r="X77" s="48"/>
      <c r="Y77" s="48"/>
      <c r="Z77" s="48"/>
      <c r="AA77" s="48"/>
      <c r="AB77" s="48"/>
      <c r="AC77" s="48"/>
      <c r="AD77" s="48"/>
      <c r="AE77" s="48"/>
      <c r="AF77" s="48"/>
      <c r="AG77" s="48"/>
    </row>
    <row r="78" spans="1:33" x14ac:dyDescent="0.2">
      <c r="A78" s="27"/>
      <c r="B78" s="433"/>
      <c r="C78" s="433"/>
      <c r="D78" s="31"/>
      <c r="E78" s="433"/>
      <c r="F78" s="7"/>
      <c r="G78" s="433"/>
      <c r="H78" s="31"/>
      <c r="I78" s="433"/>
      <c r="J78" s="11"/>
    </row>
    <row r="79" spans="1:33" s="33" customFormat="1" x14ac:dyDescent="0.2">
      <c r="A79" s="32"/>
      <c r="B79" s="40" t="s">
        <v>64</v>
      </c>
      <c r="C79" s="40"/>
      <c r="D79" s="91"/>
      <c r="E79" s="40"/>
      <c r="F79" s="41"/>
      <c r="G79" s="40"/>
      <c r="H79" s="91"/>
      <c r="I79" s="40"/>
      <c r="J79" s="42">
        <f>J14-J76</f>
        <v>116.6598623943662</v>
      </c>
      <c r="L79" s="32"/>
      <c r="M79" s="32"/>
      <c r="N79" s="32"/>
      <c r="O79" s="32"/>
      <c r="P79" s="32"/>
      <c r="Q79" s="32"/>
      <c r="R79" s="32"/>
      <c r="S79" s="32"/>
      <c r="T79" s="32"/>
      <c r="U79" s="32"/>
      <c r="V79" s="32"/>
      <c r="W79" s="32"/>
      <c r="X79" s="32"/>
      <c r="Y79" s="32"/>
      <c r="Z79" s="32"/>
      <c r="AA79" s="32"/>
      <c r="AB79" s="32"/>
      <c r="AC79" s="32"/>
      <c r="AD79" s="32"/>
      <c r="AE79" s="32"/>
      <c r="AF79" s="32"/>
      <c r="AG79" s="32"/>
    </row>
    <row r="80" spans="1:33" x14ac:dyDescent="0.2">
      <c r="A80" s="27"/>
      <c r="B80" s="2"/>
      <c r="C80" s="2"/>
      <c r="D80" s="1"/>
      <c r="E80" s="2"/>
      <c r="F80" s="3"/>
      <c r="G80" s="2"/>
      <c r="H80" s="1"/>
      <c r="I80" s="2"/>
      <c r="J80" s="4"/>
      <c r="K80" s="123"/>
    </row>
    <row r="81" spans="1:11" x14ac:dyDescent="0.2">
      <c r="A81" s="27"/>
      <c r="B81" s="187" t="s">
        <v>65</v>
      </c>
      <c r="C81" s="187"/>
      <c r="D81" s="190"/>
      <c r="E81" s="187"/>
      <c r="F81" s="439"/>
      <c r="G81" s="187"/>
      <c r="H81" s="190"/>
      <c r="I81" s="187"/>
      <c r="J81" s="187"/>
      <c r="K81" s="124"/>
    </row>
    <row r="82" spans="1:11" s="341" customFormat="1" ht="15.6" customHeight="1" x14ac:dyDescent="0.2">
      <c r="B82" s="554" t="s">
        <v>431</v>
      </c>
      <c r="C82" s="554"/>
      <c r="D82" s="554"/>
      <c r="E82" s="554"/>
      <c r="F82" s="554"/>
      <c r="G82" s="554"/>
      <c r="H82" s="554"/>
      <c r="I82" s="554"/>
      <c r="J82" s="554"/>
    </row>
    <row r="83" spans="1:11" s="341" customFormat="1" ht="16.5" customHeight="1" x14ac:dyDescent="0.2">
      <c r="B83" s="554" t="s">
        <v>432</v>
      </c>
      <c r="C83" s="554"/>
      <c r="D83" s="554"/>
      <c r="E83" s="554"/>
      <c r="F83" s="554"/>
      <c r="G83" s="554"/>
      <c r="H83" s="554"/>
      <c r="I83" s="554"/>
      <c r="J83" s="554"/>
    </row>
    <row r="84" spans="1:11" s="341" customFormat="1" ht="30" customHeight="1" x14ac:dyDescent="0.2">
      <c r="B84" s="530" t="s">
        <v>402</v>
      </c>
      <c r="C84" s="531"/>
      <c r="D84" s="531"/>
      <c r="E84" s="531"/>
      <c r="F84" s="531"/>
      <c r="G84" s="531"/>
      <c r="H84" s="531"/>
      <c r="I84" s="531"/>
      <c r="J84" s="531"/>
    </row>
    <row r="85" spans="1:11" x14ac:dyDescent="0.2">
      <c r="A85" s="27"/>
      <c r="B85" s="433"/>
      <c r="C85" s="433"/>
      <c r="D85" s="31"/>
      <c r="E85" s="433"/>
      <c r="F85" s="7"/>
      <c r="G85" s="433"/>
      <c r="H85" s="31"/>
      <c r="I85" s="433"/>
      <c r="J85" s="433"/>
    </row>
    <row r="86" spans="1:11" x14ac:dyDescent="0.2">
      <c r="A86" s="27"/>
      <c r="B86" s="15" t="s">
        <v>66</v>
      </c>
      <c r="C86" s="433"/>
      <c r="D86" s="16" t="s">
        <v>67</v>
      </c>
      <c r="E86" s="433"/>
      <c r="F86" s="7"/>
      <c r="G86" s="433"/>
      <c r="H86" s="16" t="s">
        <v>69</v>
      </c>
      <c r="I86" s="433"/>
      <c r="J86" s="433"/>
    </row>
    <row r="87" spans="1:11" x14ac:dyDescent="0.2">
      <c r="A87" s="27"/>
      <c r="B87" s="433"/>
      <c r="C87" s="433"/>
      <c r="D87" s="17">
        <v>0.1</v>
      </c>
      <c r="E87" s="433"/>
      <c r="F87" s="7" t="s">
        <v>68</v>
      </c>
      <c r="G87" s="433"/>
      <c r="H87" s="17">
        <v>0.1</v>
      </c>
      <c r="I87" s="433"/>
      <c r="J87" s="433"/>
    </row>
    <row r="88" spans="1:11" x14ac:dyDescent="0.2">
      <c r="A88" s="27"/>
      <c r="B88" s="433"/>
      <c r="C88" s="433"/>
      <c r="D88" s="18"/>
      <c r="E88" s="2"/>
      <c r="F88" s="1" t="s">
        <v>70</v>
      </c>
      <c r="G88" s="2"/>
      <c r="H88" s="18"/>
      <c r="I88" s="433"/>
      <c r="J88" s="433"/>
    </row>
    <row r="89" spans="1:11" x14ac:dyDescent="0.2">
      <c r="A89" s="27"/>
      <c r="B89" s="19" t="s">
        <v>71</v>
      </c>
      <c r="C89" s="433"/>
      <c r="D89" s="476">
        <f>F89*(1-D87)</f>
        <v>1800</v>
      </c>
      <c r="E89" s="20"/>
      <c r="F89" s="21">
        <f>D14</f>
        <v>2000</v>
      </c>
      <c r="G89" s="20"/>
      <c r="H89" s="477">
        <f>F89*(1+H87)</f>
        <v>2200</v>
      </c>
      <c r="I89" s="433"/>
      <c r="J89" s="433"/>
    </row>
    <row r="90" spans="1:11" ht="4.5" customHeight="1" x14ac:dyDescent="0.2">
      <c r="A90" s="27"/>
      <c r="B90" s="433"/>
      <c r="C90" s="433"/>
      <c r="D90" s="31"/>
      <c r="E90" s="433"/>
      <c r="F90" s="7"/>
      <c r="G90" s="433"/>
      <c r="H90" s="31"/>
      <c r="I90" s="433"/>
      <c r="J90" s="433"/>
    </row>
    <row r="91" spans="1:11" x14ac:dyDescent="0.2">
      <c r="A91" s="27"/>
      <c r="B91" s="433" t="s">
        <v>264</v>
      </c>
      <c r="C91" s="433"/>
      <c r="D91" s="22">
        <f>$J$56/D89</f>
        <v>8.4590632003129884E-2</v>
      </c>
      <c r="E91" s="433"/>
      <c r="F91" s="22">
        <f>$J$56/F89</f>
        <v>7.6131568802816907E-2</v>
      </c>
      <c r="G91" s="433"/>
      <c r="H91" s="22">
        <f>$J$56/H89</f>
        <v>6.9210517093469912E-2</v>
      </c>
      <c r="I91" s="433"/>
      <c r="J91" s="433"/>
    </row>
    <row r="92" spans="1:11" ht="4.5" customHeight="1" x14ac:dyDescent="0.2">
      <c r="A92" s="27"/>
      <c r="B92" s="433"/>
      <c r="C92" s="433"/>
      <c r="D92" s="31"/>
      <c r="E92" s="433"/>
      <c r="F92" s="7"/>
      <c r="G92" s="433"/>
      <c r="H92" s="31"/>
      <c r="I92" s="433"/>
      <c r="J92" s="433"/>
    </row>
    <row r="93" spans="1:11" x14ac:dyDescent="0.2">
      <c r="A93" s="27"/>
      <c r="B93" s="433" t="s">
        <v>265</v>
      </c>
      <c r="C93" s="433"/>
      <c r="D93" s="22">
        <f>$J$73/D89</f>
        <v>0.12837611111111111</v>
      </c>
      <c r="E93" s="433"/>
      <c r="F93" s="22">
        <f>$J$73/F89</f>
        <v>0.1155385</v>
      </c>
      <c r="G93" s="433"/>
      <c r="H93" s="22">
        <f>$J$73/H89</f>
        <v>0.105035</v>
      </c>
      <c r="I93" s="433"/>
      <c r="J93" s="433"/>
    </row>
    <row r="94" spans="1:11" ht="3.75" customHeight="1" x14ac:dyDescent="0.2">
      <c r="A94" s="27"/>
      <c r="B94" s="433"/>
      <c r="C94" s="433"/>
      <c r="D94" s="31"/>
      <c r="E94" s="433"/>
      <c r="F94" s="7"/>
      <c r="G94" s="433"/>
      <c r="H94" s="31"/>
      <c r="I94" s="433"/>
      <c r="J94" s="433"/>
    </row>
    <row r="95" spans="1:11" x14ac:dyDescent="0.2">
      <c r="A95" s="27"/>
      <c r="B95" s="433" t="s">
        <v>72</v>
      </c>
      <c r="C95" s="433"/>
      <c r="D95" s="22">
        <f>$J$76/D89</f>
        <v>0.21296674311424099</v>
      </c>
      <c r="E95" s="433"/>
      <c r="F95" s="22">
        <f>$J$76/F89</f>
        <v>0.1916700688028169</v>
      </c>
      <c r="G95" s="433"/>
      <c r="H95" s="22">
        <f>$J$76/H89</f>
        <v>0.17424551709346991</v>
      </c>
      <c r="I95" s="433"/>
      <c r="J95" s="433"/>
    </row>
    <row r="96" spans="1:11" ht="5.25" customHeight="1" x14ac:dyDescent="0.2">
      <c r="A96" s="27"/>
      <c r="B96" s="452"/>
      <c r="C96" s="452"/>
      <c r="D96" s="457"/>
      <c r="E96" s="452"/>
      <c r="F96" s="458"/>
      <c r="G96" s="452"/>
      <c r="H96" s="457"/>
      <c r="I96" s="452"/>
      <c r="J96" s="452"/>
    </row>
    <row r="97" spans="1:239" ht="12.75" customHeight="1" x14ac:dyDescent="0.2">
      <c r="A97" s="27"/>
      <c r="B97" s="452"/>
      <c r="C97" s="452"/>
      <c r="D97" s="16" t="s">
        <v>67</v>
      </c>
      <c r="E97" s="433"/>
      <c r="F97" s="7"/>
      <c r="G97" s="433"/>
      <c r="H97" s="16" t="s">
        <v>69</v>
      </c>
      <c r="I97" s="452"/>
      <c r="J97" s="452"/>
    </row>
    <row r="98" spans="1:239" x14ac:dyDescent="0.2">
      <c r="A98" s="27"/>
      <c r="B98" s="433"/>
      <c r="C98" s="433"/>
      <c r="D98" s="17">
        <v>0.1</v>
      </c>
      <c r="E98" s="433"/>
      <c r="F98" s="7" t="s">
        <v>68</v>
      </c>
      <c r="G98" s="433"/>
      <c r="H98" s="17">
        <v>0.1</v>
      </c>
      <c r="I98" s="433"/>
      <c r="J98" s="433"/>
    </row>
    <row r="99" spans="1:239" x14ac:dyDescent="0.2">
      <c r="A99" s="27"/>
      <c r="B99" s="433"/>
      <c r="C99" s="433"/>
      <c r="D99" s="1"/>
      <c r="E99" s="2"/>
      <c r="F99" s="3" t="s">
        <v>71</v>
      </c>
      <c r="G99" s="2"/>
      <c r="H99" s="1"/>
      <c r="I99" s="433"/>
      <c r="J99" s="433"/>
    </row>
    <row r="100" spans="1:239" x14ac:dyDescent="0.2">
      <c r="A100" s="27"/>
      <c r="B100" s="19" t="s">
        <v>70</v>
      </c>
      <c r="C100" s="433"/>
      <c r="D100" s="23">
        <f>F100*(1-D87)</f>
        <v>0.22500000000000001</v>
      </c>
      <c r="E100" s="20"/>
      <c r="F100" s="24">
        <f>H14</f>
        <v>0.25</v>
      </c>
      <c r="G100" s="20"/>
      <c r="H100" s="23">
        <f>F100*(1+H87)</f>
        <v>0.27500000000000002</v>
      </c>
      <c r="I100" s="433"/>
      <c r="J100" s="433"/>
    </row>
    <row r="101" spans="1:239" ht="4.5" customHeight="1" x14ac:dyDescent="0.2">
      <c r="A101" s="27"/>
      <c r="B101" s="433"/>
      <c r="C101" s="433"/>
      <c r="D101" s="31"/>
      <c r="E101" s="433"/>
      <c r="F101" s="7"/>
      <c r="G101" s="433"/>
      <c r="H101" s="31"/>
      <c r="I101" s="433"/>
      <c r="J101" s="433"/>
    </row>
    <row r="102" spans="1:239" x14ac:dyDescent="0.2">
      <c r="A102" s="27"/>
      <c r="B102" s="433" t="s">
        <v>264</v>
      </c>
      <c r="C102" s="433"/>
      <c r="D102" s="25">
        <f>$J$56/D100</f>
        <v>676.72505602503907</v>
      </c>
      <c r="E102" s="433"/>
      <c r="F102" s="25">
        <f>$J$56/F100</f>
        <v>609.05255042253521</v>
      </c>
      <c r="G102" s="433"/>
      <c r="H102" s="25">
        <f>$J$56/H100</f>
        <v>553.68413674775923</v>
      </c>
      <c r="I102" s="433"/>
      <c r="J102" s="433"/>
    </row>
    <row r="103" spans="1:239" ht="3" customHeight="1" x14ac:dyDescent="0.2">
      <c r="A103" s="27"/>
      <c r="B103" s="433"/>
      <c r="C103" s="433"/>
      <c r="D103" s="31"/>
      <c r="E103" s="433"/>
      <c r="F103" s="7"/>
      <c r="G103" s="433"/>
      <c r="H103" s="31"/>
      <c r="I103" s="433"/>
      <c r="J103" s="433"/>
    </row>
    <row r="104" spans="1:239" x14ac:dyDescent="0.2">
      <c r="A104" s="27"/>
      <c r="B104" s="433" t="s">
        <v>265</v>
      </c>
      <c r="C104" s="433"/>
      <c r="D104" s="25">
        <f>$J$73/D100</f>
        <v>1027.0088888888888</v>
      </c>
      <c r="E104" s="433"/>
      <c r="F104" s="25">
        <f>$J$73/F100</f>
        <v>924.30799999999999</v>
      </c>
      <c r="G104" s="433"/>
      <c r="H104" s="25">
        <f>$J$73/H100</f>
        <v>840.28</v>
      </c>
      <c r="I104" s="433"/>
      <c r="J104" s="433"/>
    </row>
    <row r="105" spans="1:239" ht="3.75" customHeight="1" x14ac:dyDescent="0.2">
      <c r="A105" s="27"/>
      <c r="B105" s="433"/>
      <c r="C105" s="433"/>
      <c r="D105" s="31"/>
      <c r="E105" s="433"/>
      <c r="F105" s="7"/>
      <c r="G105" s="433"/>
      <c r="H105" s="31"/>
      <c r="I105" s="433"/>
      <c r="J105" s="433"/>
    </row>
    <row r="106" spans="1:239" x14ac:dyDescent="0.2">
      <c r="A106" s="27"/>
      <c r="B106" s="433" t="s">
        <v>72</v>
      </c>
      <c r="C106" s="433"/>
      <c r="D106" s="25">
        <f>$J$76/D100</f>
        <v>1703.7339449139279</v>
      </c>
      <c r="E106" s="433"/>
      <c r="F106" s="25">
        <f>$J$76/F100</f>
        <v>1533.3605504225352</v>
      </c>
      <c r="G106" s="433"/>
      <c r="H106" s="25">
        <f>$J$76/H100</f>
        <v>1393.9641367477591</v>
      </c>
      <c r="I106" s="433"/>
      <c r="J106" s="433"/>
    </row>
    <row r="107" spans="1:239" ht="5.25" customHeight="1" x14ac:dyDescent="0.2">
      <c r="A107" s="27"/>
      <c r="B107" s="433"/>
      <c r="C107" s="433"/>
      <c r="D107" s="31"/>
      <c r="E107" s="433"/>
      <c r="F107" s="7"/>
      <c r="G107" s="433"/>
      <c r="H107" s="31"/>
      <c r="I107" s="433"/>
      <c r="J107" s="433"/>
    </row>
    <row r="108" spans="1:239" ht="7.5" customHeight="1" x14ac:dyDescent="0.2">
      <c r="A108" s="27"/>
      <c r="B108" s="2"/>
      <c r="C108" s="2"/>
      <c r="D108" s="1"/>
      <c r="E108" s="2"/>
      <c r="F108" s="3"/>
      <c r="G108" s="2"/>
      <c r="H108" s="1"/>
      <c r="I108" s="2"/>
      <c r="J108" s="2"/>
    </row>
    <row r="109" spans="1:239" s="27" customFormat="1" x14ac:dyDescent="0.2">
      <c r="D109" s="113"/>
      <c r="F109" s="28"/>
      <c r="H109" s="113"/>
    </row>
    <row r="110" spans="1:239" s="27" customFormat="1" x14ac:dyDescent="0.2">
      <c r="D110" s="113"/>
      <c r="F110" s="28"/>
      <c r="H110" s="113"/>
    </row>
    <row r="111" spans="1:239" s="52" customFormat="1" ht="15.75" x14ac:dyDescent="0.25">
      <c r="A111" s="478"/>
      <c r="B111" s="479"/>
      <c r="C111" s="479"/>
      <c r="D111" s="479"/>
      <c r="E111" s="480" t="s">
        <v>433</v>
      </c>
      <c r="F111" s="481"/>
      <c r="G111" s="482"/>
      <c r="H111" s="481"/>
      <c r="I111" s="482"/>
      <c r="J111" s="482"/>
      <c r="K111" s="482"/>
      <c r="L111" s="479"/>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CZ111" s="478"/>
      <c r="DA111" s="478"/>
      <c r="DB111" s="478"/>
      <c r="DC111" s="478"/>
      <c r="DD111" s="478"/>
      <c r="DE111" s="478"/>
      <c r="DF111" s="478"/>
      <c r="DG111" s="478"/>
      <c r="DH111" s="478"/>
      <c r="DI111" s="478"/>
      <c r="DJ111" s="478"/>
      <c r="DK111" s="478"/>
      <c r="DL111" s="478"/>
      <c r="DM111" s="478"/>
      <c r="DN111" s="478"/>
      <c r="DO111" s="478"/>
      <c r="DP111" s="478"/>
      <c r="DQ111" s="478"/>
      <c r="DR111" s="478"/>
      <c r="DS111" s="478"/>
      <c r="DT111" s="478"/>
      <c r="DU111" s="478"/>
      <c r="DV111" s="478"/>
      <c r="DW111" s="478"/>
      <c r="DX111" s="478"/>
      <c r="DY111" s="478"/>
      <c r="DZ111" s="478"/>
      <c r="EA111" s="478"/>
      <c r="EB111" s="478"/>
      <c r="EC111" s="478"/>
      <c r="ED111" s="478"/>
      <c r="EE111" s="478"/>
      <c r="EF111" s="478"/>
      <c r="EG111" s="478"/>
      <c r="EH111" s="478"/>
      <c r="EI111" s="478"/>
      <c r="EJ111" s="478"/>
      <c r="EK111" s="478"/>
      <c r="EL111" s="478"/>
      <c r="EM111" s="478"/>
      <c r="EN111" s="478"/>
      <c r="EO111" s="478"/>
      <c r="EP111" s="478"/>
      <c r="EQ111" s="478"/>
      <c r="ER111" s="478"/>
      <c r="ES111" s="478"/>
      <c r="ET111" s="478"/>
      <c r="EU111" s="478"/>
      <c r="EV111" s="478"/>
      <c r="EW111" s="478"/>
      <c r="EX111" s="478"/>
      <c r="EY111" s="478"/>
      <c r="EZ111" s="478"/>
      <c r="FA111" s="478"/>
      <c r="FB111" s="478"/>
      <c r="FC111" s="478"/>
      <c r="FD111" s="478"/>
      <c r="FE111" s="478"/>
      <c r="FF111" s="478"/>
      <c r="FG111" s="478"/>
      <c r="FH111" s="478"/>
      <c r="FI111" s="478"/>
      <c r="FJ111" s="478"/>
      <c r="FK111" s="478"/>
      <c r="FL111" s="478"/>
      <c r="FM111" s="478"/>
      <c r="FN111" s="478"/>
      <c r="FO111" s="478"/>
      <c r="FP111" s="478"/>
      <c r="FQ111" s="478"/>
      <c r="FR111" s="478"/>
      <c r="FS111" s="478"/>
      <c r="FT111" s="478"/>
      <c r="FU111" s="478"/>
      <c r="FV111" s="478"/>
      <c r="FW111" s="478"/>
      <c r="FX111" s="478"/>
      <c r="FY111" s="478"/>
      <c r="FZ111" s="478"/>
      <c r="GA111" s="478"/>
      <c r="GB111" s="478"/>
      <c r="GC111" s="478"/>
      <c r="GD111" s="478"/>
      <c r="GE111" s="478"/>
      <c r="GF111" s="478"/>
      <c r="GG111" s="478"/>
      <c r="GH111" s="478"/>
      <c r="GI111" s="478"/>
      <c r="GJ111" s="478"/>
      <c r="GK111" s="478"/>
      <c r="GL111" s="478"/>
      <c r="GM111" s="478"/>
      <c r="GN111" s="478"/>
      <c r="GO111" s="478"/>
      <c r="GP111" s="478"/>
      <c r="GQ111" s="478"/>
      <c r="GR111" s="478"/>
      <c r="GS111" s="478"/>
      <c r="GT111" s="478"/>
      <c r="GU111" s="478"/>
      <c r="GV111" s="478"/>
      <c r="GW111" s="478"/>
      <c r="GX111" s="478"/>
      <c r="GY111" s="478"/>
      <c r="GZ111" s="478"/>
      <c r="HA111" s="478"/>
      <c r="HB111" s="478"/>
      <c r="HC111" s="478"/>
      <c r="HD111" s="478"/>
      <c r="HE111" s="478"/>
      <c r="HF111" s="478"/>
      <c r="HG111" s="478"/>
      <c r="HH111" s="478"/>
      <c r="HI111" s="478"/>
      <c r="HJ111" s="478"/>
      <c r="HK111" s="478"/>
      <c r="HL111" s="478"/>
      <c r="HM111" s="478"/>
      <c r="HN111" s="478"/>
      <c r="HO111" s="478"/>
      <c r="HP111" s="478"/>
      <c r="HQ111" s="478"/>
      <c r="HR111" s="478"/>
      <c r="HS111" s="478"/>
      <c r="HT111" s="478"/>
      <c r="HU111" s="478"/>
      <c r="HV111" s="478"/>
      <c r="HW111" s="478"/>
      <c r="HX111" s="478"/>
      <c r="HY111" s="478"/>
      <c r="HZ111" s="478"/>
      <c r="IA111" s="478"/>
      <c r="IB111" s="478"/>
      <c r="IC111" s="478"/>
      <c r="ID111" s="478"/>
      <c r="IE111" s="478"/>
    </row>
    <row r="112" spans="1:239" s="442" customFormat="1" ht="14.25" x14ac:dyDescent="0.2">
      <c r="D112" s="483"/>
      <c r="E112" s="443" t="s">
        <v>290</v>
      </c>
      <c r="F112" s="428"/>
      <c r="G112" s="428"/>
      <c r="H112" s="428"/>
    </row>
    <row r="113" spans="1:239" s="442" customFormat="1" ht="14.25" x14ac:dyDescent="0.2">
      <c r="D113" s="483"/>
      <c r="E113" s="443" t="s">
        <v>291</v>
      </c>
      <c r="F113" s="428"/>
      <c r="G113" s="428"/>
      <c r="H113" s="428"/>
    </row>
    <row r="114" spans="1:239" s="442" customFormat="1" ht="14.25" x14ac:dyDescent="0.2">
      <c r="D114" s="483"/>
      <c r="E114" s="484" t="s">
        <v>363</v>
      </c>
      <c r="F114" s="485"/>
      <c r="G114" s="341"/>
      <c r="H114" s="341"/>
    </row>
    <row r="115" spans="1:239" s="442" customFormat="1" ht="14.25" x14ac:dyDescent="0.2">
      <c r="D115" s="483"/>
      <c r="E115" s="443" t="s">
        <v>434</v>
      </c>
      <c r="F115" s="428"/>
      <c r="G115" s="428"/>
      <c r="H115" s="428"/>
    </row>
    <row r="116" spans="1:239" s="442" customFormat="1" ht="14.25" x14ac:dyDescent="0.2">
      <c r="D116" s="483"/>
      <c r="E116" s="443" t="s">
        <v>435</v>
      </c>
      <c r="F116" s="428"/>
      <c r="G116" s="428"/>
      <c r="H116" s="428"/>
    </row>
    <row r="117" spans="1:239" s="442" customFormat="1" ht="14.25" x14ac:dyDescent="0.2">
      <c r="D117" s="483"/>
      <c r="E117" s="443" t="s">
        <v>293</v>
      </c>
      <c r="F117" s="428"/>
      <c r="G117" s="428"/>
      <c r="H117" s="428"/>
    </row>
    <row r="118" spans="1:239" s="442" customFormat="1" ht="14.25" x14ac:dyDescent="0.2">
      <c r="D118" s="483"/>
      <c r="E118" s="443" t="s">
        <v>415</v>
      </c>
      <c r="F118" s="428"/>
      <c r="G118" s="428"/>
      <c r="H118" s="428"/>
    </row>
    <row r="119" spans="1:239" s="442" customFormat="1" ht="14.25" x14ac:dyDescent="0.2">
      <c r="D119" s="483"/>
      <c r="E119" s="443" t="s">
        <v>203</v>
      </c>
      <c r="F119" s="428"/>
      <c r="G119" s="428"/>
      <c r="H119" s="428"/>
    </row>
    <row r="120" spans="1:239" s="442" customFormat="1" ht="14.25" x14ac:dyDescent="0.2">
      <c r="D120" s="483"/>
      <c r="E120" s="443" t="s">
        <v>436</v>
      </c>
      <c r="F120" s="428"/>
      <c r="G120" s="428"/>
      <c r="H120" s="428"/>
    </row>
    <row r="121" spans="1:239" s="52" customFormat="1" ht="15" x14ac:dyDescent="0.2">
      <c r="A121" s="51"/>
      <c r="B121" s="51"/>
      <c r="C121" s="51"/>
      <c r="D121" s="51"/>
      <c r="E121" s="486" t="s">
        <v>437</v>
      </c>
      <c r="F121" s="51"/>
      <c r="G121" s="51"/>
      <c r="H121" s="51"/>
      <c r="I121" s="51"/>
      <c r="J121" s="51"/>
      <c r="K121" s="51"/>
      <c r="L121" s="51"/>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c r="AM121" s="478"/>
      <c r="AN121" s="478"/>
      <c r="AO121" s="478"/>
      <c r="AP121" s="478"/>
      <c r="AQ121" s="478"/>
      <c r="AR121" s="478"/>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c r="EK121" s="51"/>
      <c r="EL121" s="51"/>
      <c r="EM121" s="51"/>
      <c r="EN121" s="51"/>
      <c r="EO121" s="51"/>
      <c r="EP121" s="51"/>
      <c r="EQ121" s="51"/>
      <c r="ER121" s="51"/>
      <c r="ES121" s="51"/>
      <c r="ET121" s="51"/>
      <c r="EU121" s="51"/>
      <c r="EV121" s="51"/>
      <c r="EW121" s="51"/>
      <c r="EX121" s="51"/>
      <c r="EY121" s="51"/>
      <c r="EZ121" s="51"/>
      <c r="FA121" s="51"/>
      <c r="FB121" s="51"/>
      <c r="FC121" s="51"/>
      <c r="FD121" s="51"/>
      <c r="FE121" s="51"/>
      <c r="FF121" s="51"/>
      <c r="FG121" s="51"/>
      <c r="FH121" s="51"/>
      <c r="FI121" s="51"/>
      <c r="FJ121" s="51"/>
      <c r="FK121" s="51"/>
      <c r="FL121" s="51"/>
      <c r="FM121" s="51"/>
      <c r="FN121" s="51"/>
      <c r="FO121" s="51"/>
      <c r="FP121" s="51"/>
      <c r="FQ121" s="51"/>
      <c r="FR121" s="51"/>
      <c r="FS121" s="51"/>
      <c r="FT121" s="51"/>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1"/>
      <c r="GR121" s="51"/>
      <c r="GS121" s="51"/>
      <c r="GT121" s="51"/>
      <c r="GU121" s="51"/>
      <c r="GV121" s="51"/>
      <c r="GW121" s="51"/>
      <c r="GX121" s="51"/>
      <c r="GY121" s="51"/>
      <c r="GZ121" s="51"/>
      <c r="HA121" s="51"/>
      <c r="HB121" s="51"/>
      <c r="HC121" s="51"/>
      <c r="HD121" s="51"/>
      <c r="HE121" s="51"/>
      <c r="HF121" s="51"/>
      <c r="HG121" s="51"/>
      <c r="HH121" s="51"/>
      <c r="HI121" s="51"/>
      <c r="HJ121" s="51"/>
      <c r="HK121" s="51"/>
      <c r="HL121" s="51"/>
      <c r="HM121" s="51"/>
      <c r="HN121" s="51"/>
      <c r="HO121" s="51"/>
      <c r="HP121" s="51"/>
      <c r="HQ121" s="51"/>
      <c r="HR121" s="51"/>
      <c r="HS121" s="51"/>
      <c r="HT121" s="51"/>
      <c r="HU121" s="51"/>
      <c r="HV121" s="51"/>
      <c r="HW121" s="51"/>
      <c r="HX121" s="51"/>
      <c r="HY121" s="51"/>
      <c r="HZ121" s="51"/>
      <c r="IA121" s="51"/>
      <c r="IB121" s="51"/>
      <c r="IC121" s="51"/>
      <c r="ID121" s="51"/>
      <c r="IE121" s="51"/>
    </row>
    <row r="122" spans="1:239" s="52" customFormat="1" ht="15" x14ac:dyDescent="0.2">
      <c r="A122" s="51"/>
      <c r="B122" s="51"/>
      <c r="C122" s="51"/>
      <c r="D122" s="51"/>
      <c r="E122" s="486" t="s">
        <v>438</v>
      </c>
      <c r="F122" s="51"/>
      <c r="G122" s="51"/>
      <c r="H122" s="51"/>
      <c r="I122" s="51"/>
      <c r="J122" s="51"/>
      <c r="K122" s="51"/>
      <c r="L122" s="51"/>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1"/>
      <c r="GR122" s="51"/>
      <c r="GS122" s="51"/>
      <c r="GT122" s="51"/>
      <c r="GU122" s="51"/>
      <c r="GV122" s="51"/>
      <c r="GW122" s="51"/>
      <c r="GX122" s="51"/>
      <c r="GY122" s="51"/>
      <c r="GZ122" s="51"/>
      <c r="HA122" s="51"/>
      <c r="HB122" s="51"/>
      <c r="HC122" s="51"/>
      <c r="HD122" s="51"/>
      <c r="HE122" s="51"/>
      <c r="HF122" s="51"/>
      <c r="HG122" s="51"/>
      <c r="HH122" s="51"/>
      <c r="HI122" s="51"/>
      <c r="HJ122" s="51"/>
      <c r="HK122" s="51"/>
      <c r="HL122" s="51"/>
      <c r="HM122" s="51"/>
      <c r="HN122" s="51"/>
      <c r="HO122" s="51"/>
      <c r="HP122" s="51"/>
      <c r="HQ122" s="51"/>
      <c r="HR122" s="51"/>
      <c r="HS122" s="51"/>
      <c r="HT122" s="51"/>
      <c r="HU122" s="51"/>
      <c r="HV122" s="51"/>
      <c r="HW122" s="51"/>
      <c r="HX122" s="51"/>
      <c r="HY122" s="51"/>
      <c r="HZ122" s="51"/>
      <c r="IA122" s="51"/>
      <c r="IB122" s="51"/>
      <c r="IC122" s="51"/>
      <c r="ID122" s="51"/>
      <c r="IE122" s="51"/>
    </row>
    <row r="123" spans="1:239" s="52" customFormat="1" ht="15" x14ac:dyDescent="0.2">
      <c r="A123" s="51"/>
      <c r="B123" s="51"/>
      <c r="C123" s="51"/>
      <c r="D123" s="51"/>
      <c r="E123" s="487"/>
      <c r="F123" s="51"/>
      <c r="G123" s="51"/>
      <c r="H123" s="51"/>
      <c r="I123" s="51"/>
      <c r="J123" s="51"/>
      <c r="K123" s="51"/>
      <c r="L123" s="51"/>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1"/>
      <c r="GV123" s="51"/>
      <c r="GW123" s="51"/>
      <c r="GX123" s="51"/>
      <c r="GY123" s="51"/>
      <c r="GZ123" s="51"/>
      <c r="HA123" s="51"/>
      <c r="HB123" s="51"/>
      <c r="HC123" s="51"/>
      <c r="HD123" s="51"/>
      <c r="HE123" s="51"/>
      <c r="HF123" s="51"/>
      <c r="HG123" s="51"/>
      <c r="HH123" s="51"/>
      <c r="HI123" s="51"/>
      <c r="HJ123" s="51"/>
      <c r="HK123" s="51"/>
      <c r="HL123" s="51"/>
      <c r="HM123" s="51"/>
      <c r="HN123" s="51"/>
      <c r="HO123" s="51"/>
      <c r="HP123" s="51"/>
      <c r="HQ123" s="51"/>
      <c r="HR123" s="51"/>
      <c r="HS123" s="51"/>
      <c r="HT123" s="51"/>
      <c r="HU123" s="51"/>
      <c r="HV123" s="51"/>
      <c r="HW123" s="51"/>
      <c r="HX123" s="51"/>
      <c r="HY123" s="51"/>
      <c r="HZ123" s="51"/>
      <c r="IA123" s="51"/>
      <c r="IB123" s="51"/>
      <c r="IC123" s="51"/>
      <c r="ID123" s="51"/>
      <c r="IE123" s="51"/>
    </row>
    <row r="124" spans="1:239" s="27" customFormat="1" x14ac:dyDescent="0.2">
      <c r="D124" s="113"/>
      <c r="F124" s="28"/>
      <c r="H124" s="113"/>
    </row>
    <row r="125" spans="1:239" s="27" customFormat="1" x14ac:dyDescent="0.2">
      <c r="D125" s="113"/>
      <c r="F125" s="28"/>
      <c r="H125" s="113"/>
    </row>
    <row r="126" spans="1:239" s="27" customFormat="1" x14ac:dyDescent="0.2">
      <c r="D126" s="113"/>
      <c r="F126" s="28"/>
      <c r="H126" s="113"/>
    </row>
    <row r="127" spans="1:239" s="27" customFormat="1" x14ac:dyDescent="0.2">
      <c r="D127" s="113"/>
      <c r="F127" s="28"/>
      <c r="H127" s="113"/>
    </row>
    <row r="128" spans="1:239" s="27" customFormat="1" x14ac:dyDescent="0.2">
      <c r="D128" s="113"/>
      <c r="F128" s="28"/>
      <c r="H128" s="113"/>
    </row>
    <row r="129" spans="4:8" s="27" customFormat="1" x14ac:dyDescent="0.2">
      <c r="D129" s="113"/>
      <c r="F129" s="28"/>
      <c r="H129" s="113"/>
    </row>
    <row r="130" spans="4:8" s="27" customFormat="1" x14ac:dyDescent="0.2">
      <c r="D130" s="113"/>
      <c r="F130" s="28"/>
      <c r="H130" s="113"/>
    </row>
    <row r="131" spans="4:8" s="27" customFormat="1" x14ac:dyDescent="0.2">
      <c r="D131" s="113"/>
      <c r="F131" s="28"/>
      <c r="H131" s="113"/>
    </row>
    <row r="132" spans="4:8" s="27" customFormat="1" x14ac:dyDescent="0.2">
      <c r="D132" s="113"/>
      <c r="F132" s="28"/>
      <c r="H132" s="113"/>
    </row>
    <row r="133" spans="4:8" s="27" customFormat="1" x14ac:dyDescent="0.2">
      <c r="D133" s="113"/>
      <c r="F133" s="28"/>
      <c r="H133" s="113"/>
    </row>
    <row r="134" spans="4:8" s="27" customFormat="1" x14ac:dyDescent="0.2">
      <c r="D134" s="113"/>
      <c r="F134" s="28"/>
      <c r="H134" s="113"/>
    </row>
    <row r="135" spans="4:8" s="27" customFormat="1" x14ac:dyDescent="0.2">
      <c r="D135" s="113"/>
      <c r="F135" s="28"/>
      <c r="H135" s="113"/>
    </row>
    <row r="136" spans="4:8" s="27" customFormat="1" x14ac:dyDescent="0.2">
      <c r="D136" s="113"/>
      <c r="F136" s="28"/>
      <c r="H136" s="113"/>
    </row>
    <row r="137" spans="4:8" s="27" customFormat="1" x14ac:dyDescent="0.2">
      <c r="D137" s="113"/>
      <c r="F137" s="28"/>
      <c r="H137" s="113"/>
    </row>
    <row r="138" spans="4:8" s="27" customFormat="1" x14ac:dyDescent="0.2">
      <c r="D138" s="113"/>
      <c r="F138" s="28"/>
      <c r="H138" s="113"/>
    </row>
    <row r="139" spans="4:8" s="27" customFormat="1" x14ac:dyDescent="0.2">
      <c r="D139" s="113"/>
      <c r="F139" s="28"/>
      <c r="H139" s="113"/>
    </row>
    <row r="140" spans="4:8" s="27" customFormat="1" x14ac:dyDescent="0.2">
      <c r="D140" s="113"/>
      <c r="F140" s="28"/>
      <c r="H140" s="113"/>
    </row>
    <row r="141" spans="4:8" s="27" customFormat="1" x14ac:dyDescent="0.2">
      <c r="D141" s="113"/>
      <c r="F141" s="28"/>
      <c r="H141" s="113"/>
    </row>
    <row r="142" spans="4:8" s="27" customFormat="1" x14ac:dyDescent="0.2">
      <c r="D142" s="113"/>
      <c r="F142" s="28"/>
      <c r="H142" s="113"/>
    </row>
    <row r="143" spans="4:8" s="27" customFormat="1" x14ac:dyDescent="0.2">
      <c r="D143" s="113"/>
      <c r="F143" s="28"/>
      <c r="H143" s="113"/>
    </row>
    <row r="144" spans="4:8" s="27" customFormat="1" x14ac:dyDescent="0.2">
      <c r="D144" s="113"/>
      <c r="F144" s="28"/>
      <c r="H144" s="113"/>
    </row>
    <row r="145" spans="4:8" s="27" customFormat="1" x14ac:dyDescent="0.2">
      <c r="D145" s="113"/>
      <c r="F145" s="28"/>
      <c r="H145" s="113"/>
    </row>
    <row r="146" spans="4:8" s="27" customFormat="1" x14ac:dyDescent="0.2">
      <c r="D146" s="113"/>
      <c r="F146" s="28"/>
      <c r="H146" s="113"/>
    </row>
    <row r="147" spans="4:8" s="27" customFormat="1" x14ac:dyDescent="0.2">
      <c r="D147" s="113"/>
      <c r="F147" s="28"/>
      <c r="H147" s="113"/>
    </row>
    <row r="148" spans="4:8" s="27" customFormat="1" x14ac:dyDescent="0.2">
      <c r="D148" s="113"/>
      <c r="F148" s="28"/>
      <c r="H148" s="113"/>
    </row>
    <row r="149" spans="4:8" s="27" customFormat="1" x14ac:dyDescent="0.2">
      <c r="D149" s="113"/>
      <c r="F149" s="28"/>
      <c r="H149" s="113"/>
    </row>
    <row r="150" spans="4:8" s="27" customFormat="1" x14ac:dyDescent="0.2">
      <c r="D150" s="113"/>
      <c r="F150" s="28"/>
      <c r="H150" s="113"/>
    </row>
    <row r="151" spans="4:8" s="27" customFormat="1" x14ac:dyDescent="0.2">
      <c r="D151" s="113"/>
      <c r="F151" s="28"/>
      <c r="H151" s="113"/>
    </row>
    <row r="152" spans="4:8" s="27" customFormat="1" x14ac:dyDescent="0.2">
      <c r="D152" s="113"/>
      <c r="F152" s="28"/>
      <c r="H152" s="113"/>
    </row>
    <row r="153" spans="4:8" s="27" customFormat="1" x14ac:dyDescent="0.2">
      <c r="D153" s="113"/>
      <c r="F153" s="28"/>
      <c r="H153" s="113"/>
    </row>
    <row r="154" spans="4:8" s="27" customFormat="1" x14ac:dyDescent="0.2">
      <c r="D154" s="113"/>
      <c r="F154" s="28"/>
      <c r="H154" s="113"/>
    </row>
  </sheetData>
  <mergeCells count="6">
    <mergeCell ref="B84:J84"/>
    <mergeCell ref="B3:J3"/>
    <mergeCell ref="B6:J6"/>
    <mergeCell ref="B8:J8"/>
    <mergeCell ref="B82:J82"/>
    <mergeCell ref="B83:J83"/>
  </mergeCells>
  <hyperlinks>
    <hyperlink ref="D112:H112" location="'Soft White Winter Wheat'!A1" display="EBB1-SWW-09 "/>
    <hyperlink ref="D113:H113" location="'Soft White Spring Wheat'!A1" display="EBB1-SSW-09 "/>
    <hyperlink ref="D115:H115" location="'Spring Barley'!A1" display="EBB1-FB-09 "/>
    <hyperlink ref="D115:E115" location="'Feed Barley'!A1" display="EBB1-FB-09 "/>
    <hyperlink ref="D117:E117" location="'Spring Peas'!A1" display="EBB1-SP-09 "/>
    <hyperlink ref="D119:E119" location="Garbanzos!A1" display="EBB1-Garb-09 "/>
    <hyperlink ref="D115:F115" location="'Feed Barley'!A1" display="EBB1-FB-09 "/>
    <hyperlink ref="E112:H112" location="'Soft White Winter Wheat'!A1" display="EBB1-SWW-09 "/>
    <hyperlink ref="E113:H113" location="'Soft White Spring Wheat'!A1" display="EBB1-SSW-09 "/>
    <hyperlink ref="E115:H115" location="'Spring Barley'!A1" display="EBB1-FB-09 "/>
    <hyperlink ref="E115" location="'Feed Barley'!A1" display="EBB1-FB-09 "/>
    <hyperlink ref="E117" location="'Spring Peas'!A1" display="EBB1-SP-09 "/>
    <hyperlink ref="E119" location="Garbanzos!A1" display="EBB1-Garb-09 "/>
    <hyperlink ref="E115:F115" location="'Feed Barley'!A1" display="EBB1-FB-09 "/>
    <hyperlink ref="E112" location="'Soft White Winter Wheat'!A1" display="EBB1-SWW-09 "/>
    <hyperlink ref="E113" location="'Soft White Spring Wheat'!A1" display="EBB1-SSW-09 "/>
    <hyperlink ref="E120" location="'Spring Canola'!A1" display="EBB1-SC-09 "/>
    <hyperlink ref="E116" location="Oats!A1" display="Oats"/>
    <hyperlink ref="E114" location="'Dark Northern Spring Wheat'!A1" display="Dark Northern Spring Wheat"/>
    <hyperlink ref="E120:H120" location="'Spring Canola'!A1" display="EBB1-SC-09 "/>
    <hyperlink ref="D120:H120" location="'Spring Canola'!A1" display="EBB1-SC-09 "/>
    <hyperlink ref="E119:F119" location="Garbanzos!A1" display="EBB1-Garb-09 "/>
    <hyperlink ref="E119:H119" location="Garbanzos!A1" display="EBB1-Garb-09 "/>
    <hyperlink ref="D119:F119" location="Garbanzos!A1" display="EBB1-Garb-09 "/>
    <hyperlink ref="D119:H119" location="Garbanzos!A1" display="EBB1-Garb-09 "/>
    <hyperlink ref="E118:F118" location="'Austrian Winter Peas'!A1" display="Austrian Winter Peas"/>
    <hyperlink ref="E117:F117" location="'Spring Peas'!A1" display="EBB1-SP-09 "/>
    <hyperlink ref="E117:H117" location="'Spring Peas'!A1" display="EBB1-SP-09 "/>
    <hyperlink ref="D117:F117" location="'Spring Peas'!A1" display="EBB1-SP-09 "/>
    <hyperlink ref="D117:H117" location="'Spring Peas'!A1" display="EBB1-SP-09 "/>
    <hyperlink ref="D114:H114" location="'Hard Red Spring Wheat'!A1" display="EBB1-HRS-09 "/>
    <hyperlink ref="F116" location="Oats!A1" display="Oats"/>
    <hyperlink ref="E121" location="'Cover Crop 4-way'!A1" display="Cover Crop, 4-way mix"/>
    <hyperlink ref="E122" location="'Cover Crop 6-way'!A1" display="Cover Crop, 6-way mix"/>
  </hyperlinks>
  <pageMargins left="0.7" right="0.7" top="0.75" bottom="0.75" header="0.3" footer="0.3"/>
  <pageSetup fitToHeight="2" orientation="portrait" r:id="rId1"/>
  <rowBreaks count="1" manualBreakCount="1">
    <brk id="59" min="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6"/>
  <sheetViews>
    <sheetView workbookViewId="0">
      <selection activeCell="E18" sqref="B2:E18"/>
    </sheetView>
  </sheetViews>
  <sheetFormatPr defaultColWidth="11.42578125" defaultRowHeight="12.75" x14ac:dyDescent="0.2"/>
  <cols>
    <col min="1" max="1" width="3.140625" style="27" customWidth="1"/>
    <col min="2" max="2" width="8.85546875" customWidth="1"/>
    <col min="3" max="3" width="19.85546875" customWidth="1"/>
    <col min="4" max="4" width="30.28515625" customWidth="1"/>
    <col min="5" max="5" width="38.7109375" customWidth="1"/>
    <col min="6" max="9" width="11.42578125" customWidth="1"/>
    <col min="10" max="11" width="11.42578125" style="27" customWidth="1"/>
  </cols>
  <sheetData>
    <row r="1" spans="2:9" ht="15" customHeight="1" x14ac:dyDescent="0.2">
      <c r="B1" s="27"/>
      <c r="C1" s="27"/>
      <c r="D1" s="27"/>
      <c r="E1" s="27"/>
      <c r="F1" s="27"/>
      <c r="G1" s="27"/>
      <c r="H1" s="27"/>
      <c r="I1" s="27"/>
    </row>
    <row r="2" spans="2:9" ht="30.75" customHeight="1" x14ac:dyDescent="0.25">
      <c r="B2" s="555" t="s">
        <v>453</v>
      </c>
      <c r="C2" s="556"/>
      <c r="D2" s="556"/>
      <c r="E2" s="556"/>
      <c r="F2" s="27"/>
      <c r="G2" s="27"/>
      <c r="H2" s="27"/>
      <c r="I2" s="27"/>
    </row>
    <row r="3" spans="2:9" ht="6" customHeight="1" x14ac:dyDescent="0.25">
      <c r="B3" s="488"/>
      <c r="C3" s="489"/>
      <c r="D3" s="489"/>
      <c r="E3" s="489"/>
      <c r="F3" s="27"/>
      <c r="G3" s="27"/>
      <c r="H3" s="27"/>
      <c r="I3" s="27"/>
    </row>
    <row r="4" spans="2:9" ht="33" customHeight="1" x14ac:dyDescent="0.2">
      <c r="B4" s="496" t="s">
        <v>146</v>
      </c>
      <c r="C4" s="496" t="s">
        <v>148</v>
      </c>
      <c r="D4" s="496" t="s">
        <v>150</v>
      </c>
      <c r="E4" s="496" t="s">
        <v>151</v>
      </c>
      <c r="F4" s="27"/>
      <c r="G4" s="27"/>
      <c r="H4" s="27"/>
      <c r="I4" s="27"/>
    </row>
    <row r="5" spans="2:9" x14ac:dyDescent="0.2">
      <c r="B5" s="491"/>
      <c r="C5" s="491"/>
      <c r="D5" s="491"/>
      <c r="E5" s="491"/>
      <c r="F5" s="27"/>
      <c r="G5" s="27"/>
      <c r="H5" s="27"/>
      <c r="I5" s="27"/>
    </row>
    <row r="6" spans="2:9" x14ac:dyDescent="0.2">
      <c r="B6" s="491" t="s">
        <v>439</v>
      </c>
      <c r="C6" s="491" t="s">
        <v>440</v>
      </c>
      <c r="D6" s="491" t="s">
        <v>338</v>
      </c>
      <c r="E6" s="491" t="s">
        <v>441</v>
      </c>
      <c r="F6" s="27"/>
      <c r="G6" s="27"/>
      <c r="H6" s="27"/>
      <c r="I6" s="27"/>
    </row>
    <row r="7" spans="2:9" x14ac:dyDescent="0.2">
      <c r="B7" s="490"/>
      <c r="C7" s="490"/>
      <c r="D7" s="490" t="s">
        <v>469</v>
      </c>
      <c r="E7" s="492"/>
      <c r="F7" s="27"/>
      <c r="G7" s="27"/>
      <c r="H7" s="27"/>
      <c r="I7" s="27"/>
    </row>
    <row r="8" spans="2:9" ht="13.5" customHeight="1" x14ac:dyDescent="0.2">
      <c r="B8" s="4" t="s">
        <v>439</v>
      </c>
      <c r="C8" s="4" t="s">
        <v>111</v>
      </c>
      <c r="D8" s="64" t="s">
        <v>339</v>
      </c>
      <c r="E8" s="493" t="s">
        <v>442</v>
      </c>
      <c r="F8" s="27"/>
      <c r="G8" s="27"/>
      <c r="H8" s="27"/>
      <c r="I8" s="27"/>
    </row>
    <row r="9" spans="2:9" x14ac:dyDescent="0.2">
      <c r="B9" s="491"/>
      <c r="C9" s="491"/>
      <c r="D9" s="491"/>
      <c r="E9" s="491" t="s">
        <v>443</v>
      </c>
      <c r="F9" s="27"/>
      <c r="G9" s="27"/>
      <c r="H9" s="27"/>
      <c r="I9" s="27"/>
    </row>
    <row r="10" spans="2:9" ht="13.5" customHeight="1" x14ac:dyDescent="0.2">
      <c r="B10" s="491" t="s">
        <v>167</v>
      </c>
      <c r="C10" s="491" t="s">
        <v>174</v>
      </c>
      <c r="D10" s="491" t="s">
        <v>444</v>
      </c>
      <c r="E10" s="491" t="s">
        <v>445</v>
      </c>
      <c r="F10" s="27"/>
      <c r="G10" s="27"/>
      <c r="H10" s="27"/>
      <c r="I10" s="27"/>
    </row>
    <row r="11" spans="2:9" x14ac:dyDescent="0.2">
      <c r="B11" s="490"/>
      <c r="C11" s="490"/>
      <c r="D11" s="490"/>
      <c r="E11" s="490"/>
      <c r="F11" s="27"/>
      <c r="G11" s="27"/>
      <c r="H11" s="27"/>
      <c r="I11" s="27"/>
    </row>
    <row r="12" spans="2:9" x14ac:dyDescent="0.2">
      <c r="B12" s="4" t="s">
        <v>204</v>
      </c>
      <c r="C12" s="4" t="s">
        <v>181</v>
      </c>
      <c r="D12" s="4"/>
      <c r="E12" s="4"/>
      <c r="F12" s="27"/>
      <c r="G12" s="27"/>
      <c r="H12" s="27"/>
      <c r="I12" s="27"/>
    </row>
    <row r="13" spans="2:9" x14ac:dyDescent="0.2">
      <c r="B13" s="491"/>
      <c r="C13" s="491"/>
      <c r="D13" s="491"/>
      <c r="E13" s="491"/>
      <c r="F13" s="27"/>
      <c r="G13" s="27"/>
      <c r="H13" s="27"/>
      <c r="I13" s="27"/>
    </row>
    <row r="14" spans="2:9" x14ac:dyDescent="0.2">
      <c r="B14" s="491" t="s">
        <v>167</v>
      </c>
      <c r="C14" s="491" t="s">
        <v>168</v>
      </c>
      <c r="D14" s="491" t="s">
        <v>446</v>
      </c>
      <c r="E14" s="491" t="s">
        <v>447</v>
      </c>
      <c r="F14" s="27"/>
      <c r="G14" s="27"/>
      <c r="H14" s="27"/>
      <c r="I14" s="27"/>
    </row>
    <row r="15" spans="2:9" ht="12" customHeight="1" x14ac:dyDescent="0.2">
      <c r="B15" s="490"/>
      <c r="C15" s="490"/>
      <c r="D15" s="490"/>
      <c r="E15" s="492"/>
      <c r="F15" s="27"/>
      <c r="G15" s="27"/>
      <c r="H15" s="27"/>
      <c r="I15" s="27"/>
    </row>
    <row r="16" spans="2:9" ht="12" customHeight="1" x14ac:dyDescent="0.2">
      <c r="B16" s="4" t="s">
        <v>448</v>
      </c>
      <c r="C16" s="4" t="s">
        <v>168</v>
      </c>
      <c r="D16" s="64" t="s">
        <v>449</v>
      </c>
      <c r="E16" s="493" t="s">
        <v>450</v>
      </c>
      <c r="F16" s="27"/>
      <c r="G16" s="27"/>
      <c r="H16" s="27"/>
      <c r="I16" s="27"/>
    </row>
    <row r="17" spans="1:239" x14ac:dyDescent="0.2">
      <c r="B17" s="494"/>
      <c r="C17" s="494"/>
      <c r="D17" s="494"/>
      <c r="E17" s="494"/>
      <c r="F17" s="27"/>
      <c r="G17" s="27"/>
      <c r="H17" s="27"/>
      <c r="I17" s="27"/>
    </row>
    <row r="18" spans="1:239" x14ac:dyDescent="0.2">
      <c r="B18" s="495" t="s">
        <v>147</v>
      </c>
      <c r="C18" s="495" t="s">
        <v>152</v>
      </c>
      <c r="D18" s="495" t="s">
        <v>451</v>
      </c>
      <c r="E18" s="495"/>
      <c r="F18" s="27"/>
      <c r="G18" s="27"/>
      <c r="H18" s="27"/>
      <c r="I18" s="27"/>
    </row>
    <row r="19" spans="1:239" x14ac:dyDescent="0.2">
      <c r="B19" s="27"/>
      <c r="C19" s="27"/>
      <c r="D19" s="27"/>
      <c r="E19" s="27"/>
      <c r="F19" s="27"/>
      <c r="G19" s="27"/>
      <c r="H19" s="27"/>
      <c r="I19" s="27"/>
    </row>
    <row r="20" spans="1:239" x14ac:dyDescent="0.2">
      <c r="B20" s="27"/>
      <c r="C20" s="27"/>
      <c r="D20" s="27"/>
      <c r="E20" s="27"/>
      <c r="F20" s="27"/>
      <c r="G20" s="27"/>
      <c r="H20" s="27"/>
      <c r="I20" s="27"/>
    </row>
    <row r="21" spans="1:239" s="52" customFormat="1" ht="15.75" x14ac:dyDescent="0.25">
      <c r="A21" s="478"/>
      <c r="B21" s="479"/>
      <c r="C21" s="479"/>
      <c r="D21" s="479"/>
      <c r="E21" s="480" t="s">
        <v>433</v>
      </c>
      <c r="F21" s="481"/>
      <c r="G21" s="482"/>
      <c r="H21" s="481"/>
      <c r="I21" s="482"/>
      <c r="J21" s="482"/>
      <c r="K21" s="482"/>
      <c r="L21" s="479"/>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c r="CY21" s="478"/>
      <c r="CZ21" s="478"/>
      <c r="DA21" s="478"/>
      <c r="DB21" s="478"/>
      <c r="DC21" s="478"/>
      <c r="DD21" s="478"/>
      <c r="DE21" s="478"/>
      <c r="DF21" s="478"/>
      <c r="DG21" s="478"/>
      <c r="DH21" s="478"/>
      <c r="DI21" s="478"/>
      <c r="DJ21" s="478"/>
      <c r="DK21" s="478"/>
      <c r="DL21" s="478"/>
      <c r="DM21" s="478"/>
      <c r="DN21" s="478"/>
      <c r="DO21" s="478"/>
      <c r="DP21" s="478"/>
      <c r="DQ21" s="478"/>
      <c r="DR21" s="478"/>
      <c r="DS21" s="478"/>
      <c r="DT21" s="478"/>
      <c r="DU21" s="478"/>
      <c r="DV21" s="478"/>
      <c r="DW21" s="478"/>
      <c r="DX21" s="478"/>
      <c r="DY21" s="478"/>
      <c r="DZ21" s="478"/>
      <c r="EA21" s="478"/>
      <c r="EB21" s="478"/>
      <c r="EC21" s="478"/>
      <c r="ED21" s="478"/>
      <c r="EE21" s="478"/>
      <c r="EF21" s="478"/>
      <c r="EG21" s="478"/>
      <c r="EH21" s="478"/>
      <c r="EI21" s="478"/>
      <c r="EJ21" s="478"/>
      <c r="EK21" s="478"/>
      <c r="EL21" s="478"/>
      <c r="EM21" s="478"/>
      <c r="EN21" s="478"/>
      <c r="EO21" s="478"/>
      <c r="EP21" s="478"/>
      <c r="EQ21" s="478"/>
      <c r="ER21" s="478"/>
      <c r="ES21" s="478"/>
      <c r="ET21" s="478"/>
      <c r="EU21" s="478"/>
      <c r="EV21" s="478"/>
      <c r="EW21" s="478"/>
      <c r="EX21" s="478"/>
      <c r="EY21" s="478"/>
      <c r="EZ21" s="478"/>
      <c r="FA21" s="478"/>
      <c r="FB21" s="478"/>
      <c r="FC21" s="478"/>
      <c r="FD21" s="478"/>
      <c r="FE21" s="478"/>
      <c r="FF21" s="478"/>
      <c r="FG21" s="478"/>
      <c r="FH21" s="478"/>
      <c r="FI21" s="478"/>
      <c r="FJ21" s="478"/>
      <c r="FK21" s="478"/>
      <c r="FL21" s="478"/>
      <c r="FM21" s="478"/>
      <c r="FN21" s="478"/>
      <c r="FO21" s="478"/>
      <c r="FP21" s="478"/>
      <c r="FQ21" s="478"/>
      <c r="FR21" s="478"/>
      <c r="FS21" s="478"/>
      <c r="FT21" s="478"/>
      <c r="FU21" s="478"/>
      <c r="FV21" s="478"/>
      <c r="FW21" s="478"/>
      <c r="FX21" s="478"/>
      <c r="FY21" s="478"/>
      <c r="FZ21" s="478"/>
      <c r="GA21" s="478"/>
      <c r="GB21" s="478"/>
      <c r="GC21" s="478"/>
      <c r="GD21" s="478"/>
      <c r="GE21" s="478"/>
      <c r="GF21" s="478"/>
      <c r="GG21" s="478"/>
      <c r="GH21" s="478"/>
      <c r="GI21" s="478"/>
      <c r="GJ21" s="478"/>
      <c r="GK21" s="478"/>
      <c r="GL21" s="478"/>
      <c r="GM21" s="478"/>
      <c r="GN21" s="478"/>
      <c r="GO21" s="478"/>
      <c r="GP21" s="478"/>
      <c r="GQ21" s="478"/>
      <c r="GR21" s="478"/>
      <c r="GS21" s="478"/>
      <c r="GT21" s="478"/>
      <c r="GU21" s="478"/>
      <c r="GV21" s="478"/>
      <c r="GW21" s="478"/>
      <c r="GX21" s="478"/>
      <c r="GY21" s="478"/>
      <c r="GZ21" s="478"/>
      <c r="HA21" s="478"/>
      <c r="HB21" s="478"/>
      <c r="HC21" s="478"/>
      <c r="HD21" s="478"/>
      <c r="HE21" s="478"/>
      <c r="HF21" s="478"/>
      <c r="HG21" s="478"/>
      <c r="HH21" s="478"/>
      <c r="HI21" s="478"/>
      <c r="HJ21" s="478"/>
      <c r="HK21" s="478"/>
      <c r="HL21" s="478"/>
      <c r="HM21" s="478"/>
      <c r="HN21" s="478"/>
      <c r="HO21" s="478"/>
      <c r="HP21" s="478"/>
      <c r="HQ21" s="478"/>
      <c r="HR21" s="478"/>
      <c r="HS21" s="478"/>
      <c r="HT21" s="478"/>
      <c r="HU21" s="478"/>
      <c r="HV21" s="478"/>
      <c r="HW21" s="478"/>
      <c r="HX21" s="478"/>
      <c r="HY21" s="478"/>
      <c r="HZ21" s="478"/>
      <c r="IA21" s="478"/>
      <c r="IB21" s="478"/>
      <c r="IC21" s="478"/>
      <c r="ID21" s="478"/>
      <c r="IE21" s="478"/>
    </row>
    <row r="22" spans="1:239" s="442" customFormat="1" ht="14.25" x14ac:dyDescent="0.2">
      <c r="D22" s="483"/>
      <c r="E22" s="443" t="s">
        <v>290</v>
      </c>
      <c r="F22" s="428"/>
      <c r="G22" s="428"/>
      <c r="H22" s="428"/>
    </row>
    <row r="23" spans="1:239" s="442" customFormat="1" ht="14.25" x14ac:dyDescent="0.2">
      <c r="D23" s="483"/>
      <c r="E23" s="443" t="s">
        <v>291</v>
      </c>
      <c r="F23" s="428"/>
      <c r="G23" s="428"/>
      <c r="H23" s="428"/>
    </row>
    <row r="24" spans="1:239" s="442" customFormat="1" ht="14.25" x14ac:dyDescent="0.2">
      <c r="D24" s="483"/>
      <c r="E24" s="484" t="s">
        <v>363</v>
      </c>
      <c r="F24" s="485"/>
      <c r="G24" s="341"/>
      <c r="H24" s="341"/>
    </row>
    <row r="25" spans="1:239" s="442" customFormat="1" ht="14.25" x14ac:dyDescent="0.2">
      <c r="D25" s="483"/>
      <c r="E25" s="443" t="s">
        <v>434</v>
      </c>
      <c r="F25" s="428"/>
      <c r="G25" s="428"/>
      <c r="H25" s="428"/>
    </row>
    <row r="26" spans="1:239" s="442" customFormat="1" ht="14.25" x14ac:dyDescent="0.2">
      <c r="D26" s="483"/>
      <c r="E26" s="443" t="s">
        <v>435</v>
      </c>
      <c r="F26" s="428"/>
      <c r="G26" s="428"/>
      <c r="H26" s="428"/>
    </row>
    <row r="27" spans="1:239" s="442" customFormat="1" ht="14.25" x14ac:dyDescent="0.2">
      <c r="D27" s="483"/>
      <c r="E27" s="443" t="s">
        <v>293</v>
      </c>
      <c r="F27" s="428"/>
      <c r="G27" s="428"/>
      <c r="H27" s="428"/>
    </row>
    <row r="28" spans="1:239" s="442" customFormat="1" ht="14.25" x14ac:dyDescent="0.2">
      <c r="D28" s="483"/>
      <c r="E28" s="443" t="s">
        <v>415</v>
      </c>
      <c r="F28" s="428"/>
      <c r="G28" s="428"/>
      <c r="H28" s="428"/>
    </row>
    <row r="29" spans="1:239" s="442" customFormat="1" ht="14.25" x14ac:dyDescent="0.2">
      <c r="D29" s="483"/>
      <c r="E29" s="443" t="s">
        <v>203</v>
      </c>
      <c r="F29" s="428"/>
      <c r="G29" s="428"/>
      <c r="H29" s="428"/>
    </row>
    <row r="30" spans="1:239" s="442" customFormat="1" ht="14.25" x14ac:dyDescent="0.2">
      <c r="D30" s="483"/>
      <c r="E30" s="443" t="s">
        <v>436</v>
      </c>
      <c r="F30" s="428"/>
      <c r="G30" s="428"/>
      <c r="H30" s="428"/>
    </row>
    <row r="31" spans="1:239" s="52" customFormat="1" ht="15" x14ac:dyDescent="0.2">
      <c r="A31" s="51"/>
      <c r="B31" s="51"/>
      <c r="C31" s="51"/>
      <c r="D31" s="51"/>
      <c r="E31" s="486" t="s">
        <v>437</v>
      </c>
      <c r="F31" s="51"/>
      <c r="G31" s="51"/>
      <c r="H31" s="51"/>
      <c r="I31" s="51"/>
      <c r="J31" s="51"/>
      <c r="K31" s="51"/>
      <c r="L31" s="51"/>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row>
    <row r="32" spans="1:239" s="52" customFormat="1" ht="15" x14ac:dyDescent="0.2">
      <c r="A32" s="51"/>
      <c r="B32" s="51"/>
      <c r="C32" s="51"/>
      <c r="D32" s="51"/>
      <c r="E32" s="486" t="s">
        <v>438</v>
      </c>
      <c r="F32" s="51"/>
      <c r="G32" s="51"/>
      <c r="H32" s="51"/>
      <c r="I32" s="51"/>
      <c r="J32" s="51"/>
      <c r="K32" s="51"/>
      <c r="L32" s="51"/>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row>
    <row r="33" spans="1:239" s="52" customFormat="1" ht="15" x14ac:dyDescent="0.2">
      <c r="A33" s="51"/>
      <c r="B33" s="51"/>
      <c r="C33" s="51"/>
      <c r="D33" s="51"/>
      <c r="E33" s="487"/>
      <c r="F33" s="51"/>
      <c r="G33" s="51"/>
      <c r="H33" s="51"/>
      <c r="I33" s="51"/>
      <c r="J33" s="51"/>
      <c r="K33" s="51"/>
      <c r="L33" s="51"/>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row>
    <row r="34" spans="1:239" s="27" customFormat="1" x14ac:dyDescent="0.2">
      <c r="D34" s="113"/>
      <c r="F34" s="28"/>
      <c r="H34" s="113"/>
    </row>
    <row r="35" spans="1:239" s="27" customFormat="1" x14ac:dyDescent="0.2">
      <c r="D35" s="113"/>
      <c r="F35" s="28"/>
      <c r="H35" s="113"/>
    </row>
    <row r="36" spans="1:239" s="27" customFormat="1" x14ac:dyDescent="0.2">
      <c r="D36" s="113"/>
      <c r="F36" s="28"/>
      <c r="H36" s="113"/>
    </row>
    <row r="37" spans="1:239" s="27" customFormat="1" x14ac:dyDescent="0.2">
      <c r="D37" s="113"/>
      <c r="F37" s="28"/>
      <c r="H37" s="113"/>
    </row>
    <row r="38" spans="1:239" s="27" customFormat="1" x14ac:dyDescent="0.2">
      <c r="D38" s="113"/>
      <c r="F38" s="28"/>
      <c r="H38" s="113"/>
    </row>
    <row r="39" spans="1:239" s="27" customFormat="1" x14ac:dyDescent="0.2">
      <c r="D39" s="113"/>
      <c r="F39" s="28"/>
      <c r="H39" s="113"/>
    </row>
    <row r="40" spans="1:239" s="27" customFormat="1" x14ac:dyDescent="0.2">
      <c r="D40" s="113"/>
      <c r="F40" s="28"/>
      <c r="H40" s="113"/>
    </row>
    <row r="41" spans="1:239" s="27" customFormat="1" x14ac:dyDescent="0.2">
      <c r="D41" s="113"/>
      <c r="F41" s="28"/>
      <c r="H41" s="113"/>
    </row>
    <row r="42" spans="1:239" s="27" customFormat="1" x14ac:dyDescent="0.2">
      <c r="D42" s="113"/>
      <c r="F42" s="28"/>
      <c r="H42" s="113"/>
    </row>
    <row r="43" spans="1:239" x14ac:dyDescent="0.2">
      <c r="B43" s="27"/>
      <c r="C43" s="27"/>
      <c r="D43" s="27"/>
      <c r="E43" s="27"/>
      <c r="F43" s="27"/>
      <c r="G43" s="27"/>
      <c r="H43" s="27"/>
      <c r="I43" s="27"/>
    </row>
    <row r="44" spans="1:239" x14ac:dyDescent="0.2">
      <c r="B44" s="27"/>
      <c r="C44" s="27"/>
      <c r="D44" s="27"/>
      <c r="E44" s="27"/>
      <c r="F44" s="27"/>
      <c r="G44" s="27"/>
      <c r="H44" s="27"/>
      <c r="I44" s="27"/>
    </row>
    <row r="45" spans="1:239" x14ac:dyDescent="0.2">
      <c r="B45" s="27"/>
      <c r="C45" s="27"/>
      <c r="D45" s="27"/>
      <c r="E45" s="27"/>
      <c r="F45" s="27"/>
      <c r="G45" s="27"/>
      <c r="H45" s="27"/>
      <c r="I45" s="27"/>
    </row>
    <row r="46" spans="1:239" x14ac:dyDescent="0.2">
      <c r="B46" s="27"/>
      <c r="C46" s="27"/>
      <c r="D46" s="27"/>
      <c r="E46" s="27"/>
      <c r="F46" s="27"/>
      <c r="G46" s="27"/>
      <c r="H46" s="27"/>
      <c r="I46" s="27"/>
    </row>
    <row r="47" spans="1:239" x14ac:dyDescent="0.2">
      <c r="B47" s="27"/>
      <c r="C47" s="27"/>
      <c r="D47" s="27"/>
      <c r="E47" s="27"/>
      <c r="F47" s="27"/>
      <c r="G47" s="27"/>
      <c r="H47" s="27"/>
      <c r="I47" s="27"/>
    </row>
    <row r="48" spans="1:239" x14ac:dyDescent="0.2">
      <c r="B48" s="27"/>
      <c r="C48" s="27"/>
      <c r="D48" s="27"/>
      <c r="E48" s="27"/>
      <c r="F48" s="27"/>
      <c r="G48" s="27"/>
      <c r="H48" s="27"/>
      <c r="I48" s="27"/>
    </row>
    <row r="49" spans="2:9" x14ac:dyDescent="0.2">
      <c r="B49" s="27"/>
      <c r="C49" s="27"/>
      <c r="D49" s="27"/>
      <c r="E49" s="27"/>
      <c r="F49" s="27"/>
      <c r="G49" s="27"/>
      <c r="H49" s="27"/>
      <c r="I49" s="27"/>
    </row>
    <row r="50" spans="2:9" x14ac:dyDescent="0.2">
      <c r="B50" s="27"/>
      <c r="C50" s="27"/>
      <c r="D50" s="27"/>
      <c r="E50" s="27"/>
      <c r="F50" s="27"/>
      <c r="G50" s="27"/>
      <c r="H50" s="27"/>
      <c r="I50" s="27"/>
    </row>
    <row r="51" spans="2:9" x14ac:dyDescent="0.2">
      <c r="B51" s="27"/>
      <c r="C51" s="27"/>
      <c r="D51" s="27"/>
      <c r="E51" s="27"/>
      <c r="F51" s="27"/>
      <c r="G51" s="27"/>
      <c r="H51" s="27"/>
      <c r="I51" s="27"/>
    </row>
    <row r="52" spans="2:9" x14ac:dyDescent="0.2">
      <c r="B52" s="27"/>
      <c r="C52" s="27"/>
      <c r="D52" s="27"/>
      <c r="E52" s="27"/>
      <c r="F52" s="27"/>
      <c r="G52" s="27"/>
      <c r="H52" s="27"/>
      <c r="I52" s="27"/>
    </row>
    <row r="53" spans="2:9" x14ac:dyDescent="0.2">
      <c r="B53" s="27"/>
      <c r="C53" s="27"/>
      <c r="D53" s="27"/>
      <c r="E53" s="27"/>
      <c r="F53" s="27"/>
      <c r="G53" s="27"/>
      <c r="H53" s="27"/>
      <c r="I53" s="27"/>
    </row>
    <row r="54" spans="2:9" x14ac:dyDescent="0.2">
      <c r="B54" s="27"/>
      <c r="C54" s="27"/>
      <c r="D54" s="27"/>
      <c r="E54" s="27"/>
      <c r="F54" s="27"/>
      <c r="G54" s="27"/>
      <c r="H54" s="27"/>
      <c r="I54" s="27"/>
    </row>
    <row r="55" spans="2:9" x14ac:dyDescent="0.2">
      <c r="B55" s="27"/>
      <c r="C55" s="27"/>
      <c r="D55" s="27"/>
      <c r="E55" s="27"/>
      <c r="F55" s="27"/>
      <c r="G55" s="27"/>
      <c r="H55" s="27"/>
      <c r="I55" s="27"/>
    </row>
    <row r="56" spans="2:9" x14ac:dyDescent="0.2">
      <c r="B56" s="27"/>
      <c r="C56" s="27"/>
      <c r="D56" s="27"/>
      <c r="E56" s="27"/>
      <c r="F56" s="27"/>
      <c r="G56" s="27"/>
      <c r="H56" s="27"/>
      <c r="I56" s="27"/>
    </row>
    <row r="57" spans="2:9" x14ac:dyDescent="0.2">
      <c r="B57" s="27"/>
      <c r="C57" s="27"/>
      <c r="D57" s="27"/>
      <c r="E57" s="27"/>
      <c r="F57" s="27"/>
      <c r="G57" s="27"/>
      <c r="H57" s="27"/>
      <c r="I57" s="27"/>
    </row>
    <row r="58" spans="2:9" x14ac:dyDescent="0.2">
      <c r="F58" s="27"/>
      <c r="G58" s="27"/>
      <c r="H58" s="27"/>
      <c r="I58" s="27"/>
    </row>
    <row r="59" spans="2:9" x14ac:dyDescent="0.2">
      <c r="F59" s="27"/>
      <c r="G59" s="27"/>
      <c r="H59" s="27"/>
      <c r="I59" s="27"/>
    </row>
    <row r="60" spans="2:9" x14ac:dyDescent="0.2">
      <c r="F60" s="27"/>
      <c r="G60" s="27"/>
      <c r="H60" s="27"/>
      <c r="I60" s="27"/>
    </row>
    <row r="61" spans="2:9" x14ac:dyDescent="0.2">
      <c r="F61" s="27"/>
      <c r="G61" s="27"/>
      <c r="H61" s="27"/>
      <c r="I61" s="27"/>
    </row>
    <row r="62" spans="2:9" x14ac:dyDescent="0.2">
      <c r="F62" s="27"/>
      <c r="G62" s="27"/>
      <c r="H62" s="27"/>
      <c r="I62" s="27"/>
    </row>
    <row r="63" spans="2:9" x14ac:dyDescent="0.2">
      <c r="F63" s="27"/>
      <c r="G63" s="27"/>
      <c r="H63" s="27"/>
      <c r="I63" s="27"/>
    </row>
    <row r="64" spans="2:9" x14ac:dyDescent="0.2">
      <c r="F64" s="27"/>
      <c r="G64" s="27"/>
      <c r="H64" s="27"/>
      <c r="I64" s="27"/>
    </row>
    <row r="65" spans="6:9" x14ac:dyDescent="0.2">
      <c r="F65" s="27"/>
      <c r="G65" s="27"/>
      <c r="H65" s="27"/>
      <c r="I65" s="27"/>
    </row>
    <row r="66" spans="6:9" x14ac:dyDescent="0.2">
      <c r="F66" s="27"/>
      <c r="G66" s="27"/>
      <c r="H66" s="27"/>
      <c r="I66" s="27"/>
    </row>
  </sheetData>
  <mergeCells count="1">
    <mergeCell ref="B2:E2"/>
  </mergeCells>
  <hyperlinks>
    <hyperlink ref="D22:H22" location="'Soft White Winter Wheat'!A1" display="EBB1-SWW-09 "/>
    <hyperlink ref="D23:H23" location="'Soft White Spring Wheat'!A1" display="EBB1-SSW-09 "/>
    <hyperlink ref="D25:H25" location="'Spring Barley'!A1" display="EBB1-FB-09 "/>
    <hyperlink ref="D25:E25" location="'Feed Barley'!A1" display="EBB1-FB-09 "/>
    <hyperlink ref="D27:E27" location="'Spring Peas'!A1" display="EBB1-SP-09 "/>
    <hyperlink ref="D29:E29" location="Garbanzos!A1" display="EBB1-Garb-09 "/>
    <hyperlink ref="D25:F25" location="'Feed Barley'!A1" display="EBB1-FB-09 "/>
    <hyperlink ref="E22:H22" location="'Soft White Winter Wheat'!A1" display="EBB1-SWW-09 "/>
    <hyperlink ref="E23:H23" location="'Soft White Spring Wheat'!A1" display="EBB1-SSW-09 "/>
    <hyperlink ref="E25:H25" location="'Spring Barley'!A1" display="EBB1-FB-09 "/>
    <hyperlink ref="E25" location="'Feed Barley'!A1" display="EBB1-FB-09 "/>
    <hyperlink ref="E27" location="'Spring Peas'!A1" display="EBB1-SP-09 "/>
    <hyperlink ref="E29" location="Garbanzos!A1" display="EBB1-Garb-09 "/>
    <hyperlink ref="E25:F25" location="'Feed Barley'!A1" display="EBB1-FB-09 "/>
    <hyperlink ref="E22" location="'Soft White Winter Wheat'!A1" display="EBB1-SWW-09 "/>
    <hyperlink ref="E23" location="'Soft White Spring Wheat'!A1" display="EBB1-SSW-09 "/>
    <hyperlink ref="E30" location="'Spring Canola'!A1" display="EBB1-SC-09 "/>
    <hyperlink ref="E26" location="Oats!A1" display="Oats"/>
    <hyperlink ref="E24" location="'Dark Northern Spring Wheat'!A1" display="Dark Northern Spring Wheat"/>
    <hyperlink ref="E30:H30" location="'Spring Canola'!A1" display="EBB1-SC-09 "/>
    <hyperlink ref="D30:H30" location="'Spring Canola'!A1" display="EBB1-SC-09 "/>
    <hyperlink ref="E29:F29" location="Garbanzos!A1" display="EBB1-Garb-09 "/>
    <hyperlink ref="E29:H29" location="Garbanzos!A1" display="EBB1-Garb-09 "/>
    <hyperlink ref="D29:F29" location="Garbanzos!A1" display="EBB1-Garb-09 "/>
    <hyperlink ref="D29:H29" location="Garbanzos!A1" display="EBB1-Garb-09 "/>
    <hyperlink ref="E28:F28" location="'Austrian Winter Peas'!A1" display="Austrian Winter Peas"/>
    <hyperlink ref="E27:F27" location="'Spring Peas'!A1" display="EBB1-SP-09 "/>
    <hyperlink ref="E27:H27" location="'Spring Peas'!A1" display="EBB1-SP-09 "/>
    <hyperlink ref="D27:F27" location="'Spring Peas'!A1" display="EBB1-SP-09 "/>
    <hyperlink ref="D27:H27" location="'Spring Peas'!A1" display="EBB1-SP-09 "/>
    <hyperlink ref="D24:H24" location="'Hard Red Spring Wheat'!A1" display="EBB1-HRS-09 "/>
    <hyperlink ref="F26" location="Oats!A1" display="Oats"/>
    <hyperlink ref="E31" location="'Cover Crop 4-way'!A1" display="Cover Crop, 4-way mix"/>
    <hyperlink ref="E32" location="'Cover Crop 6-way'!A1" display="Cover Crop, 6-way mix"/>
  </hyperlinks>
  <pageMargins left="0.7" right="0.7" top="0.75" bottom="0.75" header="0.3" footer="0.3"/>
  <pageSetup scale="9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56"/>
  <sheetViews>
    <sheetView workbookViewId="0">
      <selection activeCell="D6" sqref="D6:D7"/>
    </sheetView>
  </sheetViews>
  <sheetFormatPr defaultColWidth="11.42578125" defaultRowHeight="12.75" x14ac:dyDescent="0.2"/>
  <cols>
    <col min="1" max="1" width="3.140625" style="27" customWidth="1"/>
    <col min="2" max="2" width="12.7109375" customWidth="1"/>
    <col min="3" max="3" width="23.28515625" customWidth="1"/>
    <col min="4" max="4" width="31.28515625" customWidth="1"/>
    <col min="5" max="5" width="42.7109375" customWidth="1"/>
    <col min="6" max="8" width="11.42578125" customWidth="1"/>
    <col min="9" max="10" width="11.42578125" style="27" customWidth="1"/>
  </cols>
  <sheetData>
    <row r="1" spans="2:8" ht="15" customHeight="1" x14ac:dyDescent="0.2">
      <c r="B1" s="27"/>
      <c r="C1" s="27"/>
      <c r="D1" s="27"/>
      <c r="E1" s="27"/>
      <c r="F1" s="27"/>
      <c r="G1" s="27"/>
      <c r="H1" s="27"/>
    </row>
    <row r="2" spans="2:8" ht="19.5" customHeight="1" x14ac:dyDescent="0.25">
      <c r="B2" s="536" t="s">
        <v>351</v>
      </c>
      <c r="C2" s="537"/>
      <c r="D2" s="537"/>
      <c r="E2" s="537"/>
      <c r="F2" s="27"/>
      <c r="G2" s="27"/>
      <c r="H2" s="27"/>
    </row>
    <row r="3" spans="2:8" ht="33" customHeight="1" x14ac:dyDescent="0.2">
      <c r="B3" s="169" t="s">
        <v>146</v>
      </c>
      <c r="C3" s="169" t="s">
        <v>148</v>
      </c>
      <c r="D3" s="169" t="s">
        <v>150</v>
      </c>
      <c r="E3" s="169" t="s">
        <v>151</v>
      </c>
      <c r="F3" s="27"/>
      <c r="G3" s="27"/>
      <c r="H3" s="27"/>
    </row>
    <row r="4" spans="2:8" x14ac:dyDescent="0.2">
      <c r="B4" s="110"/>
      <c r="C4" s="110"/>
      <c r="D4" s="110"/>
      <c r="E4" s="110" t="s">
        <v>396</v>
      </c>
      <c r="F4" s="27"/>
      <c r="G4" s="27"/>
      <c r="H4" s="27"/>
    </row>
    <row r="5" spans="2:8" x14ac:dyDescent="0.2">
      <c r="B5" s="64" t="s">
        <v>149</v>
      </c>
      <c r="C5" s="64" t="s">
        <v>174</v>
      </c>
      <c r="D5" s="64" t="s">
        <v>338</v>
      </c>
      <c r="E5" s="64" t="s">
        <v>262</v>
      </c>
      <c r="F5" s="27"/>
      <c r="G5" s="27"/>
      <c r="H5" s="27"/>
    </row>
    <row r="6" spans="2:8" x14ac:dyDescent="0.2">
      <c r="B6" s="71"/>
      <c r="C6" s="71"/>
      <c r="D6" s="71" t="s">
        <v>469</v>
      </c>
      <c r="E6" s="71"/>
      <c r="F6" s="27"/>
      <c r="G6" s="27"/>
      <c r="H6" s="27"/>
    </row>
    <row r="7" spans="2:8" x14ac:dyDescent="0.2">
      <c r="B7" s="71" t="s">
        <v>180</v>
      </c>
      <c r="C7" s="71" t="s">
        <v>111</v>
      </c>
      <c r="D7" s="71" t="s">
        <v>339</v>
      </c>
      <c r="E7" s="71" t="s">
        <v>179</v>
      </c>
      <c r="F7" s="27"/>
      <c r="G7" s="27"/>
      <c r="H7" s="27"/>
    </row>
    <row r="8" spans="2:8" x14ac:dyDescent="0.2">
      <c r="B8" s="110"/>
      <c r="C8" s="110"/>
      <c r="D8" s="110"/>
      <c r="E8" s="110"/>
      <c r="F8" s="27"/>
      <c r="G8" s="27"/>
      <c r="H8" s="27"/>
    </row>
    <row r="9" spans="2:8" x14ac:dyDescent="0.2">
      <c r="B9" s="64" t="s">
        <v>204</v>
      </c>
      <c r="C9" s="64" t="s">
        <v>181</v>
      </c>
      <c r="D9" s="64"/>
      <c r="E9" s="64"/>
      <c r="F9" s="27"/>
      <c r="G9" s="27"/>
      <c r="H9" s="27"/>
    </row>
    <row r="10" spans="2:8" x14ac:dyDescent="0.2">
      <c r="B10" s="71"/>
      <c r="C10" s="71"/>
      <c r="D10" s="71"/>
      <c r="E10" s="71"/>
      <c r="F10" s="27"/>
      <c r="G10" s="27"/>
      <c r="H10" s="27"/>
    </row>
    <row r="11" spans="2:8" x14ac:dyDescent="0.2">
      <c r="B11" s="71" t="s">
        <v>167</v>
      </c>
      <c r="C11" s="71" t="s">
        <v>168</v>
      </c>
      <c r="D11" s="71" t="s">
        <v>128</v>
      </c>
      <c r="E11" s="71" t="s">
        <v>93</v>
      </c>
      <c r="F11" s="27"/>
      <c r="G11" s="27"/>
      <c r="H11" s="27"/>
    </row>
    <row r="12" spans="2:8" x14ac:dyDescent="0.2">
      <c r="B12" s="110"/>
      <c r="C12" s="110"/>
      <c r="D12" s="110"/>
      <c r="E12" s="110"/>
      <c r="F12" s="27"/>
      <c r="G12" s="27"/>
      <c r="H12" s="27"/>
    </row>
    <row r="13" spans="2:8" x14ac:dyDescent="0.2">
      <c r="B13" s="64" t="s">
        <v>147</v>
      </c>
      <c r="C13" s="64" t="s">
        <v>152</v>
      </c>
      <c r="D13" s="315" t="s">
        <v>322</v>
      </c>
      <c r="E13" s="64"/>
      <c r="F13" s="27"/>
      <c r="G13" s="27"/>
      <c r="H13" s="27"/>
    </row>
    <row r="14" spans="2:8" x14ac:dyDescent="0.2">
      <c r="B14" s="111"/>
      <c r="C14" s="111"/>
      <c r="D14" s="111"/>
      <c r="E14" s="111" t="s">
        <v>395</v>
      </c>
      <c r="F14" s="27"/>
      <c r="G14" s="27"/>
      <c r="H14" s="27"/>
    </row>
    <row r="15" spans="2:8" x14ac:dyDescent="0.2">
      <c r="B15" s="62" t="s">
        <v>173</v>
      </c>
      <c r="C15" s="62" t="s">
        <v>174</v>
      </c>
      <c r="D15" s="62" t="s">
        <v>338</v>
      </c>
      <c r="E15" s="62" t="s">
        <v>263</v>
      </c>
      <c r="F15" s="27"/>
      <c r="G15" s="27"/>
      <c r="H15" s="27"/>
    </row>
    <row r="16" spans="2:8" x14ac:dyDescent="0.2">
      <c r="B16" s="48"/>
      <c r="C16" s="48"/>
      <c r="D16" s="48"/>
      <c r="E16" s="48"/>
      <c r="F16" s="27"/>
      <c r="G16" s="27"/>
      <c r="H16" s="27"/>
    </row>
    <row r="17" spans="2:8" x14ac:dyDescent="0.2">
      <c r="B17" s="27"/>
      <c r="C17" s="27"/>
      <c r="D17" s="27"/>
      <c r="E17" s="27"/>
      <c r="F17" s="27"/>
      <c r="G17" s="27"/>
      <c r="H17" s="27"/>
    </row>
    <row r="18" spans="2:8" x14ac:dyDescent="0.2">
      <c r="B18" s="27"/>
      <c r="C18" s="27"/>
      <c r="D18" s="27"/>
      <c r="E18" s="27"/>
      <c r="F18" s="27"/>
      <c r="G18" s="27"/>
      <c r="H18" s="27"/>
    </row>
    <row r="19" spans="2:8" x14ac:dyDescent="0.2">
      <c r="B19" s="27"/>
      <c r="C19" s="27"/>
      <c r="D19" s="27"/>
      <c r="E19" s="27"/>
      <c r="F19" s="27"/>
      <c r="G19" s="27"/>
      <c r="H19" s="27"/>
    </row>
    <row r="20" spans="2:8" x14ac:dyDescent="0.2">
      <c r="B20" s="27"/>
      <c r="C20" s="27"/>
      <c r="D20" s="27"/>
      <c r="E20" s="27"/>
      <c r="F20" s="27"/>
      <c r="G20" s="27"/>
      <c r="H20" s="27"/>
    </row>
    <row r="21" spans="2:8" x14ac:dyDescent="0.2">
      <c r="B21" s="27"/>
      <c r="C21" s="27"/>
      <c r="D21" s="27"/>
      <c r="E21" s="27"/>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row r="25" spans="2:8" x14ac:dyDescent="0.2">
      <c r="B25" s="27"/>
      <c r="C25" s="27"/>
      <c r="D25" s="27"/>
      <c r="E25" s="27"/>
      <c r="F25" s="27"/>
      <c r="G25" s="27"/>
      <c r="H25" s="27"/>
    </row>
    <row r="26" spans="2:8" x14ac:dyDescent="0.2">
      <c r="B26" s="27"/>
      <c r="C26" s="27"/>
      <c r="D26" s="27"/>
      <c r="E26" s="27"/>
      <c r="F26" s="27"/>
      <c r="G26" s="27"/>
      <c r="H26" s="27"/>
    </row>
    <row r="27" spans="2:8" x14ac:dyDescent="0.2">
      <c r="B27" s="27"/>
      <c r="C27" s="27"/>
      <c r="D27" s="27"/>
      <c r="E27" s="27"/>
      <c r="F27" s="27"/>
      <c r="G27" s="27"/>
      <c r="H27" s="27"/>
    </row>
    <row r="28" spans="2:8" x14ac:dyDescent="0.2">
      <c r="B28" s="27"/>
      <c r="C28" s="27"/>
      <c r="D28" s="27"/>
      <c r="E28" s="27"/>
      <c r="F28" s="27"/>
      <c r="G28" s="27"/>
      <c r="H28" s="27"/>
    </row>
    <row r="29" spans="2:8" x14ac:dyDescent="0.2">
      <c r="B29" s="27"/>
      <c r="C29" s="27"/>
      <c r="D29" s="27"/>
      <c r="E29" s="27"/>
      <c r="F29" s="27"/>
      <c r="G29" s="27"/>
      <c r="H29" s="27"/>
    </row>
    <row r="30" spans="2:8" x14ac:dyDescent="0.2">
      <c r="B30" s="27"/>
      <c r="C30" s="27"/>
      <c r="D30" s="27"/>
      <c r="E30" s="27"/>
      <c r="F30" s="27"/>
      <c r="G30" s="27"/>
      <c r="H30" s="27"/>
    </row>
    <row r="31" spans="2:8" x14ac:dyDescent="0.2">
      <c r="B31" s="27"/>
      <c r="C31" s="27"/>
      <c r="D31" s="27"/>
      <c r="E31" s="27"/>
      <c r="F31" s="27"/>
      <c r="G31" s="27"/>
      <c r="H31" s="27"/>
    </row>
    <row r="32" spans="2:8" x14ac:dyDescent="0.2">
      <c r="B32" s="27"/>
      <c r="C32" s="27"/>
      <c r="D32" s="27"/>
      <c r="E32" s="27"/>
      <c r="F32" s="27"/>
      <c r="G32" s="27"/>
      <c r="H32" s="27"/>
    </row>
    <row r="33" spans="2:8" x14ac:dyDescent="0.2">
      <c r="B33" s="27"/>
      <c r="C33" s="27"/>
      <c r="D33" s="27"/>
      <c r="E33" s="27"/>
      <c r="F33" s="27"/>
      <c r="G33" s="27"/>
      <c r="H33" s="27"/>
    </row>
    <row r="34" spans="2:8" x14ac:dyDescent="0.2">
      <c r="B34" s="27"/>
      <c r="C34" s="27"/>
      <c r="D34" s="27"/>
      <c r="E34" s="27"/>
      <c r="F34" s="27"/>
      <c r="G34" s="27"/>
      <c r="H34" s="27"/>
    </row>
    <row r="35" spans="2:8" x14ac:dyDescent="0.2">
      <c r="B35" s="27"/>
      <c r="C35" s="27"/>
      <c r="D35" s="27"/>
      <c r="E35" s="27"/>
      <c r="F35" s="27"/>
      <c r="G35" s="27"/>
      <c r="H35" s="27"/>
    </row>
    <row r="36" spans="2:8" x14ac:dyDescent="0.2">
      <c r="B36" s="27"/>
      <c r="C36" s="27"/>
      <c r="D36" s="27"/>
      <c r="E36" s="27"/>
      <c r="F36" s="27"/>
      <c r="G36" s="27"/>
      <c r="H36" s="27"/>
    </row>
    <row r="37" spans="2:8" x14ac:dyDescent="0.2">
      <c r="B37" s="27"/>
      <c r="C37" s="27"/>
      <c r="D37" s="27"/>
      <c r="E37" s="27"/>
      <c r="F37" s="27"/>
      <c r="G37" s="27"/>
      <c r="H37" s="27"/>
    </row>
    <row r="38" spans="2:8" x14ac:dyDescent="0.2">
      <c r="B38" s="27"/>
      <c r="C38" s="27"/>
      <c r="D38" s="27"/>
      <c r="E38" s="27"/>
      <c r="F38" s="27"/>
      <c r="G38" s="27"/>
      <c r="H38" s="27"/>
    </row>
    <row r="39" spans="2:8" x14ac:dyDescent="0.2">
      <c r="B39" s="27"/>
      <c r="C39" s="27"/>
      <c r="D39" s="27"/>
      <c r="E39" s="27"/>
      <c r="F39" s="27"/>
      <c r="G39" s="27"/>
      <c r="H39" s="27"/>
    </row>
    <row r="40" spans="2:8" x14ac:dyDescent="0.2">
      <c r="B40" s="27"/>
      <c r="C40" s="27"/>
      <c r="D40" s="27"/>
      <c r="E40" s="27"/>
      <c r="F40" s="27"/>
      <c r="G40" s="27"/>
      <c r="H40" s="27"/>
    </row>
    <row r="41" spans="2:8" x14ac:dyDescent="0.2">
      <c r="B41" s="27"/>
      <c r="C41" s="27"/>
      <c r="D41" s="27"/>
      <c r="E41" s="27"/>
      <c r="F41" s="27"/>
      <c r="G41" s="27"/>
      <c r="H41" s="27"/>
    </row>
    <row r="42" spans="2:8" x14ac:dyDescent="0.2">
      <c r="B42" s="27"/>
      <c r="C42" s="27"/>
      <c r="D42" s="27"/>
      <c r="E42" s="27"/>
      <c r="F42" s="27"/>
      <c r="G42" s="27"/>
      <c r="H42" s="27"/>
    </row>
    <row r="43" spans="2:8" x14ac:dyDescent="0.2">
      <c r="B43" s="27"/>
      <c r="C43" s="27"/>
      <c r="D43" s="27"/>
      <c r="E43" s="27"/>
      <c r="F43" s="27"/>
      <c r="G43" s="27"/>
      <c r="H43" s="27"/>
    </row>
    <row r="44" spans="2:8" x14ac:dyDescent="0.2">
      <c r="B44" s="27"/>
      <c r="C44" s="27"/>
      <c r="D44" s="27"/>
      <c r="E44" s="27"/>
      <c r="F44" s="27"/>
      <c r="G44" s="27"/>
      <c r="H44" s="27"/>
    </row>
    <row r="45" spans="2:8" x14ac:dyDescent="0.2">
      <c r="B45" s="27"/>
      <c r="C45" s="27"/>
      <c r="D45" s="27"/>
      <c r="E45" s="27"/>
      <c r="F45" s="27"/>
      <c r="G45" s="27"/>
      <c r="H45" s="27"/>
    </row>
    <row r="46" spans="2:8" x14ac:dyDescent="0.2">
      <c r="B46" s="27"/>
      <c r="C46" s="27"/>
      <c r="D46" s="27"/>
      <c r="E46" s="27"/>
      <c r="F46" s="27"/>
      <c r="G46" s="27"/>
      <c r="H46" s="27"/>
    </row>
    <row r="47" spans="2:8" x14ac:dyDescent="0.2">
      <c r="B47" s="27"/>
      <c r="C47" s="27"/>
      <c r="D47" s="27"/>
      <c r="E47" s="27"/>
      <c r="F47" s="27"/>
      <c r="G47" s="27"/>
      <c r="H47" s="27"/>
    </row>
    <row r="48" spans="2:8" x14ac:dyDescent="0.2">
      <c r="B48" s="27"/>
      <c r="C48" s="27"/>
      <c r="D48" s="27"/>
      <c r="E48" s="27"/>
      <c r="F48" s="27"/>
      <c r="G48" s="27"/>
      <c r="H48" s="27"/>
    </row>
    <row r="49" spans="2:8" x14ac:dyDescent="0.2">
      <c r="B49" s="27"/>
      <c r="C49" s="27"/>
      <c r="D49" s="27"/>
      <c r="E49" s="27"/>
      <c r="F49" s="27"/>
      <c r="G49" s="27"/>
      <c r="H49" s="27"/>
    </row>
    <row r="50" spans="2:8" x14ac:dyDescent="0.2">
      <c r="B50" s="27"/>
      <c r="C50" s="27"/>
      <c r="D50" s="27"/>
      <c r="E50" s="27"/>
      <c r="F50" s="27"/>
      <c r="G50" s="27"/>
      <c r="H50" s="27"/>
    </row>
    <row r="51" spans="2:8" x14ac:dyDescent="0.2">
      <c r="B51" s="27"/>
      <c r="C51" s="27"/>
      <c r="D51" s="27"/>
      <c r="E51" s="27"/>
      <c r="F51" s="27"/>
      <c r="G51" s="27"/>
      <c r="H51" s="27"/>
    </row>
    <row r="52" spans="2:8" x14ac:dyDescent="0.2">
      <c r="B52" s="27"/>
      <c r="C52" s="27"/>
      <c r="D52" s="27"/>
      <c r="E52" s="27"/>
      <c r="F52" s="27"/>
      <c r="G52" s="27"/>
      <c r="H52" s="27"/>
    </row>
    <row r="53" spans="2:8" x14ac:dyDescent="0.2">
      <c r="B53" s="27"/>
      <c r="C53" s="27"/>
      <c r="D53" s="27"/>
      <c r="E53" s="27"/>
      <c r="F53" s="27"/>
      <c r="G53" s="27"/>
      <c r="H53" s="27"/>
    </row>
    <row r="54" spans="2:8" x14ac:dyDescent="0.2">
      <c r="B54" s="27"/>
      <c r="C54" s="27"/>
      <c r="D54" s="27"/>
      <c r="E54" s="27"/>
      <c r="F54" s="27"/>
      <c r="G54" s="27"/>
      <c r="H54" s="27"/>
    </row>
    <row r="55" spans="2:8" x14ac:dyDescent="0.2">
      <c r="B55" s="27"/>
      <c r="C55" s="27"/>
      <c r="D55" s="27"/>
      <c r="E55" s="27"/>
      <c r="F55" s="27"/>
      <c r="G55" s="27"/>
      <c r="H55" s="27"/>
    </row>
    <row r="56" spans="2:8" x14ac:dyDescent="0.2">
      <c r="F56" s="27"/>
      <c r="G56" s="27"/>
      <c r="H56" s="27"/>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F160"/>
  <sheetViews>
    <sheetView topLeftCell="A77" workbookViewId="0">
      <selection activeCell="B10" sqref="B10:J12"/>
    </sheetView>
  </sheetViews>
  <sheetFormatPr defaultColWidth="8.7109375" defaultRowHeight="12.75" x14ac:dyDescent="0.2"/>
  <cols>
    <col min="1" max="1" width="3.140625" customWidth="1"/>
    <col min="2" max="2" width="27.140625" customWidth="1"/>
    <col min="3" max="3" width="4.28515625" customWidth="1"/>
    <col min="4" max="4" width="12.140625" style="46" customWidth="1"/>
    <col min="5" max="5" width="2.28515625" customWidth="1"/>
    <col min="6" max="6" width="10.7109375" style="14" customWidth="1"/>
    <col min="7" max="7" width="2.28515625" customWidth="1"/>
    <col min="8" max="8" width="10.7109375" style="46" customWidth="1"/>
    <col min="9" max="9" width="2.28515625" customWidth="1"/>
    <col min="10" max="10" width="23.7109375" style="26" customWidth="1"/>
    <col min="11" max="32" width="8.7109375" style="27" customWidth="1"/>
  </cols>
  <sheetData>
    <row r="1" spans="1:32" s="27" customFormat="1" x14ac:dyDescent="0.2">
      <c r="D1" s="113"/>
      <c r="F1" s="28"/>
      <c r="H1" s="113"/>
    </row>
    <row r="2" spans="1:32" s="27" customFormat="1" ht="18" customHeight="1" x14ac:dyDescent="0.2">
      <c r="B2" s="514" t="s">
        <v>299</v>
      </c>
      <c r="C2" s="515"/>
      <c r="D2" s="515"/>
      <c r="E2" s="515"/>
      <c r="F2" s="515"/>
      <c r="G2" s="515"/>
      <c r="H2" s="515"/>
      <c r="I2" s="515"/>
      <c r="J2" s="49"/>
      <c r="K2" s="339"/>
    </row>
    <row r="3" spans="1:32" s="48" customFormat="1" x14ac:dyDescent="0.2">
      <c r="B3" s="516" t="s">
        <v>366</v>
      </c>
      <c r="C3" s="516"/>
      <c r="D3" s="516"/>
      <c r="E3" s="516"/>
      <c r="F3" s="516"/>
      <c r="G3" s="516"/>
      <c r="H3" s="516"/>
      <c r="I3" s="516"/>
      <c r="J3" s="49"/>
      <c r="K3" s="339"/>
    </row>
    <row r="4" spans="1:32" s="48" customFormat="1" x14ac:dyDescent="0.2">
      <c r="B4" s="517" t="s">
        <v>367</v>
      </c>
      <c r="C4" s="518"/>
      <c r="D4" s="518"/>
      <c r="E4" s="518"/>
      <c r="F4" s="518"/>
      <c r="G4" s="518"/>
      <c r="H4" s="518"/>
      <c r="I4" s="518"/>
      <c r="J4" s="49"/>
      <c r="K4" s="339"/>
    </row>
    <row r="5" spans="1:32" s="48" customFormat="1" x14ac:dyDescent="0.2">
      <c r="B5" s="519" t="s">
        <v>368</v>
      </c>
      <c r="C5" s="519"/>
      <c r="D5" s="519"/>
      <c r="E5" s="519"/>
      <c r="F5" s="519"/>
      <c r="G5" s="519"/>
      <c r="H5" s="519"/>
      <c r="I5" s="519"/>
      <c r="J5" s="49"/>
      <c r="K5" s="339"/>
    </row>
    <row r="6" spans="1:32" s="48" customFormat="1" x14ac:dyDescent="0.2">
      <c r="B6" s="520" t="s">
        <v>369</v>
      </c>
      <c r="C6" s="521"/>
      <c r="D6" s="521"/>
      <c r="E6" s="521"/>
      <c r="F6" s="521"/>
      <c r="G6" s="521"/>
      <c r="H6" s="521"/>
      <c r="I6" s="521"/>
      <c r="J6" s="49"/>
      <c r="K6" s="339"/>
    </row>
    <row r="7" spans="1:32" ht="18" customHeight="1" x14ac:dyDescent="0.2">
      <c r="A7" s="27"/>
      <c r="B7" s="27"/>
      <c r="C7" s="27"/>
      <c r="D7" s="113"/>
      <c r="E7" s="27"/>
      <c r="F7" s="28"/>
      <c r="G7" s="27"/>
      <c r="H7" s="113"/>
      <c r="I7" s="27"/>
      <c r="J7" s="27"/>
    </row>
    <row r="8" spans="1:32" s="52" customFormat="1" ht="25.5" customHeight="1" x14ac:dyDescent="0.25">
      <c r="A8" s="51"/>
      <c r="B8" s="549" t="s">
        <v>352</v>
      </c>
      <c r="C8" s="510"/>
      <c r="D8" s="510"/>
      <c r="E8" s="510"/>
      <c r="F8" s="510"/>
      <c r="G8" s="510"/>
      <c r="H8" s="510"/>
      <c r="I8" s="510"/>
      <c r="J8" s="510"/>
      <c r="K8" s="51"/>
      <c r="L8" s="51"/>
      <c r="M8" s="51"/>
      <c r="N8" s="51"/>
      <c r="O8" s="51"/>
      <c r="P8" s="51"/>
      <c r="Q8" s="51"/>
      <c r="R8" s="51"/>
      <c r="S8" s="51"/>
      <c r="T8" s="51"/>
      <c r="U8" s="51"/>
      <c r="V8" s="51"/>
      <c r="W8" s="51"/>
      <c r="X8" s="51"/>
      <c r="Y8" s="51"/>
      <c r="Z8" s="51"/>
      <c r="AA8" s="51"/>
      <c r="AB8" s="51"/>
      <c r="AC8" s="51"/>
      <c r="AD8" s="51"/>
      <c r="AE8" s="51"/>
      <c r="AF8" s="51"/>
    </row>
    <row r="9" spans="1:32" s="54" customFormat="1" ht="3.75" customHeight="1" x14ac:dyDescent="0.2">
      <c r="A9" s="53"/>
      <c r="B9" s="119"/>
      <c r="C9" s="119"/>
      <c r="D9" s="165"/>
      <c r="E9" s="119"/>
      <c r="F9" s="166"/>
      <c r="G9" s="119"/>
      <c r="H9" s="165"/>
      <c r="I9" s="119"/>
      <c r="J9" s="119"/>
      <c r="K9" s="53"/>
      <c r="L9" s="53"/>
      <c r="M9" s="53"/>
      <c r="N9" s="53"/>
      <c r="O9" s="53"/>
      <c r="P9" s="53"/>
      <c r="Q9" s="53"/>
      <c r="R9" s="53"/>
      <c r="S9" s="53"/>
      <c r="T9" s="53"/>
      <c r="U9" s="53"/>
      <c r="V9" s="53"/>
      <c r="W9" s="53"/>
      <c r="X9" s="53"/>
      <c r="Y9" s="53"/>
      <c r="Z9" s="53"/>
      <c r="AA9" s="53"/>
      <c r="AB9" s="53"/>
      <c r="AC9" s="53"/>
      <c r="AD9" s="53"/>
      <c r="AE9" s="53"/>
      <c r="AF9" s="53"/>
    </row>
    <row r="10" spans="1:32" s="59" customFormat="1" ht="14.25" x14ac:dyDescent="0.2">
      <c r="A10" s="53"/>
      <c r="B10" s="55"/>
      <c r="C10" s="55"/>
      <c r="D10" s="56" t="s">
        <v>189</v>
      </c>
      <c r="E10" s="56"/>
      <c r="F10" s="57"/>
      <c r="G10" s="56"/>
      <c r="H10" s="56" t="s">
        <v>190</v>
      </c>
      <c r="I10" s="56"/>
      <c r="J10" s="58" t="s">
        <v>191</v>
      </c>
      <c r="K10" s="53"/>
      <c r="L10" s="53"/>
      <c r="M10" s="53"/>
      <c r="N10" s="53"/>
      <c r="O10" s="53"/>
      <c r="P10" s="53"/>
      <c r="Q10" s="53"/>
      <c r="R10" s="53"/>
      <c r="S10" s="53"/>
      <c r="T10" s="53"/>
      <c r="U10" s="53"/>
      <c r="V10" s="53"/>
      <c r="W10" s="53"/>
      <c r="X10" s="53"/>
      <c r="Y10" s="53"/>
      <c r="Z10" s="53"/>
      <c r="AA10" s="53"/>
      <c r="AB10" s="53"/>
      <c r="AC10" s="53"/>
      <c r="AD10" s="53"/>
      <c r="AE10" s="53"/>
      <c r="AF10" s="53"/>
    </row>
    <row r="11" spans="1:32" s="59" customFormat="1" ht="14.25" x14ac:dyDescent="0.2">
      <c r="A11" s="53"/>
      <c r="B11" s="60" t="s">
        <v>192</v>
      </c>
      <c r="C11" s="55"/>
      <c r="D11" s="56" t="s">
        <v>193</v>
      </c>
      <c r="E11" s="56"/>
      <c r="F11" s="57" t="s">
        <v>194</v>
      </c>
      <c r="G11" s="56"/>
      <c r="H11" s="56" t="s">
        <v>307</v>
      </c>
      <c r="I11" s="56"/>
      <c r="J11" s="58" t="s">
        <v>195</v>
      </c>
      <c r="K11" s="53"/>
      <c r="L11" s="53"/>
      <c r="M11" s="53"/>
      <c r="N11" s="53"/>
      <c r="O11" s="53"/>
      <c r="P11" s="53"/>
      <c r="Q11" s="53"/>
      <c r="R11" s="53"/>
      <c r="S11" s="53"/>
      <c r="T11" s="53"/>
      <c r="U11" s="53"/>
      <c r="V11" s="53"/>
      <c r="W11" s="53"/>
      <c r="X11" s="53"/>
      <c r="Y11" s="53"/>
      <c r="Z11" s="53"/>
      <c r="AA11" s="53"/>
      <c r="AB11" s="53"/>
      <c r="AC11" s="53"/>
      <c r="AD11" s="53"/>
      <c r="AE11" s="53"/>
      <c r="AF11" s="53"/>
    </row>
    <row r="12" spans="1:32" ht="5.25" customHeight="1" x14ac:dyDescent="0.2">
      <c r="A12" s="27"/>
      <c r="B12" s="61"/>
      <c r="C12" s="62"/>
      <c r="D12" s="61"/>
      <c r="E12" s="62"/>
      <c r="F12" s="63"/>
      <c r="G12" s="62"/>
      <c r="H12" s="61"/>
      <c r="I12" s="62"/>
      <c r="J12" s="64"/>
    </row>
    <row r="13" spans="1:32" x14ac:dyDescent="0.2">
      <c r="A13" s="27"/>
      <c r="B13" s="5" t="s">
        <v>196</v>
      </c>
      <c r="C13" s="66"/>
      <c r="D13" s="67"/>
      <c r="E13" s="66"/>
      <c r="F13" s="68"/>
      <c r="G13" s="66"/>
      <c r="H13" s="67"/>
      <c r="I13" s="66"/>
      <c r="J13" s="69"/>
    </row>
    <row r="14" spans="1:32" x14ac:dyDescent="0.2">
      <c r="A14" s="27"/>
      <c r="B14" s="70" t="s">
        <v>203</v>
      </c>
      <c r="C14" s="71"/>
      <c r="D14" s="363">
        <f>Summary!D22</f>
        <v>1200</v>
      </c>
      <c r="E14" s="71"/>
      <c r="F14" s="72" t="s">
        <v>73</v>
      </c>
      <c r="G14" s="71"/>
      <c r="H14" s="364">
        <f>Summary!E22</f>
        <v>0.32</v>
      </c>
      <c r="I14" s="71"/>
      <c r="J14" s="73">
        <f>D14*H14</f>
        <v>384</v>
      </c>
      <c r="L14" s="34"/>
      <c r="M14" s="34"/>
      <c r="N14" s="34"/>
      <c r="O14" s="34"/>
      <c r="P14" s="34"/>
    </row>
    <row r="15" spans="1:32" x14ac:dyDescent="0.2">
      <c r="A15" s="27"/>
      <c r="B15" s="71"/>
      <c r="C15" s="71"/>
      <c r="D15" s="76"/>
      <c r="E15" s="71"/>
      <c r="F15" s="77"/>
      <c r="G15" s="71"/>
      <c r="H15" s="78"/>
      <c r="I15" s="71"/>
      <c r="J15" s="73"/>
    </row>
    <row r="16" spans="1:32" x14ac:dyDescent="0.2">
      <c r="A16" s="27"/>
      <c r="B16" s="5" t="s">
        <v>176</v>
      </c>
      <c r="C16" s="66"/>
      <c r="D16" s="67"/>
      <c r="E16" s="66"/>
      <c r="F16" s="68"/>
      <c r="G16" s="66"/>
      <c r="H16" s="79"/>
      <c r="I16" s="66"/>
      <c r="J16" s="80"/>
    </row>
    <row r="17" spans="1:12" ht="6.75" customHeight="1" x14ac:dyDescent="0.2">
      <c r="A17" s="27"/>
      <c r="B17" s="66"/>
      <c r="C17" s="66"/>
      <c r="D17" s="67"/>
      <c r="E17" s="66"/>
      <c r="F17" s="68"/>
      <c r="G17" s="66"/>
      <c r="H17" s="79"/>
      <c r="I17" s="66"/>
      <c r="J17" s="80"/>
    </row>
    <row r="18" spans="1:12" ht="15.75" x14ac:dyDescent="0.25">
      <c r="A18" s="27"/>
      <c r="B18" s="66" t="s">
        <v>197</v>
      </c>
      <c r="C18" s="66"/>
      <c r="D18" s="81"/>
      <c r="E18" s="66"/>
      <c r="F18" s="68"/>
      <c r="G18" s="66"/>
      <c r="H18" s="79"/>
      <c r="I18" s="66"/>
      <c r="J18" s="82">
        <f>SUM(J19:J19)</f>
        <v>78</v>
      </c>
    </row>
    <row r="19" spans="1:12" x14ac:dyDescent="0.2">
      <c r="A19" s="27"/>
      <c r="B19" s="39" t="s">
        <v>136</v>
      </c>
      <c r="C19" s="66"/>
      <c r="D19" s="373">
        <v>130</v>
      </c>
      <c r="E19" s="66"/>
      <c r="F19" s="84" t="s">
        <v>73</v>
      </c>
      <c r="G19" s="66"/>
      <c r="H19" s="365">
        <f>Garbanzo</f>
        <v>0.6</v>
      </c>
      <c r="I19" s="66"/>
      <c r="J19" s="80">
        <f>D19*H19</f>
        <v>78</v>
      </c>
    </row>
    <row r="20" spans="1:12" ht="7.5" customHeight="1" x14ac:dyDescent="0.2">
      <c r="A20" s="27"/>
      <c r="B20" s="66"/>
      <c r="C20" s="66"/>
      <c r="D20" s="67"/>
      <c r="E20" s="66"/>
      <c r="F20" s="68"/>
      <c r="G20" s="66"/>
      <c r="H20" s="79"/>
      <c r="I20" s="66"/>
      <c r="J20" s="80"/>
    </row>
    <row r="21" spans="1:12" x14ac:dyDescent="0.2">
      <c r="A21" s="27"/>
      <c r="B21" s="66" t="s">
        <v>198</v>
      </c>
      <c r="C21" s="66"/>
      <c r="D21" s="67"/>
      <c r="E21" s="66"/>
      <c r="F21" s="68"/>
      <c r="G21" s="66"/>
      <c r="H21" s="79"/>
      <c r="I21" s="66"/>
      <c r="J21" s="82">
        <f>SUM(J22:J23)</f>
        <v>0</v>
      </c>
      <c r="L21" s="29"/>
    </row>
    <row r="22" spans="1:12" x14ac:dyDescent="0.2">
      <c r="A22" s="27"/>
      <c r="B22" s="39"/>
      <c r="C22" s="66"/>
      <c r="D22" s="373"/>
      <c r="E22" s="66"/>
      <c r="F22" s="84"/>
      <c r="G22" s="66"/>
      <c r="H22" s="365"/>
      <c r="I22" s="66"/>
      <c r="J22" s="87">
        <f>D22*H22</f>
        <v>0</v>
      </c>
    </row>
    <row r="23" spans="1:12" x14ac:dyDescent="0.2">
      <c r="A23" s="27"/>
      <c r="B23" s="39"/>
      <c r="C23" s="66"/>
      <c r="D23" s="373"/>
      <c r="E23" s="66"/>
      <c r="F23" s="84"/>
      <c r="G23" s="66"/>
      <c r="H23" s="365"/>
      <c r="I23" s="66"/>
      <c r="J23" s="87">
        <f>D23*H23</f>
        <v>0</v>
      </c>
    </row>
    <row r="24" spans="1:12" ht="4.5" customHeight="1" x14ac:dyDescent="0.2">
      <c r="A24" s="27"/>
      <c r="B24" s="66"/>
      <c r="C24" s="66"/>
      <c r="D24" s="66"/>
      <c r="E24" s="66"/>
      <c r="F24" s="68"/>
      <c r="G24" s="68"/>
      <c r="H24" s="68"/>
      <c r="I24" s="66"/>
      <c r="J24" s="87"/>
    </row>
    <row r="25" spans="1:12" x14ac:dyDescent="0.2">
      <c r="A25" s="27"/>
      <c r="B25" s="66" t="s">
        <v>199</v>
      </c>
      <c r="C25" s="66"/>
      <c r="D25" s="66"/>
      <c r="E25" s="66"/>
      <c r="F25" s="68"/>
      <c r="G25" s="68"/>
      <c r="H25" s="68"/>
      <c r="I25" s="66"/>
      <c r="J25" s="88">
        <f>SUM(J26:J31)</f>
        <v>28.932500000000001</v>
      </c>
    </row>
    <row r="26" spans="1:12" x14ac:dyDescent="0.2">
      <c r="A26" s="27"/>
      <c r="B26" s="39" t="s">
        <v>106</v>
      </c>
      <c r="C26" s="66"/>
      <c r="D26" s="373">
        <v>36</v>
      </c>
      <c r="E26" s="66"/>
      <c r="F26" s="84" t="s">
        <v>75</v>
      </c>
      <c r="G26" s="66"/>
      <c r="H26" s="365">
        <f>Roundup</f>
        <v>0.18</v>
      </c>
      <c r="I26" s="66"/>
      <c r="J26" s="87">
        <f t="shared" ref="J26:J31" si="0">D26*H26</f>
        <v>6.4799999999999995</v>
      </c>
    </row>
    <row r="27" spans="1:12" x14ac:dyDescent="0.2">
      <c r="A27" s="27"/>
      <c r="B27" s="39" t="s">
        <v>90</v>
      </c>
      <c r="C27" s="66"/>
      <c r="D27" s="373">
        <v>3</v>
      </c>
      <c r="E27" s="66"/>
      <c r="F27" s="84" t="s">
        <v>75</v>
      </c>
      <c r="G27" s="66"/>
      <c r="H27" s="365">
        <f>Pursuit</f>
        <v>3.53</v>
      </c>
      <c r="I27" s="66"/>
      <c r="J27" s="87">
        <f t="shared" si="0"/>
        <v>10.59</v>
      </c>
    </row>
    <row r="28" spans="1:12" x14ac:dyDescent="0.2">
      <c r="A28" s="27"/>
      <c r="B28" s="39" t="s">
        <v>122</v>
      </c>
      <c r="C28" s="66"/>
      <c r="D28" s="374">
        <v>24</v>
      </c>
      <c r="E28" s="66"/>
      <c r="F28" s="84" t="s">
        <v>75</v>
      </c>
      <c r="G28" s="66"/>
      <c r="H28" s="365">
        <f>Prowl</f>
        <v>0.46</v>
      </c>
      <c r="I28" s="66"/>
      <c r="J28" s="87">
        <f t="shared" si="0"/>
        <v>11.040000000000001</v>
      </c>
    </row>
    <row r="29" spans="1:12" x14ac:dyDescent="0.2">
      <c r="A29" s="27"/>
      <c r="B29" s="39" t="s">
        <v>85</v>
      </c>
      <c r="C29" s="66"/>
      <c r="D29" s="373">
        <v>6.25</v>
      </c>
      <c r="E29" s="66"/>
      <c r="F29" s="84" t="s">
        <v>186</v>
      </c>
      <c r="G29" s="66"/>
      <c r="H29" s="365">
        <f>AmmSulfLiq</f>
        <v>0.05</v>
      </c>
      <c r="I29" s="66"/>
      <c r="J29" s="87">
        <f t="shared" si="0"/>
        <v>0.3125</v>
      </c>
    </row>
    <row r="30" spans="1:12" x14ac:dyDescent="0.2">
      <c r="A30" s="27"/>
      <c r="B30" s="39" t="s">
        <v>187</v>
      </c>
      <c r="C30" s="66"/>
      <c r="D30" s="373">
        <v>3</v>
      </c>
      <c r="E30" s="66"/>
      <c r="F30" s="84" t="s">
        <v>75</v>
      </c>
      <c r="G30" s="66"/>
      <c r="H30" s="365">
        <f>M</f>
        <v>0.17</v>
      </c>
      <c r="I30" s="66"/>
      <c r="J30" s="87">
        <f t="shared" si="0"/>
        <v>0.51</v>
      </c>
    </row>
    <row r="31" spans="1:12" x14ac:dyDescent="0.2">
      <c r="A31" s="27"/>
      <c r="B31" s="39"/>
      <c r="C31" s="66"/>
      <c r="D31" s="373"/>
      <c r="E31" s="66"/>
      <c r="F31" s="84"/>
      <c r="G31" s="66"/>
      <c r="H31" s="365"/>
      <c r="I31" s="66"/>
      <c r="J31" s="87">
        <f t="shared" si="0"/>
        <v>0</v>
      </c>
    </row>
    <row r="32" spans="1:12" ht="5.25" customHeight="1" x14ac:dyDescent="0.2">
      <c r="A32" s="27"/>
      <c r="B32" s="66"/>
      <c r="C32" s="66"/>
      <c r="D32" s="66"/>
      <c r="E32" s="66"/>
      <c r="F32" s="66"/>
      <c r="G32" s="66"/>
      <c r="H32" s="66"/>
      <c r="I32" s="66"/>
      <c r="J32" s="87"/>
    </row>
    <row r="33" spans="1:12" x14ac:dyDescent="0.2">
      <c r="A33" s="27"/>
      <c r="B33" s="66" t="s">
        <v>137</v>
      </c>
      <c r="C33" s="66"/>
      <c r="D33" s="66"/>
      <c r="E33" s="66"/>
      <c r="F33" s="66"/>
      <c r="G33" s="66"/>
      <c r="H33" s="66"/>
      <c r="I33" s="66"/>
      <c r="J33" s="88">
        <f>SUM(J35:J36)</f>
        <v>8.48</v>
      </c>
    </row>
    <row r="34" spans="1:12" ht="4.5" hidden="1" customHeight="1" x14ac:dyDescent="0.2">
      <c r="A34" s="27"/>
      <c r="B34" s="66"/>
      <c r="C34" s="66"/>
      <c r="D34" s="373"/>
      <c r="E34" s="66"/>
      <c r="F34" s="68"/>
      <c r="G34" s="66"/>
      <c r="H34" s="366"/>
      <c r="I34" s="66"/>
      <c r="J34" s="87"/>
    </row>
    <row r="35" spans="1:12" x14ac:dyDescent="0.2">
      <c r="A35" s="27"/>
      <c r="B35" s="39" t="s">
        <v>138</v>
      </c>
      <c r="C35" s="66"/>
      <c r="D35" s="373">
        <v>8</v>
      </c>
      <c r="E35" s="66"/>
      <c r="F35" s="84" t="s">
        <v>75</v>
      </c>
      <c r="G35" s="66"/>
      <c r="H35" s="365">
        <f>Quadris</f>
        <v>1.06</v>
      </c>
      <c r="I35" s="66"/>
      <c r="J35" s="87">
        <f>D35*H35</f>
        <v>8.48</v>
      </c>
    </row>
    <row r="36" spans="1:12" x14ac:dyDescent="0.2">
      <c r="A36" s="27"/>
      <c r="B36" s="39"/>
      <c r="C36" s="66"/>
      <c r="D36" s="373"/>
      <c r="E36" s="66"/>
      <c r="F36" s="84"/>
      <c r="G36" s="66"/>
      <c r="H36" s="365"/>
      <c r="I36" s="66"/>
      <c r="J36" s="87">
        <f>D36*H36</f>
        <v>0</v>
      </c>
    </row>
    <row r="37" spans="1:12" ht="5.0999999999999996" customHeight="1" x14ac:dyDescent="0.2">
      <c r="A37" s="27"/>
      <c r="B37" s="66"/>
      <c r="C37" s="66"/>
      <c r="D37" s="67"/>
      <c r="E37" s="66"/>
      <c r="F37" s="68"/>
      <c r="G37" s="68"/>
      <c r="H37" s="68"/>
      <c r="I37" s="66"/>
      <c r="J37" s="87"/>
    </row>
    <row r="38" spans="1:12" ht="12" customHeight="1" x14ac:dyDescent="0.2">
      <c r="A38" s="27"/>
      <c r="B38" s="66" t="s">
        <v>306</v>
      </c>
      <c r="C38" s="66"/>
      <c r="D38" s="67"/>
      <c r="E38" s="66"/>
      <c r="F38" s="68"/>
      <c r="G38" s="68"/>
      <c r="H38" s="68"/>
      <c r="I38" s="66"/>
      <c r="J38" s="88">
        <f>SUM(J39:J43)</f>
        <v>37.124450704225353</v>
      </c>
    </row>
    <row r="39" spans="1:12" x14ac:dyDescent="0.2">
      <c r="A39" s="27"/>
      <c r="B39" s="39" t="s">
        <v>156</v>
      </c>
      <c r="C39" s="66"/>
      <c r="D39" s="376">
        <f>'Machinery Costs'!$M$187</f>
        <v>5.125725352112676</v>
      </c>
      <c r="E39" s="66"/>
      <c r="F39" s="84" t="s">
        <v>145</v>
      </c>
      <c r="G39" s="66"/>
      <c r="H39" s="365">
        <f>Diesel</f>
        <v>2</v>
      </c>
      <c r="I39" s="66"/>
      <c r="J39" s="87">
        <f>D39*H39</f>
        <v>10.251450704225352</v>
      </c>
    </row>
    <row r="40" spans="1:12" ht="12.75" customHeight="1" x14ac:dyDescent="0.2">
      <c r="A40" s="27"/>
      <c r="B40" s="109" t="s">
        <v>144</v>
      </c>
      <c r="C40" s="66"/>
      <c r="D40" s="290">
        <v>1</v>
      </c>
      <c r="E40" s="66"/>
      <c r="F40" s="291" t="s">
        <v>74</v>
      </c>
      <c r="G40" s="66"/>
      <c r="H40" s="381">
        <f>'Machinery Costs'!$I$187</f>
        <v>1.5950000000000002</v>
      </c>
      <c r="I40" s="66"/>
      <c r="J40" s="87">
        <f>D40*H40</f>
        <v>1.5950000000000002</v>
      </c>
    </row>
    <row r="41" spans="1:12" x14ac:dyDescent="0.2">
      <c r="A41" s="27"/>
      <c r="B41" s="109" t="s">
        <v>82</v>
      </c>
      <c r="C41" s="66"/>
      <c r="D41" s="292">
        <v>1</v>
      </c>
      <c r="E41" s="66"/>
      <c r="F41" s="84" t="s">
        <v>74</v>
      </c>
      <c r="G41" s="66"/>
      <c r="H41" s="382">
        <f>'Machinery Costs'!$G$187</f>
        <v>10.367000000000001</v>
      </c>
      <c r="I41" s="66"/>
      <c r="J41" s="87">
        <f>D41*H41</f>
        <v>10.367000000000001</v>
      </c>
      <c r="L41" s="48"/>
    </row>
    <row r="42" spans="1:12" x14ac:dyDescent="0.2">
      <c r="A42" s="27"/>
      <c r="B42" s="109" t="s">
        <v>209</v>
      </c>
      <c r="C42" s="66"/>
      <c r="D42" s="376">
        <f>'Machinery Costs'!$L$187</f>
        <v>0.80599999999999994</v>
      </c>
      <c r="E42" s="66"/>
      <c r="F42" s="84" t="s">
        <v>393</v>
      </c>
      <c r="G42" s="66"/>
      <c r="H42" s="365">
        <f>Labor</f>
        <v>18.5</v>
      </c>
      <c r="I42" s="66"/>
      <c r="J42" s="87">
        <f>D42*H42</f>
        <v>14.911</v>
      </c>
      <c r="L42" s="48"/>
    </row>
    <row r="43" spans="1:12" x14ac:dyDescent="0.2">
      <c r="A43" s="27"/>
      <c r="B43" s="109"/>
      <c r="C43" s="66"/>
      <c r="D43" s="83"/>
      <c r="E43" s="66"/>
      <c r="F43" s="84"/>
      <c r="G43" s="66"/>
      <c r="H43" s="365"/>
      <c r="I43" s="66"/>
      <c r="J43" s="87">
        <f>D43*H43</f>
        <v>0</v>
      </c>
    </row>
    <row r="44" spans="1:12" ht="5.0999999999999996" customHeight="1" x14ac:dyDescent="0.2">
      <c r="A44" s="27"/>
      <c r="B44" s="66"/>
      <c r="C44" s="66"/>
      <c r="D44" s="89"/>
      <c r="E44" s="66"/>
      <c r="F44" s="293"/>
      <c r="G44" s="293"/>
      <c r="H44" s="293"/>
      <c r="I44" s="66"/>
      <c r="J44" s="87"/>
    </row>
    <row r="45" spans="1:12" x14ac:dyDescent="0.2">
      <c r="A45" s="27"/>
      <c r="B45" s="66" t="s">
        <v>200</v>
      </c>
      <c r="C45" s="66"/>
      <c r="D45" s="90"/>
      <c r="E45" s="66"/>
      <c r="F45" s="68"/>
      <c r="G45" s="68"/>
      <c r="H45" s="68"/>
      <c r="I45" s="66"/>
      <c r="J45" s="88">
        <f>SUM(J46:J48)</f>
        <v>8.9499999999999993</v>
      </c>
    </row>
    <row r="46" spans="1:12" x14ac:dyDescent="0.2">
      <c r="A46" s="27"/>
      <c r="B46" s="39" t="s">
        <v>205</v>
      </c>
      <c r="C46" s="66"/>
      <c r="D46" s="373">
        <v>0</v>
      </c>
      <c r="E46" s="66"/>
      <c r="F46" s="84" t="s">
        <v>74</v>
      </c>
      <c r="G46" s="66"/>
      <c r="H46" s="365">
        <f>Sprayer</f>
        <v>2</v>
      </c>
      <c r="I46" s="66"/>
      <c r="J46" s="87">
        <f>D46*H46</f>
        <v>0</v>
      </c>
    </row>
    <row r="47" spans="1:12" x14ac:dyDescent="0.2">
      <c r="A47" s="27"/>
      <c r="B47" s="39" t="s">
        <v>124</v>
      </c>
      <c r="C47" s="66"/>
      <c r="D47" s="373">
        <v>1</v>
      </c>
      <c r="E47" s="66"/>
      <c r="F47" s="84" t="s">
        <v>74</v>
      </c>
      <c r="G47" s="66"/>
      <c r="H47" s="365">
        <f>Aerial</f>
        <v>8.9499999999999993</v>
      </c>
      <c r="I47" s="66"/>
      <c r="J47" s="87">
        <f>D47*H47</f>
        <v>8.9499999999999993</v>
      </c>
    </row>
    <row r="48" spans="1:12" x14ac:dyDescent="0.2">
      <c r="A48" s="27"/>
      <c r="B48" s="39"/>
      <c r="C48" s="66"/>
      <c r="D48" s="373"/>
      <c r="E48" s="66"/>
      <c r="F48" s="84"/>
      <c r="G48" s="66"/>
      <c r="H48" s="365"/>
      <c r="I48" s="66"/>
      <c r="J48" s="87">
        <f>D48*H48</f>
        <v>0</v>
      </c>
    </row>
    <row r="49" spans="1:32" ht="5.0999999999999996" customHeight="1" x14ac:dyDescent="0.2">
      <c r="A49" s="27"/>
      <c r="B49" s="66"/>
      <c r="C49" s="66"/>
      <c r="D49" s="67"/>
      <c r="E49" s="66"/>
      <c r="F49" s="68"/>
      <c r="G49" s="66"/>
      <c r="H49" s="79"/>
      <c r="I49" s="66"/>
      <c r="J49" s="87"/>
    </row>
    <row r="50" spans="1:32" x14ac:dyDescent="0.2">
      <c r="A50" s="27"/>
      <c r="B50" s="66" t="s">
        <v>201</v>
      </c>
      <c r="C50" s="66"/>
      <c r="D50" s="67"/>
      <c r="E50" s="66"/>
      <c r="F50" s="68"/>
      <c r="G50" s="66"/>
      <c r="H50" s="79"/>
      <c r="I50" s="66"/>
      <c r="J50" s="88">
        <f>SUM(J51:J53)</f>
        <v>22</v>
      </c>
    </row>
    <row r="51" spans="1:32" x14ac:dyDescent="0.2">
      <c r="A51" s="27"/>
      <c r="B51" s="39" t="s">
        <v>266</v>
      </c>
      <c r="C51" s="66"/>
      <c r="D51" s="83">
        <v>1</v>
      </c>
      <c r="E51" s="66"/>
      <c r="F51" s="84" t="s">
        <v>74</v>
      </c>
      <c r="G51" s="66"/>
      <c r="H51" s="391">
        <f>Gar</f>
        <v>22</v>
      </c>
      <c r="I51" s="66"/>
      <c r="J51" s="87">
        <f>D51*H51</f>
        <v>22</v>
      </c>
    </row>
    <row r="52" spans="1:32" x14ac:dyDescent="0.2">
      <c r="A52" s="27"/>
      <c r="B52" s="109" t="s">
        <v>208</v>
      </c>
      <c r="C52" s="66"/>
      <c r="D52" s="305"/>
      <c r="E52" s="66"/>
      <c r="F52" s="84"/>
      <c r="G52" s="66"/>
      <c r="H52" s="306"/>
      <c r="I52" s="66"/>
      <c r="J52" s="87">
        <f>D52*H52</f>
        <v>0</v>
      </c>
      <c r="L52" s="48"/>
    </row>
    <row r="53" spans="1:32" x14ac:dyDescent="0.2">
      <c r="A53" s="27"/>
      <c r="B53" s="109"/>
      <c r="C53" s="66"/>
      <c r="D53" s="83"/>
      <c r="E53" s="66"/>
      <c r="F53" s="84"/>
      <c r="G53" s="66"/>
      <c r="H53" s="85"/>
      <c r="I53" s="66"/>
      <c r="J53" s="87">
        <f>D53*H53</f>
        <v>0</v>
      </c>
    </row>
    <row r="54" spans="1:32" ht="5.0999999999999996" customHeight="1" x14ac:dyDescent="0.2">
      <c r="A54" s="27"/>
      <c r="B54" s="66"/>
      <c r="C54" s="66"/>
      <c r="D54" s="67"/>
      <c r="E54" s="66"/>
      <c r="F54" s="68"/>
      <c r="G54" s="66"/>
      <c r="H54" s="67"/>
      <c r="I54" s="66"/>
      <c r="J54" s="87"/>
    </row>
    <row r="55" spans="1:32" x14ac:dyDescent="0.2">
      <c r="A55" s="27"/>
      <c r="B55" s="40"/>
      <c r="C55" s="40"/>
      <c r="D55" s="40"/>
      <c r="E55" s="40"/>
      <c r="F55" s="40"/>
      <c r="G55" s="40"/>
      <c r="H55" s="40"/>
      <c r="I55" s="67"/>
      <c r="J55" s="42"/>
    </row>
    <row r="56" spans="1:32" ht="14.25" x14ac:dyDescent="0.2">
      <c r="A56" s="27"/>
      <c r="B56" s="66" t="s">
        <v>385</v>
      </c>
      <c r="C56" s="66"/>
      <c r="D56" s="67"/>
      <c r="E56" s="66"/>
      <c r="F56" s="68"/>
      <c r="G56" s="66"/>
      <c r="H56" s="67"/>
      <c r="I56" s="66"/>
      <c r="J56" s="80">
        <f>+(J18+J21+J25+J33+J38+J45+J50)*operloan*0.5</f>
        <v>4.5871737676056341</v>
      </c>
    </row>
    <row r="57" spans="1:32" ht="5.25" customHeight="1" x14ac:dyDescent="0.2">
      <c r="A57" s="27"/>
      <c r="B57" s="66"/>
      <c r="C57" s="66"/>
      <c r="D57" s="67"/>
      <c r="E57" s="66"/>
      <c r="F57" s="68"/>
      <c r="G57" s="66"/>
      <c r="H57" s="67"/>
      <c r="I57" s="66"/>
      <c r="J57" s="87"/>
    </row>
    <row r="58" spans="1:32" x14ac:dyDescent="0.2">
      <c r="A58" s="27"/>
      <c r="B58" s="40" t="s">
        <v>177</v>
      </c>
      <c r="C58" s="40"/>
      <c r="D58" s="91"/>
      <c r="E58" s="40"/>
      <c r="F58" s="41"/>
      <c r="G58" s="40"/>
      <c r="H58" s="91"/>
      <c r="I58" s="40"/>
      <c r="J58" s="42">
        <f>SUM(J18:J56)-(J18+J21+J25+J33+J38+J45+J50)</f>
        <v>188.074124471831</v>
      </c>
    </row>
    <row r="59" spans="1:32" x14ac:dyDescent="0.2">
      <c r="A59" s="27"/>
      <c r="B59" s="66" t="s">
        <v>178</v>
      </c>
      <c r="C59" s="66"/>
      <c r="D59" s="67"/>
      <c r="E59" s="66"/>
      <c r="F59" s="68"/>
      <c r="G59" s="66"/>
      <c r="H59" s="67"/>
      <c r="I59" s="66"/>
      <c r="J59" s="87">
        <f>J58/D14</f>
        <v>0.15672843705985917</v>
      </c>
    </row>
    <row r="60" spans="1:32" ht="5.25" customHeight="1" x14ac:dyDescent="0.2">
      <c r="A60" s="27"/>
      <c r="B60" s="66"/>
      <c r="C60" s="66"/>
      <c r="D60" s="67"/>
      <c r="E60" s="66"/>
      <c r="F60" s="68"/>
      <c r="G60" s="66"/>
      <c r="H60" s="67"/>
      <c r="I60" s="66"/>
      <c r="J60" s="87"/>
    </row>
    <row r="61" spans="1:32" s="33" customFormat="1" x14ac:dyDescent="0.2">
      <c r="A61" s="32"/>
      <c r="B61" s="36" t="s">
        <v>99</v>
      </c>
      <c r="C61" s="36"/>
      <c r="D61" s="92"/>
      <c r="E61" s="36"/>
      <c r="F61" s="37"/>
      <c r="G61" s="36"/>
      <c r="H61" s="92"/>
      <c r="I61" s="36"/>
      <c r="J61" s="38">
        <f>J14-J58</f>
        <v>195.925875528169</v>
      </c>
      <c r="K61" s="32"/>
      <c r="L61" s="32"/>
      <c r="M61" s="32"/>
      <c r="N61" s="32"/>
      <c r="O61" s="32"/>
      <c r="P61" s="32"/>
      <c r="Q61" s="32"/>
      <c r="R61" s="32"/>
      <c r="S61" s="32"/>
      <c r="T61" s="32"/>
      <c r="U61" s="32"/>
      <c r="V61" s="32"/>
      <c r="W61" s="32"/>
      <c r="X61" s="32"/>
      <c r="Y61" s="32"/>
      <c r="Z61" s="32"/>
      <c r="AA61" s="32"/>
      <c r="AB61" s="32"/>
      <c r="AC61" s="32"/>
      <c r="AD61" s="32"/>
      <c r="AE61" s="32"/>
      <c r="AF61" s="32"/>
    </row>
    <row r="62" spans="1:32" ht="24.75" customHeight="1" x14ac:dyDescent="0.2">
      <c r="A62" s="27"/>
      <c r="B62" s="5" t="s">
        <v>102</v>
      </c>
      <c r="C62" s="66"/>
      <c r="D62" s="67"/>
      <c r="E62" s="66"/>
      <c r="F62" s="68"/>
      <c r="G62" s="66"/>
      <c r="H62" s="67"/>
      <c r="I62" s="66"/>
      <c r="J62" s="87"/>
    </row>
    <row r="63" spans="1:32" x14ac:dyDescent="0.2">
      <c r="A63" s="27"/>
      <c r="B63" s="120" t="s">
        <v>267</v>
      </c>
      <c r="C63" s="122"/>
      <c r="D63" s="89"/>
      <c r="E63" s="66"/>
      <c r="F63" s="68"/>
      <c r="G63" s="66"/>
      <c r="H63" s="382">
        <f>'Machinery Costs'!$C$187</f>
        <v>18.951999999999998</v>
      </c>
      <c r="I63" s="66"/>
      <c r="J63" s="87">
        <f>'Machinery Costs'!$C$187</f>
        <v>18.951999999999998</v>
      </c>
    </row>
    <row r="64" spans="1:32" x14ac:dyDescent="0.2">
      <c r="A64" s="27"/>
      <c r="B64" s="39" t="s">
        <v>268</v>
      </c>
      <c r="C64" s="121"/>
      <c r="D64" s="89"/>
      <c r="E64" s="66"/>
      <c r="F64" s="68"/>
      <c r="G64" s="66"/>
      <c r="H64" s="382">
        <f>'Machinery Costs'!$D$187</f>
        <v>13.717000000000001</v>
      </c>
      <c r="I64" s="66"/>
      <c r="J64" s="87">
        <f>'Machinery Costs'!$D$187</f>
        <v>13.717000000000001</v>
      </c>
    </row>
    <row r="65" spans="1:11" x14ac:dyDescent="0.2">
      <c r="A65" s="27"/>
      <c r="B65" s="39" t="s">
        <v>28</v>
      </c>
      <c r="C65" s="39"/>
      <c r="D65" s="83"/>
      <c r="E65" s="66"/>
      <c r="F65" s="68"/>
      <c r="G65" s="66"/>
      <c r="H65" s="382">
        <f>'Machinery Costs'!$E$187</f>
        <v>7.048</v>
      </c>
      <c r="I65" s="66"/>
      <c r="J65" s="87">
        <f>'Machinery Costs'!$E$187</f>
        <v>7.048</v>
      </c>
      <c r="K65" s="29">
        <f>SUM(J63:J65)</f>
        <v>39.716999999999999</v>
      </c>
    </row>
    <row r="66" spans="1:11" x14ac:dyDescent="0.2">
      <c r="A66" s="27"/>
      <c r="B66" s="39" t="s">
        <v>113</v>
      </c>
      <c r="C66" s="66"/>
      <c r="D66" s="83">
        <v>1</v>
      </c>
      <c r="E66" s="66"/>
      <c r="F66" s="84" t="s">
        <v>74</v>
      </c>
      <c r="G66" s="66"/>
      <c r="H66" s="85">
        <f>+(D14*H14)*D68-(J21+J25+J33+H51)*D68-J74</f>
        <v>101.61387499999999</v>
      </c>
      <c r="I66" s="66"/>
      <c r="J66" s="87">
        <f>H66</f>
        <v>101.61387499999999</v>
      </c>
    </row>
    <row r="67" spans="1:11" ht="12.75" customHeight="1" x14ac:dyDescent="0.2">
      <c r="A67" s="27"/>
      <c r="B67" s="66" t="s">
        <v>103</v>
      </c>
      <c r="C67" s="66"/>
      <c r="D67" s="67"/>
      <c r="E67" s="66"/>
      <c r="F67" s="68"/>
      <c r="G67" s="66"/>
      <c r="H67" s="127"/>
      <c r="I67" s="66"/>
      <c r="J67" s="87"/>
    </row>
    <row r="68" spans="1:11" ht="12.75" customHeight="1" x14ac:dyDescent="0.2">
      <c r="A68" s="27"/>
      <c r="B68" s="66" t="s">
        <v>104</v>
      </c>
      <c r="C68" s="66"/>
      <c r="D68" s="384">
        <f>+ownershare</f>
        <v>0.33</v>
      </c>
      <c r="E68" s="66"/>
      <c r="F68" s="68"/>
      <c r="G68" s="66"/>
      <c r="H68" s="79"/>
      <c r="I68" s="66"/>
      <c r="J68" s="87"/>
    </row>
    <row r="69" spans="1:11" ht="12.75" customHeight="1" x14ac:dyDescent="0.2">
      <c r="A69" s="27"/>
      <c r="B69" s="66" t="s">
        <v>105</v>
      </c>
      <c r="C69" s="66"/>
      <c r="D69" s="384">
        <f>opershare</f>
        <v>0.67</v>
      </c>
      <c r="E69" s="66"/>
      <c r="F69" s="68"/>
      <c r="G69" s="66"/>
      <c r="H69" s="79"/>
      <c r="I69" s="66"/>
      <c r="J69" s="87"/>
    </row>
    <row r="70" spans="1:11" x14ac:dyDescent="0.2">
      <c r="A70" s="27"/>
      <c r="B70" s="93"/>
      <c r="C70" s="93"/>
      <c r="D70" s="94"/>
      <c r="E70" s="93"/>
      <c r="F70" s="94"/>
      <c r="G70" s="66"/>
      <c r="H70" s="67"/>
      <c r="I70" s="66"/>
      <c r="J70" s="87"/>
    </row>
    <row r="71" spans="1:11" ht="14.25" x14ac:dyDescent="0.2">
      <c r="A71" s="27"/>
      <c r="B71" s="395" t="s">
        <v>384</v>
      </c>
      <c r="C71" s="66"/>
      <c r="D71" s="67"/>
      <c r="E71" s="66"/>
      <c r="F71" s="68"/>
      <c r="G71" s="66"/>
      <c r="H71" s="67"/>
      <c r="I71" s="66"/>
      <c r="J71" s="87">
        <f>(J18+J21+J25+J33+J38+J45+J50)*OH</f>
        <v>9.1743475352112682</v>
      </c>
    </row>
    <row r="72" spans="1:11" ht="14.25" x14ac:dyDescent="0.2">
      <c r="A72" s="27"/>
      <c r="B72" s="424" t="s">
        <v>401</v>
      </c>
      <c r="C72" s="66"/>
      <c r="D72" s="67"/>
      <c r="E72" s="66"/>
      <c r="F72" s="68"/>
      <c r="G72" s="66"/>
      <c r="H72" s="67"/>
      <c r="I72" s="66"/>
      <c r="J72" s="87">
        <v>24</v>
      </c>
    </row>
    <row r="73" spans="1:11" ht="12.75" customHeight="1" x14ac:dyDescent="0.2">
      <c r="A73" s="27"/>
      <c r="B73" s="294" t="s">
        <v>288</v>
      </c>
      <c r="C73" s="93"/>
      <c r="D73" s="93"/>
      <c r="E73" s="93"/>
      <c r="F73" s="93"/>
      <c r="G73" s="6"/>
      <c r="H73" s="31"/>
      <c r="I73" s="6"/>
      <c r="J73" s="87">
        <f>cashrent</f>
        <v>0</v>
      </c>
    </row>
    <row r="74" spans="1:11" x14ac:dyDescent="0.2">
      <c r="A74" s="27"/>
      <c r="B74" s="295" t="s">
        <v>143</v>
      </c>
      <c r="C74" s="121"/>
      <c r="D74" s="89"/>
      <c r="E74" s="66"/>
      <c r="F74" s="68"/>
      <c r="G74" s="66"/>
      <c r="H74" s="67"/>
      <c r="I74" s="66"/>
      <c r="J74" s="87">
        <f>landtax</f>
        <v>5.5</v>
      </c>
    </row>
    <row r="75" spans="1:11" x14ac:dyDescent="0.2">
      <c r="A75" s="27"/>
      <c r="B75" s="66"/>
      <c r="C75" s="66"/>
      <c r="D75" s="67"/>
      <c r="E75" s="66"/>
      <c r="F75" s="68"/>
      <c r="G75" s="66"/>
      <c r="H75" s="67"/>
      <c r="I75" s="66"/>
      <c r="J75" s="87"/>
    </row>
    <row r="76" spans="1:11" ht="5.25" customHeight="1" x14ac:dyDescent="0.2">
      <c r="A76" s="27"/>
      <c r="B76" s="66"/>
      <c r="C76" s="66"/>
      <c r="D76" s="67"/>
      <c r="E76" s="66"/>
      <c r="F76" s="68"/>
      <c r="G76" s="66"/>
      <c r="H76" s="67"/>
      <c r="I76" s="66"/>
      <c r="J76" s="87"/>
    </row>
    <row r="77" spans="1:11" x14ac:dyDescent="0.2">
      <c r="A77" s="27"/>
      <c r="B77" s="40" t="s">
        <v>100</v>
      </c>
      <c r="C77" s="40"/>
      <c r="D77" s="91"/>
      <c r="E77" s="40"/>
      <c r="F77" s="41"/>
      <c r="G77" s="40"/>
      <c r="H77" s="91"/>
      <c r="I77" s="40"/>
      <c r="J77" s="42">
        <f>SUM(J62:J74)</f>
        <v>180.00522253521126</v>
      </c>
    </row>
    <row r="78" spans="1:11" x14ac:dyDescent="0.2">
      <c r="A78" s="27"/>
      <c r="B78" s="66" t="s">
        <v>101</v>
      </c>
      <c r="C78" s="66"/>
      <c r="D78" s="67"/>
      <c r="E78" s="66"/>
      <c r="F78" s="68"/>
      <c r="G78" s="66"/>
      <c r="H78" s="67"/>
      <c r="I78" s="66"/>
      <c r="J78" s="87">
        <f>J77/D14</f>
        <v>0.15000435211267604</v>
      </c>
    </row>
    <row r="79" spans="1:11" x14ac:dyDescent="0.2">
      <c r="A79" s="27"/>
      <c r="B79" s="66"/>
      <c r="C79" s="66"/>
      <c r="D79" s="67"/>
      <c r="E79" s="66"/>
      <c r="F79" s="68"/>
      <c r="G79" s="66"/>
      <c r="H79" s="67"/>
      <c r="I79" s="66"/>
      <c r="J79" s="87"/>
    </row>
    <row r="80" spans="1:11" x14ac:dyDescent="0.2">
      <c r="A80" s="27"/>
      <c r="B80" s="40" t="s">
        <v>114</v>
      </c>
      <c r="C80" s="40"/>
      <c r="D80" s="91"/>
      <c r="E80" s="40"/>
      <c r="F80" s="41"/>
      <c r="G80" s="40"/>
      <c r="H80" s="91"/>
      <c r="I80" s="40"/>
      <c r="J80" s="42">
        <f>J58+J77</f>
        <v>368.07934700704226</v>
      </c>
    </row>
    <row r="81" spans="1:32" s="44" customFormat="1" x14ac:dyDescent="0.2">
      <c r="A81" s="48"/>
      <c r="B81" s="66" t="s">
        <v>170</v>
      </c>
      <c r="C81" s="66"/>
      <c r="D81" s="67"/>
      <c r="E81" s="66"/>
      <c r="F81" s="68"/>
      <c r="G81" s="66"/>
      <c r="H81" s="67"/>
      <c r="I81" s="66"/>
      <c r="J81" s="87">
        <f>J80/D14</f>
        <v>0.30673278917253521</v>
      </c>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2">
      <c r="A82" s="27"/>
      <c r="B82" s="66"/>
      <c r="C82" s="66"/>
      <c r="D82" s="67"/>
      <c r="E82" s="66"/>
      <c r="F82" s="68"/>
      <c r="G82" s="66"/>
      <c r="H82" s="67"/>
      <c r="I82" s="66"/>
      <c r="J82" s="87"/>
    </row>
    <row r="83" spans="1:32" s="33" customFormat="1" x14ac:dyDescent="0.2">
      <c r="A83" s="32"/>
      <c r="B83" s="40" t="s">
        <v>64</v>
      </c>
      <c r="C83" s="40"/>
      <c r="D83" s="91"/>
      <c r="E83" s="40"/>
      <c r="F83" s="41"/>
      <c r="G83" s="40"/>
      <c r="H83" s="91"/>
      <c r="I83" s="40"/>
      <c r="J83" s="42">
        <f>J14-J80</f>
        <v>15.920652992957741</v>
      </c>
      <c r="K83" s="32"/>
      <c r="L83" s="32"/>
      <c r="M83" s="32"/>
      <c r="N83" s="32"/>
      <c r="O83" s="32"/>
      <c r="P83" s="32"/>
      <c r="Q83" s="32"/>
      <c r="R83" s="32"/>
      <c r="S83" s="32"/>
      <c r="T83" s="32"/>
      <c r="U83" s="32"/>
      <c r="V83" s="32"/>
      <c r="W83" s="32"/>
      <c r="X83" s="32"/>
      <c r="Y83" s="32"/>
      <c r="Z83" s="32"/>
      <c r="AA83" s="32"/>
      <c r="AB83" s="32"/>
      <c r="AC83" s="32"/>
      <c r="AD83" s="32"/>
      <c r="AE83" s="32"/>
      <c r="AF83" s="32"/>
    </row>
    <row r="84" spans="1:32" x14ac:dyDescent="0.2">
      <c r="A84" s="27"/>
      <c r="B84" s="62"/>
      <c r="C84" s="62"/>
      <c r="D84" s="61"/>
      <c r="E84" s="62"/>
      <c r="F84" s="63"/>
      <c r="G84" s="62"/>
      <c r="H84" s="61"/>
      <c r="I84" s="62"/>
      <c r="J84" s="64"/>
    </row>
    <row r="85" spans="1:32" x14ac:dyDescent="0.2">
      <c r="A85" s="27"/>
      <c r="B85" s="96" t="s">
        <v>65</v>
      </c>
      <c r="C85" s="96"/>
      <c r="D85" s="97"/>
      <c r="E85" s="96"/>
      <c r="F85" s="98"/>
      <c r="G85" s="96"/>
      <c r="H85" s="97"/>
      <c r="I85" s="96"/>
      <c r="J85" s="96"/>
    </row>
    <row r="86" spans="1:32" ht="14.25" x14ac:dyDescent="0.2">
      <c r="A86" s="27"/>
      <c r="B86" s="307" t="s">
        <v>386</v>
      </c>
      <c r="C86" s="96"/>
      <c r="D86" s="97"/>
      <c r="E86" s="96"/>
      <c r="F86" s="98"/>
      <c r="G86" s="96"/>
      <c r="H86" s="97"/>
      <c r="I86" s="96"/>
      <c r="J86" s="96"/>
    </row>
    <row r="87" spans="1:32" ht="14.25" x14ac:dyDescent="0.2">
      <c r="A87" s="27"/>
      <c r="B87" s="307" t="s">
        <v>383</v>
      </c>
      <c r="C87" s="96"/>
      <c r="D87" s="97"/>
      <c r="E87" s="96"/>
      <c r="F87" s="98"/>
      <c r="G87" s="96"/>
      <c r="H87" s="97"/>
      <c r="I87" s="96"/>
      <c r="J87" s="96"/>
    </row>
    <row r="88" spans="1:32" x14ac:dyDescent="0.2">
      <c r="A88" s="27"/>
      <c r="B88" s="540" t="s">
        <v>285</v>
      </c>
      <c r="C88" s="541"/>
      <c r="D88" s="541"/>
      <c r="E88" s="541"/>
      <c r="F88" s="541"/>
      <c r="G88" s="541"/>
      <c r="H88" s="541"/>
      <c r="I88" s="541"/>
      <c r="J88" s="541"/>
    </row>
    <row r="89" spans="1:32" ht="12.75" customHeight="1" x14ac:dyDescent="0.2">
      <c r="A89" s="27"/>
      <c r="B89" s="530" t="s">
        <v>402</v>
      </c>
      <c r="C89" s="531"/>
      <c r="D89" s="531"/>
      <c r="E89" s="531"/>
      <c r="F89" s="531"/>
      <c r="G89" s="531"/>
      <c r="H89" s="531"/>
      <c r="I89" s="531"/>
      <c r="J89" s="531"/>
    </row>
    <row r="90" spans="1:32" ht="12.75" customHeight="1" x14ac:dyDescent="0.2">
      <c r="A90" s="27"/>
      <c r="B90" s="542" t="s">
        <v>303</v>
      </c>
      <c r="C90" s="542"/>
      <c r="D90" s="542"/>
      <c r="E90" s="542"/>
      <c r="F90" s="542"/>
      <c r="G90" s="542"/>
      <c r="H90" s="542"/>
      <c r="I90" s="542"/>
      <c r="J90" s="542"/>
    </row>
    <row r="91" spans="1:32" x14ac:dyDescent="0.2">
      <c r="A91" s="27"/>
      <c r="B91" s="66"/>
      <c r="C91" s="66"/>
      <c r="D91" s="67"/>
      <c r="E91" s="66"/>
      <c r="F91" s="68"/>
      <c r="G91" s="66"/>
      <c r="H91" s="67"/>
      <c r="I91" s="66"/>
      <c r="J91" s="66"/>
    </row>
    <row r="92" spans="1:32" x14ac:dyDescent="0.2">
      <c r="A92" s="27"/>
      <c r="B92" s="15" t="s">
        <v>66</v>
      </c>
      <c r="C92" s="66"/>
      <c r="D92" s="99" t="s">
        <v>67</v>
      </c>
      <c r="E92" s="66"/>
      <c r="F92" s="68" t="s">
        <v>68</v>
      </c>
      <c r="G92" s="66"/>
      <c r="H92" s="99" t="s">
        <v>69</v>
      </c>
      <c r="I92" s="66"/>
      <c r="J92" s="66"/>
    </row>
    <row r="93" spans="1:32" x14ac:dyDescent="0.2">
      <c r="A93" s="27"/>
      <c r="B93" s="66"/>
      <c r="C93" s="66"/>
      <c r="D93" s="100">
        <v>0.1</v>
      </c>
      <c r="E93" s="66"/>
      <c r="F93" s="68"/>
      <c r="G93" s="66"/>
      <c r="H93" s="100">
        <v>0.1</v>
      </c>
      <c r="I93" s="66"/>
      <c r="J93" s="66"/>
    </row>
    <row r="94" spans="1:32" x14ac:dyDescent="0.2">
      <c r="A94" s="27"/>
      <c r="B94" s="66"/>
      <c r="C94" s="66"/>
      <c r="D94" s="101"/>
      <c r="E94" s="62"/>
      <c r="F94" s="61" t="s">
        <v>70</v>
      </c>
      <c r="G94" s="62"/>
      <c r="H94" s="101"/>
      <c r="I94" s="66"/>
      <c r="J94" s="66"/>
    </row>
    <row r="95" spans="1:32" x14ac:dyDescent="0.2">
      <c r="A95" s="27"/>
      <c r="B95" s="19" t="s">
        <v>71</v>
      </c>
      <c r="C95" s="66"/>
      <c r="D95" s="191">
        <f>F95*(1-D93)</f>
        <v>1080</v>
      </c>
      <c r="E95" s="102"/>
      <c r="F95" s="103">
        <f>D14</f>
        <v>1200</v>
      </c>
      <c r="G95" s="102"/>
      <c r="H95" s="104">
        <f>F95*(1+H93)</f>
        <v>1320</v>
      </c>
      <c r="I95" s="66"/>
      <c r="J95" s="66"/>
    </row>
    <row r="96" spans="1:32" ht="4.5" customHeight="1" x14ac:dyDescent="0.2">
      <c r="A96" s="27"/>
      <c r="B96" s="66"/>
      <c r="C96" s="66"/>
      <c r="D96" s="67"/>
      <c r="E96" s="66"/>
      <c r="F96" s="68"/>
      <c r="G96" s="66"/>
      <c r="H96" s="67"/>
      <c r="I96" s="66"/>
      <c r="J96" s="66"/>
    </row>
    <row r="97" spans="1:10" x14ac:dyDescent="0.2">
      <c r="A97" s="27"/>
      <c r="B97" s="66" t="s">
        <v>264</v>
      </c>
      <c r="C97" s="66"/>
      <c r="D97" s="105">
        <f>$J$58/D95</f>
        <v>0.17414270784428795</v>
      </c>
      <c r="E97" s="66"/>
      <c r="F97" s="105">
        <f>$J$58/F95</f>
        <v>0.15672843705985917</v>
      </c>
      <c r="G97" s="66"/>
      <c r="H97" s="105">
        <f>$J$58/H95</f>
        <v>0.14248039732714471</v>
      </c>
      <c r="I97" s="66"/>
      <c r="J97" s="66"/>
    </row>
    <row r="98" spans="1:10" ht="4.5" customHeight="1" x14ac:dyDescent="0.2">
      <c r="A98" s="27"/>
      <c r="B98" s="66"/>
      <c r="C98" s="66"/>
      <c r="D98" s="67"/>
      <c r="E98" s="66"/>
      <c r="F98" s="68"/>
      <c r="G98" s="66"/>
      <c r="H98" s="67"/>
      <c r="I98" s="66"/>
      <c r="J98" s="66"/>
    </row>
    <row r="99" spans="1:10" x14ac:dyDescent="0.2">
      <c r="A99" s="27"/>
      <c r="B99" s="66" t="s">
        <v>265</v>
      </c>
      <c r="C99" s="66"/>
      <c r="D99" s="105">
        <f>$J$77/D95</f>
        <v>0.16667150234741784</v>
      </c>
      <c r="E99" s="66"/>
      <c r="F99" s="105">
        <f>$J$77/F95</f>
        <v>0.15000435211267604</v>
      </c>
      <c r="G99" s="66"/>
      <c r="H99" s="105">
        <f>$J$77/H95</f>
        <v>0.13636759282970551</v>
      </c>
      <c r="I99" s="66"/>
      <c r="J99" s="66"/>
    </row>
    <row r="100" spans="1:10" ht="3.75" customHeight="1" x14ac:dyDescent="0.2">
      <c r="A100" s="27"/>
      <c r="B100" s="66"/>
      <c r="C100" s="66"/>
      <c r="D100" s="67"/>
      <c r="E100" s="66"/>
      <c r="F100" s="68"/>
      <c r="G100" s="66"/>
      <c r="H100" s="67"/>
      <c r="I100" s="66"/>
      <c r="J100" s="66"/>
    </row>
    <row r="101" spans="1:10" x14ac:dyDescent="0.2">
      <c r="A101" s="27"/>
      <c r="B101" s="66" t="s">
        <v>72</v>
      </c>
      <c r="C101" s="66"/>
      <c r="D101" s="105">
        <f>$J$80/D95</f>
        <v>0.34081421019170577</v>
      </c>
      <c r="E101" s="66"/>
      <c r="F101" s="105">
        <f>$J$80/F95</f>
        <v>0.30673278917253521</v>
      </c>
      <c r="G101" s="66"/>
      <c r="H101" s="105">
        <f>$J$80/H95</f>
        <v>0.27884799015685019</v>
      </c>
      <c r="I101" s="66"/>
      <c r="J101" s="66"/>
    </row>
    <row r="102" spans="1:10" ht="5.25" customHeight="1" x14ac:dyDescent="0.2">
      <c r="A102" s="27"/>
      <c r="B102" s="71"/>
      <c r="C102" s="71"/>
      <c r="D102" s="76"/>
      <c r="E102" s="71"/>
      <c r="F102" s="77"/>
      <c r="G102" s="71"/>
      <c r="H102" s="76"/>
      <c r="I102" s="71"/>
      <c r="J102" s="71"/>
    </row>
    <row r="103" spans="1:10" x14ac:dyDescent="0.2">
      <c r="A103" s="27"/>
      <c r="B103" s="66"/>
      <c r="C103" s="66"/>
      <c r="D103" s="67"/>
      <c r="E103" s="66"/>
      <c r="F103" s="68"/>
      <c r="G103" s="66"/>
      <c r="H103" s="67"/>
      <c r="I103" s="66"/>
      <c r="J103" s="66"/>
    </row>
    <row r="104" spans="1:10" x14ac:dyDescent="0.2">
      <c r="A104" s="27"/>
      <c r="B104" s="66"/>
      <c r="C104" s="66"/>
      <c r="D104" s="61"/>
      <c r="E104" s="62"/>
      <c r="F104" s="63" t="s">
        <v>71</v>
      </c>
      <c r="G104" s="62"/>
      <c r="H104" s="61"/>
      <c r="I104" s="66"/>
      <c r="J104" s="66"/>
    </row>
    <row r="105" spans="1:10" x14ac:dyDescent="0.2">
      <c r="A105" s="27"/>
      <c r="B105" s="19" t="s">
        <v>70</v>
      </c>
      <c r="C105" s="66"/>
      <c r="D105" s="106">
        <f>F105*(1-D93)</f>
        <v>0.28800000000000003</v>
      </c>
      <c r="E105" s="102"/>
      <c r="F105" s="107">
        <f>H14</f>
        <v>0.32</v>
      </c>
      <c r="G105" s="102"/>
      <c r="H105" s="106">
        <f>F105*(1+H93)</f>
        <v>0.35200000000000004</v>
      </c>
      <c r="I105" s="66"/>
      <c r="J105" s="66"/>
    </row>
    <row r="106" spans="1:10" ht="4.5" customHeight="1" x14ac:dyDescent="0.2">
      <c r="A106" s="27"/>
      <c r="B106" s="66"/>
      <c r="C106" s="66"/>
      <c r="D106" s="67"/>
      <c r="E106" s="66"/>
      <c r="F106" s="68"/>
      <c r="G106" s="66"/>
      <c r="H106" s="67"/>
      <c r="I106" s="66"/>
      <c r="J106" s="66"/>
    </row>
    <row r="107" spans="1:10" x14ac:dyDescent="0.2">
      <c r="A107" s="27"/>
      <c r="B107" s="66" t="s">
        <v>264</v>
      </c>
      <c r="C107" s="66"/>
      <c r="D107" s="108">
        <f>$J$58/D105</f>
        <v>653.03515441607976</v>
      </c>
      <c r="E107" s="66"/>
      <c r="F107" s="108">
        <f>$J$58/F105</f>
        <v>587.73163897447182</v>
      </c>
      <c r="G107" s="66"/>
      <c r="H107" s="108">
        <f>$J$58/H105</f>
        <v>534.3014899767926</v>
      </c>
      <c r="I107" s="66"/>
      <c r="J107" s="66"/>
    </row>
    <row r="108" spans="1:10" ht="3" customHeight="1" x14ac:dyDescent="0.2">
      <c r="A108" s="27"/>
      <c r="B108" s="66"/>
      <c r="C108" s="66"/>
      <c r="D108" s="67"/>
      <c r="E108" s="66"/>
      <c r="F108" s="68"/>
      <c r="G108" s="66"/>
      <c r="H108" s="67"/>
      <c r="I108" s="66"/>
      <c r="J108" s="66"/>
    </row>
    <row r="109" spans="1:10" x14ac:dyDescent="0.2">
      <c r="A109" s="27"/>
      <c r="B109" s="66" t="s">
        <v>265</v>
      </c>
      <c r="C109" s="66"/>
      <c r="D109" s="108">
        <f>$J$77/D105</f>
        <v>625.01813380281681</v>
      </c>
      <c r="E109" s="66"/>
      <c r="F109" s="108">
        <f>$J$77/F105</f>
        <v>562.51632042253516</v>
      </c>
      <c r="G109" s="66"/>
      <c r="H109" s="108">
        <f>$J$77/H105</f>
        <v>511.37847311139558</v>
      </c>
      <c r="I109" s="66"/>
      <c r="J109" s="66"/>
    </row>
    <row r="110" spans="1:10" ht="3.75" customHeight="1" x14ac:dyDescent="0.2">
      <c r="A110" s="27"/>
      <c r="B110" s="66"/>
      <c r="C110" s="66"/>
      <c r="D110" s="67"/>
      <c r="E110" s="66"/>
      <c r="F110" s="68"/>
      <c r="G110" s="66"/>
      <c r="H110" s="67"/>
      <c r="I110" s="66"/>
      <c r="J110" s="66"/>
    </row>
    <row r="111" spans="1:10" x14ac:dyDescent="0.2">
      <c r="A111" s="27"/>
      <c r="B111" s="66" t="s">
        <v>72</v>
      </c>
      <c r="C111" s="66"/>
      <c r="D111" s="108">
        <f>$J$80/D105</f>
        <v>1278.0532882188966</v>
      </c>
      <c r="E111" s="66"/>
      <c r="F111" s="108">
        <f>$J$80/F105</f>
        <v>1150.247959397007</v>
      </c>
      <c r="G111" s="66"/>
      <c r="H111" s="108">
        <f>$J$80/H105</f>
        <v>1045.6799630881881</v>
      </c>
      <c r="I111" s="66"/>
      <c r="J111" s="66"/>
    </row>
    <row r="112" spans="1:10" ht="5.25" customHeight="1" x14ac:dyDescent="0.2">
      <c r="A112" s="27"/>
      <c r="B112" s="66"/>
      <c r="C112" s="66"/>
      <c r="D112" s="67"/>
      <c r="E112" s="66"/>
      <c r="F112" s="68"/>
      <c r="G112" s="66"/>
      <c r="H112" s="67"/>
      <c r="I112" s="66"/>
      <c r="J112" s="66"/>
    </row>
    <row r="113" spans="1:10" x14ac:dyDescent="0.2">
      <c r="A113" s="27"/>
      <c r="B113" s="62"/>
      <c r="C113" s="62"/>
      <c r="D113" s="61"/>
      <c r="E113" s="62"/>
      <c r="F113" s="63"/>
      <c r="G113" s="62"/>
      <c r="H113" s="61"/>
      <c r="I113" s="62"/>
      <c r="J113" s="62"/>
    </row>
    <row r="114" spans="1:10" x14ac:dyDescent="0.2">
      <c r="A114" s="27"/>
      <c r="B114" s="27"/>
      <c r="C114" s="27"/>
      <c r="D114" s="113"/>
      <c r="E114" s="27"/>
      <c r="F114" s="28"/>
      <c r="G114" s="27"/>
      <c r="H114" s="113"/>
      <c r="I114" s="27"/>
      <c r="J114" s="27"/>
    </row>
    <row r="115" spans="1:10" x14ac:dyDescent="0.2">
      <c r="A115" s="27"/>
      <c r="B115" s="27"/>
      <c r="C115" s="27"/>
      <c r="D115" s="113"/>
      <c r="E115" s="27"/>
      <c r="F115" s="28"/>
      <c r="G115" s="27"/>
      <c r="H115" s="113"/>
      <c r="I115" s="27"/>
      <c r="J115" s="27"/>
    </row>
    <row r="116" spans="1:10" x14ac:dyDescent="0.2">
      <c r="A116" s="27"/>
      <c r="B116" s="27"/>
      <c r="C116" s="27"/>
      <c r="D116" s="113"/>
      <c r="E116" s="27"/>
      <c r="F116" s="28"/>
      <c r="G116" s="27"/>
      <c r="H116" s="113"/>
      <c r="I116" s="27"/>
      <c r="J116" s="27"/>
    </row>
    <row r="117" spans="1:10" x14ac:dyDescent="0.2">
      <c r="A117" s="27"/>
      <c r="B117" s="27"/>
      <c r="C117" s="27"/>
      <c r="D117" s="113"/>
      <c r="E117" s="27"/>
      <c r="F117" s="28"/>
      <c r="G117" s="27"/>
      <c r="H117" s="113"/>
      <c r="I117" s="27"/>
      <c r="J117" s="27"/>
    </row>
    <row r="118" spans="1:10" x14ac:dyDescent="0.2">
      <c r="A118" s="27"/>
      <c r="B118" s="27"/>
      <c r="C118" s="27"/>
      <c r="D118" s="113"/>
      <c r="E118" s="27"/>
      <c r="F118" s="28"/>
      <c r="G118" s="27"/>
      <c r="H118" s="113"/>
      <c r="I118" s="27"/>
      <c r="J118" s="27"/>
    </row>
    <row r="119" spans="1:10" x14ac:dyDescent="0.2">
      <c r="A119" s="27"/>
      <c r="B119" s="27"/>
      <c r="C119" s="27"/>
      <c r="D119" s="113"/>
      <c r="E119" s="27"/>
      <c r="F119" s="28"/>
      <c r="G119" s="27"/>
      <c r="H119" s="113"/>
      <c r="I119" s="27"/>
      <c r="J119" s="27"/>
    </row>
    <row r="120" spans="1:10" x14ac:dyDescent="0.2">
      <c r="A120" s="27"/>
      <c r="B120" s="27"/>
      <c r="C120" s="27"/>
      <c r="D120" s="113"/>
      <c r="E120" s="27"/>
      <c r="F120" s="28"/>
      <c r="G120" s="27"/>
      <c r="H120" s="113"/>
      <c r="I120" s="27"/>
      <c r="J120" s="27"/>
    </row>
    <row r="121" spans="1:10" x14ac:dyDescent="0.2">
      <c r="A121" s="27"/>
      <c r="B121" s="27"/>
      <c r="C121" s="27"/>
      <c r="D121" s="113"/>
      <c r="E121" s="27"/>
      <c r="F121" s="28"/>
      <c r="G121" s="27"/>
      <c r="H121" s="113"/>
      <c r="I121" s="27"/>
      <c r="J121" s="27"/>
    </row>
    <row r="122" spans="1:10" x14ac:dyDescent="0.2">
      <c r="A122" s="27"/>
      <c r="B122" s="27"/>
      <c r="C122" s="27"/>
      <c r="D122" s="113"/>
      <c r="E122" s="27"/>
      <c r="F122" s="28"/>
      <c r="G122" s="27"/>
      <c r="H122" s="113"/>
      <c r="I122" s="27"/>
      <c r="J122" s="27"/>
    </row>
    <row r="123" spans="1:10" x14ac:dyDescent="0.2">
      <c r="A123" s="27"/>
      <c r="B123" s="27"/>
      <c r="C123" s="27"/>
      <c r="D123" s="113"/>
      <c r="E123" s="27"/>
      <c r="F123" s="28"/>
      <c r="G123" s="27"/>
      <c r="H123" s="113"/>
      <c r="I123" s="27"/>
      <c r="J123" s="27"/>
    </row>
    <row r="124" spans="1:10" x14ac:dyDescent="0.2">
      <c r="A124" s="27"/>
      <c r="B124" s="27"/>
      <c r="C124" s="27"/>
      <c r="D124" s="113"/>
      <c r="E124" s="27"/>
      <c r="F124" s="28"/>
      <c r="G124" s="27"/>
      <c r="H124" s="113"/>
      <c r="I124" s="27"/>
      <c r="J124" s="27"/>
    </row>
    <row r="125" spans="1:10" x14ac:dyDescent="0.2">
      <c r="A125" s="27"/>
      <c r="B125" s="27"/>
      <c r="C125" s="27"/>
      <c r="D125" s="113"/>
      <c r="E125" s="27"/>
      <c r="F125" s="28"/>
      <c r="G125" s="27"/>
      <c r="H125" s="113"/>
      <c r="I125" s="27"/>
      <c r="J125" s="27"/>
    </row>
    <row r="126" spans="1:10" x14ac:dyDescent="0.2">
      <c r="A126" s="27"/>
      <c r="B126" s="27"/>
      <c r="C126" s="27"/>
      <c r="D126" s="113"/>
      <c r="E126" s="27"/>
      <c r="F126" s="28"/>
      <c r="G126" s="27"/>
      <c r="H126" s="113"/>
      <c r="I126" s="27"/>
      <c r="J126" s="27"/>
    </row>
    <row r="127" spans="1:10" x14ac:dyDescent="0.2">
      <c r="A127" s="27"/>
      <c r="B127" s="27"/>
      <c r="C127" s="27"/>
      <c r="D127" s="113"/>
      <c r="E127" s="27"/>
      <c r="F127" s="28"/>
      <c r="G127" s="27"/>
      <c r="H127" s="113"/>
      <c r="I127" s="27"/>
      <c r="J127" s="27"/>
    </row>
    <row r="128" spans="1:10" x14ac:dyDescent="0.2">
      <c r="A128" s="27"/>
      <c r="B128" s="27"/>
      <c r="C128" s="27"/>
      <c r="D128" s="113"/>
      <c r="E128" s="27"/>
      <c r="F128" s="28"/>
      <c r="G128" s="27"/>
      <c r="H128" s="113"/>
      <c r="I128" s="27"/>
      <c r="J128" s="27"/>
    </row>
    <row r="129" spans="1:10" x14ac:dyDescent="0.2">
      <c r="A129" s="27"/>
      <c r="B129" s="27"/>
      <c r="C129" s="27"/>
      <c r="D129" s="113"/>
      <c r="E129" s="27"/>
      <c r="F129" s="28"/>
      <c r="G129" s="27"/>
      <c r="H129" s="113"/>
      <c r="I129" s="27"/>
      <c r="J129" s="27"/>
    </row>
    <row r="130" spans="1:10" x14ac:dyDescent="0.2">
      <c r="A130" s="27"/>
      <c r="B130" s="27"/>
      <c r="C130" s="27"/>
      <c r="D130" s="113"/>
      <c r="E130" s="27"/>
      <c r="F130" s="28"/>
      <c r="G130" s="27"/>
      <c r="H130" s="113"/>
      <c r="I130" s="27"/>
      <c r="J130" s="27"/>
    </row>
    <row r="131" spans="1:10" x14ac:dyDescent="0.2">
      <c r="A131" s="27"/>
      <c r="B131" s="27"/>
      <c r="C131" s="27"/>
      <c r="D131" s="113"/>
      <c r="E131" s="27"/>
      <c r="F131" s="28"/>
      <c r="G131" s="27"/>
      <c r="H131" s="113"/>
      <c r="I131" s="27"/>
      <c r="J131" s="27"/>
    </row>
    <row r="132" spans="1:10" x14ac:dyDescent="0.2">
      <c r="A132" s="27"/>
      <c r="B132" s="27"/>
      <c r="C132" s="27"/>
      <c r="D132" s="113"/>
      <c r="E132" s="27"/>
      <c r="F132" s="28"/>
      <c r="G132" s="27"/>
      <c r="H132" s="113"/>
      <c r="I132" s="27"/>
      <c r="J132" s="27"/>
    </row>
    <row r="133" spans="1:10" x14ac:dyDescent="0.2">
      <c r="A133" s="27"/>
      <c r="B133" s="27"/>
      <c r="C133" s="27"/>
      <c r="D133" s="113"/>
      <c r="E133" s="27"/>
      <c r="F133" s="28"/>
      <c r="G133" s="27"/>
      <c r="H133" s="113"/>
      <c r="I133" s="27"/>
      <c r="J133" s="27"/>
    </row>
    <row r="134" spans="1:10" x14ac:dyDescent="0.2">
      <c r="A134" s="27"/>
      <c r="B134" s="27"/>
      <c r="C134" s="27"/>
      <c r="D134" s="113"/>
      <c r="E134" s="27"/>
      <c r="F134" s="28"/>
      <c r="G134" s="27"/>
      <c r="H134" s="113"/>
      <c r="I134" s="27"/>
      <c r="J134" s="27"/>
    </row>
    <row r="135" spans="1:10" x14ac:dyDescent="0.2">
      <c r="A135" s="27"/>
      <c r="B135" s="27"/>
      <c r="C135" s="27"/>
      <c r="D135" s="113"/>
      <c r="E135" s="27"/>
      <c r="F135" s="28"/>
      <c r="G135" s="27"/>
      <c r="H135" s="113"/>
      <c r="I135" s="27"/>
      <c r="J135" s="27"/>
    </row>
    <row r="136" spans="1:10" x14ac:dyDescent="0.2">
      <c r="A136" s="27"/>
      <c r="B136" s="27"/>
      <c r="C136" s="27"/>
      <c r="D136" s="113"/>
      <c r="E136" s="27"/>
      <c r="F136" s="28"/>
      <c r="G136" s="27"/>
      <c r="H136" s="113"/>
      <c r="I136" s="27"/>
      <c r="J136" s="27"/>
    </row>
    <row r="137" spans="1:10" x14ac:dyDescent="0.2">
      <c r="A137" s="27"/>
      <c r="B137" s="27"/>
      <c r="C137" s="27"/>
      <c r="D137" s="113"/>
      <c r="E137" s="27"/>
      <c r="F137" s="28"/>
      <c r="G137" s="27"/>
      <c r="H137" s="113"/>
      <c r="I137" s="27"/>
      <c r="J137" s="27"/>
    </row>
    <row r="138" spans="1:10" x14ac:dyDescent="0.2">
      <c r="A138" s="27"/>
      <c r="B138" s="27"/>
      <c r="C138" s="27"/>
      <c r="D138" s="113"/>
      <c r="E138" s="27"/>
      <c r="F138" s="28"/>
      <c r="G138" s="27"/>
      <c r="H138" s="113"/>
      <c r="I138" s="27"/>
      <c r="J138" s="27"/>
    </row>
    <row r="139" spans="1:10" x14ac:dyDescent="0.2">
      <c r="A139" s="27"/>
      <c r="B139" s="27"/>
      <c r="C139" s="27"/>
      <c r="D139" s="113"/>
      <c r="E139" s="27"/>
      <c r="F139" s="28"/>
      <c r="G139" s="27"/>
      <c r="H139" s="113"/>
      <c r="I139" s="27"/>
      <c r="J139" s="27"/>
    </row>
    <row r="140" spans="1:10" x14ac:dyDescent="0.2">
      <c r="A140" s="27"/>
      <c r="B140" s="27"/>
      <c r="C140" s="27"/>
      <c r="D140" s="113"/>
      <c r="E140" s="27"/>
      <c r="F140" s="28"/>
      <c r="G140" s="27"/>
      <c r="H140" s="113"/>
      <c r="I140" s="27"/>
      <c r="J140" s="27"/>
    </row>
    <row r="141" spans="1:10" x14ac:dyDescent="0.2">
      <c r="A141" s="27"/>
      <c r="B141" s="27"/>
      <c r="C141" s="27"/>
      <c r="D141" s="113"/>
      <c r="E141" s="27"/>
      <c r="F141" s="28"/>
      <c r="G141" s="27"/>
      <c r="H141" s="113"/>
      <c r="I141" s="27"/>
      <c r="J141" s="27"/>
    </row>
    <row r="142" spans="1:10" x14ac:dyDescent="0.2">
      <c r="A142" s="27"/>
      <c r="B142" s="27"/>
      <c r="C142" s="27"/>
      <c r="D142" s="113"/>
      <c r="E142" s="27"/>
      <c r="F142" s="28"/>
      <c r="G142" s="27"/>
      <c r="H142" s="113"/>
      <c r="I142" s="27"/>
      <c r="J142" s="27"/>
    </row>
    <row r="143" spans="1:10" x14ac:dyDescent="0.2">
      <c r="A143" s="27"/>
      <c r="B143" s="27"/>
      <c r="C143" s="27"/>
      <c r="D143" s="113"/>
      <c r="E143" s="27"/>
      <c r="F143" s="28"/>
      <c r="G143" s="27"/>
      <c r="H143" s="113"/>
      <c r="I143" s="27"/>
      <c r="J143" s="27"/>
    </row>
    <row r="144" spans="1:10" x14ac:dyDescent="0.2">
      <c r="A144" s="27"/>
      <c r="B144" s="27"/>
      <c r="C144" s="27"/>
      <c r="D144" s="113"/>
      <c r="E144" s="27"/>
      <c r="F144" s="28"/>
      <c r="G144" s="27"/>
      <c r="H144" s="113"/>
      <c r="I144" s="27"/>
      <c r="J144" s="27"/>
    </row>
    <row r="145" spans="1:10" x14ac:dyDescent="0.2">
      <c r="A145" s="27"/>
      <c r="B145" s="27"/>
      <c r="C145" s="27"/>
      <c r="D145" s="113"/>
      <c r="E145" s="27"/>
      <c r="F145" s="28"/>
      <c r="G145" s="27"/>
      <c r="H145" s="113"/>
      <c r="I145" s="27"/>
      <c r="J145" s="27"/>
    </row>
    <row r="146" spans="1:10" x14ac:dyDescent="0.2">
      <c r="A146" s="27"/>
      <c r="B146" s="27"/>
      <c r="C146" s="27"/>
      <c r="D146" s="113"/>
      <c r="E146" s="27"/>
      <c r="F146" s="28"/>
      <c r="G146" s="27"/>
      <c r="H146" s="113"/>
      <c r="I146" s="27"/>
      <c r="J146" s="27"/>
    </row>
    <row r="147" spans="1:10" x14ac:dyDescent="0.2">
      <c r="A147" s="27"/>
      <c r="B147" s="27"/>
      <c r="C147" s="27"/>
      <c r="D147" s="113"/>
      <c r="E147" s="27"/>
      <c r="F147" s="28"/>
      <c r="G147" s="27"/>
      <c r="H147" s="113"/>
      <c r="I147" s="27"/>
      <c r="J147" s="27"/>
    </row>
    <row r="148" spans="1:10" x14ac:dyDescent="0.2">
      <c r="A148" s="27"/>
      <c r="B148" s="27"/>
      <c r="C148" s="27"/>
      <c r="D148" s="113"/>
      <c r="E148" s="27"/>
      <c r="F148" s="28"/>
      <c r="G148" s="27"/>
      <c r="H148" s="113"/>
      <c r="I148" s="27"/>
      <c r="J148" s="27"/>
    </row>
    <row r="149" spans="1:10" x14ac:dyDescent="0.2">
      <c r="A149" s="27"/>
      <c r="B149" s="27"/>
      <c r="C149" s="27"/>
      <c r="D149" s="113"/>
      <c r="E149" s="27"/>
      <c r="F149" s="28"/>
      <c r="G149" s="27"/>
      <c r="H149" s="113"/>
      <c r="I149" s="27"/>
      <c r="J149" s="27"/>
    </row>
    <row r="150" spans="1:10" x14ac:dyDescent="0.2">
      <c r="A150" s="27"/>
      <c r="B150" s="27"/>
      <c r="C150" s="27"/>
      <c r="D150" s="113"/>
      <c r="E150" s="27"/>
      <c r="F150" s="28"/>
      <c r="G150" s="27"/>
      <c r="H150" s="113"/>
      <c r="I150" s="27"/>
      <c r="J150" s="27"/>
    </row>
    <row r="151" spans="1:10" x14ac:dyDescent="0.2">
      <c r="A151" s="27"/>
      <c r="B151" s="27"/>
      <c r="C151" s="27"/>
      <c r="D151" s="113"/>
      <c r="E151" s="27"/>
      <c r="F151" s="28"/>
      <c r="G151" s="27"/>
      <c r="H151" s="113"/>
      <c r="I151" s="27"/>
      <c r="J151" s="27"/>
    </row>
    <row r="152" spans="1:10" x14ac:dyDescent="0.2">
      <c r="A152" s="27"/>
      <c r="B152" s="27"/>
      <c r="C152" s="27"/>
      <c r="D152" s="113"/>
      <c r="E152" s="27"/>
      <c r="F152" s="28"/>
      <c r="G152" s="27"/>
      <c r="H152" s="113"/>
      <c r="I152" s="27"/>
      <c r="J152" s="27"/>
    </row>
    <row r="153" spans="1:10" x14ac:dyDescent="0.2">
      <c r="A153" s="27"/>
      <c r="B153" s="27"/>
      <c r="C153" s="27"/>
      <c r="D153" s="113"/>
      <c r="E153" s="27"/>
      <c r="F153" s="28"/>
      <c r="G153" s="27"/>
      <c r="H153" s="113"/>
      <c r="I153" s="27"/>
      <c r="J153" s="27"/>
    </row>
    <row r="154" spans="1:10" x14ac:dyDescent="0.2">
      <c r="A154" s="27"/>
      <c r="B154" s="27"/>
      <c r="C154" s="27"/>
      <c r="D154" s="113"/>
      <c r="E154" s="27"/>
      <c r="F154" s="28"/>
      <c r="G154" s="27"/>
      <c r="H154" s="113"/>
      <c r="I154" s="27"/>
      <c r="J154" s="27"/>
    </row>
    <row r="155" spans="1:10" x14ac:dyDescent="0.2">
      <c r="A155" s="27"/>
      <c r="B155" s="27"/>
      <c r="C155" s="27"/>
      <c r="D155" s="113"/>
      <c r="E155" s="27"/>
      <c r="F155" s="28"/>
      <c r="G155" s="27"/>
      <c r="H155" s="113"/>
      <c r="I155" s="27"/>
      <c r="J155" s="27"/>
    </row>
    <row r="156" spans="1:10" x14ac:dyDescent="0.2">
      <c r="A156" s="27"/>
      <c r="B156" s="27"/>
      <c r="C156" s="27"/>
      <c r="D156" s="113"/>
      <c r="E156" s="27"/>
      <c r="F156" s="28"/>
      <c r="G156" s="27"/>
      <c r="H156" s="113"/>
      <c r="I156" s="27"/>
      <c r="J156" s="27"/>
    </row>
    <row r="157" spans="1:10" x14ac:dyDescent="0.2">
      <c r="A157" s="27"/>
      <c r="B157" s="27"/>
      <c r="C157" s="27"/>
      <c r="D157" s="113"/>
      <c r="E157" s="27"/>
      <c r="F157" s="28"/>
      <c r="G157" s="27"/>
      <c r="H157" s="113"/>
      <c r="I157" s="27"/>
      <c r="J157" s="27"/>
    </row>
    <row r="158" spans="1:10" x14ac:dyDescent="0.2">
      <c r="A158" s="27"/>
      <c r="B158" s="27"/>
      <c r="C158" s="27"/>
      <c r="D158" s="113"/>
      <c r="E158" s="27"/>
      <c r="F158" s="28"/>
      <c r="G158" s="27"/>
      <c r="H158" s="113"/>
      <c r="I158" s="27"/>
      <c r="J158" s="27"/>
    </row>
    <row r="159" spans="1:10" x14ac:dyDescent="0.2">
      <c r="A159" s="27"/>
      <c r="B159" s="27"/>
      <c r="C159" s="27"/>
      <c r="D159" s="113"/>
      <c r="E159" s="27"/>
      <c r="F159" s="28"/>
      <c r="G159" s="27"/>
      <c r="H159" s="113"/>
      <c r="I159" s="27"/>
      <c r="J159" s="27"/>
    </row>
    <row r="160" spans="1:10" x14ac:dyDescent="0.2">
      <c r="A160" s="27"/>
      <c r="B160" s="27"/>
      <c r="C160" s="27"/>
      <c r="D160" s="113"/>
      <c r="E160" s="27"/>
      <c r="F160" s="28"/>
      <c r="G160" s="27"/>
      <c r="H160" s="113"/>
      <c r="I160" s="27"/>
      <c r="J160" s="27"/>
    </row>
  </sheetData>
  <mergeCells count="9">
    <mergeCell ref="B90:J90"/>
    <mergeCell ref="B89:J89"/>
    <mergeCell ref="B8:J8"/>
    <mergeCell ref="B88:J88"/>
    <mergeCell ref="B2:I2"/>
    <mergeCell ref="B3:I3"/>
    <mergeCell ref="B4:I4"/>
    <mergeCell ref="B5:I5"/>
    <mergeCell ref="B6:I6"/>
  </mergeCells>
  <phoneticPr fontId="8"/>
  <hyperlinks>
    <hyperlink ref="B90:J90" location="GMC" display="Garbanzos Machinery Costs table."/>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61" min="1" max="9" man="1"/>
  </rowBreaks>
  <ignoredErrors>
    <ignoredError sqref="J22:J23 J31 J36 J43 J48 J52:J53 J77"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3"/>
  <sheetViews>
    <sheetView topLeftCell="A19" workbookViewId="0">
      <selection activeCell="B37" sqref="B37"/>
    </sheetView>
  </sheetViews>
  <sheetFormatPr defaultColWidth="8.85546875" defaultRowHeight="12.75" x14ac:dyDescent="0.2"/>
  <cols>
    <col min="1" max="1" width="3.42578125" style="34" customWidth="1"/>
    <col min="2" max="2" width="89.28515625" style="330" customWidth="1"/>
    <col min="3" max="3" width="8.85546875" style="34"/>
    <col min="4" max="4" width="7.7109375" style="34" customWidth="1"/>
    <col min="5" max="5" width="7.42578125" style="34" customWidth="1"/>
    <col min="6" max="6" width="7.140625" style="34" customWidth="1"/>
    <col min="7" max="7" width="6.42578125" style="34" customWidth="1"/>
    <col min="8" max="8" width="18.7109375" style="34" hidden="1" customWidth="1"/>
    <col min="9" max="9" width="6.42578125" style="34" customWidth="1"/>
    <col min="10" max="10" width="8.42578125" style="34" customWidth="1"/>
    <col min="11" max="11" width="6" style="34" customWidth="1"/>
    <col min="12" max="12" width="20.42578125" style="34" customWidth="1"/>
    <col min="13" max="19" width="8.85546875" style="34"/>
    <col min="20" max="16384" width="8.85546875" style="330"/>
  </cols>
  <sheetData>
    <row r="1" spans="1:19" s="34" customFormat="1" ht="9.75" customHeight="1" x14ac:dyDescent="0.2">
      <c r="B1" s="192"/>
      <c r="C1" s="192"/>
      <c r="D1" s="192"/>
      <c r="E1" s="192"/>
      <c r="F1" s="192"/>
      <c r="G1" s="192"/>
      <c r="H1" s="192"/>
      <c r="I1" s="192"/>
      <c r="J1" s="192"/>
      <c r="K1" s="192"/>
      <c r="L1" s="192"/>
    </row>
    <row r="2" spans="1:19" s="334" customFormat="1" ht="18" customHeight="1" x14ac:dyDescent="0.25">
      <c r="A2" s="332"/>
      <c r="B2" s="177" t="s">
        <v>153</v>
      </c>
      <c r="C2" s="333"/>
      <c r="D2" s="333"/>
      <c r="E2" s="333"/>
      <c r="F2" s="333"/>
      <c r="G2" s="333"/>
      <c r="H2" s="333"/>
      <c r="I2" s="333"/>
      <c r="J2" s="333"/>
      <c r="K2" s="333"/>
      <c r="L2" s="333"/>
      <c r="M2" s="332"/>
      <c r="N2" s="332"/>
      <c r="O2" s="332"/>
      <c r="P2" s="332"/>
      <c r="Q2" s="332"/>
      <c r="R2" s="332"/>
      <c r="S2" s="332"/>
    </row>
    <row r="3" spans="1:19" s="334" customFormat="1" ht="24" customHeight="1" x14ac:dyDescent="0.25">
      <c r="A3" s="332"/>
      <c r="B3" s="177" t="s">
        <v>328</v>
      </c>
      <c r="C3" s="333"/>
      <c r="D3" s="333"/>
      <c r="E3" s="333"/>
      <c r="F3" s="333"/>
      <c r="G3" s="333"/>
      <c r="H3" s="333"/>
      <c r="I3" s="333"/>
      <c r="J3" s="333"/>
      <c r="K3" s="333"/>
      <c r="L3" s="333"/>
      <c r="M3" s="332"/>
      <c r="N3" s="332"/>
      <c r="O3" s="332"/>
      <c r="P3" s="332"/>
      <c r="Q3" s="332"/>
      <c r="R3" s="332"/>
      <c r="S3" s="332"/>
    </row>
    <row r="4" spans="1:19" s="334" customFormat="1" ht="162" customHeight="1" x14ac:dyDescent="0.25">
      <c r="A4" s="332"/>
      <c r="B4" s="181" t="s">
        <v>329</v>
      </c>
      <c r="C4" s="194"/>
      <c r="D4" s="194"/>
      <c r="E4" s="194"/>
      <c r="F4" s="194"/>
      <c r="G4" s="194"/>
      <c r="H4" s="194"/>
      <c r="I4" s="194"/>
      <c r="J4" s="194"/>
      <c r="K4" s="194"/>
      <c r="L4" s="194"/>
      <c r="M4" s="332"/>
      <c r="N4" s="332"/>
      <c r="O4" s="332"/>
      <c r="P4" s="332"/>
      <c r="Q4" s="332"/>
      <c r="R4" s="332"/>
      <c r="S4" s="332"/>
    </row>
    <row r="5" spans="1:19" s="334" customFormat="1" ht="24" customHeight="1" x14ac:dyDescent="0.25">
      <c r="A5" s="332"/>
      <c r="B5" s="177" t="s">
        <v>110</v>
      </c>
      <c r="C5" s="333"/>
      <c r="D5" s="333"/>
      <c r="E5" s="333"/>
      <c r="F5" s="333"/>
      <c r="G5" s="333"/>
      <c r="H5" s="333"/>
      <c r="I5" s="333"/>
      <c r="J5" s="333"/>
      <c r="K5" s="333"/>
      <c r="L5" s="333"/>
      <c r="M5" s="332"/>
      <c r="N5" s="332"/>
      <c r="O5" s="332"/>
      <c r="P5" s="332"/>
      <c r="Q5" s="332"/>
      <c r="R5" s="332"/>
      <c r="S5" s="332"/>
    </row>
    <row r="6" spans="1:19" ht="122.25" customHeight="1" x14ac:dyDescent="0.25">
      <c r="B6" s="181" t="s">
        <v>404</v>
      </c>
      <c r="C6" s="194"/>
      <c r="D6" s="194"/>
      <c r="E6" s="194"/>
      <c r="F6" s="194"/>
      <c r="G6" s="194"/>
      <c r="H6" s="194"/>
      <c r="I6" s="194"/>
      <c r="J6" s="194"/>
      <c r="K6" s="194"/>
      <c r="L6" s="194"/>
    </row>
    <row r="7" spans="1:19" s="334" customFormat="1" ht="24" customHeight="1" x14ac:dyDescent="0.25">
      <c r="A7" s="332"/>
      <c r="B7" s="177" t="s">
        <v>141</v>
      </c>
      <c r="C7" s="333"/>
      <c r="D7" s="333"/>
      <c r="E7" s="333"/>
      <c r="F7" s="333"/>
      <c r="G7" s="333"/>
      <c r="H7" s="333"/>
      <c r="I7" s="333"/>
      <c r="J7" s="333"/>
      <c r="K7" s="333"/>
      <c r="L7" s="333"/>
      <c r="M7" s="332"/>
      <c r="N7" s="332"/>
      <c r="O7" s="332"/>
      <c r="P7" s="332"/>
      <c r="Q7" s="332"/>
      <c r="R7" s="332"/>
      <c r="S7" s="332"/>
    </row>
    <row r="8" spans="1:19" ht="69" customHeight="1" x14ac:dyDescent="0.25">
      <c r="B8" s="181" t="s">
        <v>330</v>
      </c>
      <c r="C8" s="195"/>
      <c r="D8" s="195"/>
      <c r="E8" s="195"/>
      <c r="F8" s="195"/>
      <c r="G8" s="195"/>
      <c r="H8" s="195"/>
      <c r="I8" s="195"/>
      <c r="J8" s="195"/>
      <c r="K8" s="195"/>
      <c r="L8" s="195"/>
    </row>
    <row r="9" spans="1:19" s="334" customFormat="1" ht="24" customHeight="1" x14ac:dyDescent="0.25">
      <c r="A9" s="332"/>
      <c r="B9" s="177" t="s">
        <v>154</v>
      </c>
      <c r="C9" s="333"/>
      <c r="D9" s="333"/>
      <c r="E9" s="333"/>
      <c r="F9" s="333"/>
      <c r="G9" s="333"/>
      <c r="H9" s="333"/>
      <c r="I9" s="333"/>
      <c r="J9" s="333"/>
      <c r="K9" s="333"/>
      <c r="L9" s="333"/>
      <c r="M9" s="332"/>
      <c r="N9" s="332"/>
      <c r="O9" s="332"/>
      <c r="P9" s="332"/>
      <c r="Q9" s="332"/>
      <c r="R9" s="332"/>
      <c r="S9" s="332"/>
    </row>
    <row r="10" spans="1:19" ht="136.5" customHeight="1" x14ac:dyDescent="0.25">
      <c r="B10" s="181" t="s">
        <v>331</v>
      </c>
      <c r="C10" s="193"/>
      <c r="D10" s="193"/>
      <c r="E10" s="193"/>
      <c r="F10" s="193"/>
      <c r="G10" s="193"/>
      <c r="H10" s="193"/>
      <c r="I10" s="193"/>
      <c r="J10" s="193"/>
      <c r="K10" s="193"/>
      <c r="L10" s="193"/>
    </row>
    <row r="11" spans="1:19" s="334" customFormat="1" ht="24" customHeight="1" x14ac:dyDescent="0.25">
      <c r="A11" s="332"/>
      <c r="B11" s="177" t="s">
        <v>211</v>
      </c>
      <c r="C11" s="333"/>
      <c r="D11" s="333"/>
      <c r="E11" s="333"/>
      <c r="F11" s="333"/>
      <c r="G11" s="333"/>
      <c r="H11" s="333"/>
      <c r="I11" s="333"/>
      <c r="J11" s="333"/>
      <c r="K11" s="333"/>
      <c r="L11" s="333"/>
      <c r="M11" s="332"/>
      <c r="N11" s="332"/>
      <c r="O11" s="332"/>
      <c r="P11" s="332"/>
      <c r="Q11" s="332"/>
      <c r="R11" s="332"/>
      <c r="S11" s="332"/>
    </row>
    <row r="12" spans="1:19" ht="39.75" customHeight="1" x14ac:dyDescent="0.25">
      <c r="B12" s="181" t="s">
        <v>332</v>
      </c>
      <c r="C12" s="193"/>
      <c r="D12" s="193"/>
      <c r="E12" s="193"/>
      <c r="F12" s="193"/>
      <c r="G12" s="193"/>
      <c r="H12" s="193"/>
      <c r="I12" s="193"/>
      <c r="J12" s="193"/>
      <c r="K12" s="193"/>
      <c r="L12" s="193"/>
    </row>
    <row r="13" spans="1:19" s="338" customFormat="1" ht="24.75" customHeight="1" x14ac:dyDescent="0.2">
      <c r="A13" s="335"/>
      <c r="B13" s="336" t="s">
        <v>188</v>
      </c>
      <c r="C13" s="337"/>
      <c r="D13" s="337"/>
      <c r="E13" s="337"/>
      <c r="F13" s="337"/>
      <c r="G13" s="337"/>
      <c r="H13" s="337"/>
      <c r="I13" s="337"/>
      <c r="J13" s="337"/>
      <c r="K13" s="337"/>
      <c r="L13" s="337"/>
      <c r="M13" s="335"/>
      <c r="N13" s="335"/>
      <c r="O13" s="335"/>
      <c r="P13" s="335"/>
      <c r="Q13" s="335"/>
      <c r="R13" s="335"/>
      <c r="S13" s="335"/>
    </row>
    <row r="14" spans="1:19" ht="141.75" customHeight="1" x14ac:dyDescent="0.25">
      <c r="B14" s="181" t="s">
        <v>333</v>
      </c>
      <c r="C14" s="193"/>
      <c r="D14" s="193"/>
      <c r="E14" s="193"/>
      <c r="F14" s="193"/>
      <c r="G14" s="193"/>
      <c r="H14" s="193"/>
      <c r="I14" s="193"/>
      <c r="J14" s="193"/>
      <c r="K14" s="193"/>
      <c r="L14" s="193"/>
    </row>
    <row r="15" spans="1:19" ht="75.75" customHeight="1" x14ac:dyDescent="0.25">
      <c r="B15" s="181" t="s">
        <v>334</v>
      </c>
      <c r="C15" s="193"/>
      <c r="D15" s="193"/>
      <c r="E15" s="193"/>
      <c r="F15" s="193"/>
      <c r="G15" s="193"/>
      <c r="H15" s="193"/>
      <c r="I15" s="193"/>
      <c r="J15" s="193"/>
      <c r="K15" s="193"/>
      <c r="L15" s="193"/>
    </row>
    <row r="16" spans="1:19" s="334" customFormat="1" ht="24" customHeight="1" x14ac:dyDescent="0.25">
      <c r="A16" s="332"/>
      <c r="B16" s="177" t="s">
        <v>335</v>
      </c>
      <c r="C16" s="333"/>
      <c r="D16" s="333"/>
      <c r="E16" s="333"/>
      <c r="F16" s="333"/>
      <c r="G16" s="333"/>
      <c r="H16" s="333"/>
      <c r="I16" s="333"/>
      <c r="J16" s="333"/>
      <c r="K16" s="333"/>
      <c r="L16" s="333"/>
      <c r="M16" s="332"/>
      <c r="N16" s="332"/>
      <c r="O16" s="332"/>
      <c r="P16" s="332"/>
      <c r="Q16" s="332"/>
      <c r="R16" s="332"/>
      <c r="S16" s="332"/>
    </row>
    <row r="17" spans="1:19" ht="71.25" customHeight="1" x14ac:dyDescent="0.25">
      <c r="B17" s="181" t="s">
        <v>260</v>
      </c>
      <c r="C17" s="192"/>
      <c r="D17" s="192"/>
      <c r="E17" s="192"/>
      <c r="F17" s="192"/>
      <c r="G17" s="192"/>
      <c r="H17" s="192"/>
      <c r="I17" s="192"/>
      <c r="J17" s="192"/>
      <c r="K17" s="192"/>
      <c r="L17" s="192"/>
    </row>
    <row r="18" spans="1:19" ht="20.25" customHeight="1" x14ac:dyDescent="0.25">
      <c r="B18" s="162" t="s">
        <v>261</v>
      </c>
      <c r="C18" s="192"/>
      <c r="D18" s="192"/>
      <c r="E18" s="192"/>
      <c r="F18" s="192"/>
      <c r="G18" s="192"/>
      <c r="H18" s="192"/>
      <c r="I18" s="192"/>
      <c r="J18" s="192"/>
      <c r="K18" s="192"/>
      <c r="L18" s="192"/>
    </row>
    <row r="19" spans="1:19" ht="15.75" customHeight="1" x14ac:dyDescent="0.25">
      <c r="B19" s="162" t="s">
        <v>140</v>
      </c>
      <c r="C19" s="192"/>
      <c r="D19" s="192"/>
      <c r="E19" s="192"/>
      <c r="F19" s="192"/>
      <c r="G19" s="192"/>
      <c r="H19" s="192"/>
      <c r="I19" s="192"/>
      <c r="J19" s="192"/>
      <c r="K19" s="192"/>
      <c r="L19" s="192"/>
    </row>
    <row r="20" spans="1:19" ht="15.75" customHeight="1" x14ac:dyDescent="0.25">
      <c r="B20" s="162" t="s">
        <v>269</v>
      </c>
      <c r="C20" s="192"/>
      <c r="D20" s="192"/>
      <c r="E20" s="192"/>
      <c r="F20" s="192"/>
      <c r="G20" s="192"/>
      <c r="H20" s="192"/>
      <c r="I20" s="192"/>
      <c r="J20" s="192"/>
      <c r="K20" s="192"/>
      <c r="L20" s="192"/>
    </row>
    <row r="21" spans="1:19" ht="15.75" customHeight="1" x14ac:dyDescent="0.25">
      <c r="B21" s="162" t="s">
        <v>206</v>
      </c>
      <c r="C21" s="192"/>
      <c r="D21" s="192"/>
      <c r="E21" s="192"/>
      <c r="F21" s="192"/>
      <c r="G21" s="192"/>
      <c r="H21" s="192"/>
      <c r="I21" s="192"/>
      <c r="J21" s="192"/>
      <c r="K21" s="192"/>
      <c r="L21" s="192"/>
    </row>
    <row r="22" spans="1:19" ht="15.75" customHeight="1" x14ac:dyDescent="0.25">
      <c r="B22" s="162" t="s">
        <v>207</v>
      </c>
      <c r="C22" s="192"/>
      <c r="D22" s="192"/>
      <c r="E22" s="192"/>
      <c r="F22" s="192"/>
      <c r="G22" s="192"/>
      <c r="H22" s="192"/>
      <c r="I22" s="192"/>
      <c r="J22" s="192"/>
      <c r="K22" s="192"/>
      <c r="L22" s="192"/>
    </row>
    <row r="23" spans="1:19" ht="15.75" customHeight="1" x14ac:dyDescent="0.25">
      <c r="B23" s="162" t="s">
        <v>250</v>
      </c>
      <c r="C23" s="192"/>
      <c r="D23" s="192"/>
      <c r="E23" s="192"/>
      <c r="F23" s="192"/>
      <c r="G23" s="192"/>
      <c r="H23" s="192"/>
      <c r="I23" s="192"/>
      <c r="J23" s="192"/>
      <c r="K23" s="192"/>
      <c r="L23" s="192"/>
    </row>
    <row r="24" spans="1:19" ht="15.75" customHeight="1" x14ac:dyDescent="0.25">
      <c r="B24" s="162" t="s">
        <v>251</v>
      </c>
      <c r="C24" s="192"/>
      <c r="D24" s="192"/>
      <c r="E24" s="192"/>
      <c r="F24" s="192"/>
      <c r="G24" s="192"/>
      <c r="H24" s="192"/>
      <c r="I24" s="192"/>
      <c r="J24" s="192"/>
      <c r="K24" s="192"/>
      <c r="L24" s="192"/>
    </row>
    <row r="25" spans="1:19" ht="15.75" customHeight="1" x14ac:dyDescent="0.25">
      <c r="B25" s="162" t="s">
        <v>252</v>
      </c>
      <c r="C25" s="192"/>
      <c r="D25" s="192"/>
      <c r="E25" s="192"/>
      <c r="F25" s="192"/>
      <c r="G25" s="192"/>
      <c r="H25" s="192"/>
      <c r="I25" s="192"/>
      <c r="J25" s="192"/>
      <c r="K25" s="192"/>
      <c r="L25" s="192"/>
    </row>
    <row r="26" spans="1:19" ht="81.75" hidden="1" customHeight="1" x14ac:dyDescent="0.2">
      <c r="B26" s="161"/>
      <c r="C26" s="192"/>
      <c r="D26" s="192"/>
      <c r="E26" s="192"/>
      <c r="F26" s="192"/>
      <c r="G26" s="192"/>
      <c r="H26" s="192"/>
      <c r="I26" s="192"/>
      <c r="J26" s="192"/>
      <c r="K26" s="192"/>
      <c r="L26" s="192"/>
    </row>
    <row r="27" spans="1:19" hidden="1" x14ac:dyDescent="0.2">
      <c r="B27" s="161"/>
      <c r="C27" s="192"/>
      <c r="D27" s="192"/>
      <c r="E27" s="192"/>
      <c r="F27" s="192"/>
      <c r="G27" s="192"/>
      <c r="H27" s="192"/>
      <c r="I27" s="192"/>
      <c r="J27" s="192"/>
      <c r="K27" s="192"/>
      <c r="L27" s="192"/>
    </row>
    <row r="28" spans="1:19" ht="120" customHeight="1" x14ac:dyDescent="0.25">
      <c r="B28" s="181" t="s">
        <v>336</v>
      </c>
      <c r="C28" s="193"/>
      <c r="D28" s="193"/>
      <c r="E28" s="193"/>
      <c r="F28" s="193"/>
      <c r="G28" s="193"/>
      <c r="H28" s="193"/>
      <c r="I28" s="193"/>
      <c r="J28" s="193"/>
      <c r="K28" s="193"/>
      <c r="L28" s="193"/>
    </row>
    <row r="29" spans="1:19" s="334" customFormat="1" ht="24" customHeight="1" x14ac:dyDescent="0.25">
      <c r="A29" s="332"/>
      <c r="B29" s="177" t="s">
        <v>142</v>
      </c>
      <c r="C29" s="333"/>
      <c r="D29" s="333"/>
      <c r="E29" s="333"/>
      <c r="F29" s="333"/>
      <c r="G29" s="333"/>
      <c r="H29" s="333"/>
      <c r="I29" s="333"/>
      <c r="J29" s="333"/>
      <c r="K29" s="333"/>
      <c r="L29" s="333"/>
      <c r="M29" s="332"/>
      <c r="N29" s="332"/>
      <c r="O29" s="332"/>
      <c r="P29" s="332"/>
      <c r="Q29" s="332"/>
      <c r="R29" s="332"/>
      <c r="S29" s="332"/>
    </row>
    <row r="30" spans="1:19" ht="79.5" customHeight="1" x14ac:dyDescent="0.25">
      <c r="B30" s="181" t="s">
        <v>337</v>
      </c>
      <c r="C30" s="195"/>
      <c r="D30" s="195"/>
      <c r="E30" s="195"/>
      <c r="F30" s="195"/>
      <c r="G30" s="195"/>
      <c r="H30" s="195"/>
      <c r="I30" s="195"/>
      <c r="J30" s="195"/>
      <c r="K30" s="195"/>
      <c r="L30" s="195"/>
    </row>
    <row r="31" spans="1:19" x14ac:dyDescent="0.2">
      <c r="B31" s="160"/>
    </row>
    <row r="32" spans="1:19" s="27" customFormat="1" x14ac:dyDescent="0.2">
      <c r="B32" s="281" t="s">
        <v>280</v>
      </c>
    </row>
    <row r="33" spans="2:2" s="27" customFormat="1" x14ac:dyDescent="0.2">
      <c r="B33" s="425" t="s">
        <v>387</v>
      </c>
    </row>
  </sheetData>
  <customSheetViews>
    <customSheetView guid="{E00EC0C4-E70A-4D33-A9FE-7CF308F53A5C}" hiddenRows="1" hiddenColumns="1" showRuler="0" topLeftCell="A39">
      <selection activeCell="A42" sqref="A42"/>
      <pageMargins left="0.7" right="0.7" top="0.75" bottom="0.75" header="0.3" footer="0.3"/>
      <pageSetup orientation="portrait" verticalDpi="0"/>
      <headerFooter alignWithMargins="0"/>
    </customSheetView>
    <customSheetView guid="{DF41C481-38FD-4F9F-AEF1-AE5420249928}" hiddenRows="1" hiddenColumns="1" showRuler="0" topLeftCell="A41">
      <selection activeCell="C47" sqref="C47"/>
      <pageMargins left="0.7" right="0.7" top="0.75" bottom="0.75" header="0.3" footer="0.3"/>
      <headerFooter alignWithMargins="0"/>
    </customSheetView>
    <customSheetView guid="{5519EDA0-AC19-11DC-BDFC-0017F2D6B148}" hiddenRows="1" hiddenColumns="1">
      <selection activeCell="E9" sqref="E9"/>
      <pageMargins left="0.7" right="0.7" top="0.75" bottom="0.75" header="0.3" footer="0.3"/>
      <pageSetup orientation="portrait" verticalDpi="0"/>
      <headerFooter alignWithMargins="0"/>
    </customSheetView>
  </customSheetViews>
  <phoneticPr fontId="5" type="noConversion"/>
  <hyperlinks>
    <hyperlink ref="B33" r:id="rId1"/>
  </hyperlinks>
  <printOptions horizontalCentered="1"/>
  <pageMargins left="0.75" right="0.75" top="1" bottom="1" header="0" footer="0.5"/>
  <pageSetup scale="94" fitToHeight="3" orientation="portrait" r:id="rId2"/>
  <headerFooter alignWithMargins="0">
    <oddFooter>&amp;L&amp;A&amp;C&amp;F&amp;R&amp;D</oddFooter>
  </headerFooter>
  <rowBreaks count="1" manualBreakCount="1">
    <brk id="13" min="1" max="1"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6"/>
  <sheetViews>
    <sheetView showGridLines="0" workbookViewId="0">
      <selection activeCell="B6" sqref="B6:E7"/>
    </sheetView>
  </sheetViews>
  <sheetFormatPr defaultColWidth="11.42578125" defaultRowHeight="12.75" x14ac:dyDescent="0.2"/>
  <cols>
    <col min="1" max="1" width="3.140625" style="27" customWidth="1"/>
    <col min="2" max="2" width="12.7109375" customWidth="1"/>
    <col min="3" max="3" width="23.28515625" customWidth="1"/>
    <col min="4" max="4" width="31.28515625" customWidth="1"/>
    <col min="5" max="5" width="42.7109375" customWidth="1"/>
    <col min="6" max="8" width="11.42578125" customWidth="1"/>
    <col min="9" max="10" width="11.42578125" style="27" customWidth="1"/>
  </cols>
  <sheetData>
    <row r="1" spans="1:10" s="27" customFormat="1" ht="15" customHeight="1" x14ac:dyDescent="0.2"/>
    <row r="2" spans="1:10" s="52" customFormat="1" ht="33" customHeight="1" x14ac:dyDescent="0.25">
      <c r="A2" s="51"/>
      <c r="B2" s="536" t="s">
        <v>353</v>
      </c>
      <c r="C2" s="536"/>
      <c r="D2" s="536"/>
      <c r="E2" s="536"/>
      <c r="F2" s="51"/>
      <c r="G2" s="51"/>
      <c r="H2" s="51"/>
      <c r="I2" s="51"/>
      <c r="J2" s="51"/>
    </row>
    <row r="3" spans="1:10" ht="33" customHeight="1" x14ac:dyDescent="0.2">
      <c r="B3" s="169" t="s">
        <v>146</v>
      </c>
      <c r="C3" s="169" t="s">
        <v>148</v>
      </c>
      <c r="D3" s="169" t="s">
        <v>150</v>
      </c>
      <c r="E3" s="169" t="s">
        <v>151</v>
      </c>
      <c r="F3" s="27"/>
      <c r="G3" s="27"/>
      <c r="H3" s="27"/>
    </row>
    <row r="4" spans="1:10" x14ac:dyDescent="0.2">
      <c r="B4" s="110"/>
      <c r="C4" s="110"/>
      <c r="D4" s="110"/>
      <c r="E4" s="110" t="s">
        <v>396</v>
      </c>
      <c r="F4" s="27"/>
      <c r="G4" s="27"/>
      <c r="H4" s="27"/>
    </row>
    <row r="5" spans="1:10" x14ac:dyDescent="0.2">
      <c r="B5" s="64" t="s">
        <v>149</v>
      </c>
      <c r="C5" s="64" t="s">
        <v>174</v>
      </c>
      <c r="D5" s="64" t="s">
        <v>338</v>
      </c>
      <c r="E5" s="64" t="s">
        <v>262</v>
      </c>
      <c r="F5" s="27"/>
      <c r="G5" s="27"/>
      <c r="H5" s="27"/>
    </row>
    <row r="6" spans="1:10" x14ac:dyDescent="0.2">
      <c r="B6" s="71"/>
      <c r="C6" s="71"/>
      <c r="D6" s="71" t="s">
        <v>469</v>
      </c>
      <c r="E6" s="71"/>
      <c r="F6" s="27"/>
      <c r="G6" s="27"/>
      <c r="H6" s="27"/>
    </row>
    <row r="7" spans="1:10" x14ac:dyDescent="0.2">
      <c r="B7" s="71" t="s">
        <v>180</v>
      </c>
      <c r="C7" s="71" t="s">
        <v>111</v>
      </c>
      <c r="D7" s="71" t="s">
        <v>339</v>
      </c>
      <c r="E7" s="71" t="s">
        <v>97</v>
      </c>
      <c r="F7" s="27"/>
      <c r="G7" s="27"/>
      <c r="H7" s="27"/>
    </row>
    <row r="8" spans="1:10" x14ac:dyDescent="0.2">
      <c r="B8" s="110"/>
      <c r="C8" s="110"/>
      <c r="D8" s="110"/>
      <c r="E8" s="110"/>
      <c r="F8" s="27"/>
      <c r="G8" s="27"/>
      <c r="H8" s="27"/>
    </row>
    <row r="9" spans="1:10" x14ac:dyDescent="0.2">
      <c r="B9" s="64" t="s">
        <v>204</v>
      </c>
      <c r="C9" s="64" t="s">
        <v>181</v>
      </c>
      <c r="D9" s="64"/>
      <c r="E9" s="64"/>
      <c r="F9" s="27"/>
      <c r="G9" s="27"/>
      <c r="H9" s="27"/>
    </row>
    <row r="10" spans="1:10" x14ac:dyDescent="0.2">
      <c r="B10" s="71"/>
      <c r="C10" s="71"/>
      <c r="D10" s="71"/>
      <c r="E10" s="71"/>
      <c r="F10" s="27"/>
      <c r="G10" s="27"/>
      <c r="H10" s="27"/>
    </row>
    <row r="11" spans="1:10" x14ac:dyDescent="0.2">
      <c r="B11" s="71" t="s">
        <v>167</v>
      </c>
      <c r="C11" s="71" t="s">
        <v>168</v>
      </c>
      <c r="D11" s="71" t="s">
        <v>128</v>
      </c>
      <c r="E11" s="71" t="s">
        <v>98</v>
      </c>
      <c r="F11" s="27"/>
      <c r="G11" s="27"/>
      <c r="H11" s="27"/>
    </row>
    <row r="12" spans="1:10" x14ac:dyDescent="0.2">
      <c r="B12" s="110"/>
      <c r="C12" s="110"/>
      <c r="D12" s="110"/>
      <c r="E12" s="110"/>
      <c r="F12" s="27"/>
      <c r="G12" s="27"/>
      <c r="H12" s="27"/>
    </row>
    <row r="13" spans="1:10" x14ac:dyDescent="0.2">
      <c r="B13" s="64" t="s">
        <v>147</v>
      </c>
      <c r="C13" s="64" t="s">
        <v>152</v>
      </c>
      <c r="D13" s="315" t="s">
        <v>322</v>
      </c>
      <c r="E13" s="64"/>
      <c r="F13" s="27"/>
      <c r="G13" s="27"/>
      <c r="H13" s="27"/>
    </row>
    <row r="14" spans="1:10" x14ac:dyDescent="0.2">
      <c r="B14" s="111"/>
      <c r="C14" s="111"/>
      <c r="D14" s="111"/>
      <c r="E14" s="111" t="s">
        <v>395</v>
      </c>
      <c r="F14" s="27"/>
      <c r="G14" s="27"/>
      <c r="H14" s="27"/>
    </row>
    <row r="15" spans="1:10" x14ac:dyDescent="0.2">
      <c r="B15" s="62" t="s">
        <v>173</v>
      </c>
      <c r="C15" s="62" t="s">
        <v>174</v>
      </c>
      <c r="D15" s="62" t="s">
        <v>338</v>
      </c>
      <c r="E15" s="62" t="s">
        <v>263</v>
      </c>
      <c r="F15" s="27"/>
      <c r="G15" s="27"/>
      <c r="H15" s="27"/>
    </row>
    <row r="16" spans="1:10" x14ac:dyDescent="0.2">
      <c r="B16" s="27"/>
      <c r="C16" s="27"/>
      <c r="D16" s="27"/>
      <c r="E16" s="27"/>
      <c r="F16" s="27"/>
      <c r="G16" s="27"/>
      <c r="H16" s="27"/>
    </row>
    <row r="17" spans="2:8" x14ac:dyDescent="0.2">
      <c r="B17" s="27"/>
      <c r="C17" s="27"/>
      <c r="D17" s="27"/>
      <c r="E17" s="27"/>
      <c r="F17" s="27"/>
      <c r="G17" s="27"/>
      <c r="H17" s="27"/>
    </row>
    <row r="18" spans="2:8" x14ac:dyDescent="0.2">
      <c r="B18" s="27"/>
      <c r="C18" s="27"/>
      <c r="D18" s="27"/>
      <c r="E18" s="27"/>
      <c r="F18" s="27"/>
      <c r="G18" s="27"/>
      <c r="H18" s="27"/>
    </row>
    <row r="19" spans="2:8" x14ac:dyDescent="0.2">
      <c r="B19" s="27"/>
      <c r="C19" s="27"/>
      <c r="D19" s="27"/>
      <c r="E19" s="27"/>
      <c r="F19" s="27"/>
      <c r="G19" s="27"/>
      <c r="H19" s="27"/>
    </row>
    <row r="20" spans="2:8" x14ac:dyDescent="0.2">
      <c r="B20" s="27"/>
      <c r="C20" s="27"/>
      <c r="D20" s="27"/>
      <c r="E20" s="27"/>
      <c r="F20" s="27"/>
      <c r="G20" s="27"/>
      <c r="H20" s="27"/>
    </row>
    <row r="21" spans="2:8" x14ac:dyDescent="0.2">
      <c r="B21" s="27"/>
      <c r="C21" s="27"/>
      <c r="D21" s="27"/>
      <c r="E21" s="27"/>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row r="25" spans="2:8" x14ac:dyDescent="0.2">
      <c r="B25" s="27"/>
      <c r="C25" s="27"/>
      <c r="D25" s="27"/>
      <c r="E25" s="27"/>
      <c r="F25" s="27"/>
      <c r="G25" s="27"/>
      <c r="H25" s="27"/>
    </row>
    <row r="26" spans="2:8" x14ac:dyDescent="0.2">
      <c r="B26" s="27"/>
      <c r="C26" s="27"/>
      <c r="D26" s="27"/>
      <c r="E26" s="27"/>
      <c r="F26" s="27"/>
      <c r="G26" s="27"/>
      <c r="H26" s="27"/>
    </row>
    <row r="27" spans="2:8" x14ac:dyDescent="0.2">
      <c r="B27" s="27"/>
      <c r="C27" s="27"/>
      <c r="D27" s="27"/>
      <c r="E27" s="27"/>
      <c r="F27" s="27"/>
      <c r="G27" s="27"/>
      <c r="H27" s="27"/>
    </row>
    <row r="28" spans="2:8" x14ac:dyDescent="0.2">
      <c r="B28" s="27"/>
      <c r="C28" s="27"/>
      <c r="D28" s="27"/>
      <c r="E28" s="27"/>
      <c r="F28" s="27"/>
      <c r="G28" s="27"/>
      <c r="H28" s="27"/>
    </row>
    <row r="29" spans="2:8" x14ac:dyDescent="0.2">
      <c r="B29" s="27"/>
      <c r="C29" s="27"/>
      <c r="D29" s="27"/>
      <c r="E29" s="27"/>
      <c r="F29" s="27"/>
      <c r="G29" s="27"/>
      <c r="H29" s="27"/>
    </row>
    <row r="30" spans="2:8" x14ac:dyDescent="0.2">
      <c r="B30" s="27"/>
      <c r="C30" s="27"/>
      <c r="D30" s="27"/>
      <c r="E30" s="27"/>
      <c r="F30" s="27"/>
      <c r="G30" s="27"/>
      <c r="H30" s="27"/>
    </row>
    <row r="31" spans="2:8" x14ac:dyDescent="0.2">
      <c r="B31" s="27"/>
      <c r="C31" s="27"/>
      <c r="D31" s="27"/>
      <c r="E31" s="27"/>
      <c r="F31" s="27"/>
      <c r="G31" s="27"/>
      <c r="H31" s="27"/>
    </row>
    <row r="32" spans="2:8" x14ac:dyDescent="0.2">
      <c r="B32" s="27"/>
      <c r="C32" s="27"/>
      <c r="D32" s="27"/>
      <c r="E32" s="27"/>
      <c r="F32" s="27"/>
      <c r="G32" s="27"/>
      <c r="H32" s="27"/>
    </row>
    <row r="33" spans="2:8" x14ac:dyDescent="0.2">
      <c r="B33" s="27"/>
      <c r="C33" s="27"/>
      <c r="D33" s="27"/>
      <c r="E33" s="27"/>
      <c r="F33" s="27"/>
      <c r="G33" s="27"/>
      <c r="H33" s="27"/>
    </row>
    <row r="34" spans="2:8" x14ac:dyDescent="0.2">
      <c r="B34" s="27"/>
      <c r="C34" s="27"/>
      <c r="D34" s="27"/>
      <c r="E34" s="27"/>
      <c r="F34" s="27"/>
      <c r="G34" s="27"/>
      <c r="H34" s="27"/>
    </row>
    <row r="35" spans="2:8" x14ac:dyDescent="0.2">
      <c r="B35" s="27"/>
      <c r="C35" s="27"/>
      <c r="D35" s="27"/>
      <c r="E35" s="27"/>
      <c r="F35" s="27"/>
      <c r="G35" s="27"/>
      <c r="H35" s="27"/>
    </row>
    <row r="36" spans="2:8" x14ac:dyDescent="0.2">
      <c r="B36" s="27"/>
      <c r="C36" s="27"/>
      <c r="D36" s="27"/>
      <c r="E36" s="27"/>
      <c r="F36" s="27"/>
      <c r="G36" s="27"/>
      <c r="H36" s="27"/>
    </row>
    <row r="37" spans="2:8" x14ac:dyDescent="0.2">
      <c r="B37" s="27"/>
      <c r="C37" s="27"/>
      <c r="D37" s="27"/>
      <c r="E37" s="27"/>
      <c r="F37" s="27"/>
      <c r="G37" s="27"/>
      <c r="H37" s="27"/>
    </row>
    <row r="38" spans="2:8" x14ac:dyDescent="0.2">
      <c r="B38" s="27"/>
      <c r="C38" s="27"/>
      <c r="D38" s="27"/>
      <c r="E38" s="27"/>
      <c r="F38" s="27"/>
      <c r="G38" s="27"/>
      <c r="H38" s="27"/>
    </row>
    <row r="39" spans="2:8" x14ac:dyDescent="0.2">
      <c r="B39" s="27"/>
      <c r="C39" s="27"/>
      <c r="D39" s="27"/>
      <c r="E39" s="27"/>
      <c r="F39" s="27"/>
      <c r="G39" s="27"/>
      <c r="H39" s="27"/>
    </row>
    <row r="40" spans="2:8" x14ac:dyDescent="0.2">
      <c r="B40" s="27"/>
      <c r="C40" s="27"/>
      <c r="D40" s="27"/>
      <c r="E40" s="27"/>
      <c r="F40" s="27"/>
      <c r="G40" s="27"/>
      <c r="H40" s="27"/>
    </row>
    <row r="41" spans="2:8" x14ac:dyDescent="0.2">
      <c r="B41" s="27"/>
      <c r="C41" s="27"/>
      <c r="D41" s="27"/>
      <c r="E41" s="27"/>
      <c r="F41" s="27"/>
      <c r="G41" s="27"/>
      <c r="H41" s="27"/>
    </row>
    <row r="42" spans="2:8" x14ac:dyDescent="0.2">
      <c r="B42" s="27"/>
      <c r="C42" s="27"/>
      <c r="D42" s="27"/>
      <c r="E42" s="27"/>
      <c r="F42" s="27"/>
      <c r="G42" s="27"/>
      <c r="H42" s="27"/>
    </row>
    <row r="43" spans="2:8" x14ac:dyDescent="0.2">
      <c r="B43" s="27"/>
      <c r="C43" s="27"/>
      <c r="D43" s="27"/>
      <c r="E43" s="27"/>
      <c r="F43" s="27"/>
      <c r="G43" s="27"/>
      <c r="H43" s="27"/>
    </row>
    <row r="44" spans="2:8" x14ac:dyDescent="0.2">
      <c r="B44" s="27"/>
      <c r="C44" s="27"/>
      <c r="D44" s="27"/>
      <c r="E44" s="27"/>
      <c r="F44" s="27"/>
      <c r="G44" s="27"/>
      <c r="H44" s="27"/>
    </row>
    <row r="45" spans="2:8" x14ac:dyDescent="0.2">
      <c r="B45" s="27"/>
      <c r="C45" s="27"/>
      <c r="D45" s="27"/>
      <c r="E45" s="27"/>
      <c r="F45" s="27"/>
      <c r="G45" s="27"/>
      <c r="H45" s="27"/>
    </row>
    <row r="46" spans="2:8" x14ac:dyDescent="0.2">
      <c r="B46" s="27"/>
      <c r="C46" s="27"/>
      <c r="D46" s="27"/>
      <c r="E46" s="27"/>
      <c r="F46" s="27"/>
      <c r="G46" s="27"/>
      <c r="H46" s="27"/>
    </row>
    <row r="47" spans="2:8" x14ac:dyDescent="0.2">
      <c r="B47" s="27"/>
      <c r="C47" s="27"/>
      <c r="D47" s="27"/>
      <c r="E47" s="27"/>
      <c r="F47" s="27"/>
      <c r="G47" s="27"/>
      <c r="H47" s="27"/>
    </row>
    <row r="48" spans="2:8" x14ac:dyDescent="0.2">
      <c r="B48" s="27"/>
      <c r="C48" s="27"/>
      <c r="D48" s="27"/>
      <c r="E48" s="27"/>
      <c r="F48" s="27"/>
      <c r="G48" s="27"/>
      <c r="H48" s="27"/>
    </row>
    <row r="49" spans="2:8" x14ac:dyDescent="0.2">
      <c r="B49" s="27"/>
      <c r="C49" s="27"/>
      <c r="D49" s="27"/>
      <c r="E49" s="27"/>
      <c r="F49" s="27"/>
      <c r="G49" s="27"/>
      <c r="H49" s="27"/>
    </row>
    <row r="50" spans="2:8" x14ac:dyDescent="0.2">
      <c r="B50" s="27"/>
      <c r="C50" s="27"/>
      <c r="D50" s="27"/>
      <c r="E50" s="27"/>
      <c r="F50" s="27"/>
      <c r="G50" s="27"/>
      <c r="H50" s="27"/>
    </row>
    <row r="51" spans="2:8" x14ac:dyDescent="0.2">
      <c r="B51" s="27"/>
      <c r="C51" s="27"/>
      <c r="D51" s="27"/>
      <c r="E51" s="27"/>
      <c r="F51" s="27"/>
      <c r="G51" s="27"/>
      <c r="H51" s="27"/>
    </row>
    <row r="52" spans="2:8" x14ac:dyDescent="0.2">
      <c r="B52" s="27"/>
      <c r="C52" s="27"/>
      <c r="D52" s="27"/>
      <c r="E52" s="27"/>
      <c r="F52" s="27"/>
      <c r="G52" s="27"/>
      <c r="H52" s="27"/>
    </row>
    <row r="53" spans="2:8" x14ac:dyDescent="0.2">
      <c r="B53" s="27"/>
      <c r="C53" s="27"/>
      <c r="D53" s="27"/>
      <c r="E53" s="27"/>
    </row>
    <row r="54" spans="2:8" x14ac:dyDescent="0.2">
      <c r="B54" s="27"/>
      <c r="C54" s="27"/>
      <c r="D54" s="27"/>
      <c r="E54" s="27"/>
    </row>
    <row r="55" spans="2:8" x14ac:dyDescent="0.2">
      <c r="B55" s="27"/>
      <c r="C55" s="27"/>
      <c r="D55" s="27"/>
      <c r="E55" s="27"/>
    </row>
    <row r="56" spans="2:8" x14ac:dyDescent="0.2">
      <c r="B56" s="27"/>
      <c r="C56" s="27"/>
      <c r="D56" s="27"/>
      <c r="E56" s="27"/>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154"/>
  <sheetViews>
    <sheetView zoomScaleNormal="100" workbookViewId="0"/>
  </sheetViews>
  <sheetFormatPr defaultColWidth="8.7109375" defaultRowHeight="12.75" x14ac:dyDescent="0.2"/>
  <cols>
    <col min="1" max="1" width="3.140625" style="341" customWidth="1"/>
    <col min="2" max="2" width="28" customWidth="1"/>
    <col min="3" max="3" width="2.42578125" customWidth="1"/>
    <col min="4" max="4" width="12" style="46" customWidth="1"/>
    <col min="5" max="5" width="2.42578125" customWidth="1"/>
    <col min="6" max="6" width="11" style="14" customWidth="1"/>
    <col min="7" max="7" width="2.42578125" customWidth="1"/>
    <col min="8" max="8" width="10.7109375" style="46" customWidth="1"/>
    <col min="9" max="9" width="2.42578125" customWidth="1"/>
    <col min="10" max="10" width="20.7109375" style="26" customWidth="1"/>
    <col min="11" max="11" width="3.28515625" hidden="1" customWidth="1"/>
    <col min="12" max="33" width="8.7109375" style="341" customWidth="1"/>
  </cols>
  <sheetData>
    <row r="1" spans="1:44" s="27" customFormat="1" ht="18" customHeight="1" x14ac:dyDescent="0.2">
      <c r="A1" s="438"/>
      <c r="B1" s="273" t="s">
        <v>412</v>
      </c>
      <c r="C1" s="187"/>
      <c r="D1" s="190"/>
      <c r="E1" s="187"/>
      <c r="F1" s="439"/>
      <c r="G1" s="187"/>
      <c r="H1" s="190"/>
      <c r="I1" s="187"/>
      <c r="J1" s="187"/>
    </row>
    <row r="2" spans="1:44" s="27" customFormat="1" x14ac:dyDescent="0.2">
      <c r="A2" s="438"/>
      <c r="B2" s="550" t="s">
        <v>366</v>
      </c>
      <c r="C2" s="550"/>
      <c r="D2" s="550"/>
      <c r="E2" s="550"/>
      <c r="F2" s="550"/>
      <c r="G2" s="550"/>
      <c r="H2" s="550"/>
      <c r="I2" s="550"/>
      <c r="J2" s="550"/>
    </row>
    <row r="3" spans="1:44" s="53" customFormat="1" ht="14.25" x14ac:dyDescent="0.2">
      <c r="A3" s="440"/>
      <c r="B3" s="429" t="s">
        <v>413</v>
      </c>
      <c r="C3" s="430"/>
      <c r="D3" s="430"/>
      <c r="E3" s="430"/>
      <c r="F3" s="430"/>
      <c r="G3" s="430"/>
      <c r="H3" s="430"/>
      <c r="I3" s="430"/>
      <c r="J3" s="441"/>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row>
    <row r="4" spans="1:44" s="27" customFormat="1" x14ac:dyDescent="0.2">
      <c r="A4" s="443"/>
      <c r="B4" s="444" t="s">
        <v>414</v>
      </c>
      <c r="C4" s="444"/>
      <c r="D4" s="444"/>
      <c r="E4" s="444"/>
      <c r="F4" s="444"/>
      <c r="G4" s="444"/>
      <c r="H4" s="444"/>
      <c r="I4" s="444"/>
      <c r="J4" s="444"/>
    </row>
    <row r="5" spans="1:44" s="27" customFormat="1" x14ac:dyDescent="0.2">
      <c r="A5" s="443"/>
      <c r="B5" s="551" t="s">
        <v>369</v>
      </c>
      <c r="C5" s="551"/>
      <c r="D5" s="551"/>
      <c r="E5" s="551"/>
      <c r="F5" s="551"/>
      <c r="G5" s="551"/>
      <c r="H5" s="551"/>
      <c r="I5" s="551"/>
      <c r="J5" s="551"/>
    </row>
    <row r="6" spans="1:44" s="341" customFormat="1" ht="9" customHeight="1" x14ac:dyDescent="0.2">
      <c r="D6" s="113"/>
      <c r="F6" s="28"/>
      <c r="H6" s="113"/>
    </row>
    <row r="7" spans="1:44" s="52" customFormat="1" ht="31.5" customHeight="1" x14ac:dyDescent="0.25">
      <c r="A7" s="51"/>
      <c r="B7" s="552" t="s">
        <v>481</v>
      </c>
      <c r="C7" s="553"/>
      <c r="D7" s="553"/>
      <c r="E7" s="553"/>
      <c r="F7" s="553"/>
      <c r="G7" s="553"/>
      <c r="H7" s="553"/>
      <c r="I7" s="553"/>
      <c r="J7" s="553"/>
      <c r="K7" s="35"/>
      <c r="L7" s="51"/>
      <c r="M7" s="51"/>
      <c r="N7" s="51"/>
      <c r="O7" s="51"/>
      <c r="P7" s="51"/>
      <c r="Q7" s="51"/>
      <c r="R7" s="51"/>
      <c r="S7" s="51"/>
      <c r="T7" s="51"/>
      <c r="U7" s="51"/>
      <c r="V7" s="51"/>
      <c r="W7" s="51"/>
      <c r="X7" s="51"/>
      <c r="Y7" s="51"/>
      <c r="Z7" s="51"/>
      <c r="AA7" s="51"/>
      <c r="AB7" s="51"/>
      <c r="AC7" s="51"/>
      <c r="AD7" s="51"/>
      <c r="AE7" s="51"/>
      <c r="AF7" s="51"/>
      <c r="AG7" s="51"/>
    </row>
    <row r="8" spans="1:44" s="54" customFormat="1" ht="3.75" customHeight="1" x14ac:dyDescent="0.2">
      <c r="A8" s="53"/>
      <c r="B8" s="445"/>
      <c r="C8" s="445"/>
      <c r="D8" s="446"/>
      <c r="E8" s="445"/>
      <c r="F8" s="447"/>
      <c r="G8" s="445"/>
      <c r="H8" s="446"/>
      <c r="I8" s="445"/>
      <c r="J8" s="445"/>
      <c r="K8" s="119"/>
      <c r="L8" s="53"/>
      <c r="M8" s="53"/>
      <c r="N8" s="53"/>
      <c r="O8" s="53"/>
      <c r="P8" s="53"/>
      <c r="Q8" s="53"/>
      <c r="R8" s="53"/>
      <c r="S8" s="53"/>
      <c r="T8" s="53"/>
      <c r="U8" s="53"/>
      <c r="V8" s="53"/>
      <c r="W8" s="53"/>
      <c r="X8" s="53"/>
      <c r="Y8" s="53"/>
      <c r="Z8" s="53"/>
      <c r="AA8" s="53"/>
      <c r="AB8" s="53"/>
      <c r="AC8" s="53"/>
      <c r="AD8" s="53"/>
      <c r="AE8" s="53"/>
      <c r="AF8" s="53"/>
      <c r="AG8" s="53"/>
    </row>
    <row r="9" spans="1:44" s="59" customFormat="1" ht="14.25" x14ac:dyDescent="0.2">
      <c r="A9" s="53"/>
      <c r="B9" s="497"/>
      <c r="C9" s="497"/>
      <c r="D9" s="498" t="s">
        <v>189</v>
      </c>
      <c r="E9" s="498"/>
      <c r="F9" s="499"/>
      <c r="G9" s="498"/>
      <c r="H9" s="498" t="s">
        <v>190</v>
      </c>
      <c r="I9" s="498"/>
      <c r="J9" s="500" t="s">
        <v>191</v>
      </c>
      <c r="L9" s="53"/>
      <c r="M9" s="53"/>
      <c r="N9" s="53"/>
      <c r="O9" s="53"/>
      <c r="P9" s="53"/>
      <c r="Q9" s="53"/>
      <c r="R9" s="53"/>
      <c r="S9" s="53"/>
      <c r="T9" s="53"/>
      <c r="U9" s="53"/>
      <c r="V9" s="53"/>
      <c r="W9" s="53"/>
      <c r="X9" s="53"/>
      <c r="Y9" s="53"/>
      <c r="Z9" s="53"/>
      <c r="AA9" s="53"/>
      <c r="AB9" s="53"/>
      <c r="AC9" s="53"/>
      <c r="AD9" s="53"/>
      <c r="AE9" s="53"/>
      <c r="AF9" s="53"/>
      <c r="AG9" s="53"/>
    </row>
    <row r="10" spans="1:44" s="59" customFormat="1" ht="14.25" x14ac:dyDescent="0.2">
      <c r="A10" s="53"/>
      <c r="B10" s="60" t="s">
        <v>192</v>
      </c>
      <c r="C10" s="448"/>
      <c r="D10" s="60" t="s">
        <v>193</v>
      </c>
      <c r="E10" s="60"/>
      <c r="F10" s="449" t="s">
        <v>194</v>
      </c>
      <c r="G10" s="60"/>
      <c r="H10" s="60" t="s">
        <v>307</v>
      </c>
      <c r="I10" s="60"/>
      <c r="J10" s="450" t="s">
        <v>195</v>
      </c>
      <c r="L10" s="53"/>
      <c r="M10" s="53"/>
      <c r="N10" s="53"/>
      <c r="O10" s="53"/>
      <c r="P10" s="53"/>
      <c r="Q10" s="53"/>
      <c r="R10" s="53"/>
      <c r="S10" s="53"/>
      <c r="T10" s="53"/>
      <c r="U10" s="53"/>
      <c r="V10" s="53"/>
      <c r="W10" s="53"/>
      <c r="X10" s="53"/>
      <c r="Y10" s="53"/>
      <c r="Z10" s="53"/>
      <c r="AA10" s="53"/>
      <c r="AB10" s="53"/>
      <c r="AC10" s="53"/>
      <c r="AD10" s="53"/>
      <c r="AE10" s="53"/>
      <c r="AF10" s="53"/>
      <c r="AG10" s="53"/>
    </row>
    <row r="11" spans="1:44" ht="5.25" customHeight="1" x14ac:dyDescent="0.2">
      <c r="B11" s="1"/>
      <c r="C11" s="2"/>
      <c r="D11" s="1"/>
      <c r="E11" s="2"/>
      <c r="F11" s="3"/>
      <c r="G11" s="2"/>
      <c r="H11" s="1"/>
      <c r="I11" s="2"/>
      <c r="J11" s="4"/>
      <c r="K11" s="123"/>
    </row>
    <row r="12" spans="1:44" x14ac:dyDescent="0.2">
      <c r="B12" s="5" t="s">
        <v>196</v>
      </c>
      <c r="C12" s="433"/>
      <c r="D12" s="31"/>
      <c r="E12" s="433"/>
      <c r="F12" s="7"/>
      <c r="G12" s="433"/>
      <c r="H12" s="31"/>
      <c r="I12" s="433"/>
      <c r="J12" s="8"/>
    </row>
    <row r="13" spans="1:44" x14ac:dyDescent="0.2">
      <c r="B13" s="70" t="s">
        <v>470</v>
      </c>
      <c r="C13" s="452"/>
      <c r="D13" s="501">
        <v>8</v>
      </c>
      <c r="E13" s="452"/>
      <c r="F13" s="72" t="s">
        <v>468</v>
      </c>
      <c r="G13" s="452"/>
      <c r="H13" s="455">
        <v>18</v>
      </c>
      <c r="I13" s="452"/>
      <c r="J13" s="456">
        <f>D13*H13</f>
        <v>144</v>
      </c>
      <c r="K13" s="124"/>
      <c r="M13" s="34"/>
      <c r="N13" s="34"/>
      <c r="O13" s="34"/>
      <c r="P13" s="34"/>
      <c r="Q13" s="34"/>
    </row>
    <row r="14" spans="1:44" ht="3.75" customHeight="1" x14ac:dyDescent="0.2">
      <c r="B14" s="452"/>
      <c r="C14" s="452"/>
      <c r="D14" s="457"/>
      <c r="E14" s="452"/>
      <c r="F14" s="458"/>
      <c r="G14" s="452"/>
      <c r="H14" s="459"/>
      <c r="I14" s="452"/>
      <c r="J14" s="456"/>
      <c r="K14" s="124"/>
    </row>
    <row r="15" spans="1:44" x14ac:dyDescent="0.2">
      <c r="B15" s="5" t="s">
        <v>176</v>
      </c>
      <c r="C15" s="433"/>
      <c r="D15" s="31"/>
      <c r="E15" s="433"/>
      <c r="F15" s="7"/>
      <c r="G15" s="433"/>
      <c r="H15" s="115"/>
      <c r="I15" s="433"/>
      <c r="J15" s="460"/>
    </row>
    <row r="16" spans="1:44" ht="0.75" customHeight="1" x14ac:dyDescent="0.2">
      <c r="B16" s="433"/>
      <c r="C16" s="433"/>
      <c r="D16" s="31"/>
      <c r="E16" s="433"/>
      <c r="F16" s="7"/>
      <c r="G16" s="433"/>
      <c r="H16" s="115"/>
      <c r="I16" s="433"/>
      <c r="J16" s="460"/>
    </row>
    <row r="17" spans="1:33" ht="15.75" x14ac:dyDescent="0.25">
      <c r="B17" s="40" t="s">
        <v>197</v>
      </c>
      <c r="C17" s="433"/>
      <c r="D17" s="81"/>
      <c r="E17" s="433"/>
      <c r="F17" s="7"/>
      <c r="G17" s="433"/>
      <c r="H17" s="115"/>
      <c r="I17" s="433"/>
      <c r="J17" s="422">
        <f>SUM(J18:J21)</f>
        <v>27.5</v>
      </c>
    </row>
    <row r="18" spans="1:33" x14ac:dyDescent="0.2">
      <c r="A18" s="27"/>
      <c r="B18" s="70" t="s">
        <v>471</v>
      </c>
      <c r="C18" s="452"/>
      <c r="D18" s="461">
        <v>20</v>
      </c>
      <c r="E18" s="452"/>
      <c r="F18" s="454" t="s">
        <v>73</v>
      </c>
      <c r="G18" s="452"/>
      <c r="H18" s="462">
        <v>0.5</v>
      </c>
      <c r="I18" s="452"/>
      <c r="J18" s="456">
        <f>D18*H18</f>
        <v>10</v>
      </c>
    </row>
    <row r="19" spans="1:33" x14ac:dyDescent="0.2">
      <c r="A19" s="27"/>
      <c r="B19" s="70" t="s">
        <v>472</v>
      </c>
      <c r="C19" s="452"/>
      <c r="D19" s="461">
        <v>20</v>
      </c>
      <c r="E19" s="452"/>
      <c r="F19" s="454" t="s">
        <v>73</v>
      </c>
      <c r="G19" s="452"/>
      <c r="H19" s="462">
        <v>0.6</v>
      </c>
      <c r="I19" s="452"/>
      <c r="J19" s="456">
        <f>D19*H19</f>
        <v>12</v>
      </c>
    </row>
    <row r="20" spans="1:33" x14ac:dyDescent="0.2">
      <c r="A20" s="27"/>
      <c r="B20" s="70" t="s">
        <v>212</v>
      </c>
      <c r="C20" s="452"/>
      <c r="D20" s="461">
        <v>20</v>
      </c>
      <c r="E20" s="452"/>
      <c r="F20" s="454" t="s">
        <v>73</v>
      </c>
      <c r="G20" s="452"/>
      <c r="H20" s="462">
        <v>0.2</v>
      </c>
      <c r="I20" s="452"/>
      <c r="J20" s="456">
        <f>D20*H20</f>
        <v>4</v>
      </c>
    </row>
    <row r="21" spans="1:33" x14ac:dyDescent="0.2">
      <c r="A21" s="27"/>
      <c r="B21" s="70" t="s">
        <v>473</v>
      </c>
      <c r="C21" s="452"/>
      <c r="D21" s="461">
        <v>2</v>
      </c>
      <c r="E21" s="452"/>
      <c r="F21" s="454" t="s">
        <v>73</v>
      </c>
      <c r="G21" s="452"/>
      <c r="H21" s="462">
        <v>0.75</v>
      </c>
      <c r="I21" s="452"/>
      <c r="J21" s="456">
        <f>D21*H21</f>
        <v>1.5</v>
      </c>
    </row>
    <row r="22" spans="1:33" ht="5.0999999999999996" customHeight="1" x14ac:dyDescent="0.2">
      <c r="B22" s="433"/>
      <c r="C22" s="433"/>
      <c r="D22" s="31"/>
      <c r="E22" s="433"/>
      <c r="F22" s="7"/>
      <c r="G22" s="433"/>
      <c r="H22" s="115"/>
      <c r="I22" s="433"/>
      <c r="J22" s="460"/>
    </row>
    <row r="23" spans="1:33" x14ac:dyDescent="0.2">
      <c r="B23" s="40" t="s">
        <v>198</v>
      </c>
      <c r="C23" s="433"/>
      <c r="D23" s="31"/>
      <c r="E23" s="433"/>
      <c r="F23" s="7"/>
      <c r="G23" s="433"/>
      <c r="H23" s="115"/>
      <c r="I23" s="433"/>
      <c r="J23" s="422">
        <f>SUM(J26:J28)</f>
        <v>0</v>
      </c>
      <c r="M23" s="29"/>
    </row>
    <row r="24" spans="1:33" s="44" customFormat="1" x14ac:dyDescent="0.2">
      <c r="A24" s="48"/>
      <c r="B24" s="465" t="s">
        <v>474</v>
      </c>
      <c r="C24" s="66"/>
      <c r="D24" s="67"/>
      <c r="E24" s="66"/>
      <c r="F24" s="68"/>
      <c r="G24" s="66"/>
      <c r="H24" s="79"/>
      <c r="I24" s="66"/>
      <c r="J24" s="82"/>
      <c r="L24" s="48"/>
      <c r="M24" s="86"/>
      <c r="N24" s="48"/>
      <c r="O24" s="48"/>
      <c r="P24" s="48"/>
      <c r="Q24" s="48"/>
      <c r="R24" s="48"/>
      <c r="S24" s="48"/>
      <c r="T24" s="48"/>
      <c r="U24" s="48"/>
      <c r="V24" s="48"/>
      <c r="W24" s="48"/>
      <c r="X24" s="48"/>
      <c r="Y24" s="48"/>
      <c r="Z24" s="48"/>
      <c r="AA24" s="48"/>
      <c r="AB24" s="48"/>
      <c r="AC24" s="48"/>
      <c r="AD24" s="48"/>
      <c r="AE24" s="48"/>
      <c r="AF24" s="48"/>
      <c r="AG24" s="48"/>
    </row>
    <row r="25" spans="1:33" s="44" customFormat="1" x14ac:dyDescent="0.2">
      <c r="A25" s="48"/>
      <c r="B25" s="465" t="s">
        <v>475</v>
      </c>
      <c r="C25" s="66"/>
      <c r="D25" s="67"/>
      <c r="E25" s="66"/>
      <c r="F25" s="68"/>
      <c r="G25" s="66"/>
      <c r="H25" s="79"/>
      <c r="I25" s="66"/>
      <c r="J25" s="82"/>
      <c r="L25" s="48"/>
      <c r="M25" s="86"/>
      <c r="N25" s="48"/>
      <c r="O25" s="48"/>
      <c r="P25" s="48"/>
      <c r="Q25" s="48"/>
      <c r="R25" s="48"/>
      <c r="S25" s="48"/>
      <c r="T25" s="48"/>
      <c r="U25" s="48"/>
      <c r="V25" s="48"/>
      <c r="W25" s="48"/>
      <c r="X25" s="48"/>
      <c r="Y25" s="48"/>
      <c r="Z25" s="48"/>
      <c r="AA25" s="48"/>
      <c r="AB25" s="48"/>
      <c r="AC25" s="48"/>
      <c r="AD25" s="48"/>
      <c r="AE25" s="48"/>
      <c r="AF25" s="48"/>
      <c r="AG25" s="48"/>
    </row>
    <row r="26" spans="1:33" x14ac:dyDescent="0.2">
      <c r="B26" s="39" t="s">
        <v>213</v>
      </c>
      <c r="C26" s="433"/>
      <c r="D26" s="461">
        <v>0</v>
      </c>
      <c r="E26" s="433"/>
      <c r="F26" s="10" t="s">
        <v>73</v>
      </c>
      <c r="G26" s="433"/>
      <c r="H26" s="462">
        <f>Nitrogen</f>
        <v>0.59</v>
      </c>
      <c r="I26" s="433"/>
      <c r="J26" s="11">
        <f>D26*H26</f>
        <v>0</v>
      </c>
    </row>
    <row r="27" spans="1:33" x14ac:dyDescent="0.2">
      <c r="B27" s="39" t="s">
        <v>214</v>
      </c>
      <c r="C27" s="433"/>
      <c r="D27" s="461">
        <v>0</v>
      </c>
      <c r="E27" s="433"/>
      <c r="F27" s="10" t="s">
        <v>73</v>
      </c>
      <c r="G27" s="433"/>
      <c r="H27" s="462">
        <f>Phosphorous</f>
        <v>0.71</v>
      </c>
      <c r="I27" s="433"/>
      <c r="J27" s="11">
        <f>D27*H27</f>
        <v>0</v>
      </c>
    </row>
    <row r="28" spans="1:33" x14ac:dyDescent="0.2">
      <c r="B28" s="39" t="s">
        <v>215</v>
      </c>
      <c r="C28" s="433"/>
      <c r="D28" s="461">
        <v>0</v>
      </c>
      <c r="E28" s="433"/>
      <c r="F28" s="10" t="s">
        <v>73</v>
      </c>
      <c r="G28" s="433"/>
      <c r="H28" s="462">
        <f>Sulfur</f>
        <v>0.53</v>
      </c>
      <c r="I28" s="433"/>
      <c r="J28" s="460">
        <f>D28*H28</f>
        <v>0</v>
      </c>
    </row>
    <row r="29" spans="1:33" ht="5.0999999999999996" customHeight="1" x14ac:dyDescent="0.2">
      <c r="B29" s="433"/>
      <c r="C29" s="433"/>
      <c r="D29" s="31"/>
      <c r="E29" s="433"/>
      <c r="F29" s="7"/>
      <c r="G29" s="433"/>
      <c r="H29" s="115"/>
      <c r="I29" s="433"/>
      <c r="J29" s="11"/>
    </row>
    <row r="30" spans="1:33" x14ac:dyDescent="0.2">
      <c r="B30" s="40" t="s">
        <v>199</v>
      </c>
      <c r="C30" s="433"/>
      <c r="D30" s="31"/>
      <c r="E30" s="433"/>
      <c r="F30" s="7"/>
      <c r="G30" s="433"/>
      <c r="H30" s="115"/>
      <c r="I30" s="433"/>
      <c r="J30" s="423">
        <f>SUM(J34:J38)</f>
        <v>12.751999999999999</v>
      </c>
    </row>
    <row r="31" spans="1:33" s="44" customFormat="1" x14ac:dyDescent="0.2">
      <c r="A31" s="48"/>
      <c r="B31" s="465" t="s">
        <v>417</v>
      </c>
      <c r="C31" s="66"/>
      <c r="D31" s="67"/>
      <c r="E31" s="66"/>
      <c r="F31" s="68"/>
      <c r="G31" s="66"/>
      <c r="H31" s="79"/>
      <c r="I31" s="66"/>
      <c r="J31" s="88"/>
      <c r="L31" s="48"/>
      <c r="M31" s="48"/>
      <c r="N31" s="48"/>
      <c r="O31" s="48"/>
      <c r="P31" s="48"/>
      <c r="Q31" s="48"/>
      <c r="R31" s="48"/>
      <c r="S31" s="48"/>
      <c r="T31" s="48"/>
      <c r="U31" s="48"/>
      <c r="V31" s="48"/>
      <c r="W31" s="48"/>
      <c r="X31" s="48"/>
      <c r="Y31" s="48"/>
      <c r="Z31" s="48"/>
      <c r="AA31" s="48"/>
      <c r="AB31" s="48"/>
      <c r="AC31" s="48"/>
      <c r="AD31" s="48"/>
      <c r="AE31" s="48"/>
      <c r="AF31" s="48"/>
      <c r="AG31" s="48"/>
    </row>
    <row r="32" spans="1:33" s="44" customFormat="1" x14ac:dyDescent="0.2">
      <c r="A32" s="48"/>
      <c r="B32" s="465" t="s">
        <v>418</v>
      </c>
      <c r="C32" s="66"/>
      <c r="D32" s="67"/>
      <c r="E32" s="66"/>
      <c r="F32" s="68"/>
      <c r="G32" s="66"/>
      <c r="H32" s="79"/>
      <c r="I32" s="66"/>
      <c r="J32" s="88"/>
      <c r="L32" s="48"/>
      <c r="M32" s="48"/>
      <c r="N32" s="48"/>
      <c r="O32" s="48"/>
      <c r="P32" s="48"/>
      <c r="Q32" s="48"/>
      <c r="R32" s="48"/>
      <c r="S32" s="48"/>
      <c r="T32" s="48"/>
      <c r="U32" s="48"/>
      <c r="V32" s="48"/>
      <c r="W32" s="48"/>
      <c r="X32" s="48"/>
      <c r="Y32" s="48"/>
      <c r="Z32" s="48"/>
      <c r="AA32" s="48"/>
      <c r="AB32" s="48"/>
      <c r="AC32" s="48"/>
      <c r="AD32" s="48"/>
      <c r="AE32" s="48"/>
      <c r="AF32" s="48"/>
      <c r="AG32" s="48"/>
    </row>
    <row r="33" spans="1:33" s="44" customFormat="1" x14ac:dyDescent="0.2">
      <c r="A33" s="48"/>
      <c r="B33" s="465" t="s">
        <v>419</v>
      </c>
      <c r="C33" s="66"/>
      <c r="D33" s="67"/>
      <c r="E33" s="66"/>
      <c r="F33" s="68"/>
      <c r="G33" s="66"/>
      <c r="H33" s="79"/>
      <c r="I33" s="66"/>
      <c r="J33" s="88"/>
      <c r="L33" s="48"/>
      <c r="M33" s="48"/>
      <c r="N33" s="48"/>
      <c r="O33" s="48"/>
      <c r="P33" s="48"/>
      <c r="Q33" s="48"/>
      <c r="R33" s="48"/>
      <c r="S33" s="48"/>
      <c r="T33" s="48"/>
      <c r="U33" s="48"/>
      <c r="V33" s="48"/>
      <c r="W33" s="48"/>
      <c r="X33" s="48"/>
      <c r="Y33" s="48"/>
      <c r="Z33" s="48"/>
      <c r="AA33" s="48"/>
      <c r="AB33" s="48"/>
      <c r="AC33" s="48"/>
      <c r="AD33" s="48"/>
      <c r="AE33" s="48"/>
      <c r="AF33" s="48"/>
      <c r="AG33" s="48"/>
    </row>
    <row r="34" spans="1:33" x14ac:dyDescent="0.2">
      <c r="B34" s="432" t="s">
        <v>106</v>
      </c>
      <c r="C34" s="433"/>
      <c r="D34" s="461">
        <v>24</v>
      </c>
      <c r="E34" s="433"/>
      <c r="F34" s="10" t="s">
        <v>75</v>
      </c>
      <c r="G34" s="433"/>
      <c r="H34" s="462">
        <f>Glyphosphate</f>
        <v>0.18</v>
      </c>
      <c r="I34" s="433"/>
      <c r="J34" s="11">
        <f>D34*H34</f>
        <v>4.32</v>
      </c>
    </row>
    <row r="35" spans="1:33" x14ac:dyDescent="0.2">
      <c r="B35" s="432" t="s">
        <v>76</v>
      </c>
      <c r="C35" s="433"/>
      <c r="D35" s="502">
        <v>6.4</v>
      </c>
      <c r="E35" s="433"/>
      <c r="F35" s="10" t="s">
        <v>75</v>
      </c>
      <c r="G35" s="433"/>
      <c r="H35" s="462">
        <v>0.23</v>
      </c>
      <c r="I35" s="433"/>
      <c r="J35" s="11">
        <f>D35*H35</f>
        <v>1.4720000000000002</v>
      </c>
    </row>
    <row r="36" spans="1:33" ht="12.75" customHeight="1" x14ac:dyDescent="0.2">
      <c r="B36" s="39" t="s">
        <v>476</v>
      </c>
      <c r="C36" s="433"/>
      <c r="D36" s="461">
        <v>24</v>
      </c>
      <c r="E36" s="433"/>
      <c r="F36" s="10" t="s">
        <v>75</v>
      </c>
      <c r="G36" s="433"/>
      <c r="H36" s="462">
        <f>two4d</f>
        <v>0.28999999999999998</v>
      </c>
      <c r="I36" s="433"/>
      <c r="J36" s="11">
        <f>D36*H36</f>
        <v>6.9599999999999991</v>
      </c>
    </row>
    <row r="37" spans="1:33" x14ac:dyDescent="0.2">
      <c r="B37" s="39"/>
      <c r="C37" s="433"/>
      <c r="D37" s="463"/>
      <c r="E37" s="433"/>
      <c r="F37" s="10"/>
      <c r="G37" s="433"/>
      <c r="H37" s="464"/>
      <c r="I37" s="433"/>
      <c r="J37" s="11"/>
    </row>
    <row r="38" spans="1:33" x14ac:dyDescent="0.2">
      <c r="B38" s="39"/>
      <c r="C38" s="433"/>
      <c r="D38" s="463"/>
      <c r="E38" s="433"/>
      <c r="F38" s="10"/>
      <c r="G38" s="433"/>
      <c r="H38" s="464"/>
      <c r="I38" s="433"/>
      <c r="J38" s="11"/>
    </row>
    <row r="39" spans="1:33" ht="5.25" customHeight="1" x14ac:dyDescent="0.2">
      <c r="B39" s="433"/>
      <c r="C39" s="433"/>
      <c r="D39" s="116"/>
      <c r="E39" s="433"/>
      <c r="F39" s="7"/>
      <c r="G39" s="433"/>
      <c r="H39" s="115"/>
      <c r="I39" s="433"/>
      <c r="J39" s="11"/>
    </row>
    <row r="40" spans="1:33" x14ac:dyDescent="0.2">
      <c r="B40" s="40" t="s">
        <v>306</v>
      </c>
      <c r="C40" s="433"/>
      <c r="D40" s="117"/>
      <c r="E40" s="433"/>
      <c r="F40" s="7"/>
      <c r="G40" s="433"/>
      <c r="H40" s="115"/>
      <c r="I40" s="433"/>
      <c r="J40" s="423">
        <f>SUM(J41:J44)</f>
        <v>11.585500000000001</v>
      </c>
    </row>
    <row r="41" spans="1:33" x14ac:dyDescent="0.2">
      <c r="B41" s="26" t="s">
        <v>424</v>
      </c>
      <c r="C41" s="433"/>
      <c r="D41" s="467">
        <f>'Machinery Costs'!M201</f>
        <v>1.88</v>
      </c>
      <c r="E41" s="433"/>
      <c r="F41" s="10" t="s">
        <v>145</v>
      </c>
      <c r="G41" s="433"/>
      <c r="H41" s="462">
        <f>Diesel</f>
        <v>2</v>
      </c>
      <c r="I41" s="433"/>
      <c r="J41" s="11">
        <f>D41*H41</f>
        <v>3.76</v>
      </c>
    </row>
    <row r="42" spans="1:33" x14ac:dyDescent="0.2">
      <c r="B42" s="26" t="s">
        <v>144</v>
      </c>
      <c r="C42" s="433"/>
      <c r="D42" s="30">
        <v>1</v>
      </c>
      <c r="E42" s="433"/>
      <c r="F42" s="10" t="s">
        <v>74</v>
      </c>
      <c r="G42" s="433"/>
      <c r="H42" s="468">
        <f>'Machinery Costs'!I201</f>
        <v>0.56000000000000005</v>
      </c>
      <c r="I42" s="433"/>
      <c r="J42" s="11">
        <f>D42*H42</f>
        <v>0.56000000000000005</v>
      </c>
    </row>
    <row r="43" spans="1:33" x14ac:dyDescent="0.2">
      <c r="B43" s="26" t="s">
        <v>82</v>
      </c>
      <c r="C43" s="433"/>
      <c r="D43" s="30">
        <v>1</v>
      </c>
      <c r="E43" s="433"/>
      <c r="F43" s="10" t="s">
        <v>74</v>
      </c>
      <c r="G43" s="433"/>
      <c r="H43" s="468">
        <f>'Machinery Costs'!G201</f>
        <v>4.62</v>
      </c>
      <c r="I43" s="433"/>
      <c r="J43" s="11">
        <f>D43*H43</f>
        <v>4.62</v>
      </c>
    </row>
    <row r="44" spans="1:33" x14ac:dyDescent="0.2">
      <c r="B44" s="26" t="s">
        <v>209</v>
      </c>
      <c r="C44" s="433"/>
      <c r="D44" s="467">
        <f>'Machinery Costs'!L201</f>
        <v>0.14299999999999999</v>
      </c>
      <c r="E44" s="433"/>
      <c r="F44" s="84" t="s">
        <v>393</v>
      </c>
      <c r="G44" s="433"/>
      <c r="H44" s="462">
        <f>Labor</f>
        <v>18.5</v>
      </c>
      <c r="I44" s="433"/>
      <c r="J44" s="11">
        <f>D44*H44</f>
        <v>2.6454999999999997</v>
      </c>
    </row>
    <row r="45" spans="1:33" ht="5.25" customHeight="1" x14ac:dyDescent="0.2">
      <c r="B45" s="433"/>
      <c r="C45" s="433"/>
      <c r="D45" s="31"/>
      <c r="E45" s="433"/>
      <c r="F45" s="7"/>
      <c r="G45" s="433"/>
      <c r="H45" s="115"/>
      <c r="I45" s="433"/>
      <c r="J45" s="11"/>
    </row>
    <row r="46" spans="1:33" x14ac:dyDescent="0.2">
      <c r="B46" s="40" t="s">
        <v>200</v>
      </c>
      <c r="C46" s="433"/>
      <c r="D46" s="117"/>
      <c r="E46" s="433"/>
      <c r="F46" s="7"/>
      <c r="G46" s="433"/>
      <c r="H46" s="115"/>
      <c r="I46" s="433"/>
      <c r="J46" s="423">
        <f>SUM(J47:J48)</f>
        <v>2.5</v>
      </c>
    </row>
    <row r="47" spans="1:33" x14ac:dyDescent="0.2">
      <c r="B47" s="432" t="s">
        <v>205</v>
      </c>
      <c r="C47" s="433"/>
      <c r="D47" s="461">
        <v>0</v>
      </c>
      <c r="E47" s="433"/>
      <c r="F47" s="10" t="s">
        <v>74</v>
      </c>
      <c r="G47" s="433"/>
      <c r="H47" s="462">
        <f>Sprayer</f>
        <v>2</v>
      </c>
      <c r="I47" s="433"/>
      <c r="J47" s="11">
        <f>D47*H47</f>
        <v>0</v>
      </c>
    </row>
    <row r="48" spans="1:33" x14ac:dyDescent="0.2">
      <c r="B48" s="432" t="s">
        <v>477</v>
      </c>
      <c r="C48" s="433"/>
      <c r="D48" s="461">
        <v>1</v>
      </c>
      <c r="E48" s="433"/>
      <c r="F48" s="10" t="s">
        <v>74</v>
      </c>
      <c r="G48" s="433"/>
      <c r="H48" s="462">
        <f>Shooter</f>
        <v>2.5</v>
      </c>
      <c r="I48" s="433"/>
      <c r="J48" s="11">
        <f>D48*H48</f>
        <v>2.5</v>
      </c>
    </row>
    <row r="49" spans="1:33" ht="5.25" customHeight="1" x14ac:dyDescent="0.2">
      <c r="B49" s="433"/>
      <c r="C49" s="433"/>
      <c r="D49" s="31"/>
      <c r="E49" s="433"/>
      <c r="F49" s="7"/>
      <c r="G49" s="433"/>
      <c r="H49" s="115"/>
      <c r="I49" s="433"/>
      <c r="J49" s="11"/>
    </row>
    <row r="50" spans="1:33" x14ac:dyDescent="0.2">
      <c r="B50" s="40" t="s">
        <v>201</v>
      </c>
      <c r="C50" s="433"/>
      <c r="D50" s="31"/>
      <c r="E50" s="433"/>
      <c r="F50" s="7"/>
      <c r="G50" s="433"/>
      <c r="H50" s="115"/>
      <c r="I50" s="433"/>
      <c r="J50" s="423">
        <f>SUM(J51:J53)</f>
        <v>0</v>
      </c>
    </row>
    <row r="51" spans="1:33" x14ac:dyDescent="0.2">
      <c r="B51" s="432" t="s">
        <v>266</v>
      </c>
      <c r="C51" s="433"/>
      <c r="D51" s="30">
        <v>1</v>
      </c>
      <c r="E51" s="433"/>
      <c r="F51" s="10" t="s">
        <v>74</v>
      </c>
      <c r="G51" s="433"/>
      <c r="H51" s="388">
        <v>0</v>
      </c>
      <c r="I51" s="433"/>
      <c r="J51" s="11">
        <f>D51*H51</f>
        <v>0</v>
      </c>
    </row>
    <row r="52" spans="1:33" x14ac:dyDescent="0.2">
      <c r="B52" s="26" t="s">
        <v>208</v>
      </c>
      <c r="C52" s="433"/>
      <c r="D52" s="30"/>
      <c r="E52" s="433"/>
      <c r="F52" s="10"/>
      <c r="G52" s="433"/>
      <c r="H52" s="471"/>
      <c r="I52" s="433"/>
      <c r="J52" s="11">
        <f>D52*H52</f>
        <v>0</v>
      </c>
    </row>
    <row r="53" spans="1:33" x14ac:dyDescent="0.2">
      <c r="B53" s="26" t="s">
        <v>210</v>
      </c>
      <c r="C53" s="433"/>
      <c r="D53" s="309"/>
      <c r="E53" s="433"/>
      <c r="F53" s="10"/>
      <c r="G53" s="433"/>
      <c r="H53" s="471"/>
      <c r="I53" s="433"/>
      <c r="J53" s="11"/>
    </row>
    <row r="54" spans="1:33" ht="5.0999999999999996" customHeight="1" x14ac:dyDescent="0.2">
      <c r="B54" s="433"/>
      <c r="C54" s="433"/>
      <c r="D54" s="31"/>
      <c r="E54" s="433"/>
      <c r="F54" s="7"/>
      <c r="G54" s="433"/>
      <c r="H54" s="31"/>
      <c r="I54" s="433"/>
      <c r="J54" s="11"/>
    </row>
    <row r="55" spans="1:33" ht="14.25" x14ac:dyDescent="0.2">
      <c r="B55" s="66" t="s">
        <v>385</v>
      </c>
      <c r="C55" s="433"/>
      <c r="D55" s="31"/>
      <c r="E55" s="433"/>
      <c r="F55" s="7"/>
      <c r="G55" s="433"/>
      <c r="H55" s="31"/>
      <c r="I55" s="433"/>
      <c r="J55" s="11">
        <f>+(J17+J23+J30+J40+J46+J50)*operloan*0.5</f>
        <v>1.3584375</v>
      </c>
    </row>
    <row r="56" spans="1:33" ht="5.25" customHeight="1" x14ac:dyDescent="0.2">
      <c r="B56" s="433"/>
      <c r="C56" s="433"/>
      <c r="D56" s="31"/>
      <c r="E56" s="433"/>
      <c r="F56" s="7"/>
      <c r="G56" s="433"/>
      <c r="H56" s="31"/>
      <c r="I56" s="433"/>
      <c r="J56" s="11"/>
    </row>
    <row r="57" spans="1:33" x14ac:dyDescent="0.2">
      <c r="B57" s="40" t="s">
        <v>177</v>
      </c>
      <c r="C57" s="40"/>
      <c r="D57" s="91"/>
      <c r="E57" s="40"/>
      <c r="F57" s="41"/>
      <c r="G57" s="40"/>
      <c r="H57" s="91"/>
      <c r="I57" s="40"/>
      <c r="J57" s="42">
        <f>SUM(J17:J55)-(J17+J23+J30+J40+J46+J50)</f>
        <v>55.695937499999992</v>
      </c>
    </row>
    <row r="58" spans="1:33" x14ac:dyDescent="0.2">
      <c r="B58" s="433" t="s">
        <v>178</v>
      </c>
      <c r="C58" s="433"/>
      <c r="D58" s="31"/>
      <c r="E58" s="433"/>
      <c r="F58" s="7"/>
      <c r="G58" s="433"/>
      <c r="H58" s="31"/>
      <c r="I58" s="433"/>
      <c r="J58" s="11">
        <f>J57/D13</f>
        <v>6.961992187499999</v>
      </c>
    </row>
    <row r="59" spans="1:33" ht="5.25" customHeight="1" x14ac:dyDescent="0.2">
      <c r="B59" s="433"/>
      <c r="C59" s="433"/>
      <c r="D59" s="31"/>
      <c r="E59" s="433"/>
      <c r="F59" s="7"/>
      <c r="G59" s="433"/>
      <c r="H59" s="31"/>
      <c r="I59" s="433"/>
      <c r="J59" s="11"/>
    </row>
    <row r="60" spans="1:33" s="33" customFormat="1" x14ac:dyDescent="0.2">
      <c r="A60" s="32"/>
      <c r="B60" s="431" t="s">
        <v>99</v>
      </c>
      <c r="C60" s="431"/>
      <c r="D60" s="92"/>
      <c r="E60" s="431"/>
      <c r="F60" s="37"/>
      <c r="G60" s="431"/>
      <c r="H60" s="92"/>
      <c r="I60" s="431"/>
      <c r="J60" s="38">
        <f>J13-J57</f>
        <v>88.304062500000015</v>
      </c>
      <c r="L60" s="32"/>
      <c r="M60" s="32"/>
      <c r="N60" s="32"/>
      <c r="O60" s="32"/>
      <c r="P60" s="32"/>
      <c r="Q60" s="32"/>
      <c r="R60" s="32"/>
      <c r="S60" s="32"/>
      <c r="T60" s="32"/>
      <c r="U60" s="32"/>
      <c r="V60" s="32"/>
      <c r="W60" s="32"/>
      <c r="X60" s="32"/>
      <c r="Y60" s="32"/>
      <c r="Z60" s="32"/>
      <c r="AA60" s="32"/>
      <c r="AB60" s="32"/>
      <c r="AC60" s="32"/>
      <c r="AD60" s="32"/>
      <c r="AE60" s="32"/>
      <c r="AF60" s="32"/>
      <c r="AG60" s="32"/>
    </row>
    <row r="61" spans="1:33" ht="24.75" customHeight="1" x14ac:dyDescent="0.2">
      <c r="B61" s="5" t="s">
        <v>426</v>
      </c>
      <c r="C61" s="433"/>
      <c r="D61" s="31"/>
      <c r="E61" s="433"/>
      <c r="F61" s="7"/>
      <c r="G61" s="433"/>
      <c r="H61" s="31"/>
      <c r="I61" s="433"/>
      <c r="J61" s="11"/>
    </row>
    <row r="62" spans="1:33" x14ac:dyDescent="0.2">
      <c r="A62" s="27"/>
      <c r="B62" s="557" t="s">
        <v>267</v>
      </c>
      <c r="C62" s="557"/>
      <c r="D62" s="557"/>
      <c r="E62" s="433"/>
      <c r="F62" s="10" t="s">
        <v>74</v>
      </c>
      <c r="G62" s="433"/>
      <c r="H62" s="468">
        <f>'Machinery Costs'!C201</f>
        <v>7.9899999999999993</v>
      </c>
      <c r="I62" s="433"/>
      <c r="J62" s="11">
        <f>H62</f>
        <v>7.9899999999999993</v>
      </c>
      <c r="L62" s="27"/>
      <c r="M62" s="27"/>
      <c r="N62" s="27"/>
      <c r="O62" s="27"/>
      <c r="P62" s="27"/>
      <c r="Q62" s="27"/>
      <c r="R62" s="27"/>
      <c r="S62" s="27"/>
      <c r="T62" s="27"/>
      <c r="U62" s="27"/>
      <c r="V62" s="27"/>
      <c r="W62" s="27"/>
      <c r="X62" s="27"/>
      <c r="Y62" s="27"/>
      <c r="Z62" s="27"/>
      <c r="AA62" s="27"/>
      <c r="AB62" s="27"/>
      <c r="AC62" s="27"/>
      <c r="AD62" s="27"/>
      <c r="AE62" s="27"/>
      <c r="AF62" s="27"/>
      <c r="AG62" s="27"/>
    </row>
    <row r="63" spans="1:33" x14ac:dyDescent="0.2">
      <c r="A63" s="27"/>
      <c r="B63" s="557" t="s">
        <v>478</v>
      </c>
      <c r="C63" s="557"/>
      <c r="D63" s="557"/>
      <c r="E63" s="433"/>
      <c r="F63" s="10" t="s">
        <v>74</v>
      </c>
      <c r="G63" s="433"/>
      <c r="H63" s="468">
        <f>'Machinery Costs'!D201</f>
        <v>6.25</v>
      </c>
      <c r="I63" s="433"/>
      <c r="J63" s="11">
        <f>H63</f>
        <v>6.25</v>
      </c>
      <c r="L63" s="27"/>
      <c r="M63" s="27"/>
      <c r="N63" s="27"/>
      <c r="O63" s="27"/>
      <c r="P63" s="27"/>
      <c r="Q63" s="27"/>
      <c r="R63" s="27"/>
      <c r="S63" s="27"/>
      <c r="T63" s="27"/>
      <c r="U63" s="27"/>
      <c r="V63" s="27"/>
      <c r="W63" s="27"/>
      <c r="X63" s="27"/>
      <c r="Y63" s="27"/>
      <c r="Z63" s="27"/>
      <c r="AA63" s="27"/>
      <c r="AB63" s="27"/>
      <c r="AC63" s="27"/>
      <c r="AD63" s="27"/>
      <c r="AE63" s="27"/>
      <c r="AF63" s="27"/>
      <c r="AG63" s="27"/>
    </row>
    <row r="64" spans="1:33" x14ac:dyDescent="0.2">
      <c r="A64" s="27"/>
      <c r="B64" s="557" t="s">
        <v>479</v>
      </c>
      <c r="C64" s="557"/>
      <c r="D64" s="557"/>
      <c r="E64" s="433"/>
      <c r="F64" s="10" t="s">
        <v>74</v>
      </c>
      <c r="G64" s="433"/>
      <c r="H64" s="468">
        <f>'Machinery Costs'!E201</f>
        <v>1.8600000000000003</v>
      </c>
      <c r="I64" s="433"/>
      <c r="J64" s="11">
        <f>H64</f>
        <v>1.8600000000000003</v>
      </c>
      <c r="L64" s="27"/>
      <c r="M64" s="27"/>
      <c r="N64" s="27"/>
      <c r="O64" s="27"/>
      <c r="P64" s="27"/>
      <c r="Q64" s="27"/>
      <c r="R64" s="27"/>
      <c r="S64" s="27"/>
      <c r="T64" s="27"/>
      <c r="U64" s="27"/>
      <c r="V64" s="27"/>
      <c r="W64" s="27"/>
      <c r="X64" s="27"/>
      <c r="Y64" s="27"/>
      <c r="Z64" s="27"/>
      <c r="AA64" s="27"/>
      <c r="AB64" s="27"/>
      <c r="AC64" s="27"/>
      <c r="AD64" s="27"/>
      <c r="AE64" s="27"/>
      <c r="AF64" s="27"/>
      <c r="AG64" s="27"/>
    </row>
    <row r="65" spans="1:33" x14ac:dyDescent="0.2">
      <c r="B65" s="432" t="s">
        <v>113</v>
      </c>
      <c r="C65" s="433"/>
      <c r="D65" s="433"/>
      <c r="E65" s="433"/>
      <c r="F65" s="10" t="s">
        <v>74</v>
      </c>
      <c r="G65" s="433"/>
      <c r="H65" s="470">
        <f>ROUND((D13*H13)*D67-(J23+J30+H51)*D67, 0)</f>
        <v>43</v>
      </c>
      <c r="I65" s="433"/>
      <c r="J65" s="11">
        <f>+H65</f>
        <v>43</v>
      </c>
    </row>
    <row r="66" spans="1:33" ht="12.75" customHeight="1" x14ac:dyDescent="0.2">
      <c r="B66" s="433" t="s">
        <v>103</v>
      </c>
      <c r="C66" s="433"/>
      <c r="D66" s="31"/>
      <c r="E66" s="433"/>
      <c r="F66" s="7"/>
      <c r="G66" s="433"/>
      <c r="H66" s="128"/>
      <c r="I66" s="433"/>
      <c r="J66" s="11"/>
    </row>
    <row r="67" spans="1:33" ht="12.75" customHeight="1" x14ac:dyDescent="0.2">
      <c r="B67" s="433" t="s">
        <v>104</v>
      </c>
      <c r="C67" s="433"/>
      <c r="D67" s="473">
        <f>ownershare</f>
        <v>0.33</v>
      </c>
      <c r="E67" s="433"/>
      <c r="F67" s="7"/>
      <c r="G67" s="433"/>
      <c r="H67" s="115"/>
      <c r="I67" s="433"/>
      <c r="J67" s="11"/>
    </row>
    <row r="68" spans="1:33" ht="12.75" customHeight="1" x14ac:dyDescent="0.2">
      <c r="B68" s="433" t="s">
        <v>105</v>
      </c>
      <c r="C68" s="433"/>
      <c r="D68" s="473">
        <f>opershare</f>
        <v>0.67</v>
      </c>
      <c r="E68" s="433"/>
      <c r="F68" s="7"/>
      <c r="G68" s="433"/>
      <c r="H68" s="115"/>
      <c r="I68" s="433"/>
      <c r="J68" s="11"/>
    </row>
    <row r="69" spans="1:33" x14ac:dyDescent="0.2">
      <c r="B69" s="474"/>
      <c r="C69" s="474"/>
      <c r="D69" s="475"/>
      <c r="E69" s="474"/>
      <c r="F69" s="475"/>
      <c r="G69" s="433"/>
      <c r="H69" s="31"/>
      <c r="I69" s="433"/>
      <c r="J69" s="11"/>
    </row>
    <row r="70" spans="1:33" ht="14.25" x14ac:dyDescent="0.2">
      <c r="B70" s="295" t="s">
        <v>384</v>
      </c>
      <c r="C70" s="433"/>
      <c r="D70" s="31"/>
      <c r="E70" s="433"/>
      <c r="F70" s="7"/>
      <c r="G70" s="433"/>
      <c r="H70" s="31"/>
      <c r="I70" s="433"/>
      <c r="J70" s="11">
        <f>ROUND(($J$17+$J$23+$J$30+$J$40+$J$46+$J$50)*OH, 0)</f>
        <v>3</v>
      </c>
    </row>
    <row r="71" spans="1:33" ht="14.25" x14ac:dyDescent="0.2">
      <c r="B71" s="295" t="s">
        <v>401</v>
      </c>
      <c r="C71" s="13"/>
      <c r="D71" s="116"/>
      <c r="E71" s="433"/>
      <c r="F71" s="7"/>
      <c r="G71" s="433"/>
      <c r="H71" s="31"/>
      <c r="I71" s="433"/>
      <c r="J71" s="11">
        <v>7</v>
      </c>
      <c r="K71" s="341"/>
      <c r="AG71"/>
    </row>
    <row r="72" spans="1:33" ht="5.25" customHeight="1" x14ac:dyDescent="0.2">
      <c r="B72" s="433"/>
      <c r="C72" s="433"/>
      <c r="D72" s="31"/>
      <c r="E72" s="433"/>
      <c r="F72" s="7"/>
      <c r="G72" s="433"/>
      <c r="H72" s="31"/>
      <c r="I72" s="433"/>
      <c r="J72" s="11"/>
    </row>
    <row r="73" spans="1:33" x14ac:dyDescent="0.2">
      <c r="B73" s="40" t="s">
        <v>100</v>
      </c>
      <c r="C73" s="40"/>
      <c r="D73" s="91"/>
      <c r="E73" s="40"/>
      <c r="F73" s="41"/>
      <c r="G73" s="40"/>
      <c r="H73" s="91"/>
      <c r="I73" s="40"/>
      <c r="J73" s="42">
        <f>SUM(J61:J71)</f>
        <v>69.099999999999994</v>
      </c>
    </row>
    <row r="74" spans="1:33" x14ac:dyDescent="0.2">
      <c r="B74" s="433" t="s">
        <v>101</v>
      </c>
      <c r="C74" s="433"/>
      <c r="D74" s="31"/>
      <c r="E74" s="433"/>
      <c r="F74" s="7"/>
      <c r="G74" s="433"/>
      <c r="H74" s="31"/>
      <c r="I74" s="433"/>
      <c r="J74" s="11">
        <f>J73/D13</f>
        <v>8.6374999999999993</v>
      </c>
    </row>
    <row r="75" spans="1:33" x14ac:dyDescent="0.2">
      <c r="B75" s="433"/>
      <c r="C75" s="433"/>
      <c r="D75" s="31"/>
      <c r="E75" s="433"/>
      <c r="F75" s="7"/>
      <c r="G75" s="433"/>
      <c r="H75" s="31"/>
      <c r="I75" s="433"/>
      <c r="J75" s="11"/>
    </row>
    <row r="76" spans="1:33" x14ac:dyDescent="0.2">
      <c r="B76" s="40" t="s">
        <v>114</v>
      </c>
      <c r="C76" s="40"/>
      <c r="D76" s="91"/>
      <c r="E76" s="40"/>
      <c r="F76" s="41"/>
      <c r="G76" s="40"/>
      <c r="H76" s="91"/>
      <c r="I76" s="40"/>
      <c r="J76" s="42">
        <f>J57+J73</f>
        <v>124.79593749999998</v>
      </c>
    </row>
    <row r="77" spans="1:33" s="44" customFormat="1" x14ac:dyDescent="0.2">
      <c r="A77" s="48"/>
      <c r="B77" s="66" t="s">
        <v>170</v>
      </c>
      <c r="C77" s="66"/>
      <c r="D77" s="67"/>
      <c r="E77" s="66"/>
      <c r="F77" s="68"/>
      <c r="G77" s="66"/>
      <c r="H77" s="67"/>
      <c r="I77" s="66"/>
      <c r="J77" s="11">
        <f>J76/D13</f>
        <v>15.599492187499997</v>
      </c>
      <c r="L77" s="48"/>
      <c r="M77" s="48"/>
      <c r="N77" s="48"/>
      <c r="O77" s="48"/>
      <c r="P77" s="48"/>
      <c r="Q77" s="48"/>
      <c r="R77" s="48"/>
      <c r="S77" s="48"/>
      <c r="T77" s="48"/>
      <c r="U77" s="48"/>
      <c r="V77" s="48"/>
      <c r="W77" s="48"/>
      <c r="X77" s="48"/>
      <c r="Y77" s="48"/>
      <c r="Z77" s="48"/>
      <c r="AA77" s="48"/>
      <c r="AB77" s="48"/>
      <c r="AC77" s="48"/>
      <c r="AD77" s="48"/>
      <c r="AE77" s="48"/>
      <c r="AF77" s="48"/>
      <c r="AG77" s="48"/>
    </row>
    <row r="78" spans="1:33" x14ac:dyDescent="0.2">
      <c r="B78" s="433"/>
      <c r="C78" s="433"/>
      <c r="D78" s="31"/>
      <c r="E78" s="433"/>
      <c r="F78" s="7"/>
      <c r="G78" s="433"/>
      <c r="H78" s="31"/>
      <c r="I78" s="433"/>
      <c r="J78" s="11"/>
    </row>
    <row r="79" spans="1:33" s="33" customFormat="1" x14ac:dyDescent="0.2">
      <c r="A79" s="32"/>
      <c r="B79" s="40" t="s">
        <v>64</v>
      </c>
      <c r="C79" s="40"/>
      <c r="D79" s="91"/>
      <c r="E79" s="40"/>
      <c r="F79" s="41"/>
      <c r="G79" s="40"/>
      <c r="H79" s="91"/>
      <c r="I79" s="40"/>
      <c r="J79" s="42">
        <f>J13-J76</f>
        <v>19.20406250000002</v>
      </c>
      <c r="L79" s="32"/>
      <c r="M79" s="32"/>
      <c r="N79" s="32"/>
      <c r="O79" s="32"/>
      <c r="P79" s="32"/>
      <c r="Q79" s="32"/>
      <c r="R79" s="32"/>
      <c r="S79" s="32"/>
      <c r="T79" s="32"/>
      <c r="U79" s="32"/>
      <c r="V79" s="32"/>
      <c r="W79" s="32"/>
      <c r="X79" s="32"/>
      <c r="Y79" s="32"/>
      <c r="Z79" s="32"/>
      <c r="AA79" s="32"/>
      <c r="AB79" s="32"/>
      <c r="AC79" s="32"/>
      <c r="AD79" s="32"/>
      <c r="AE79" s="32"/>
      <c r="AF79" s="32"/>
      <c r="AG79" s="32"/>
    </row>
    <row r="80" spans="1:33" x14ac:dyDescent="0.2">
      <c r="B80" s="2"/>
      <c r="C80" s="2"/>
      <c r="D80" s="1"/>
      <c r="E80" s="2"/>
      <c r="F80" s="3"/>
      <c r="G80" s="2"/>
      <c r="H80" s="1"/>
      <c r="I80" s="2"/>
      <c r="J80" s="4"/>
      <c r="K80" s="123"/>
    </row>
    <row r="81" spans="2:21" ht="14.25" x14ac:dyDescent="0.2">
      <c r="B81" s="187" t="s">
        <v>65</v>
      </c>
      <c r="C81" s="187"/>
      <c r="D81" s="190"/>
      <c r="E81" s="187"/>
      <c r="F81" s="439"/>
      <c r="G81" s="187"/>
      <c r="H81" s="190"/>
      <c r="I81" s="187"/>
      <c r="J81" s="187"/>
      <c r="K81" s="124"/>
      <c r="M81" s="554"/>
      <c r="N81" s="554"/>
      <c r="O81" s="554"/>
      <c r="P81" s="554"/>
      <c r="Q81" s="554"/>
      <c r="R81" s="554"/>
      <c r="S81" s="554"/>
      <c r="T81" s="554"/>
      <c r="U81" s="554"/>
    </row>
    <row r="82" spans="2:21" s="341" customFormat="1" ht="15.6" customHeight="1" x14ac:dyDescent="0.2">
      <c r="B82" s="554" t="s">
        <v>480</v>
      </c>
      <c r="C82" s="554"/>
      <c r="D82" s="554"/>
      <c r="E82" s="554"/>
      <c r="F82" s="554"/>
      <c r="G82" s="554"/>
      <c r="H82" s="554"/>
      <c r="I82" s="554"/>
      <c r="J82" s="554"/>
    </row>
    <row r="83" spans="2:21" s="341" customFormat="1" ht="16.5" customHeight="1" x14ac:dyDescent="0.2">
      <c r="B83" s="554" t="s">
        <v>432</v>
      </c>
      <c r="C83" s="554"/>
      <c r="D83" s="554"/>
      <c r="E83" s="554"/>
      <c r="F83" s="554"/>
      <c r="G83" s="554"/>
      <c r="H83" s="554"/>
      <c r="I83" s="554"/>
      <c r="J83" s="554"/>
    </row>
    <row r="84" spans="2:21" s="341" customFormat="1" ht="30" customHeight="1" x14ac:dyDescent="0.2">
      <c r="B84" s="530" t="s">
        <v>402</v>
      </c>
      <c r="C84" s="531"/>
      <c r="D84" s="531"/>
      <c r="E84" s="531"/>
      <c r="F84" s="531"/>
      <c r="G84" s="531"/>
      <c r="H84" s="531"/>
      <c r="I84" s="531"/>
      <c r="J84" s="531"/>
    </row>
    <row r="85" spans="2:21" x14ac:dyDescent="0.2">
      <c r="B85" s="433"/>
      <c r="C85" s="433"/>
      <c r="D85" s="31"/>
      <c r="E85" s="433"/>
      <c r="F85" s="7"/>
      <c r="G85" s="433"/>
      <c r="H85" s="31"/>
      <c r="I85" s="433"/>
      <c r="J85" s="433"/>
    </row>
    <row r="86" spans="2:21" x14ac:dyDescent="0.2">
      <c r="B86" s="15" t="s">
        <v>66</v>
      </c>
      <c r="C86" s="433"/>
      <c r="D86" s="16" t="s">
        <v>67</v>
      </c>
      <c r="E86" s="433"/>
      <c r="F86" s="7"/>
      <c r="G86" s="433"/>
      <c r="H86" s="16" t="s">
        <v>69</v>
      </c>
      <c r="I86" s="433"/>
      <c r="J86" s="433"/>
    </row>
    <row r="87" spans="2:21" x14ac:dyDescent="0.2">
      <c r="B87" s="433"/>
      <c r="C87" s="433"/>
      <c r="D87" s="17">
        <v>0.1</v>
      </c>
      <c r="E87" s="433"/>
      <c r="F87" s="7" t="s">
        <v>68</v>
      </c>
      <c r="G87" s="433"/>
      <c r="H87" s="17">
        <v>0.1</v>
      </c>
      <c r="I87" s="433"/>
      <c r="J87" s="433"/>
    </row>
    <row r="88" spans="2:21" x14ac:dyDescent="0.2">
      <c r="B88" s="433"/>
      <c r="C88" s="433"/>
      <c r="D88" s="18"/>
      <c r="E88" s="2"/>
      <c r="F88" s="1" t="s">
        <v>70</v>
      </c>
      <c r="G88" s="2"/>
      <c r="H88" s="18"/>
      <c r="I88" s="433"/>
      <c r="J88" s="433"/>
    </row>
    <row r="89" spans="2:21" x14ac:dyDescent="0.2">
      <c r="B89" s="19" t="s">
        <v>71</v>
      </c>
      <c r="C89" s="433"/>
      <c r="D89" s="503">
        <f>F89*(1-D87)</f>
        <v>7.2</v>
      </c>
      <c r="E89" s="20"/>
      <c r="F89" s="21">
        <f>D13</f>
        <v>8</v>
      </c>
      <c r="G89" s="20"/>
      <c r="H89" s="503">
        <f>F89*(1+H87)</f>
        <v>8.8000000000000007</v>
      </c>
      <c r="I89" s="433"/>
      <c r="J89" s="433"/>
    </row>
    <row r="90" spans="2:21" ht="4.5" customHeight="1" x14ac:dyDescent="0.2">
      <c r="B90" s="433"/>
      <c r="C90" s="433"/>
      <c r="D90" s="31"/>
      <c r="E90" s="433"/>
      <c r="F90" s="7"/>
      <c r="G90" s="433"/>
      <c r="H90" s="31"/>
      <c r="I90" s="433"/>
      <c r="J90" s="433"/>
    </row>
    <row r="91" spans="2:21" x14ac:dyDescent="0.2">
      <c r="B91" s="433" t="s">
        <v>264</v>
      </c>
      <c r="C91" s="433"/>
      <c r="D91" s="22">
        <f>$J$57/D89</f>
        <v>7.7355468749999989</v>
      </c>
      <c r="E91" s="433"/>
      <c r="F91" s="22">
        <f>$J$57/F89</f>
        <v>6.961992187499999</v>
      </c>
      <c r="G91" s="433"/>
      <c r="H91" s="22">
        <f>$J$57/H89</f>
        <v>6.3290838068181801</v>
      </c>
      <c r="I91" s="433"/>
      <c r="J91" s="433"/>
    </row>
    <row r="92" spans="2:21" ht="4.5" customHeight="1" x14ac:dyDescent="0.2">
      <c r="B92" s="433"/>
      <c r="C92" s="433"/>
      <c r="D92" s="31"/>
      <c r="E92" s="433"/>
      <c r="F92" s="7"/>
      <c r="G92" s="433"/>
      <c r="H92" s="31"/>
      <c r="I92" s="433"/>
      <c r="J92" s="433"/>
    </row>
    <row r="93" spans="2:21" x14ac:dyDescent="0.2">
      <c r="B93" s="433" t="s">
        <v>265</v>
      </c>
      <c r="C93" s="433"/>
      <c r="D93" s="22">
        <f>$J$73/D89</f>
        <v>9.5972222222222214</v>
      </c>
      <c r="E93" s="433"/>
      <c r="F93" s="22">
        <f>$J$73/F89</f>
        <v>8.6374999999999993</v>
      </c>
      <c r="G93" s="433"/>
      <c r="H93" s="22">
        <f>$J$73/H89</f>
        <v>7.8522727272727257</v>
      </c>
      <c r="I93" s="433"/>
      <c r="J93" s="433"/>
    </row>
    <row r="94" spans="2:21" ht="3.75" customHeight="1" x14ac:dyDescent="0.2">
      <c r="B94" s="433"/>
      <c r="C94" s="433"/>
      <c r="D94" s="31"/>
      <c r="E94" s="433"/>
      <c r="F94" s="7"/>
      <c r="G94" s="433"/>
      <c r="H94" s="31"/>
      <c r="I94" s="433"/>
      <c r="J94" s="433"/>
    </row>
    <row r="95" spans="2:21" x14ac:dyDescent="0.2">
      <c r="B95" s="433" t="s">
        <v>72</v>
      </c>
      <c r="C95" s="433"/>
      <c r="D95" s="22">
        <f>$J$76/D89</f>
        <v>17.332769097222219</v>
      </c>
      <c r="E95" s="433"/>
      <c r="F95" s="22">
        <f>$J$76/F89</f>
        <v>15.599492187499997</v>
      </c>
      <c r="G95" s="433"/>
      <c r="H95" s="22">
        <f>$J$76/H89</f>
        <v>14.181356534090906</v>
      </c>
      <c r="I95" s="433"/>
      <c r="J95" s="433"/>
    </row>
    <row r="96" spans="2:21" ht="5.25" customHeight="1" x14ac:dyDescent="0.2">
      <c r="B96" s="452"/>
      <c r="C96" s="452"/>
      <c r="D96" s="457"/>
      <c r="E96" s="452"/>
      <c r="F96" s="458"/>
      <c r="G96" s="452"/>
      <c r="H96" s="457"/>
      <c r="I96" s="452"/>
      <c r="J96" s="452"/>
    </row>
    <row r="97" spans="1:239" ht="12.75" customHeight="1" x14ac:dyDescent="0.2">
      <c r="B97" s="452"/>
      <c r="C97" s="452"/>
      <c r="D97" s="16" t="s">
        <v>67</v>
      </c>
      <c r="E97" s="433"/>
      <c r="F97" s="7"/>
      <c r="G97" s="433"/>
      <c r="H97" s="16" t="s">
        <v>69</v>
      </c>
      <c r="I97" s="452"/>
      <c r="J97" s="452"/>
    </row>
    <row r="98" spans="1:239" x14ac:dyDescent="0.2">
      <c r="B98" s="433"/>
      <c r="C98" s="433"/>
      <c r="D98" s="17">
        <v>0.1</v>
      </c>
      <c r="E98" s="433"/>
      <c r="F98" s="7" t="s">
        <v>68</v>
      </c>
      <c r="G98" s="433"/>
      <c r="H98" s="17">
        <v>0.1</v>
      </c>
      <c r="I98" s="433"/>
      <c r="J98" s="433"/>
    </row>
    <row r="99" spans="1:239" x14ac:dyDescent="0.2">
      <c r="B99" s="433"/>
      <c r="C99" s="433"/>
      <c r="D99" s="1"/>
      <c r="E99" s="2"/>
      <c r="F99" s="3" t="s">
        <v>71</v>
      </c>
      <c r="G99" s="2"/>
      <c r="H99" s="1"/>
      <c r="I99" s="433"/>
      <c r="J99" s="433"/>
    </row>
    <row r="100" spans="1:239" x14ac:dyDescent="0.2">
      <c r="B100" s="19" t="s">
        <v>70</v>
      </c>
      <c r="C100" s="433"/>
      <c r="D100" s="23">
        <f>F100*(1-D87)</f>
        <v>16.2</v>
      </c>
      <c r="E100" s="20"/>
      <c r="F100" s="24">
        <f>H13</f>
        <v>18</v>
      </c>
      <c r="G100" s="20"/>
      <c r="H100" s="23">
        <f>F100*(1+H87)</f>
        <v>19.8</v>
      </c>
      <c r="I100" s="433"/>
      <c r="J100" s="433"/>
    </row>
    <row r="101" spans="1:239" ht="4.5" customHeight="1" x14ac:dyDescent="0.2">
      <c r="B101" s="433"/>
      <c r="C101" s="433"/>
      <c r="D101" s="31"/>
      <c r="E101" s="433"/>
      <c r="F101" s="7"/>
      <c r="G101" s="433"/>
      <c r="H101" s="31"/>
      <c r="I101" s="433"/>
      <c r="J101" s="433"/>
    </row>
    <row r="102" spans="1:239" x14ac:dyDescent="0.2">
      <c r="B102" s="433" t="s">
        <v>264</v>
      </c>
      <c r="C102" s="433"/>
      <c r="D102" s="25">
        <f>$J$57/D100</f>
        <v>3.4380208333333329</v>
      </c>
      <c r="E102" s="433"/>
      <c r="F102" s="25">
        <f>$J$57/F100</f>
        <v>3.0942187499999996</v>
      </c>
      <c r="G102" s="433"/>
      <c r="H102" s="25">
        <f>$J$57/H100</f>
        <v>2.812926136363636</v>
      </c>
      <c r="I102" s="433"/>
      <c r="J102" s="433"/>
    </row>
    <row r="103" spans="1:239" ht="3" customHeight="1" x14ac:dyDescent="0.2">
      <c r="B103" s="433"/>
      <c r="C103" s="433"/>
      <c r="D103" s="31"/>
      <c r="E103" s="433"/>
      <c r="F103" s="7"/>
      <c r="G103" s="433"/>
      <c r="H103" s="31"/>
      <c r="I103" s="433"/>
      <c r="J103" s="433"/>
    </row>
    <row r="104" spans="1:239" x14ac:dyDescent="0.2">
      <c r="B104" s="433" t="s">
        <v>265</v>
      </c>
      <c r="C104" s="433"/>
      <c r="D104" s="25">
        <f>$J$73/D100</f>
        <v>4.2654320987654319</v>
      </c>
      <c r="E104" s="433"/>
      <c r="F104" s="25">
        <f>$J$73/F100</f>
        <v>3.8388888888888886</v>
      </c>
      <c r="G104" s="433"/>
      <c r="H104" s="25">
        <f>$J$73/H100</f>
        <v>3.4898989898989896</v>
      </c>
      <c r="I104" s="433"/>
      <c r="J104" s="433"/>
    </row>
    <row r="105" spans="1:239" ht="3.75" customHeight="1" x14ac:dyDescent="0.2">
      <c r="B105" s="433"/>
      <c r="C105" s="433"/>
      <c r="D105" s="31"/>
      <c r="E105" s="433"/>
      <c r="F105" s="7"/>
      <c r="G105" s="433"/>
      <c r="H105" s="31"/>
      <c r="I105" s="433"/>
      <c r="J105" s="433"/>
    </row>
    <row r="106" spans="1:239" x14ac:dyDescent="0.2">
      <c r="B106" s="433" t="s">
        <v>72</v>
      </c>
      <c r="C106" s="433"/>
      <c r="D106" s="25">
        <f>$J$76/D100</f>
        <v>7.7034529320987648</v>
      </c>
      <c r="E106" s="433"/>
      <c r="F106" s="25">
        <f>$J$76/F100</f>
        <v>6.9331076388888881</v>
      </c>
      <c r="G106" s="433"/>
      <c r="H106" s="25">
        <f>$J$76/H100</f>
        <v>6.3028251262626247</v>
      </c>
      <c r="I106" s="433"/>
      <c r="J106" s="433"/>
    </row>
    <row r="107" spans="1:239" ht="3.75" customHeight="1" x14ac:dyDescent="0.2">
      <c r="B107" s="433"/>
      <c r="C107" s="433"/>
      <c r="D107" s="31"/>
      <c r="E107" s="433"/>
      <c r="F107" s="7"/>
      <c r="G107" s="433"/>
      <c r="H107" s="31"/>
      <c r="I107" s="433"/>
      <c r="J107" s="433"/>
    </row>
    <row r="108" spans="1:239" x14ac:dyDescent="0.2">
      <c r="B108" s="2"/>
      <c r="C108" s="2"/>
      <c r="D108" s="1"/>
      <c r="E108" s="2"/>
      <c r="F108" s="3"/>
      <c r="G108" s="2"/>
      <c r="H108" s="1"/>
      <c r="I108" s="2"/>
      <c r="J108" s="2"/>
    </row>
    <row r="109" spans="1:239" s="341" customFormat="1" x14ac:dyDescent="0.2">
      <c r="D109" s="113"/>
      <c r="F109" s="28"/>
      <c r="H109" s="113"/>
    </row>
    <row r="110" spans="1:239" s="341" customFormat="1" x14ac:dyDescent="0.2">
      <c r="D110" s="113"/>
      <c r="F110" s="28"/>
      <c r="H110" s="113"/>
    </row>
    <row r="111" spans="1:239" s="52" customFormat="1" ht="15.75" x14ac:dyDescent="0.25">
      <c r="A111" s="478"/>
      <c r="B111" s="479"/>
      <c r="C111" s="479"/>
      <c r="D111" s="479"/>
      <c r="E111" s="480" t="s">
        <v>433</v>
      </c>
      <c r="F111" s="481"/>
      <c r="G111" s="482"/>
      <c r="H111" s="481"/>
      <c r="I111" s="482"/>
      <c r="J111" s="482"/>
      <c r="K111" s="482"/>
      <c r="L111" s="479"/>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CZ111" s="478"/>
      <c r="DA111" s="478"/>
      <c r="DB111" s="478"/>
      <c r="DC111" s="478"/>
      <c r="DD111" s="478"/>
      <c r="DE111" s="478"/>
      <c r="DF111" s="478"/>
      <c r="DG111" s="478"/>
      <c r="DH111" s="478"/>
      <c r="DI111" s="478"/>
      <c r="DJ111" s="478"/>
      <c r="DK111" s="478"/>
      <c r="DL111" s="478"/>
      <c r="DM111" s="478"/>
      <c r="DN111" s="478"/>
      <c r="DO111" s="478"/>
      <c r="DP111" s="478"/>
      <c r="DQ111" s="478"/>
      <c r="DR111" s="478"/>
      <c r="DS111" s="478"/>
      <c r="DT111" s="478"/>
      <c r="DU111" s="478"/>
      <c r="DV111" s="478"/>
      <c r="DW111" s="478"/>
      <c r="DX111" s="478"/>
      <c r="DY111" s="478"/>
      <c r="DZ111" s="478"/>
      <c r="EA111" s="478"/>
      <c r="EB111" s="478"/>
      <c r="EC111" s="478"/>
      <c r="ED111" s="478"/>
      <c r="EE111" s="478"/>
      <c r="EF111" s="478"/>
      <c r="EG111" s="478"/>
      <c r="EH111" s="478"/>
      <c r="EI111" s="478"/>
      <c r="EJ111" s="478"/>
      <c r="EK111" s="478"/>
      <c r="EL111" s="478"/>
      <c r="EM111" s="478"/>
      <c r="EN111" s="478"/>
      <c r="EO111" s="478"/>
      <c r="EP111" s="478"/>
      <c r="EQ111" s="478"/>
      <c r="ER111" s="478"/>
      <c r="ES111" s="478"/>
      <c r="ET111" s="478"/>
      <c r="EU111" s="478"/>
      <c r="EV111" s="478"/>
      <c r="EW111" s="478"/>
      <c r="EX111" s="478"/>
      <c r="EY111" s="478"/>
      <c r="EZ111" s="478"/>
      <c r="FA111" s="478"/>
      <c r="FB111" s="478"/>
      <c r="FC111" s="478"/>
      <c r="FD111" s="478"/>
      <c r="FE111" s="478"/>
      <c r="FF111" s="478"/>
      <c r="FG111" s="478"/>
      <c r="FH111" s="478"/>
      <c r="FI111" s="478"/>
      <c r="FJ111" s="478"/>
      <c r="FK111" s="478"/>
      <c r="FL111" s="478"/>
      <c r="FM111" s="478"/>
      <c r="FN111" s="478"/>
      <c r="FO111" s="478"/>
      <c r="FP111" s="478"/>
      <c r="FQ111" s="478"/>
      <c r="FR111" s="478"/>
      <c r="FS111" s="478"/>
      <c r="FT111" s="478"/>
      <c r="FU111" s="478"/>
      <c r="FV111" s="478"/>
      <c r="FW111" s="478"/>
      <c r="FX111" s="478"/>
      <c r="FY111" s="478"/>
      <c r="FZ111" s="478"/>
      <c r="GA111" s="478"/>
      <c r="GB111" s="478"/>
      <c r="GC111" s="478"/>
      <c r="GD111" s="478"/>
      <c r="GE111" s="478"/>
      <c r="GF111" s="478"/>
      <c r="GG111" s="478"/>
      <c r="GH111" s="478"/>
      <c r="GI111" s="478"/>
      <c r="GJ111" s="478"/>
      <c r="GK111" s="478"/>
      <c r="GL111" s="478"/>
      <c r="GM111" s="478"/>
      <c r="GN111" s="478"/>
      <c r="GO111" s="478"/>
      <c r="GP111" s="478"/>
      <c r="GQ111" s="478"/>
      <c r="GR111" s="478"/>
      <c r="GS111" s="478"/>
      <c r="GT111" s="478"/>
      <c r="GU111" s="478"/>
      <c r="GV111" s="478"/>
      <c r="GW111" s="478"/>
      <c r="GX111" s="478"/>
      <c r="GY111" s="478"/>
      <c r="GZ111" s="478"/>
      <c r="HA111" s="478"/>
      <c r="HB111" s="478"/>
      <c r="HC111" s="478"/>
      <c r="HD111" s="478"/>
      <c r="HE111" s="478"/>
      <c r="HF111" s="478"/>
      <c r="HG111" s="478"/>
      <c r="HH111" s="478"/>
      <c r="HI111" s="478"/>
      <c r="HJ111" s="478"/>
      <c r="HK111" s="478"/>
      <c r="HL111" s="478"/>
      <c r="HM111" s="478"/>
      <c r="HN111" s="478"/>
      <c r="HO111" s="478"/>
      <c r="HP111" s="478"/>
      <c r="HQ111" s="478"/>
      <c r="HR111" s="478"/>
      <c r="HS111" s="478"/>
      <c r="HT111" s="478"/>
      <c r="HU111" s="478"/>
      <c r="HV111" s="478"/>
      <c r="HW111" s="478"/>
      <c r="HX111" s="478"/>
      <c r="HY111" s="478"/>
      <c r="HZ111" s="478"/>
      <c r="IA111" s="478"/>
      <c r="IB111" s="478"/>
      <c r="IC111" s="478"/>
      <c r="ID111" s="478"/>
      <c r="IE111" s="478"/>
    </row>
    <row r="112" spans="1:239" s="442" customFormat="1" ht="14.25" x14ac:dyDescent="0.2">
      <c r="D112" s="483"/>
      <c r="E112" s="443" t="s">
        <v>290</v>
      </c>
      <c r="F112" s="428"/>
      <c r="G112" s="428"/>
      <c r="H112" s="428"/>
    </row>
    <row r="113" spans="1:239" s="442" customFormat="1" ht="14.25" x14ac:dyDescent="0.2">
      <c r="D113" s="483"/>
      <c r="E113" s="443" t="s">
        <v>291</v>
      </c>
      <c r="F113" s="428"/>
      <c r="G113" s="428"/>
      <c r="H113" s="428"/>
    </row>
    <row r="114" spans="1:239" s="442" customFormat="1" ht="14.25" x14ac:dyDescent="0.2">
      <c r="D114" s="483"/>
      <c r="E114" s="484" t="s">
        <v>363</v>
      </c>
      <c r="F114" s="485"/>
      <c r="G114" s="341"/>
      <c r="H114" s="341"/>
    </row>
    <row r="115" spans="1:239" s="442" customFormat="1" ht="14.25" x14ac:dyDescent="0.2">
      <c r="D115" s="483"/>
      <c r="E115" s="443" t="s">
        <v>434</v>
      </c>
      <c r="F115" s="428"/>
      <c r="G115" s="428"/>
      <c r="H115" s="428"/>
    </row>
    <row r="116" spans="1:239" s="442" customFormat="1" ht="14.25" x14ac:dyDescent="0.2">
      <c r="D116" s="483"/>
      <c r="E116" s="443" t="s">
        <v>435</v>
      </c>
      <c r="F116" s="428"/>
      <c r="G116" s="428"/>
      <c r="H116" s="428"/>
    </row>
    <row r="117" spans="1:239" s="442" customFormat="1" ht="14.25" x14ac:dyDescent="0.2">
      <c r="D117" s="483"/>
      <c r="E117" s="443" t="s">
        <v>293</v>
      </c>
      <c r="F117" s="428"/>
      <c r="G117" s="428"/>
      <c r="H117" s="428"/>
    </row>
    <row r="118" spans="1:239" s="442" customFormat="1" ht="14.25" x14ac:dyDescent="0.2">
      <c r="D118" s="483"/>
      <c r="E118" s="443" t="s">
        <v>415</v>
      </c>
      <c r="F118" s="428"/>
      <c r="G118" s="428"/>
      <c r="H118" s="428"/>
    </row>
    <row r="119" spans="1:239" s="442" customFormat="1" ht="14.25" x14ac:dyDescent="0.2">
      <c r="D119" s="483"/>
      <c r="E119" s="443" t="s">
        <v>203</v>
      </c>
      <c r="F119" s="428"/>
      <c r="G119" s="428"/>
      <c r="H119" s="428"/>
    </row>
    <row r="120" spans="1:239" s="442" customFormat="1" ht="14.25" x14ac:dyDescent="0.2">
      <c r="D120" s="483"/>
      <c r="E120" s="443" t="s">
        <v>436</v>
      </c>
      <c r="F120" s="428"/>
      <c r="G120" s="428"/>
      <c r="H120" s="428"/>
    </row>
    <row r="121" spans="1:239" s="52" customFormat="1" ht="15" x14ac:dyDescent="0.2">
      <c r="A121" s="51"/>
      <c r="B121" s="51"/>
      <c r="C121" s="51"/>
      <c r="D121" s="51"/>
      <c r="E121" s="486" t="s">
        <v>437</v>
      </c>
      <c r="F121" s="51"/>
      <c r="G121" s="51"/>
      <c r="H121" s="51"/>
      <c r="I121" s="51"/>
      <c r="J121" s="51"/>
      <c r="K121" s="51"/>
      <c r="L121" s="51"/>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c r="AM121" s="478"/>
      <c r="AN121" s="478"/>
      <c r="AO121" s="478"/>
      <c r="AP121" s="478"/>
      <c r="AQ121" s="478"/>
      <c r="AR121" s="478"/>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c r="EK121" s="51"/>
      <c r="EL121" s="51"/>
      <c r="EM121" s="51"/>
      <c r="EN121" s="51"/>
      <c r="EO121" s="51"/>
      <c r="EP121" s="51"/>
      <c r="EQ121" s="51"/>
      <c r="ER121" s="51"/>
      <c r="ES121" s="51"/>
      <c r="ET121" s="51"/>
      <c r="EU121" s="51"/>
      <c r="EV121" s="51"/>
      <c r="EW121" s="51"/>
      <c r="EX121" s="51"/>
      <c r="EY121" s="51"/>
      <c r="EZ121" s="51"/>
      <c r="FA121" s="51"/>
      <c r="FB121" s="51"/>
      <c r="FC121" s="51"/>
      <c r="FD121" s="51"/>
      <c r="FE121" s="51"/>
      <c r="FF121" s="51"/>
      <c r="FG121" s="51"/>
      <c r="FH121" s="51"/>
      <c r="FI121" s="51"/>
      <c r="FJ121" s="51"/>
      <c r="FK121" s="51"/>
      <c r="FL121" s="51"/>
      <c r="FM121" s="51"/>
      <c r="FN121" s="51"/>
      <c r="FO121" s="51"/>
      <c r="FP121" s="51"/>
      <c r="FQ121" s="51"/>
      <c r="FR121" s="51"/>
      <c r="FS121" s="51"/>
      <c r="FT121" s="51"/>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1"/>
      <c r="GR121" s="51"/>
      <c r="GS121" s="51"/>
      <c r="GT121" s="51"/>
      <c r="GU121" s="51"/>
      <c r="GV121" s="51"/>
      <c r="GW121" s="51"/>
      <c r="GX121" s="51"/>
      <c r="GY121" s="51"/>
      <c r="GZ121" s="51"/>
      <c r="HA121" s="51"/>
      <c r="HB121" s="51"/>
      <c r="HC121" s="51"/>
      <c r="HD121" s="51"/>
      <c r="HE121" s="51"/>
      <c r="HF121" s="51"/>
      <c r="HG121" s="51"/>
      <c r="HH121" s="51"/>
      <c r="HI121" s="51"/>
      <c r="HJ121" s="51"/>
      <c r="HK121" s="51"/>
      <c r="HL121" s="51"/>
      <c r="HM121" s="51"/>
      <c r="HN121" s="51"/>
      <c r="HO121" s="51"/>
      <c r="HP121" s="51"/>
      <c r="HQ121" s="51"/>
      <c r="HR121" s="51"/>
      <c r="HS121" s="51"/>
      <c r="HT121" s="51"/>
      <c r="HU121" s="51"/>
      <c r="HV121" s="51"/>
      <c r="HW121" s="51"/>
      <c r="HX121" s="51"/>
      <c r="HY121" s="51"/>
      <c r="HZ121" s="51"/>
      <c r="IA121" s="51"/>
      <c r="IB121" s="51"/>
      <c r="IC121" s="51"/>
      <c r="ID121" s="51"/>
      <c r="IE121" s="51"/>
    </row>
    <row r="122" spans="1:239" s="52" customFormat="1" ht="15" x14ac:dyDescent="0.2">
      <c r="A122" s="51"/>
      <c r="B122" s="51"/>
      <c r="C122" s="51"/>
      <c r="D122" s="51"/>
      <c r="E122" s="486" t="s">
        <v>438</v>
      </c>
      <c r="F122" s="51"/>
      <c r="G122" s="51"/>
      <c r="H122" s="51"/>
      <c r="I122" s="51"/>
      <c r="J122" s="51"/>
      <c r="K122" s="51"/>
      <c r="L122" s="51"/>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1"/>
      <c r="GR122" s="51"/>
      <c r="GS122" s="51"/>
      <c r="GT122" s="51"/>
      <c r="GU122" s="51"/>
      <c r="GV122" s="51"/>
      <c r="GW122" s="51"/>
      <c r="GX122" s="51"/>
      <c r="GY122" s="51"/>
      <c r="GZ122" s="51"/>
      <c r="HA122" s="51"/>
      <c r="HB122" s="51"/>
      <c r="HC122" s="51"/>
      <c r="HD122" s="51"/>
      <c r="HE122" s="51"/>
      <c r="HF122" s="51"/>
      <c r="HG122" s="51"/>
      <c r="HH122" s="51"/>
      <c r="HI122" s="51"/>
      <c r="HJ122" s="51"/>
      <c r="HK122" s="51"/>
      <c r="HL122" s="51"/>
      <c r="HM122" s="51"/>
      <c r="HN122" s="51"/>
      <c r="HO122" s="51"/>
      <c r="HP122" s="51"/>
      <c r="HQ122" s="51"/>
      <c r="HR122" s="51"/>
      <c r="HS122" s="51"/>
      <c r="HT122" s="51"/>
      <c r="HU122" s="51"/>
      <c r="HV122" s="51"/>
      <c r="HW122" s="51"/>
      <c r="HX122" s="51"/>
      <c r="HY122" s="51"/>
      <c r="HZ122" s="51"/>
      <c r="IA122" s="51"/>
      <c r="IB122" s="51"/>
      <c r="IC122" s="51"/>
      <c r="ID122" s="51"/>
      <c r="IE122" s="51"/>
    </row>
    <row r="123" spans="1:239" s="52" customFormat="1" ht="15" x14ac:dyDescent="0.2">
      <c r="A123" s="51"/>
      <c r="B123" s="51"/>
      <c r="C123" s="51"/>
      <c r="D123" s="51"/>
      <c r="E123" s="487"/>
      <c r="F123" s="51"/>
      <c r="G123" s="51"/>
      <c r="H123" s="51"/>
      <c r="I123" s="51"/>
      <c r="J123" s="51"/>
      <c r="K123" s="51"/>
      <c r="L123" s="51"/>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1"/>
      <c r="GV123" s="51"/>
      <c r="GW123" s="51"/>
      <c r="GX123" s="51"/>
      <c r="GY123" s="51"/>
      <c r="GZ123" s="51"/>
      <c r="HA123" s="51"/>
      <c r="HB123" s="51"/>
      <c r="HC123" s="51"/>
      <c r="HD123" s="51"/>
      <c r="HE123" s="51"/>
      <c r="HF123" s="51"/>
      <c r="HG123" s="51"/>
      <c r="HH123" s="51"/>
      <c r="HI123" s="51"/>
      <c r="HJ123" s="51"/>
      <c r="HK123" s="51"/>
      <c r="HL123" s="51"/>
      <c r="HM123" s="51"/>
      <c r="HN123" s="51"/>
      <c r="HO123" s="51"/>
      <c r="HP123" s="51"/>
      <c r="HQ123" s="51"/>
      <c r="HR123" s="51"/>
      <c r="HS123" s="51"/>
      <c r="HT123" s="51"/>
      <c r="HU123" s="51"/>
      <c r="HV123" s="51"/>
      <c r="HW123" s="51"/>
      <c r="HX123" s="51"/>
      <c r="HY123" s="51"/>
      <c r="HZ123" s="51"/>
      <c r="IA123" s="51"/>
      <c r="IB123" s="51"/>
      <c r="IC123" s="51"/>
      <c r="ID123" s="51"/>
      <c r="IE123" s="51"/>
    </row>
    <row r="124" spans="1:239" s="27" customFormat="1" x14ac:dyDescent="0.2">
      <c r="D124" s="113"/>
      <c r="F124" s="28"/>
      <c r="H124" s="113"/>
    </row>
    <row r="125" spans="1:239" s="27" customFormat="1" x14ac:dyDescent="0.2">
      <c r="D125" s="113"/>
      <c r="F125" s="28"/>
      <c r="H125" s="113"/>
    </row>
    <row r="126" spans="1:239" s="27" customFormat="1" x14ac:dyDescent="0.2">
      <c r="D126" s="113"/>
      <c r="F126" s="28"/>
      <c r="H126" s="113"/>
    </row>
    <row r="127" spans="1:239" s="27" customFormat="1" x14ac:dyDescent="0.2">
      <c r="D127" s="113"/>
      <c r="F127" s="28"/>
      <c r="H127" s="113"/>
    </row>
    <row r="128" spans="1:239" s="27" customFormat="1" x14ac:dyDescent="0.2">
      <c r="D128" s="113"/>
      <c r="F128" s="28"/>
      <c r="H128" s="113"/>
    </row>
    <row r="129" spans="4:8" s="27" customFormat="1" x14ac:dyDescent="0.2">
      <c r="D129" s="113"/>
      <c r="F129" s="28"/>
      <c r="H129" s="113"/>
    </row>
    <row r="130" spans="4:8" s="27" customFormat="1" x14ac:dyDescent="0.2">
      <c r="D130" s="113"/>
      <c r="F130" s="28"/>
      <c r="H130" s="113"/>
    </row>
    <row r="131" spans="4:8" s="27" customFormat="1" x14ac:dyDescent="0.2">
      <c r="D131" s="113"/>
      <c r="F131" s="28"/>
      <c r="H131" s="113"/>
    </row>
    <row r="132" spans="4:8" s="27" customFormat="1" x14ac:dyDescent="0.2">
      <c r="D132" s="113"/>
      <c r="F132" s="28"/>
      <c r="H132" s="113"/>
    </row>
    <row r="133" spans="4:8" s="341" customFormat="1" x14ac:dyDescent="0.2">
      <c r="D133" s="113"/>
      <c r="F133" s="28"/>
      <c r="H133" s="113"/>
    </row>
    <row r="134" spans="4:8" s="341" customFormat="1" x14ac:dyDescent="0.2">
      <c r="D134" s="113"/>
      <c r="F134" s="28"/>
      <c r="H134" s="113"/>
    </row>
    <row r="135" spans="4:8" s="341" customFormat="1" x14ac:dyDescent="0.2">
      <c r="D135" s="113"/>
      <c r="F135" s="28"/>
      <c r="H135" s="113"/>
    </row>
    <row r="136" spans="4:8" s="341" customFormat="1" x14ac:dyDescent="0.2">
      <c r="D136" s="113"/>
      <c r="F136" s="28"/>
      <c r="H136" s="113"/>
    </row>
    <row r="137" spans="4:8" s="341" customFormat="1" x14ac:dyDescent="0.2">
      <c r="D137" s="113"/>
      <c r="F137" s="28"/>
      <c r="H137" s="113"/>
    </row>
    <row r="138" spans="4:8" s="341" customFormat="1" x14ac:dyDescent="0.2">
      <c r="D138" s="113"/>
      <c r="F138" s="28"/>
      <c r="H138" s="113"/>
    </row>
    <row r="139" spans="4:8" s="341" customFormat="1" x14ac:dyDescent="0.2">
      <c r="D139" s="113"/>
      <c r="F139" s="28"/>
      <c r="H139" s="113"/>
    </row>
    <row r="140" spans="4:8" s="341" customFormat="1" x14ac:dyDescent="0.2">
      <c r="D140" s="113"/>
      <c r="F140" s="28"/>
      <c r="H140" s="113"/>
    </row>
    <row r="141" spans="4:8" s="341" customFormat="1" x14ac:dyDescent="0.2">
      <c r="D141" s="113"/>
      <c r="F141" s="28"/>
      <c r="H141" s="113"/>
    </row>
    <row r="142" spans="4:8" s="341" customFormat="1" x14ac:dyDescent="0.2">
      <c r="D142" s="113"/>
      <c r="F142" s="28"/>
      <c r="H142" s="113"/>
    </row>
    <row r="143" spans="4:8" s="341" customFormat="1" x14ac:dyDescent="0.2">
      <c r="D143" s="113"/>
      <c r="F143" s="28"/>
      <c r="H143" s="113"/>
    </row>
    <row r="144" spans="4:8" s="341" customFormat="1" x14ac:dyDescent="0.2">
      <c r="D144" s="113"/>
      <c r="F144" s="28"/>
      <c r="H144" s="113"/>
    </row>
    <row r="145" spans="4:8" s="341" customFormat="1" x14ac:dyDescent="0.2">
      <c r="D145" s="113"/>
      <c r="F145" s="28"/>
      <c r="H145" s="113"/>
    </row>
    <row r="146" spans="4:8" s="341" customFormat="1" x14ac:dyDescent="0.2">
      <c r="D146" s="113"/>
      <c r="F146" s="28"/>
      <c r="H146" s="113"/>
    </row>
    <row r="147" spans="4:8" s="341" customFormat="1" x14ac:dyDescent="0.2">
      <c r="D147" s="113"/>
      <c r="F147" s="28"/>
      <c r="H147" s="113"/>
    </row>
    <row r="148" spans="4:8" s="341" customFormat="1" x14ac:dyDescent="0.2">
      <c r="D148" s="113"/>
      <c r="F148" s="28"/>
      <c r="H148" s="113"/>
    </row>
    <row r="149" spans="4:8" s="341" customFormat="1" x14ac:dyDescent="0.2">
      <c r="D149" s="113"/>
      <c r="F149" s="28"/>
      <c r="H149" s="113"/>
    </row>
    <row r="150" spans="4:8" s="341" customFormat="1" x14ac:dyDescent="0.2">
      <c r="D150" s="113"/>
      <c r="F150" s="28"/>
      <c r="H150" s="113"/>
    </row>
    <row r="151" spans="4:8" s="341" customFormat="1" x14ac:dyDescent="0.2">
      <c r="D151" s="113"/>
      <c r="F151" s="28"/>
      <c r="H151" s="113"/>
    </row>
    <row r="152" spans="4:8" s="341" customFormat="1" x14ac:dyDescent="0.2">
      <c r="D152" s="113"/>
      <c r="F152" s="28"/>
      <c r="H152" s="113"/>
    </row>
    <row r="153" spans="4:8" s="341" customFormat="1" x14ac:dyDescent="0.2">
      <c r="D153" s="113"/>
      <c r="F153" s="28"/>
      <c r="H153" s="113"/>
    </row>
    <row r="154" spans="4:8" s="341" customFormat="1" x14ac:dyDescent="0.2">
      <c r="D154" s="113"/>
      <c r="F154" s="28"/>
      <c r="H154" s="113"/>
    </row>
  </sheetData>
  <mergeCells count="10">
    <mergeCell ref="B2:J2"/>
    <mergeCell ref="B5:J5"/>
    <mergeCell ref="B7:J7"/>
    <mergeCell ref="B62:D62"/>
    <mergeCell ref="B63:D63"/>
    <mergeCell ref="B64:D64"/>
    <mergeCell ref="M81:U81"/>
    <mergeCell ref="B82:J82"/>
    <mergeCell ref="B83:J83"/>
    <mergeCell ref="B84:J84"/>
  </mergeCells>
  <hyperlinks>
    <hyperlink ref="D112:H112" location="'Soft White Winter Wheat'!A1" display="EBB1-SWW-09 "/>
    <hyperlink ref="D113:H113" location="'Soft White Spring Wheat'!A1" display="EBB1-SSW-09 "/>
    <hyperlink ref="D115:H115" location="'Spring Barley'!A1" display="EBB1-FB-09 "/>
    <hyperlink ref="D115:E115" location="'Feed Barley'!A1" display="EBB1-FB-09 "/>
    <hyperlink ref="D117:E117" location="'Spring Peas'!A1" display="EBB1-SP-09 "/>
    <hyperlink ref="D119:E119" location="Garbanzos!A1" display="EBB1-Garb-09 "/>
    <hyperlink ref="D115:F115" location="'Feed Barley'!A1" display="EBB1-FB-09 "/>
    <hyperlink ref="E112:H112" location="'Soft White Winter Wheat'!A1" display="EBB1-SWW-09 "/>
    <hyperlink ref="E113:H113" location="'Soft White Spring Wheat'!A1" display="EBB1-SSW-09 "/>
    <hyperlink ref="E115:H115" location="'Spring Barley'!A1" display="EBB1-FB-09 "/>
    <hyperlink ref="E115" location="'Feed Barley'!A1" display="EBB1-FB-09 "/>
    <hyperlink ref="E117" location="'Spring Peas'!A1" display="EBB1-SP-09 "/>
    <hyperlink ref="E119" location="Garbanzos!A1" display="EBB1-Garb-09 "/>
    <hyperlink ref="E115:F115" location="'Feed Barley'!A1" display="EBB1-FB-09 "/>
    <hyperlink ref="E112" location="'Soft White Winter Wheat'!A1" display="EBB1-SWW-09 "/>
    <hyperlink ref="E113" location="'Soft White Spring Wheat'!A1" display="EBB1-SSW-09 "/>
    <hyperlink ref="E120" location="'Spring Canola'!A1" display="EBB1-SC-09 "/>
    <hyperlink ref="E116" location="Oats!A1" display="Oats"/>
    <hyperlink ref="E114" location="'Dark Northern Spring Wheat'!A1" display="Dark Northern Spring Wheat"/>
    <hyperlink ref="E120:H120" location="'Spring Canola'!A1" display="EBB1-SC-09 "/>
    <hyperlink ref="D120:H120" location="'Spring Canola'!A1" display="EBB1-SC-09 "/>
    <hyperlink ref="E119:F119" location="Garbanzos!A1" display="EBB1-Garb-09 "/>
    <hyperlink ref="E119:H119" location="Garbanzos!A1" display="EBB1-Garb-09 "/>
    <hyperlink ref="D119:F119" location="Garbanzos!A1" display="EBB1-Garb-09 "/>
    <hyperlink ref="D119:H119" location="Garbanzos!A1" display="EBB1-Garb-09 "/>
    <hyperlink ref="E118:F118" location="'Austrian Winter Peas'!A1" display="Austrian Winter Peas"/>
    <hyperlink ref="E117:F117" location="'Spring Peas'!A1" display="EBB1-SP-09 "/>
    <hyperlink ref="E117:H117" location="'Spring Peas'!A1" display="EBB1-SP-09 "/>
    <hyperlink ref="D117:F117" location="'Spring Peas'!A1" display="EBB1-SP-09 "/>
    <hyperlink ref="D117:H117" location="'Spring Peas'!A1" display="EBB1-SP-09 "/>
    <hyperlink ref="D114:H114" location="'Hard Red Spring Wheat'!A1" display="EBB1-HRS-09 "/>
    <hyperlink ref="F116" location="Oats!A1" display="Oats"/>
    <hyperlink ref="E121" location="'Cover Crop 4-way'!A1" display="Cover Crop, 4-way mix"/>
    <hyperlink ref="E122" location="'Cover Crop 6-way'!A1" display="Cover Crop, 6-way mix"/>
  </hyperlinks>
  <pageMargins left="0.7" right="0.7" top="0.75" bottom="0.75" header="0.3" footer="0.3"/>
  <pageSetup fitToHeight="2" orientation="portrait" r:id="rId1"/>
  <rowBreaks count="1" manualBreakCount="1">
    <brk id="60" min="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4"/>
  <sheetViews>
    <sheetView workbookViewId="0">
      <selection activeCell="E8" sqref="E8"/>
    </sheetView>
  </sheetViews>
  <sheetFormatPr defaultColWidth="11.42578125" defaultRowHeight="12.75" x14ac:dyDescent="0.2"/>
  <cols>
    <col min="1" max="1" width="3.140625" style="341" customWidth="1"/>
    <col min="2" max="2" width="11" customWidth="1"/>
    <col min="3" max="3" width="21.42578125" customWidth="1"/>
    <col min="4" max="4" width="36.42578125" customWidth="1"/>
    <col min="5" max="5" width="42.140625" customWidth="1"/>
    <col min="6" max="11" width="11.42578125" style="341" customWidth="1"/>
  </cols>
  <sheetData>
    <row r="1" spans="1:239" x14ac:dyDescent="0.2">
      <c r="B1" s="341"/>
      <c r="C1" s="341"/>
      <c r="D1" s="341"/>
      <c r="E1" s="341"/>
    </row>
    <row r="2" spans="1:239" ht="30.75" customHeight="1" x14ac:dyDescent="0.25">
      <c r="B2" s="558" t="s">
        <v>466</v>
      </c>
      <c r="C2" s="559"/>
      <c r="D2" s="559"/>
      <c r="E2" s="559"/>
    </row>
    <row r="3" spans="1:239" ht="4.5" customHeight="1" x14ac:dyDescent="0.25">
      <c r="B3" s="536"/>
      <c r="C3" s="537"/>
      <c r="D3" s="537"/>
      <c r="E3" s="537"/>
    </row>
    <row r="4" spans="1:239" ht="24.75" customHeight="1" x14ac:dyDescent="0.2">
      <c r="A4" s="27"/>
      <c r="B4" s="170" t="s">
        <v>146</v>
      </c>
      <c r="C4" s="170" t="s">
        <v>148</v>
      </c>
      <c r="D4" s="170" t="s">
        <v>150</v>
      </c>
      <c r="E4" s="170" t="s">
        <v>151</v>
      </c>
      <c r="F4" s="27"/>
      <c r="G4" s="27"/>
      <c r="H4" s="27"/>
      <c r="I4" s="27"/>
      <c r="J4" s="27"/>
      <c r="K4"/>
    </row>
    <row r="5" spans="1:239" ht="24.75" customHeight="1" x14ac:dyDescent="0.2">
      <c r="B5" s="504" t="s">
        <v>149</v>
      </c>
      <c r="C5" s="504" t="s">
        <v>488</v>
      </c>
      <c r="D5" s="504" t="s">
        <v>338</v>
      </c>
      <c r="E5" s="504"/>
    </row>
    <row r="6" spans="1:239" x14ac:dyDescent="0.2">
      <c r="B6" s="71"/>
      <c r="C6" s="71"/>
      <c r="D6" s="71"/>
      <c r="E6" s="71"/>
    </row>
    <row r="7" spans="1:239" x14ac:dyDescent="0.2">
      <c r="B7" s="62" t="s">
        <v>204</v>
      </c>
      <c r="C7" s="62" t="s">
        <v>174</v>
      </c>
      <c r="D7" s="62" t="s">
        <v>338</v>
      </c>
      <c r="E7" s="62" t="s">
        <v>489</v>
      </c>
    </row>
    <row r="8" spans="1:239" x14ac:dyDescent="0.2">
      <c r="B8" s="505"/>
      <c r="C8" s="505"/>
      <c r="D8" s="505" t="s">
        <v>469</v>
      </c>
      <c r="E8" s="505" t="s">
        <v>495</v>
      </c>
    </row>
    <row r="9" spans="1:239" x14ac:dyDescent="0.2">
      <c r="B9" s="506" t="s">
        <v>204</v>
      </c>
      <c r="C9" s="506" t="s">
        <v>493</v>
      </c>
      <c r="D9" s="506" t="s">
        <v>339</v>
      </c>
      <c r="E9" s="506" t="s">
        <v>494</v>
      </c>
    </row>
    <row r="10" spans="1:239" ht="26.25" customHeight="1" x14ac:dyDescent="0.2">
      <c r="B10" s="504" t="s">
        <v>460</v>
      </c>
      <c r="C10" s="504" t="s">
        <v>461</v>
      </c>
      <c r="D10" s="504"/>
      <c r="E10" s="504" t="s">
        <v>462</v>
      </c>
    </row>
    <row r="11" spans="1:239" x14ac:dyDescent="0.2">
      <c r="B11" s="71"/>
      <c r="C11" s="71"/>
      <c r="D11" s="71"/>
      <c r="E11" s="71"/>
    </row>
    <row r="12" spans="1:239" x14ac:dyDescent="0.2">
      <c r="B12" s="71" t="s">
        <v>463</v>
      </c>
      <c r="C12" s="71" t="s">
        <v>464</v>
      </c>
      <c r="D12" s="71"/>
      <c r="E12" s="71"/>
    </row>
    <row r="13" spans="1:239" ht="29.25" customHeight="1" x14ac:dyDescent="0.2">
      <c r="B13" s="504" t="s">
        <v>465</v>
      </c>
      <c r="C13" s="504" t="s">
        <v>174</v>
      </c>
      <c r="D13" s="504" t="s">
        <v>338</v>
      </c>
      <c r="E13" s="504" t="s">
        <v>490</v>
      </c>
    </row>
    <row r="14" spans="1:239" x14ac:dyDescent="0.2">
      <c r="B14" s="341" t="s">
        <v>492</v>
      </c>
      <c r="C14" s="341"/>
      <c r="D14" s="341"/>
      <c r="E14" s="341"/>
    </row>
    <row r="15" spans="1:239" s="52" customFormat="1" ht="15.75" x14ac:dyDescent="0.25">
      <c r="A15" s="478"/>
      <c r="B15" s="479"/>
      <c r="C15" s="479"/>
      <c r="D15" s="479"/>
      <c r="E15" s="480"/>
      <c r="F15" s="481"/>
      <c r="G15" s="482"/>
      <c r="H15" s="481"/>
      <c r="I15" s="482"/>
      <c r="J15" s="482"/>
      <c r="K15" s="482"/>
      <c r="L15" s="479"/>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78"/>
      <c r="CQ15" s="478"/>
      <c r="CR15" s="478"/>
      <c r="CS15" s="478"/>
      <c r="CT15" s="478"/>
      <c r="CU15" s="478"/>
      <c r="CV15" s="478"/>
      <c r="CW15" s="478"/>
      <c r="CX15" s="478"/>
      <c r="CY15" s="478"/>
      <c r="CZ15" s="478"/>
      <c r="DA15" s="478"/>
      <c r="DB15" s="478"/>
      <c r="DC15" s="478"/>
      <c r="DD15" s="478"/>
      <c r="DE15" s="478"/>
      <c r="DF15" s="478"/>
      <c r="DG15" s="478"/>
      <c r="DH15" s="478"/>
      <c r="DI15" s="478"/>
      <c r="DJ15" s="478"/>
      <c r="DK15" s="478"/>
      <c r="DL15" s="478"/>
      <c r="DM15" s="478"/>
      <c r="DN15" s="478"/>
      <c r="DO15" s="478"/>
      <c r="DP15" s="478"/>
      <c r="DQ15" s="478"/>
      <c r="DR15" s="478"/>
      <c r="DS15" s="478"/>
      <c r="DT15" s="478"/>
      <c r="DU15" s="478"/>
      <c r="DV15" s="478"/>
      <c r="DW15" s="478"/>
      <c r="DX15" s="478"/>
      <c r="DY15" s="478"/>
      <c r="DZ15" s="478"/>
      <c r="EA15" s="478"/>
      <c r="EB15" s="478"/>
      <c r="EC15" s="478"/>
      <c r="ED15" s="478"/>
      <c r="EE15" s="478"/>
      <c r="EF15" s="478"/>
      <c r="EG15" s="478"/>
      <c r="EH15" s="478"/>
      <c r="EI15" s="478"/>
      <c r="EJ15" s="478"/>
      <c r="EK15" s="478"/>
      <c r="EL15" s="478"/>
      <c r="EM15" s="478"/>
      <c r="EN15" s="478"/>
      <c r="EO15" s="478"/>
      <c r="EP15" s="478"/>
      <c r="EQ15" s="478"/>
      <c r="ER15" s="478"/>
      <c r="ES15" s="478"/>
      <c r="ET15" s="478"/>
      <c r="EU15" s="478"/>
      <c r="EV15" s="478"/>
      <c r="EW15" s="478"/>
      <c r="EX15" s="478"/>
      <c r="EY15" s="478"/>
      <c r="EZ15" s="478"/>
      <c r="FA15" s="478"/>
      <c r="FB15" s="478"/>
      <c r="FC15" s="478"/>
      <c r="FD15" s="478"/>
      <c r="FE15" s="478"/>
      <c r="FF15" s="478"/>
      <c r="FG15" s="478"/>
      <c r="FH15" s="478"/>
      <c r="FI15" s="478"/>
      <c r="FJ15" s="478"/>
      <c r="FK15" s="478"/>
      <c r="FL15" s="478"/>
      <c r="FM15" s="478"/>
      <c r="FN15" s="478"/>
      <c r="FO15" s="478"/>
      <c r="FP15" s="478"/>
      <c r="FQ15" s="478"/>
      <c r="FR15" s="478"/>
      <c r="FS15" s="478"/>
      <c r="FT15" s="478"/>
      <c r="FU15" s="478"/>
      <c r="FV15" s="478"/>
      <c r="FW15" s="478"/>
      <c r="FX15" s="478"/>
      <c r="FY15" s="478"/>
      <c r="FZ15" s="478"/>
      <c r="GA15" s="478"/>
      <c r="GB15" s="478"/>
      <c r="GC15" s="478"/>
      <c r="GD15" s="478"/>
      <c r="GE15" s="478"/>
      <c r="GF15" s="478"/>
      <c r="GG15" s="478"/>
      <c r="GH15" s="478"/>
      <c r="GI15" s="478"/>
      <c r="GJ15" s="478"/>
      <c r="GK15" s="478"/>
      <c r="GL15" s="478"/>
      <c r="GM15" s="478"/>
      <c r="GN15" s="478"/>
      <c r="GO15" s="478"/>
      <c r="GP15" s="478"/>
      <c r="GQ15" s="478"/>
      <c r="GR15" s="478"/>
      <c r="GS15" s="478"/>
      <c r="GT15" s="478"/>
      <c r="GU15" s="478"/>
      <c r="GV15" s="478"/>
      <c r="GW15" s="478"/>
      <c r="GX15" s="478"/>
      <c r="GY15" s="478"/>
      <c r="GZ15" s="478"/>
      <c r="HA15" s="478"/>
      <c r="HB15" s="478"/>
      <c r="HC15" s="478"/>
      <c r="HD15" s="478"/>
      <c r="HE15" s="478"/>
      <c r="HF15" s="478"/>
      <c r="HG15" s="478"/>
      <c r="HH15" s="478"/>
      <c r="HI15" s="478"/>
      <c r="HJ15" s="478"/>
      <c r="HK15" s="478"/>
      <c r="HL15" s="478"/>
      <c r="HM15" s="478"/>
      <c r="HN15" s="478"/>
      <c r="HO15" s="478"/>
      <c r="HP15" s="478"/>
      <c r="HQ15" s="478"/>
      <c r="HR15" s="478"/>
      <c r="HS15" s="478"/>
      <c r="HT15" s="478"/>
      <c r="HU15" s="478"/>
      <c r="HV15" s="478"/>
      <c r="HW15" s="478"/>
      <c r="HX15" s="478"/>
      <c r="HY15" s="478"/>
      <c r="HZ15" s="478"/>
      <c r="IA15" s="478"/>
      <c r="IB15" s="478"/>
      <c r="IC15" s="478"/>
      <c r="ID15" s="478"/>
      <c r="IE15" s="478"/>
    </row>
    <row r="16" spans="1:239" s="442" customFormat="1" ht="14.25" x14ac:dyDescent="0.2">
      <c r="D16" s="341"/>
      <c r="E16" s="341"/>
      <c r="F16" s="341"/>
      <c r="G16" s="341"/>
      <c r="H16" s="341"/>
    </row>
    <row r="17" spans="1:239" s="442" customFormat="1" ht="14.25" x14ac:dyDescent="0.2">
      <c r="D17" s="341"/>
      <c r="E17" s="341"/>
      <c r="F17" s="341"/>
      <c r="G17" s="341"/>
      <c r="H17" s="341"/>
    </row>
    <row r="18" spans="1:239" s="442" customFormat="1" ht="14.25" x14ac:dyDescent="0.2">
      <c r="D18" s="507"/>
      <c r="E18" s="341"/>
      <c r="F18" s="341"/>
      <c r="G18" s="428"/>
      <c r="H18" s="428"/>
    </row>
    <row r="19" spans="1:239" s="442" customFormat="1" ht="14.25" x14ac:dyDescent="0.2">
      <c r="D19" s="341"/>
      <c r="E19" s="341"/>
      <c r="F19" s="341"/>
      <c r="G19" s="341"/>
      <c r="H19" s="341"/>
    </row>
    <row r="20" spans="1:239" s="442" customFormat="1" ht="14.25" x14ac:dyDescent="0.2">
      <c r="D20" s="341"/>
      <c r="E20" s="341"/>
      <c r="F20" s="341"/>
      <c r="G20" s="341"/>
      <c r="H20" s="341"/>
    </row>
    <row r="21" spans="1:239" s="52" customFormat="1" ht="15" x14ac:dyDescent="0.2">
      <c r="A21" s="51"/>
      <c r="B21" s="51"/>
      <c r="C21" s="478"/>
      <c r="D21" s="478"/>
      <c r="E21" s="508"/>
      <c r="F21" s="478"/>
      <c r="G21" s="478"/>
      <c r="H21" s="478"/>
      <c r="I21" s="478"/>
      <c r="J21" s="478"/>
      <c r="K21" s="51"/>
      <c r="L21" s="51"/>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row>
    <row r="22" spans="1:239" s="52" customFormat="1" ht="15" x14ac:dyDescent="0.2">
      <c r="A22" s="51"/>
      <c r="B22" s="51"/>
      <c r="C22" s="51"/>
      <c r="D22" s="51"/>
      <c r="E22" s="486"/>
      <c r="F22" s="51"/>
      <c r="G22" s="51"/>
      <c r="H22" s="51"/>
      <c r="I22" s="51"/>
      <c r="J22" s="51"/>
      <c r="K22" s="51"/>
      <c r="L22" s="51"/>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row>
    <row r="23" spans="1:239" s="52" customFormat="1" ht="15" x14ac:dyDescent="0.2">
      <c r="A23" s="51"/>
      <c r="B23" s="51"/>
      <c r="C23" s="51"/>
      <c r="D23" s="51"/>
      <c r="E23" s="487"/>
      <c r="F23" s="51"/>
      <c r="G23" s="51"/>
      <c r="H23" s="51"/>
      <c r="I23" s="51"/>
      <c r="J23" s="51"/>
      <c r="K23" s="51"/>
      <c r="L23" s="51"/>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row>
    <row r="24" spans="1:239" s="27" customFormat="1" x14ac:dyDescent="0.2">
      <c r="D24" s="113"/>
      <c r="F24" s="28"/>
      <c r="H24" s="113"/>
    </row>
    <row r="25" spans="1:239" s="27" customFormat="1" x14ac:dyDescent="0.2">
      <c r="D25" s="113"/>
      <c r="F25" s="28"/>
      <c r="H25" s="113"/>
    </row>
    <row r="26" spans="1:239" s="27" customFormat="1" x14ac:dyDescent="0.2">
      <c r="D26" s="113"/>
      <c r="F26" s="28"/>
      <c r="H26" s="113"/>
    </row>
    <row r="27" spans="1:239" s="27" customFormat="1" x14ac:dyDescent="0.2">
      <c r="D27" s="113"/>
      <c r="F27" s="28"/>
      <c r="H27" s="113"/>
    </row>
    <row r="28" spans="1:239" s="27" customFormat="1" x14ac:dyDescent="0.2">
      <c r="D28" s="113"/>
      <c r="F28" s="28"/>
      <c r="H28" s="113"/>
    </row>
    <row r="29" spans="1:239" s="27" customFormat="1" x14ac:dyDescent="0.2">
      <c r="D29" s="113"/>
      <c r="F29" s="28"/>
      <c r="H29" s="113"/>
    </row>
    <row r="30" spans="1:239" s="27" customFormat="1" x14ac:dyDescent="0.2">
      <c r="D30" s="113"/>
      <c r="F30" s="28"/>
      <c r="H30" s="113"/>
    </row>
    <row r="31" spans="1:239" s="27" customFormat="1" x14ac:dyDescent="0.2">
      <c r="D31" s="113"/>
      <c r="F31" s="28"/>
      <c r="H31" s="113"/>
    </row>
    <row r="32" spans="1:239" s="27" customFormat="1" x14ac:dyDescent="0.2">
      <c r="D32" s="113"/>
      <c r="F32" s="28"/>
      <c r="H32" s="113"/>
    </row>
    <row r="33" spans="2:5" x14ac:dyDescent="0.2">
      <c r="B33" s="341"/>
      <c r="C33" s="341"/>
      <c r="D33" s="341"/>
      <c r="E33" s="341"/>
    </row>
    <row r="34" spans="2:5" x14ac:dyDescent="0.2">
      <c r="B34" s="341"/>
      <c r="C34" s="341"/>
      <c r="D34" s="341"/>
      <c r="E34" s="341"/>
    </row>
    <row r="35" spans="2:5" x14ac:dyDescent="0.2">
      <c r="B35" s="341"/>
      <c r="C35" s="341"/>
      <c r="D35" s="341"/>
      <c r="E35" s="341"/>
    </row>
    <row r="36" spans="2:5" x14ac:dyDescent="0.2">
      <c r="B36" s="341"/>
      <c r="C36" s="341"/>
      <c r="D36" s="341"/>
      <c r="E36" s="341"/>
    </row>
    <row r="37" spans="2:5" x14ac:dyDescent="0.2">
      <c r="B37" s="341"/>
      <c r="C37" s="341"/>
      <c r="D37" s="341"/>
      <c r="E37" s="341"/>
    </row>
    <row r="38" spans="2:5" x14ac:dyDescent="0.2">
      <c r="B38" s="341"/>
      <c r="C38" s="341"/>
      <c r="D38" s="341"/>
      <c r="E38" s="341"/>
    </row>
    <row r="39" spans="2:5" x14ac:dyDescent="0.2">
      <c r="B39" s="341"/>
      <c r="C39" s="341"/>
      <c r="D39" s="341"/>
      <c r="E39" s="341"/>
    </row>
    <row r="40" spans="2:5" x14ac:dyDescent="0.2">
      <c r="B40" s="341"/>
      <c r="C40" s="341"/>
      <c r="D40" s="341"/>
      <c r="E40" s="341"/>
    </row>
    <row r="41" spans="2:5" x14ac:dyDescent="0.2">
      <c r="B41" s="341"/>
      <c r="C41" s="341"/>
      <c r="D41" s="341"/>
      <c r="E41" s="341"/>
    </row>
    <row r="42" spans="2:5" x14ac:dyDescent="0.2">
      <c r="B42" s="341"/>
      <c r="C42" s="341"/>
      <c r="D42" s="341"/>
      <c r="E42" s="341"/>
    </row>
    <row r="43" spans="2:5" x14ac:dyDescent="0.2">
      <c r="B43" s="341"/>
      <c r="C43" s="341"/>
      <c r="D43" s="341"/>
      <c r="E43" s="341"/>
    </row>
    <row r="44" spans="2:5" x14ac:dyDescent="0.2">
      <c r="B44" s="341"/>
      <c r="C44" s="341"/>
      <c r="D44" s="341"/>
      <c r="E44" s="341"/>
    </row>
  </sheetData>
  <mergeCells count="2">
    <mergeCell ref="B2:E2"/>
    <mergeCell ref="B3:E3"/>
  </mergeCells>
  <pageMargins left="0.7" right="0.7" top="0.75" bottom="0.75" header="0.3" footer="0.3"/>
  <pageSetup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0"/>
    <pageSetUpPr fitToPage="1"/>
  </sheetPr>
  <dimension ref="B1:N201"/>
  <sheetViews>
    <sheetView topLeftCell="A16" zoomScale="70" zoomScaleNormal="70" workbookViewId="0">
      <selection activeCell="D166" sqref="D166"/>
    </sheetView>
  </sheetViews>
  <sheetFormatPr defaultColWidth="8.85546875" defaultRowHeight="12.75" x14ac:dyDescent="0.2"/>
  <cols>
    <col min="1" max="1" width="4.140625" style="183" customWidth="1"/>
    <col min="2" max="2" width="26.7109375" style="183" customWidth="1"/>
    <col min="3" max="3" width="13.42578125" style="183" customWidth="1"/>
    <col min="4" max="4" width="11.28515625" style="183" customWidth="1"/>
    <col min="5" max="5" width="12.5703125" style="183" customWidth="1"/>
    <col min="6" max="6" width="10.28515625" style="183" customWidth="1"/>
    <col min="7" max="8" width="8.85546875" style="183" customWidth="1"/>
    <col min="9" max="9" width="11.140625" style="183" customWidth="1"/>
    <col min="10" max="10" width="9.28515625" style="183" customWidth="1"/>
    <col min="11" max="11" width="8.85546875" style="183" customWidth="1"/>
    <col min="12" max="13" width="9.85546875" style="183" customWidth="1"/>
    <col min="14" max="14" width="11" style="183" customWidth="1"/>
    <col min="15" max="16384" width="8.85546875" style="183"/>
  </cols>
  <sheetData>
    <row r="1" spans="2:14" ht="25.5" customHeight="1" x14ac:dyDescent="0.2">
      <c r="B1" s="184"/>
      <c r="C1" s="184"/>
      <c r="D1" s="184"/>
      <c r="E1" s="184"/>
    </row>
    <row r="2" spans="2:14" s="185" customFormat="1" ht="21.6" customHeight="1" x14ac:dyDescent="0.25">
      <c r="B2" s="576" t="s">
        <v>12</v>
      </c>
      <c r="C2" s="564"/>
      <c r="D2" s="564"/>
      <c r="E2" s="564"/>
      <c r="F2" s="564"/>
      <c r="G2" s="564"/>
      <c r="H2" s="564"/>
      <c r="I2" s="564"/>
      <c r="J2" s="564"/>
      <c r="K2" s="564"/>
      <c r="L2" s="564"/>
      <c r="M2" s="564"/>
      <c r="N2" s="577"/>
    </row>
    <row r="3" spans="2:14" s="185" customFormat="1" ht="26.1" customHeight="1" x14ac:dyDescent="0.2">
      <c r="B3" s="587" t="s">
        <v>359</v>
      </c>
      <c r="C3" s="588"/>
      <c r="D3" s="588"/>
      <c r="E3" s="588"/>
      <c r="F3" s="588"/>
      <c r="G3" s="588"/>
      <c r="H3" s="588"/>
      <c r="I3" s="588"/>
      <c r="J3" s="588"/>
      <c r="K3" s="588"/>
      <c r="L3" s="588"/>
      <c r="M3" s="588"/>
      <c r="N3" s="589"/>
    </row>
    <row r="4" spans="2:14" ht="12.75" customHeight="1" x14ac:dyDescent="0.2">
      <c r="B4" s="207"/>
      <c r="C4" s="566" t="s">
        <v>27</v>
      </c>
      <c r="D4" s="567"/>
      <c r="E4" s="567"/>
      <c r="F4" s="568"/>
      <c r="G4" s="569" t="s">
        <v>1</v>
      </c>
      <c r="H4" s="570"/>
      <c r="I4" s="570"/>
      <c r="J4" s="571"/>
      <c r="K4" s="572" t="s">
        <v>13</v>
      </c>
      <c r="L4" s="573"/>
      <c r="M4" s="344" t="s">
        <v>259</v>
      </c>
      <c r="N4" s="574" t="s">
        <v>14</v>
      </c>
    </row>
    <row r="5" spans="2:14" ht="39.6" customHeight="1" x14ac:dyDescent="0.2">
      <c r="B5" s="264"/>
      <c r="C5" s="207" t="s">
        <v>15</v>
      </c>
      <c r="D5" s="207" t="s">
        <v>16</v>
      </c>
      <c r="E5" s="266" t="s">
        <v>17</v>
      </c>
      <c r="F5" s="412" t="s">
        <v>100</v>
      </c>
      <c r="G5" s="270" t="s">
        <v>18</v>
      </c>
      <c r="H5" s="270" t="s">
        <v>19</v>
      </c>
      <c r="I5" s="270" t="s">
        <v>20</v>
      </c>
      <c r="J5" s="270" t="s">
        <v>220</v>
      </c>
      <c r="K5" s="342"/>
      <c r="L5" s="342"/>
      <c r="M5" s="342"/>
      <c r="N5" s="575"/>
    </row>
    <row r="6" spans="2:14" ht="12" customHeight="1" x14ac:dyDescent="0.2">
      <c r="B6" s="206"/>
      <c r="C6" s="206"/>
      <c r="D6" s="206"/>
      <c r="E6" s="265"/>
      <c r="F6" s="268"/>
      <c r="G6" s="269"/>
      <c r="H6" s="269"/>
      <c r="I6" s="269"/>
      <c r="J6" s="269"/>
      <c r="K6" s="343" t="s">
        <v>232</v>
      </c>
      <c r="L6" s="343" t="s">
        <v>258</v>
      </c>
      <c r="M6" s="343" t="s">
        <v>257</v>
      </c>
      <c r="N6" s="345" t="s">
        <v>232</v>
      </c>
    </row>
    <row r="7" spans="2:14" x14ac:dyDescent="0.2">
      <c r="B7" s="320" t="s">
        <v>325</v>
      </c>
      <c r="C7" s="209">
        <v>1.452</v>
      </c>
      <c r="D7" s="209">
        <v>1.244</v>
      </c>
      <c r="E7" s="209">
        <v>0.23400000000000001</v>
      </c>
      <c r="F7" s="209">
        <f>SUM(C7:E7)</f>
        <v>2.9299999999999997</v>
      </c>
      <c r="G7" s="209">
        <v>0.66700000000000004</v>
      </c>
      <c r="H7" s="209">
        <v>1.4</v>
      </c>
      <c r="I7" s="209">
        <v>0.21</v>
      </c>
      <c r="J7" s="209">
        <f>SUM(G7:I7)</f>
        <v>2.2770000000000001</v>
      </c>
      <c r="K7" s="209">
        <v>1.76</v>
      </c>
      <c r="L7" s="271">
        <f>+K7/20</f>
        <v>8.7999999999999995E-2</v>
      </c>
      <c r="M7" s="271">
        <f t="shared" ref="M7:M12" si="0">+H7/Diesel</f>
        <v>0.7</v>
      </c>
      <c r="N7" s="209">
        <f t="shared" ref="N7:N16" si="1">+K7+J7+F7</f>
        <v>6.9669999999999996</v>
      </c>
    </row>
    <row r="8" spans="2:14" x14ac:dyDescent="0.2">
      <c r="B8" s="208" t="s">
        <v>312</v>
      </c>
      <c r="C8" s="209">
        <v>0.48</v>
      </c>
      <c r="D8" s="209">
        <v>0.41</v>
      </c>
      <c r="E8" s="209">
        <v>7.0000000000000007E-2</v>
      </c>
      <c r="F8" s="209">
        <f>SUM(C8:E8)</f>
        <v>0.96</v>
      </c>
      <c r="G8" s="209">
        <v>0.23</v>
      </c>
      <c r="H8" s="209">
        <v>0.4</v>
      </c>
      <c r="I8" s="209">
        <v>0.06</v>
      </c>
      <c r="J8" s="209">
        <f>+I8+H8+G8</f>
        <v>0.69000000000000006</v>
      </c>
      <c r="K8" s="209">
        <v>0.51</v>
      </c>
      <c r="L8" s="271">
        <f>K8/20</f>
        <v>2.5500000000000002E-2</v>
      </c>
      <c r="M8" s="271">
        <f t="shared" si="0"/>
        <v>0.2</v>
      </c>
      <c r="N8" s="209">
        <f t="shared" si="1"/>
        <v>2.16</v>
      </c>
    </row>
    <row r="9" spans="2:14" x14ac:dyDescent="0.2">
      <c r="B9" s="208" t="s">
        <v>313</v>
      </c>
      <c r="C9" s="209">
        <v>0.61</v>
      </c>
      <c r="D9" s="209">
        <v>0.51</v>
      </c>
      <c r="E9" s="209">
        <v>0.08</v>
      </c>
      <c r="F9" s="209">
        <f>+E9+D9+C9</f>
        <v>1.2</v>
      </c>
      <c r="G9" s="209">
        <v>0.46</v>
      </c>
      <c r="H9" s="209">
        <v>0.34</v>
      </c>
      <c r="I9" s="209">
        <v>0.05</v>
      </c>
      <c r="J9" s="209">
        <f>+I9+H9+G9</f>
        <v>0.85000000000000009</v>
      </c>
      <c r="K9" s="209">
        <v>0.43</v>
      </c>
      <c r="L9" s="271">
        <f>K9/20</f>
        <v>2.1499999999999998E-2</v>
      </c>
      <c r="M9" s="271">
        <f t="shared" si="0"/>
        <v>0.17</v>
      </c>
      <c r="N9" s="209">
        <f t="shared" si="1"/>
        <v>2.48</v>
      </c>
    </row>
    <row r="10" spans="2:14" x14ac:dyDescent="0.2">
      <c r="B10" s="208" t="s">
        <v>314</v>
      </c>
      <c r="C10" s="209">
        <v>1.02</v>
      </c>
      <c r="D10" s="209">
        <v>0.59</v>
      </c>
      <c r="E10" s="209">
        <v>0.06</v>
      </c>
      <c r="F10" s="209">
        <f>+E10+D10+C10</f>
        <v>1.67</v>
      </c>
      <c r="G10" s="209">
        <v>0.68</v>
      </c>
      <c r="H10" s="209">
        <v>0</v>
      </c>
      <c r="I10" s="209">
        <v>0</v>
      </c>
      <c r="J10" s="209">
        <f t="shared" ref="J10:J18" si="2">+I10+H10+G10</f>
        <v>0.68</v>
      </c>
      <c r="K10" s="209">
        <v>0</v>
      </c>
      <c r="L10" s="271">
        <f>K10/20</f>
        <v>0</v>
      </c>
      <c r="M10" s="271">
        <f t="shared" si="0"/>
        <v>0</v>
      </c>
      <c r="N10" s="209">
        <f t="shared" si="1"/>
        <v>2.35</v>
      </c>
    </row>
    <row r="11" spans="2:14" x14ac:dyDescent="0.2">
      <c r="B11" s="320" t="s">
        <v>411</v>
      </c>
      <c r="C11" s="209">
        <v>5.27</v>
      </c>
      <c r="D11" s="209">
        <v>4.2300000000000004</v>
      </c>
      <c r="E11" s="209">
        <v>1.57</v>
      </c>
      <c r="F11" s="209">
        <f>+E11+D11+C11</f>
        <v>11.07</v>
      </c>
      <c r="G11" s="209">
        <v>2.79</v>
      </c>
      <c r="H11" s="209">
        <v>2.68</v>
      </c>
      <c r="I11" s="209">
        <v>0.4</v>
      </c>
      <c r="J11" s="209">
        <f t="shared" si="2"/>
        <v>5.87</v>
      </c>
      <c r="K11" s="209">
        <v>1.49</v>
      </c>
      <c r="L11" s="271">
        <f>K11/20</f>
        <v>7.4499999999999997E-2</v>
      </c>
      <c r="M11" s="271">
        <f t="shared" si="0"/>
        <v>1.34</v>
      </c>
      <c r="N11" s="209">
        <f t="shared" si="1"/>
        <v>18.43</v>
      </c>
    </row>
    <row r="12" spans="2:14" x14ac:dyDescent="0.2">
      <c r="B12" s="320" t="s">
        <v>398</v>
      </c>
      <c r="C12" s="209">
        <v>6.85</v>
      </c>
      <c r="D12" s="209">
        <v>3.94</v>
      </c>
      <c r="E12" s="209">
        <v>1.78</v>
      </c>
      <c r="F12" s="209">
        <f>+E12+D12+C12</f>
        <v>12.57</v>
      </c>
      <c r="G12" s="209">
        <v>2.91</v>
      </c>
      <c r="H12" s="209">
        <v>2.16</v>
      </c>
      <c r="I12" s="209">
        <v>0.32</v>
      </c>
      <c r="J12" s="209">
        <f t="shared" si="2"/>
        <v>5.3900000000000006</v>
      </c>
      <c r="K12" s="209">
        <v>1.93</v>
      </c>
      <c r="L12" s="271">
        <f t="shared" ref="L12:L18" si="3">K12/20</f>
        <v>9.6500000000000002E-2</v>
      </c>
      <c r="M12" s="271">
        <f t="shared" si="0"/>
        <v>1.08</v>
      </c>
      <c r="N12" s="209">
        <f t="shared" si="1"/>
        <v>19.89</v>
      </c>
    </row>
    <row r="13" spans="2:14" x14ac:dyDescent="0.2">
      <c r="B13" s="416" t="s">
        <v>310</v>
      </c>
      <c r="C13" s="415">
        <v>0.88</v>
      </c>
      <c r="D13" s="415">
        <v>0.62</v>
      </c>
      <c r="E13" s="415">
        <v>0.73</v>
      </c>
      <c r="F13" s="415">
        <f t="shared" ref="F13:F18" si="4">+E13+D13+C13</f>
        <v>2.23</v>
      </c>
      <c r="G13" s="415">
        <v>0.24</v>
      </c>
      <c r="H13" s="415">
        <v>0.8</v>
      </c>
      <c r="I13" s="415">
        <v>0.12</v>
      </c>
      <c r="J13" s="415">
        <f t="shared" si="2"/>
        <v>1.1600000000000001</v>
      </c>
      <c r="K13" s="415">
        <v>0</v>
      </c>
      <c r="L13" s="417">
        <f t="shared" si="3"/>
        <v>0</v>
      </c>
      <c r="M13" s="417">
        <f>+H13/3.55</f>
        <v>0.22535211267605637</v>
      </c>
      <c r="N13" s="415">
        <f t="shared" si="1"/>
        <v>3.39</v>
      </c>
    </row>
    <row r="14" spans="2:14" x14ac:dyDescent="0.2">
      <c r="B14" s="436" t="s">
        <v>410</v>
      </c>
      <c r="C14" s="415">
        <v>0.64</v>
      </c>
      <c r="D14" s="415">
        <v>0.64</v>
      </c>
      <c r="E14" s="415">
        <v>1.1299999999999999</v>
      </c>
      <c r="F14" s="415">
        <f t="shared" si="4"/>
        <v>2.41</v>
      </c>
      <c r="G14" s="415">
        <v>0.8</v>
      </c>
      <c r="H14" s="415">
        <v>1</v>
      </c>
      <c r="I14" s="415">
        <v>0.15</v>
      </c>
      <c r="J14" s="415">
        <f t="shared" si="2"/>
        <v>1.95</v>
      </c>
      <c r="K14" s="415">
        <v>3.6</v>
      </c>
      <c r="L14" s="417">
        <f t="shared" si="3"/>
        <v>0.18</v>
      </c>
      <c r="M14" s="417">
        <f>+H14/Diesel</f>
        <v>0.5</v>
      </c>
      <c r="N14" s="415">
        <f t="shared" si="1"/>
        <v>7.96</v>
      </c>
    </row>
    <row r="15" spans="2:14" x14ac:dyDescent="0.2">
      <c r="B15" s="436" t="s">
        <v>410</v>
      </c>
      <c r="C15" s="415">
        <v>0.64</v>
      </c>
      <c r="D15" s="415">
        <v>0.78</v>
      </c>
      <c r="E15" s="415">
        <v>1.1299999999999999</v>
      </c>
      <c r="F15" s="415">
        <f>+E15+D15+C15</f>
        <v>2.5499999999999998</v>
      </c>
      <c r="G15" s="415">
        <v>0.8</v>
      </c>
      <c r="H15" s="415">
        <v>1.5</v>
      </c>
      <c r="I15" s="415">
        <v>0.22</v>
      </c>
      <c r="J15" s="415">
        <f>+I15+H15+G15</f>
        <v>2.52</v>
      </c>
      <c r="K15" s="415">
        <v>3.6</v>
      </c>
      <c r="L15" s="417">
        <f>K15/20</f>
        <v>0.18</v>
      </c>
      <c r="M15" s="417">
        <f>+H15/Diesel</f>
        <v>0.75</v>
      </c>
      <c r="N15" s="415">
        <f>+K15+J15+F15</f>
        <v>8.67</v>
      </c>
    </row>
    <row r="16" spans="2:14" x14ac:dyDescent="0.2">
      <c r="B16" s="416" t="s">
        <v>22</v>
      </c>
      <c r="C16" s="415">
        <v>0.48</v>
      </c>
      <c r="D16" s="415">
        <v>0.25</v>
      </c>
      <c r="E16" s="415">
        <v>0.17</v>
      </c>
      <c r="F16" s="415">
        <f t="shared" si="4"/>
        <v>0.9</v>
      </c>
      <c r="G16" s="415">
        <v>0.4</v>
      </c>
      <c r="H16" s="415">
        <v>0.04</v>
      </c>
      <c r="I16" s="415">
        <v>0.01</v>
      </c>
      <c r="J16" s="415">
        <f t="shared" si="2"/>
        <v>0.45</v>
      </c>
      <c r="K16" s="415">
        <v>0.24</v>
      </c>
      <c r="L16" s="417">
        <f t="shared" si="3"/>
        <v>1.2E-2</v>
      </c>
      <c r="M16" s="417">
        <f>+H16/3.55</f>
        <v>1.1267605633802818E-2</v>
      </c>
      <c r="N16" s="415">
        <f t="shared" si="1"/>
        <v>1.5899999999999999</v>
      </c>
    </row>
    <row r="17" spans="2:14" x14ac:dyDescent="0.2">
      <c r="B17" s="416" t="s">
        <v>23</v>
      </c>
      <c r="C17" s="415">
        <v>0.2</v>
      </c>
      <c r="D17" s="415">
        <v>0.13800000000000001</v>
      </c>
      <c r="E17" s="415">
        <v>2.9000000000000001E-2</v>
      </c>
      <c r="F17" s="415">
        <f t="shared" si="4"/>
        <v>0.36699999999999999</v>
      </c>
      <c r="G17" s="415">
        <v>0.08</v>
      </c>
      <c r="H17" s="415">
        <v>0.16900000000000001</v>
      </c>
      <c r="I17" s="415">
        <v>2.5000000000000001E-2</v>
      </c>
      <c r="J17" s="415">
        <f t="shared" si="2"/>
        <v>0.27400000000000002</v>
      </c>
      <c r="K17" s="415">
        <v>1.32</v>
      </c>
      <c r="L17" s="417">
        <f t="shared" si="3"/>
        <v>6.6000000000000003E-2</v>
      </c>
      <c r="M17" s="417">
        <f>+H17/3.55</f>
        <v>4.7605633802816905E-2</v>
      </c>
      <c r="N17" s="415">
        <f>+K17+J17+F17</f>
        <v>1.9610000000000001</v>
      </c>
    </row>
    <row r="18" spans="2:14" x14ac:dyDescent="0.2">
      <c r="B18" s="416" t="s">
        <v>24</v>
      </c>
      <c r="C18" s="415">
        <v>0.3</v>
      </c>
      <c r="D18" s="415">
        <v>0.26500000000000001</v>
      </c>
      <c r="E18" s="415">
        <v>5.5E-2</v>
      </c>
      <c r="F18" s="415">
        <f t="shared" si="4"/>
        <v>0.62</v>
      </c>
      <c r="G18" s="415">
        <v>0.08</v>
      </c>
      <c r="H18" s="415">
        <v>0.26300000000000001</v>
      </c>
      <c r="I18" s="415">
        <v>0.04</v>
      </c>
      <c r="J18" s="415">
        <f t="shared" si="2"/>
        <v>0.38300000000000001</v>
      </c>
      <c r="K18" s="415">
        <v>1.32</v>
      </c>
      <c r="L18" s="417">
        <f t="shared" si="3"/>
        <v>6.6000000000000003E-2</v>
      </c>
      <c r="M18" s="417">
        <f>+H18/Diesel</f>
        <v>0.13150000000000001</v>
      </c>
      <c r="N18" s="415">
        <f>+K18+J18+F18</f>
        <v>2.323</v>
      </c>
    </row>
    <row r="19" spans="2:14" x14ac:dyDescent="0.2">
      <c r="B19" s="210" t="s">
        <v>289</v>
      </c>
      <c r="C19" s="211">
        <f t="shared" ref="C19:N19" si="5">SUM(C7:C18)</f>
        <v>18.821999999999999</v>
      </c>
      <c r="D19" s="211">
        <f t="shared" si="5"/>
        <v>13.616999999999999</v>
      </c>
      <c r="E19" s="211">
        <f t="shared" si="5"/>
        <v>7.0380000000000003</v>
      </c>
      <c r="F19" s="211">
        <f t="shared" si="5"/>
        <v>39.476999999999983</v>
      </c>
      <c r="G19" s="211">
        <f t="shared" si="5"/>
        <v>10.137000000000002</v>
      </c>
      <c r="H19" s="211">
        <f t="shared" si="5"/>
        <v>10.752000000000001</v>
      </c>
      <c r="I19" s="211">
        <f t="shared" si="5"/>
        <v>1.605</v>
      </c>
      <c r="J19" s="211">
        <f t="shared" si="5"/>
        <v>22.494</v>
      </c>
      <c r="K19" s="211">
        <f t="shared" si="5"/>
        <v>16.2</v>
      </c>
      <c r="L19" s="414">
        <f t="shared" si="5"/>
        <v>0.81</v>
      </c>
      <c r="M19" s="414">
        <f t="shared" si="5"/>
        <v>5.1557253521126762</v>
      </c>
      <c r="N19" s="211">
        <f t="shared" si="5"/>
        <v>78.170999999999992</v>
      </c>
    </row>
    <row r="20" spans="2:14" x14ac:dyDescent="0.2">
      <c r="B20" s="184" t="s">
        <v>29</v>
      </c>
      <c r="C20" s="186"/>
      <c r="D20" s="186"/>
      <c r="E20" s="186"/>
      <c r="F20" s="186"/>
      <c r="G20" s="186"/>
      <c r="H20" s="186"/>
      <c r="I20" s="186"/>
      <c r="J20" s="186"/>
      <c r="K20" s="186"/>
      <c r="L20" s="186"/>
      <c r="M20" s="186"/>
      <c r="N20" s="186"/>
    </row>
    <row r="21" spans="2:14" x14ac:dyDescent="0.2">
      <c r="B21" s="184"/>
      <c r="C21" s="186"/>
      <c r="D21" s="186"/>
      <c r="E21" s="186"/>
      <c r="F21" s="186"/>
      <c r="G21" s="186"/>
      <c r="H21" s="186"/>
      <c r="I21" s="186"/>
      <c r="J21" s="186"/>
      <c r="K21" s="186"/>
      <c r="L21" s="186"/>
      <c r="M21" s="186"/>
      <c r="N21" s="186"/>
    </row>
    <row r="23" spans="2:14" ht="21" customHeight="1" x14ac:dyDescent="0.25">
      <c r="B23" s="578" t="s">
        <v>172</v>
      </c>
      <c r="C23" s="579"/>
      <c r="D23" s="580"/>
    </row>
    <row r="24" spans="2:14" s="263" customFormat="1" ht="21" customHeight="1" x14ac:dyDescent="0.2">
      <c r="B24" s="581" t="s">
        <v>245</v>
      </c>
      <c r="C24" s="582"/>
      <c r="D24" s="583"/>
    </row>
    <row r="25" spans="2:14" s="262" customFormat="1" ht="18" customHeight="1" x14ac:dyDescent="0.25">
      <c r="B25" s="584" t="s">
        <v>290</v>
      </c>
      <c r="C25" s="585"/>
      <c r="D25" s="586"/>
      <c r="E25" s="277"/>
    </row>
    <row r="26" spans="2:14" s="262" customFormat="1" ht="18" customHeight="1" x14ac:dyDescent="0.25">
      <c r="B26" s="584" t="s">
        <v>291</v>
      </c>
      <c r="C26" s="585"/>
      <c r="D26" s="586"/>
      <c r="E26" s="277"/>
    </row>
    <row r="27" spans="2:14" s="262" customFormat="1" ht="18" customHeight="1" x14ac:dyDescent="0.25">
      <c r="B27" s="584" t="s">
        <v>277</v>
      </c>
      <c r="C27" s="585"/>
      <c r="D27" s="586"/>
      <c r="E27" s="277"/>
    </row>
    <row r="28" spans="2:14" s="262" customFormat="1" ht="18" customHeight="1" x14ac:dyDescent="0.25">
      <c r="B28" s="584" t="s">
        <v>292</v>
      </c>
      <c r="C28" s="585"/>
      <c r="D28" s="586"/>
      <c r="E28" s="277"/>
    </row>
    <row r="29" spans="2:14" ht="18" customHeight="1" x14ac:dyDescent="0.2">
      <c r="B29" s="584" t="s">
        <v>293</v>
      </c>
      <c r="C29" s="585"/>
      <c r="D29" s="586"/>
      <c r="E29" s="53"/>
    </row>
    <row r="30" spans="2:14" ht="18" customHeight="1" x14ac:dyDescent="0.2">
      <c r="B30" s="584" t="s">
        <v>294</v>
      </c>
      <c r="C30" s="585"/>
      <c r="D30" s="586"/>
      <c r="E30" s="53"/>
    </row>
    <row r="31" spans="2:14" ht="18" customHeight="1" x14ac:dyDescent="0.2">
      <c r="B31" s="584" t="s">
        <v>203</v>
      </c>
      <c r="C31" s="590"/>
      <c r="D31" s="591"/>
      <c r="E31" s="53"/>
    </row>
    <row r="32" spans="2:14" ht="15.75" x14ac:dyDescent="0.25">
      <c r="B32" s="205"/>
    </row>
    <row r="33" spans="2:14" ht="21" customHeight="1" x14ac:dyDescent="0.25">
      <c r="B33" s="576" t="s">
        <v>2</v>
      </c>
      <c r="C33" s="564"/>
      <c r="D33" s="564"/>
      <c r="E33" s="564"/>
      <c r="F33" s="564"/>
      <c r="G33" s="564"/>
      <c r="H33" s="564"/>
      <c r="I33" s="564"/>
      <c r="J33" s="564"/>
      <c r="K33" s="564"/>
      <c r="L33" s="564"/>
      <c r="M33" s="564"/>
      <c r="N33" s="565"/>
    </row>
    <row r="34" spans="2:14" ht="12.75" customHeight="1" x14ac:dyDescent="0.2">
      <c r="B34" s="207"/>
      <c r="C34" s="566" t="s">
        <v>27</v>
      </c>
      <c r="D34" s="567"/>
      <c r="E34" s="567"/>
      <c r="F34" s="568"/>
      <c r="G34" s="569" t="s">
        <v>1</v>
      </c>
      <c r="H34" s="570"/>
      <c r="I34" s="570"/>
      <c r="J34" s="571"/>
      <c r="K34" s="572" t="s">
        <v>13</v>
      </c>
      <c r="L34" s="573"/>
      <c r="M34" s="344" t="s">
        <v>259</v>
      </c>
      <c r="N34" s="574" t="s">
        <v>14</v>
      </c>
    </row>
    <row r="35" spans="2:14" ht="39.6" customHeight="1" x14ac:dyDescent="0.2">
      <c r="B35" s="264"/>
      <c r="C35" s="207" t="s">
        <v>15</v>
      </c>
      <c r="D35" s="207" t="s">
        <v>16</v>
      </c>
      <c r="E35" s="266" t="s">
        <v>17</v>
      </c>
      <c r="F35" s="267" t="s">
        <v>26</v>
      </c>
      <c r="G35" s="270" t="s">
        <v>18</v>
      </c>
      <c r="H35" s="270" t="s">
        <v>19</v>
      </c>
      <c r="I35" s="270" t="s">
        <v>20</v>
      </c>
      <c r="J35" s="270" t="s">
        <v>220</v>
      </c>
      <c r="K35" s="342"/>
      <c r="L35" s="342"/>
      <c r="M35" s="342"/>
      <c r="N35" s="575"/>
    </row>
    <row r="36" spans="2:14" ht="12" customHeight="1" x14ac:dyDescent="0.2">
      <c r="B36" s="206"/>
      <c r="C36" s="206"/>
      <c r="D36" s="206"/>
      <c r="E36" s="265"/>
      <c r="F36" s="268"/>
      <c r="G36" s="269"/>
      <c r="H36" s="269"/>
      <c r="I36" s="269"/>
      <c r="J36" s="269"/>
      <c r="K36" s="343" t="s">
        <v>232</v>
      </c>
      <c r="L36" s="343" t="s">
        <v>258</v>
      </c>
      <c r="M36" s="343" t="s">
        <v>257</v>
      </c>
      <c r="N36" s="345" t="s">
        <v>232</v>
      </c>
    </row>
    <row r="37" spans="2:14" x14ac:dyDescent="0.2">
      <c r="B37" s="560" t="s">
        <v>320</v>
      </c>
      <c r="C37" s="561"/>
      <c r="D37" s="561"/>
      <c r="E37" s="561"/>
      <c r="F37" s="561"/>
      <c r="G37" s="561"/>
      <c r="H37" s="561"/>
      <c r="I37" s="561"/>
      <c r="J37" s="561"/>
      <c r="K37" s="561"/>
      <c r="L37" s="561"/>
      <c r="M37" s="561"/>
      <c r="N37" s="562"/>
    </row>
    <row r="38" spans="2:14" x14ac:dyDescent="0.2">
      <c r="B38" s="312" t="str">
        <f t="shared" ref="B38:N38" si="6">B13</f>
        <v>Pickup 3/4 ton 4WD</v>
      </c>
      <c r="C38" s="313">
        <f t="shared" si="6"/>
        <v>0.88</v>
      </c>
      <c r="D38" s="313">
        <f t="shared" si="6"/>
        <v>0.62</v>
      </c>
      <c r="E38" s="313">
        <f t="shared" si="6"/>
        <v>0.73</v>
      </c>
      <c r="F38" s="313">
        <f t="shared" si="6"/>
        <v>2.23</v>
      </c>
      <c r="G38" s="313">
        <f t="shared" si="6"/>
        <v>0.24</v>
      </c>
      <c r="H38" s="313">
        <f t="shared" si="6"/>
        <v>0.8</v>
      </c>
      <c r="I38" s="313">
        <f t="shared" si="6"/>
        <v>0.12</v>
      </c>
      <c r="J38" s="313">
        <f t="shared" si="6"/>
        <v>1.1600000000000001</v>
      </c>
      <c r="K38" s="313">
        <f t="shared" si="6"/>
        <v>0</v>
      </c>
      <c r="L38" s="314">
        <f t="shared" si="6"/>
        <v>0</v>
      </c>
      <c r="M38" s="314">
        <f t="shared" si="6"/>
        <v>0.22535211267605637</v>
      </c>
      <c r="N38" s="313">
        <f t="shared" si="6"/>
        <v>3.39</v>
      </c>
    </row>
    <row r="39" spans="2:14" x14ac:dyDescent="0.2">
      <c r="B39" s="312" t="str">
        <f t="shared" ref="B39:N39" si="7">B14</f>
        <v>Tandem Axle Truck</v>
      </c>
      <c r="C39" s="313">
        <f t="shared" si="7"/>
        <v>0.64</v>
      </c>
      <c r="D39" s="313">
        <f t="shared" si="7"/>
        <v>0.64</v>
      </c>
      <c r="E39" s="313">
        <f t="shared" si="7"/>
        <v>1.1299999999999999</v>
      </c>
      <c r="F39" s="313">
        <f t="shared" si="7"/>
        <v>2.41</v>
      </c>
      <c r="G39" s="313">
        <f t="shared" si="7"/>
        <v>0.8</v>
      </c>
      <c r="H39" s="313">
        <f t="shared" si="7"/>
        <v>1</v>
      </c>
      <c r="I39" s="313">
        <f t="shared" si="7"/>
        <v>0.15</v>
      </c>
      <c r="J39" s="313">
        <f t="shared" si="7"/>
        <v>1.95</v>
      </c>
      <c r="K39" s="313">
        <f t="shared" si="7"/>
        <v>3.6</v>
      </c>
      <c r="L39" s="314">
        <f t="shared" si="7"/>
        <v>0.18</v>
      </c>
      <c r="M39" s="314">
        <f t="shared" si="7"/>
        <v>0.5</v>
      </c>
      <c r="N39" s="313">
        <f t="shared" si="7"/>
        <v>7.96</v>
      </c>
    </row>
    <row r="40" spans="2:14" x14ac:dyDescent="0.2">
      <c r="B40" s="312" t="str">
        <f t="shared" ref="B40:N40" si="8">B15</f>
        <v>Tandem Axle Truck</v>
      </c>
      <c r="C40" s="313">
        <f t="shared" si="8"/>
        <v>0.64</v>
      </c>
      <c r="D40" s="313">
        <f t="shared" si="8"/>
        <v>0.78</v>
      </c>
      <c r="E40" s="313">
        <f t="shared" si="8"/>
        <v>1.1299999999999999</v>
      </c>
      <c r="F40" s="313">
        <f t="shared" si="8"/>
        <v>2.5499999999999998</v>
      </c>
      <c r="G40" s="313">
        <f t="shared" si="8"/>
        <v>0.8</v>
      </c>
      <c r="H40" s="313">
        <f t="shared" si="8"/>
        <v>1.5</v>
      </c>
      <c r="I40" s="313">
        <f t="shared" si="8"/>
        <v>0.22</v>
      </c>
      <c r="J40" s="313">
        <f t="shared" si="8"/>
        <v>2.52</v>
      </c>
      <c r="K40" s="313">
        <f t="shared" si="8"/>
        <v>3.6</v>
      </c>
      <c r="L40" s="314">
        <f t="shared" si="8"/>
        <v>0.18</v>
      </c>
      <c r="M40" s="314">
        <f t="shared" si="8"/>
        <v>0.75</v>
      </c>
      <c r="N40" s="313">
        <f t="shared" si="8"/>
        <v>8.67</v>
      </c>
    </row>
    <row r="41" spans="2:14" x14ac:dyDescent="0.2">
      <c r="B41" s="312" t="str">
        <f t="shared" ref="B41:N41" si="9">B16</f>
        <v>Trap Wagon</v>
      </c>
      <c r="C41" s="313">
        <f t="shared" si="9"/>
        <v>0.48</v>
      </c>
      <c r="D41" s="313">
        <f t="shared" si="9"/>
        <v>0.25</v>
      </c>
      <c r="E41" s="313">
        <f t="shared" si="9"/>
        <v>0.17</v>
      </c>
      <c r="F41" s="313">
        <f t="shared" si="9"/>
        <v>0.9</v>
      </c>
      <c r="G41" s="313">
        <f t="shared" si="9"/>
        <v>0.4</v>
      </c>
      <c r="H41" s="313">
        <f t="shared" si="9"/>
        <v>0.04</v>
      </c>
      <c r="I41" s="313">
        <f t="shared" si="9"/>
        <v>0.01</v>
      </c>
      <c r="J41" s="313">
        <f t="shared" si="9"/>
        <v>0.45</v>
      </c>
      <c r="K41" s="313">
        <f t="shared" si="9"/>
        <v>0.24</v>
      </c>
      <c r="L41" s="314">
        <f t="shared" si="9"/>
        <v>1.2E-2</v>
      </c>
      <c r="M41" s="314">
        <f t="shared" si="9"/>
        <v>1.1267605633802818E-2</v>
      </c>
      <c r="N41" s="313">
        <f t="shared" si="9"/>
        <v>1.5899999999999999</v>
      </c>
    </row>
    <row r="42" spans="2:14" x14ac:dyDescent="0.2">
      <c r="B42" s="312" t="str">
        <f t="shared" ref="B42:N42" si="10">B17</f>
        <v>4WD-ATV</v>
      </c>
      <c r="C42" s="313">
        <f t="shared" si="10"/>
        <v>0.2</v>
      </c>
      <c r="D42" s="313">
        <f t="shared" si="10"/>
        <v>0.13800000000000001</v>
      </c>
      <c r="E42" s="313">
        <f t="shared" si="10"/>
        <v>2.9000000000000001E-2</v>
      </c>
      <c r="F42" s="313">
        <f t="shared" si="10"/>
        <v>0.36699999999999999</v>
      </c>
      <c r="G42" s="313">
        <f t="shared" si="10"/>
        <v>0.08</v>
      </c>
      <c r="H42" s="313">
        <f t="shared" si="10"/>
        <v>0.16900000000000001</v>
      </c>
      <c r="I42" s="313">
        <f t="shared" si="10"/>
        <v>2.5000000000000001E-2</v>
      </c>
      <c r="J42" s="313">
        <f t="shared" si="10"/>
        <v>0.27400000000000002</v>
      </c>
      <c r="K42" s="313">
        <f t="shared" si="10"/>
        <v>1.32</v>
      </c>
      <c r="L42" s="314">
        <f t="shared" si="10"/>
        <v>6.6000000000000003E-2</v>
      </c>
      <c r="M42" s="314">
        <f t="shared" si="10"/>
        <v>4.7605633802816905E-2</v>
      </c>
      <c r="N42" s="313">
        <f t="shared" si="10"/>
        <v>1.9610000000000001</v>
      </c>
    </row>
    <row r="43" spans="2:14" x14ac:dyDescent="0.2">
      <c r="B43" s="312" t="str">
        <f t="shared" ref="B43:N43" si="11">B18</f>
        <v>50HP Wheel Tractor</v>
      </c>
      <c r="C43" s="313">
        <f t="shared" si="11"/>
        <v>0.3</v>
      </c>
      <c r="D43" s="313">
        <f t="shared" si="11"/>
        <v>0.26500000000000001</v>
      </c>
      <c r="E43" s="313">
        <f t="shared" si="11"/>
        <v>5.5E-2</v>
      </c>
      <c r="F43" s="313">
        <f t="shared" si="11"/>
        <v>0.62</v>
      </c>
      <c r="G43" s="313">
        <f t="shared" si="11"/>
        <v>0.08</v>
      </c>
      <c r="H43" s="313">
        <f t="shared" si="11"/>
        <v>0.26300000000000001</v>
      </c>
      <c r="I43" s="313">
        <f t="shared" si="11"/>
        <v>0.04</v>
      </c>
      <c r="J43" s="313">
        <f t="shared" si="11"/>
        <v>0.38300000000000001</v>
      </c>
      <c r="K43" s="313">
        <f t="shared" si="11"/>
        <v>1.32</v>
      </c>
      <c r="L43" s="314">
        <f t="shared" si="11"/>
        <v>6.6000000000000003E-2</v>
      </c>
      <c r="M43" s="314">
        <f t="shared" si="11"/>
        <v>0.13150000000000001</v>
      </c>
      <c r="N43" s="313">
        <f t="shared" si="11"/>
        <v>2.323</v>
      </c>
    </row>
    <row r="44" spans="2:14" x14ac:dyDescent="0.2">
      <c r="B44" s="560" t="s">
        <v>321</v>
      </c>
      <c r="C44" s="561"/>
      <c r="D44" s="561"/>
      <c r="E44" s="561"/>
      <c r="F44" s="561"/>
      <c r="G44" s="561"/>
      <c r="H44" s="561"/>
      <c r="I44" s="561"/>
      <c r="J44" s="561"/>
      <c r="K44" s="561"/>
      <c r="L44" s="561"/>
      <c r="M44" s="561"/>
      <c r="N44" s="562"/>
    </row>
    <row r="45" spans="2:14" x14ac:dyDescent="0.2">
      <c r="B45" s="208" t="str">
        <f t="shared" ref="B45:N45" si="12">_100ftSprayer</f>
        <v>200HP Trac+100'Sprayer</v>
      </c>
      <c r="C45" s="209">
        <f t="shared" si="12"/>
        <v>0.61</v>
      </c>
      <c r="D45" s="209">
        <f t="shared" si="12"/>
        <v>0.51</v>
      </c>
      <c r="E45" s="209">
        <f t="shared" si="12"/>
        <v>0.08</v>
      </c>
      <c r="F45" s="209">
        <f t="shared" si="12"/>
        <v>1.2</v>
      </c>
      <c r="G45" s="209">
        <f t="shared" si="12"/>
        <v>0.46</v>
      </c>
      <c r="H45" s="209">
        <f t="shared" si="12"/>
        <v>0.34</v>
      </c>
      <c r="I45" s="209">
        <f t="shared" si="12"/>
        <v>0.05</v>
      </c>
      <c r="J45" s="209">
        <f t="shared" si="12"/>
        <v>0.85000000000000009</v>
      </c>
      <c r="K45" s="209">
        <f t="shared" si="12"/>
        <v>0.43</v>
      </c>
      <c r="L45" s="271">
        <f t="shared" si="12"/>
        <v>2.1499999999999998E-2</v>
      </c>
      <c r="M45" s="271">
        <f t="shared" si="12"/>
        <v>0.17</v>
      </c>
      <c r="N45" s="209">
        <f t="shared" si="12"/>
        <v>2.48</v>
      </c>
    </row>
    <row r="46" spans="2:14" x14ac:dyDescent="0.2">
      <c r="B46" s="208" t="str">
        <f t="shared" ref="B46:N46" si="13">NTDrill</f>
        <v>450HP Tractor+NT Drill, 36'</v>
      </c>
      <c r="C46" s="209">
        <f t="shared" si="13"/>
        <v>5.27</v>
      </c>
      <c r="D46" s="209">
        <f t="shared" si="13"/>
        <v>4.2300000000000004</v>
      </c>
      <c r="E46" s="209">
        <f t="shared" si="13"/>
        <v>1.57</v>
      </c>
      <c r="F46" s="209">
        <f t="shared" si="13"/>
        <v>11.07</v>
      </c>
      <c r="G46" s="209">
        <f t="shared" si="13"/>
        <v>2.79</v>
      </c>
      <c r="H46" s="209">
        <f t="shared" si="13"/>
        <v>2.68</v>
      </c>
      <c r="I46" s="209">
        <f t="shared" si="13"/>
        <v>0.4</v>
      </c>
      <c r="J46" s="209">
        <f t="shared" si="13"/>
        <v>5.87</v>
      </c>
      <c r="K46" s="209">
        <f t="shared" si="13"/>
        <v>1.49</v>
      </c>
      <c r="L46" s="271">
        <f t="shared" si="13"/>
        <v>7.4499999999999997E-2</v>
      </c>
      <c r="M46" s="271">
        <f t="shared" si="13"/>
        <v>1.34</v>
      </c>
      <c r="N46" s="209">
        <f t="shared" si="13"/>
        <v>18.43</v>
      </c>
    </row>
    <row r="47" spans="2:14" x14ac:dyDescent="0.2">
      <c r="B47" s="208" t="str">
        <f t="shared" ref="B47:N47" si="14">FertTanks</f>
        <v>Fertilizer Tanks+Pumps</v>
      </c>
      <c r="C47" s="209">
        <f t="shared" si="14"/>
        <v>1.02</v>
      </c>
      <c r="D47" s="209">
        <f>FertTanks</f>
        <v>0.59</v>
      </c>
      <c r="E47" s="209">
        <f t="shared" si="14"/>
        <v>0.06</v>
      </c>
      <c r="F47" s="209">
        <f t="shared" si="14"/>
        <v>1.67</v>
      </c>
      <c r="G47" s="209">
        <f t="shared" si="14"/>
        <v>0.68</v>
      </c>
      <c r="H47" s="209">
        <f t="shared" si="14"/>
        <v>0</v>
      </c>
      <c r="I47" s="209">
        <f t="shared" si="14"/>
        <v>0</v>
      </c>
      <c r="J47" s="209">
        <f t="shared" si="14"/>
        <v>0.68</v>
      </c>
      <c r="K47" s="209">
        <f t="shared" si="14"/>
        <v>0</v>
      </c>
      <c r="L47" s="271">
        <f t="shared" si="14"/>
        <v>0</v>
      </c>
      <c r="M47" s="271">
        <f t="shared" si="14"/>
        <v>0</v>
      </c>
      <c r="N47" s="209">
        <f t="shared" si="14"/>
        <v>2.35</v>
      </c>
    </row>
    <row r="48" spans="2:14" x14ac:dyDescent="0.2">
      <c r="B48" s="208" t="str">
        <f t="shared" ref="B48:N48" si="15">_100ftSprayer</f>
        <v>200HP Trac+100'Sprayer</v>
      </c>
      <c r="C48" s="209">
        <f t="shared" si="15"/>
        <v>0.61</v>
      </c>
      <c r="D48" s="209">
        <f t="shared" si="15"/>
        <v>0.51</v>
      </c>
      <c r="E48" s="209">
        <f t="shared" si="15"/>
        <v>0.08</v>
      </c>
      <c r="F48" s="209">
        <f t="shared" si="15"/>
        <v>1.2</v>
      </c>
      <c r="G48" s="209">
        <f t="shared" si="15"/>
        <v>0.46</v>
      </c>
      <c r="H48" s="209">
        <f t="shared" si="15"/>
        <v>0.34</v>
      </c>
      <c r="I48" s="209">
        <f t="shared" si="15"/>
        <v>0.05</v>
      </c>
      <c r="J48" s="209">
        <f t="shared" si="15"/>
        <v>0.85000000000000009</v>
      </c>
      <c r="K48" s="209">
        <f t="shared" si="15"/>
        <v>0.43</v>
      </c>
      <c r="L48" s="271">
        <f t="shared" si="15"/>
        <v>2.1499999999999998E-2</v>
      </c>
      <c r="M48" s="271">
        <f t="shared" si="15"/>
        <v>0.17</v>
      </c>
      <c r="N48" s="209">
        <f t="shared" si="15"/>
        <v>2.48</v>
      </c>
    </row>
    <row r="49" spans="2:14" x14ac:dyDescent="0.2">
      <c r="B49" s="208" t="str">
        <f>Combine</f>
        <v>Combine + 36' Header</v>
      </c>
      <c r="C49" s="209">
        <f t="shared" ref="C49:N49" si="16">Combine</f>
        <v>6.85</v>
      </c>
      <c r="D49" s="209">
        <f t="shared" si="16"/>
        <v>3.94</v>
      </c>
      <c r="E49" s="209">
        <f t="shared" si="16"/>
        <v>1.78</v>
      </c>
      <c r="F49" s="209">
        <f t="shared" si="16"/>
        <v>12.57</v>
      </c>
      <c r="G49" s="209">
        <f t="shared" si="16"/>
        <v>2.91</v>
      </c>
      <c r="H49" s="209">
        <f t="shared" si="16"/>
        <v>2.16</v>
      </c>
      <c r="I49" s="209">
        <f t="shared" si="16"/>
        <v>0.32</v>
      </c>
      <c r="J49" s="209">
        <f t="shared" si="16"/>
        <v>5.3900000000000006</v>
      </c>
      <c r="K49" s="209">
        <f t="shared" si="16"/>
        <v>1.93</v>
      </c>
      <c r="L49" s="271">
        <f t="shared" si="16"/>
        <v>9.6500000000000002E-2</v>
      </c>
      <c r="M49" s="271">
        <f>Combine</f>
        <v>1.08</v>
      </c>
      <c r="N49" s="209">
        <f t="shared" si="16"/>
        <v>19.89</v>
      </c>
    </row>
    <row r="50" spans="2:14" x14ac:dyDescent="0.2">
      <c r="B50" s="208" t="str">
        <f t="shared" ref="B50:N50" si="17">bankout</f>
        <v>200HP Trac+Bankout Wagon</v>
      </c>
      <c r="C50" s="209">
        <f t="shared" si="17"/>
        <v>1.452</v>
      </c>
      <c r="D50" s="209">
        <f t="shared" si="17"/>
        <v>1.244</v>
      </c>
      <c r="E50" s="209">
        <f t="shared" si="17"/>
        <v>0.23400000000000001</v>
      </c>
      <c r="F50" s="209">
        <f t="shared" si="17"/>
        <v>2.9299999999999997</v>
      </c>
      <c r="G50" s="209">
        <f t="shared" si="17"/>
        <v>0.66700000000000004</v>
      </c>
      <c r="H50" s="209">
        <f t="shared" si="17"/>
        <v>1.4</v>
      </c>
      <c r="I50" s="209">
        <f t="shared" si="17"/>
        <v>0.21</v>
      </c>
      <c r="J50" s="209">
        <f t="shared" si="17"/>
        <v>2.2770000000000001</v>
      </c>
      <c r="K50" s="209">
        <f t="shared" si="17"/>
        <v>1.76</v>
      </c>
      <c r="L50" s="271">
        <f t="shared" si="17"/>
        <v>8.7999999999999995E-2</v>
      </c>
      <c r="M50" s="271">
        <f t="shared" si="17"/>
        <v>0.7</v>
      </c>
      <c r="N50" s="209">
        <f t="shared" si="17"/>
        <v>6.9669999999999996</v>
      </c>
    </row>
    <row r="51" spans="2:14" x14ac:dyDescent="0.2">
      <c r="B51" s="208" t="str">
        <f t="shared" ref="B51:N51" si="18">_100ftSprayer</f>
        <v>200HP Trac+100'Sprayer</v>
      </c>
      <c r="C51" s="209">
        <f t="shared" si="18"/>
        <v>0.61</v>
      </c>
      <c r="D51" s="209">
        <f t="shared" si="18"/>
        <v>0.51</v>
      </c>
      <c r="E51" s="209">
        <f t="shared" si="18"/>
        <v>0.08</v>
      </c>
      <c r="F51" s="209">
        <f t="shared" si="18"/>
        <v>1.2</v>
      </c>
      <c r="G51" s="209">
        <f t="shared" si="18"/>
        <v>0.46</v>
      </c>
      <c r="H51" s="209">
        <f t="shared" si="18"/>
        <v>0.34</v>
      </c>
      <c r="I51" s="209">
        <f t="shared" si="18"/>
        <v>0.05</v>
      </c>
      <c r="J51" s="209">
        <f t="shared" si="18"/>
        <v>0.85000000000000009</v>
      </c>
      <c r="K51" s="209">
        <f t="shared" si="18"/>
        <v>0.43</v>
      </c>
      <c r="L51" s="271">
        <f t="shared" si="18"/>
        <v>2.1499999999999998E-2</v>
      </c>
      <c r="M51" s="271">
        <f t="shared" si="18"/>
        <v>0.17</v>
      </c>
      <c r="N51" s="209">
        <f t="shared" si="18"/>
        <v>2.48</v>
      </c>
    </row>
    <row r="52" spans="2:14" x14ac:dyDescent="0.2">
      <c r="B52" s="210" t="s">
        <v>289</v>
      </c>
      <c r="C52" s="211">
        <f t="shared" ref="C52:M52" si="19">SUM(C38:C50)</f>
        <v>18.951999999999998</v>
      </c>
      <c r="D52" s="211">
        <f t="shared" si="19"/>
        <v>13.717000000000001</v>
      </c>
      <c r="E52" s="211">
        <f t="shared" si="19"/>
        <v>7.048</v>
      </c>
      <c r="F52" s="211">
        <f t="shared" si="19"/>
        <v>39.717000000000006</v>
      </c>
      <c r="G52" s="211">
        <f t="shared" si="19"/>
        <v>10.366999999999999</v>
      </c>
      <c r="H52" s="211">
        <f t="shared" si="19"/>
        <v>10.692</v>
      </c>
      <c r="I52" s="211">
        <f t="shared" si="19"/>
        <v>1.5950000000000002</v>
      </c>
      <c r="J52" s="211">
        <f t="shared" si="19"/>
        <v>22.654000000000003</v>
      </c>
      <c r="K52" s="211">
        <f t="shared" si="19"/>
        <v>16.12</v>
      </c>
      <c r="L52" s="272">
        <f t="shared" si="19"/>
        <v>0.80599999999999994</v>
      </c>
      <c r="M52" s="272">
        <f t="shared" si="19"/>
        <v>5.125725352112676</v>
      </c>
      <c r="N52" s="211">
        <f>SUM(N38:N51)</f>
        <v>80.971000000000004</v>
      </c>
    </row>
    <row r="53" spans="2:14" x14ac:dyDescent="0.2">
      <c r="H53" s="212"/>
      <c r="I53" s="212"/>
      <c r="J53" s="212"/>
      <c r="K53" s="212"/>
      <c r="L53" s="212"/>
      <c r="M53" s="212"/>
    </row>
    <row r="54" spans="2:14" ht="14.25" x14ac:dyDescent="0.2">
      <c r="B54" s="278" t="s">
        <v>246</v>
      </c>
      <c r="H54" s="212"/>
      <c r="I54" s="212"/>
      <c r="J54" s="212"/>
      <c r="K54" s="212"/>
      <c r="L54" s="212"/>
      <c r="M54" s="212"/>
    </row>
    <row r="56" spans="2:14" ht="21" customHeight="1" x14ac:dyDescent="0.25">
      <c r="B56" s="576" t="s">
        <v>3</v>
      </c>
      <c r="C56" s="564"/>
      <c r="D56" s="564"/>
      <c r="E56" s="564"/>
      <c r="F56" s="564"/>
      <c r="G56" s="564"/>
      <c r="H56" s="564"/>
      <c r="I56" s="564"/>
      <c r="J56" s="564"/>
      <c r="K56" s="564"/>
      <c r="L56" s="564"/>
      <c r="M56" s="564"/>
      <c r="N56" s="565"/>
    </row>
    <row r="57" spans="2:14" ht="12.75" customHeight="1" x14ac:dyDescent="0.2">
      <c r="B57" s="207"/>
      <c r="C57" s="566" t="s">
        <v>27</v>
      </c>
      <c r="D57" s="567"/>
      <c r="E57" s="567"/>
      <c r="F57" s="568"/>
      <c r="G57" s="569" t="s">
        <v>1</v>
      </c>
      <c r="H57" s="570"/>
      <c r="I57" s="570"/>
      <c r="J57" s="571"/>
      <c r="K57" s="572" t="s">
        <v>13</v>
      </c>
      <c r="L57" s="573"/>
      <c r="M57" s="344" t="s">
        <v>259</v>
      </c>
      <c r="N57" s="574" t="s">
        <v>14</v>
      </c>
    </row>
    <row r="58" spans="2:14" ht="39.6" customHeight="1" x14ac:dyDescent="0.2">
      <c r="B58" s="264"/>
      <c r="C58" s="207" t="s">
        <v>15</v>
      </c>
      <c r="D58" s="207" t="s">
        <v>16</v>
      </c>
      <c r="E58" s="266" t="s">
        <v>17</v>
      </c>
      <c r="F58" s="267" t="s">
        <v>26</v>
      </c>
      <c r="G58" s="270" t="s">
        <v>18</v>
      </c>
      <c r="H58" s="270" t="s">
        <v>19</v>
      </c>
      <c r="I58" s="270" t="s">
        <v>20</v>
      </c>
      <c r="J58" s="270" t="s">
        <v>220</v>
      </c>
      <c r="K58" s="342"/>
      <c r="L58" s="342"/>
      <c r="M58" s="342"/>
      <c r="N58" s="575"/>
    </row>
    <row r="59" spans="2:14" ht="12" customHeight="1" x14ac:dyDescent="0.2">
      <c r="B59" s="206"/>
      <c r="C59" s="206"/>
      <c r="D59" s="206"/>
      <c r="E59" s="265"/>
      <c r="F59" s="268"/>
      <c r="G59" s="269"/>
      <c r="H59" s="269"/>
      <c r="I59" s="269"/>
      <c r="J59" s="269"/>
      <c r="K59" s="343" t="s">
        <v>232</v>
      </c>
      <c r="L59" s="343" t="s">
        <v>258</v>
      </c>
      <c r="M59" s="343" t="s">
        <v>257</v>
      </c>
      <c r="N59" s="345" t="s">
        <v>232</v>
      </c>
    </row>
    <row r="60" spans="2:14" x14ac:dyDescent="0.2">
      <c r="B60" s="560" t="s">
        <v>320</v>
      </c>
      <c r="C60" s="561"/>
      <c r="D60" s="561"/>
      <c r="E60" s="561"/>
      <c r="F60" s="561"/>
      <c r="G60" s="561"/>
      <c r="H60" s="561"/>
      <c r="I60" s="561"/>
      <c r="J60" s="561"/>
      <c r="K60" s="561"/>
      <c r="L60" s="561"/>
      <c r="M60" s="561"/>
      <c r="N60" s="562"/>
    </row>
    <row r="61" spans="2:14" x14ac:dyDescent="0.2">
      <c r="B61" s="312" t="str">
        <f t="shared" ref="B61:N61" si="20">B13</f>
        <v>Pickup 3/4 ton 4WD</v>
      </c>
      <c r="C61" s="313">
        <f t="shared" si="20"/>
        <v>0.88</v>
      </c>
      <c r="D61" s="313">
        <f t="shared" si="20"/>
        <v>0.62</v>
      </c>
      <c r="E61" s="313">
        <f t="shared" si="20"/>
        <v>0.73</v>
      </c>
      <c r="F61" s="313">
        <f t="shared" si="20"/>
        <v>2.23</v>
      </c>
      <c r="G61" s="313">
        <f t="shared" si="20"/>
        <v>0.24</v>
      </c>
      <c r="H61" s="313">
        <f t="shared" si="20"/>
        <v>0.8</v>
      </c>
      <c r="I61" s="313">
        <f t="shared" si="20"/>
        <v>0.12</v>
      </c>
      <c r="J61" s="313">
        <f t="shared" si="20"/>
        <v>1.1600000000000001</v>
      </c>
      <c r="K61" s="313">
        <f t="shared" si="20"/>
        <v>0</v>
      </c>
      <c r="L61" s="314">
        <f t="shared" si="20"/>
        <v>0</v>
      </c>
      <c r="M61" s="314">
        <f t="shared" si="20"/>
        <v>0.22535211267605637</v>
      </c>
      <c r="N61" s="313">
        <f t="shared" si="20"/>
        <v>3.39</v>
      </c>
    </row>
    <row r="62" spans="2:14" x14ac:dyDescent="0.2">
      <c r="B62" s="312" t="str">
        <f t="shared" ref="B62:N62" si="21">B14</f>
        <v>Tandem Axle Truck</v>
      </c>
      <c r="C62" s="313">
        <f t="shared" si="21"/>
        <v>0.64</v>
      </c>
      <c r="D62" s="313">
        <f t="shared" si="21"/>
        <v>0.64</v>
      </c>
      <c r="E62" s="313">
        <f t="shared" si="21"/>
        <v>1.1299999999999999</v>
      </c>
      <c r="F62" s="313">
        <f t="shared" si="21"/>
        <v>2.41</v>
      </c>
      <c r="G62" s="313">
        <f t="shared" si="21"/>
        <v>0.8</v>
      </c>
      <c r="H62" s="313">
        <f t="shared" si="21"/>
        <v>1</v>
      </c>
      <c r="I62" s="313">
        <f t="shared" si="21"/>
        <v>0.15</v>
      </c>
      <c r="J62" s="313">
        <f t="shared" si="21"/>
        <v>1.95</v>
      </c>
      <c r="K62" s="313">
        <f t="shared" si="21"/>
        <v>3.6</v>
      </c>
      <c r="L62" s="314">
        <f t="shared" si="21"/>
        <v>0.18</v>
      </c>
      <c r="M62" s="314">
        <f t="shared" si="21"/>
        <v>0.5</v>
      </c>
      <c r="N62" s="313">
        <f t="shared" si="21"/>
        <v>7.96</v>
      </c>
    </row>
    <row r="63" spans="2:14" x14ac:dyDescent="0.2">
      <c r="B63" s="312" t="str">
        <f t="shared" ref="B63:N63" si="22">B15</f>
        <v>Tandem Axle Truck</v>
      </c>
      <c r="C63" s="313">
        <f t="shared" si="22"/>
        <v>0.64</v>
      </c>
      <c r="D63" s="313">
        <f t="shared" si="22"/>
        <v>0.78</v>
      </c>
      <c r="E63" s="313">
        <f t="shared" si="22"/>
        <v>1.1299999999999999</v>
      </c>
      <c r="F63" s="313">
        <f t="shared" si="22"/>
        <v>2.5499999999999998</v>
      </c>
      <c r="G63" s="313">
        <f t="shared" si="22"/>
        <v>0.8</v>
      </c>
      <c r="H63" s="313">
        <f t="shared" si="22"/>
        <v>1.5</v>
      </c>
      <c r="I63" s="313">
        <f t="shared" si="22"/>
        <v>0.22</v>
      </c>
      <c r="J63" s="313">
        <f t="shared" si="22"/>
        <v>2.52</v>
      </c>
      <c r="K63" s="313">
        <f t="shared" si="22"/>
        <v>3.6</v>
      </c>
      <c r="L63" s="314">
        <f t="shared" si="22"/>
        <v>0.18</v>
      </c>
      <c r="M63" s="314">
        <f t="shared" si="22"/>
        <v>0.75</v>
      </c>
      <c r="N63" s="313">
        <f t="shared" si="22"/>
        <v>8.67</v>
      </c>
    </row>
    <row r="64" spans="2:14" x14ac:dyDescent="0.2">
      <c r="B64" s="312" t="str">
        <f t="shared" ref="B64:N64" si="23">B16</f>
        <v>Trap Wagon</v>
      </c>
      <c r="C64" s="313">
        <f t="shared" si="23"/>
        <v>0.48</v>
      </c>
      <c r="D64" s="313">
        <f t="shared" si="23"/>
        <v>0.25</v>
      </c>
      <c r="E64" s="313">
        <f t="shared" si="23"/>
        <v>0.17</v>
      </c>
      <c r="F64" s="313">
        <f t="shared" si="23"/>
        <v>0.9</v>
      </c>
      <c r="G64" s="313">
        <f t="shared" si="23"/>
        <v>0.4</v>
      </c>
      <c r="H64" s="313">
        <f t="shared" si="23"/>
        <v>0.04</v>
      </c>
      <c r="I64" s="313">
        <f t="shared" si="23"/>
        <v>0.01</v>
      </c>
      <c r="J64" s="313">
        <f t="shared" si="23"/>
        <v>0.45</v>
      </c>
      <c r="K64" s="313">
        <f t="shared" si="23"/>
        <v>0.24</v>
      </c>
      <c r="L64" s="314">
        <f t="shared" si="23"/>
        <v>1.2E-2</v>
      </c>
      <c r="M64" s="314">
        <f t="shared" si="23"/>
        <v>1.1267605633802818E-2</v>
      </c>
      <c r="N64" s="313">
        <f t="shared" si="23"/>
        <v>1.5899999999999999</v>
      </c>
    </row>
    <row r="65" spans="2:14" x14ac:dyDescent="0.2">
      <c r="B65" s="312" t="str">
        <f t="shared" ref="B65:N65" si="24">B17</f>
        <v>4WD-ATV</v>
      </c>
      <c r="C65" s="313">
        <f t="shared" si="24"/>
        <v>0.2</v>
      </c>
      <c r="D65" s="313">
        <f t="shared" si="24"/>
        <v>0.13800000000000001</v>
      </c>
      <c r="E65" s="313">
        <f t="shared" si="24"/>
        <v>2.9000000000000001E-2</v>
      </c>
      <c r="F65" s="313">
        <f t="shared" si="24"/>
        <v>0.36699999999999999</v>
      </c>
      <c r="G65" s="313">
        <f t="shared" si="24"/>
        <v>0.08</v>
      </c>
      <c r="H65" s="313">
        <f t="shared" si="24"/>
        <v>0.16900000000000001</v>
      </c>
      <c r="I65" s="313">
        <f t="shared" si="24"/>
        <v>2.5000000000000001E-2</v>
      </c>
      <c r="J65" s="313">
        <f t="shared" si="24"/>
        <v>0.27400000000000002</v>
      </c>
      <c r="K65" s="313">
        <f t="shared" si="24"/>
        <v>1.32</v>
      </c>
      <c r="L65" s="314">
        <f t="shared" si="24"/>
        <v>6.6000000000000003E-2</v>
      </c>
      <c r="M65" s="314">
        <f t="shared" si="24"/>
        <v>4.7605633802816905E-2</v>
      </c>
      <c r="N65" s="313">
        <f t="shared" si="24"/>
        <v>1.9610000000000001</v>
      </c>
    </row>
    <row r="66" spans="2:14" x14ac:dyDescent="0.2">
      <c r="B66" s="312" t="str">
        <f t="shared" ref="B66:N66" si="25">B18</f>
        <v>50HP Wheel Tractor</v>
      </c>
      <c r="C66" s="313">
        <f t="shared" si="25"/>
        <v>0.3</v>
      </c>
      <c r="D66" s="313">
        <f t="shared" si="25"/>
        <v>0.26500000000000001</v>
      </c>
      <c r="E66" s="313">
        <f t="shared" si="25"/>
        <v>5.5E-2</v>
      </c>
      <c r="F66" s="313">
        <f t="shared" si="25"/>
        <v>0.62</v>
      </c>
      <c r="G66" s="313">
        <f t="shared" si="25"/>
        <v>0.08</v>
      </c>
      <c r="H66" s="313">
        <f t="shared" si="25"/>
        <v>0.26300000000000001</v>
      </c>
      <c r="I66" s="313">
        <f t="shared" si="25"/>
        <v>0.04</v>
      </c>
      <c r="J66" s="313">
        <f t="shared" si="25"/>
        <v>0.38300000000000001</v>
      </c>
      <c r="K66" s="313">
        <f t="shared" si="25"/>
        <v>1.32</v>
      </c>
      <c r="L66" s="314">
        <f t="shared" si="25"/>
        <v>6.6000000000000003E-2</v>
      </c>
      <c r="M66" s="314">
        <f t="shared" si="25"/>
        <v>0.13150000000000001</v>
      </c>
      <c r="N66" s="313">
        <f t="shared" si="25"/>
        <v>2.323</v>
      </c>
    </row>
    <row r="67" spans="2:14" x14ac:dyDescent="0.2">
      <c r="B67" s="560" t="s">
        <v>321</v>
      </c>
      <c r="C67" s="561"/>
      <c r="D67" s="561"/>
      <c r="E67" s="561"/>
      <c r="F67" s="561"/>
      <c r="G67" s="561"/>
      <c r="H67" s="561"/>
      <c r="I67" s="561"/>
      <c r="J67" s="561"/>
      <c r="K67" s="561"/>
      <c r="L67" s="561"/>
      <c r="M67" s="561"/>
      <c r="N67" s="562"/>
    </row>
    <row r="68" spans="2:14" x14ac:dyDescent="0.2">
      <c r="B68" s="208" t="str">
        <f t="shared" ref="B68:N68" si="26">_100ftSprayer</f>
        <v>200HP Trac+100'Sprayer</v>
      </c>
      <c r="C68" s="209">
        <f t="shared" si="26"/>
        <v>0.61</v>
      </c>
      <c r="D68" s="209">
        <f t="shared" si="26"/>
        <v>0.51</v>
      </c>
      <c r="E68" s="209">
        <f t="shared" si="26"/>
        <v>0.08</v>
      </c>
      <c r="F68" s="209">
        <f t="shared" si="26"/>
        <v>1.2</v>
      </c>
      <c r="G68" s="209">
        <f t="shared" si="26"/>
        <v>0.46</v>
      </c>
      <c r="H68" s="209">
        <f t="shared" si="26"/>
        <v>0.34</v>
      </c>
      <c r="I68" s="209">
        <f t="shared" si="26"/>
        <v>0.05</v>
      </c>
      <c r="J68" s="209">
        <f t="shared" si="26"/>
        <v>0.85000000000000009</v>
      </c>
      <c r="K68" s="209">
        <f t="shared" si="26"/>
        <v>0.43</v>
      </c>
      <c r="L68" s="271">
        <f t="shared" si="26"/>
        <v>2.1499999999999998E-2</v>
      </c>
      <c r="M68" s="271">
        <f t="shared" si="26"/>
        <v>0.17</v>
      </c>
      <c r="N68" s="209">
        <f t="shared" si="26"/>
        <v>2.48</v>
      </c>
    </row>
    <row r="69" spans="2:14" x14ac:dyDescent="0.2">
      <c r="B69" s="208" t="str">
        <f t="shared" ref="B69:N69" si="27">NTDrill</f>
        <v>450HP Tractor+NT Drill, 36'</v>
      </c>
      <c r="C69" s="209">
        <f t="shared" si="27"/>
        <v>5.27</v>
      </c>
      <c r="D69" s="209">
        <f t="shared" si="27"/>
        <v>4.2300000000000004</v>
      </c>
      <c r="E69" s="209">
        <f t="shared" si="27"/>
        <v>1.57</v>
      </c>
      <c r="F69" s="209">
        <f t="shared" si="27"/>
        <v>11.07</v>
      </c>
      <c r="G69" s="209">
        <f t="shared" si="27"/>
        <v>2.79</v>
      </c>
      <c r="H69" s="209">
        <f t="shared" si="27"/>
        <v>2.68</v>
      </c>
      <c r="I69" s="209">
        <f t="shared" si="27"/>
        <v>0.4</v>
      </c>
      <c r="J69" s="209">
        <f t="shared" si="27"/>
        <v>5.87</v>
      </c>
      <c r="K69" s="209">
        <f t="shared" si="27"/>
        <v>1.49</v>
      </c>
      <c r="L69" s="271">
        <f t="shared" si="27"/>
        <v>7.4499999999999997E-2</v>
      </c>
      <c r="M69" s="271">
        <f t="shared" si="27"/>
        <v>1.34</v>
      </c>
      <c r="N69" s="209">
        <f t="shared" si="27"/>
        <v>18.43</v>
      </c>
    </row>
    <row r="70" spans="2:14" x14ac:dyDescent="0.2">
      <c r="B70" s="208" t="str">
        <f t="shared" ref="B70:N70" si="28">FertTanks</f>
        <v>Fertilizer Tanks+Pumps</v>
      </c>
      <c r="C70" s="209">
        <f t="shared" si="28"/>
        <v>1.02</v>
      </c>
      <c r="D70" s="209">
        <f t="shared" si="28"/>
        <v>0.59</v>
      </c>
      <c r="E70" s="209">
        <f t="shared" si="28"/>
        <v>0.06</v>
      </c>
      <c r="F70" s="209">
        <f t="shared" si="28"/>
        <v>1.67</v>
      </c>
      <c r="G70" s="209">
        <f t="shared" si="28"/>
        <v>0.68</v>
      </c>
      <c r="H70" s="209">
        <f t="shared" si="28"/>
        <v>0</v>
      </c>
      <c r="I70" s="209">
        <f t="shared" si="28"/>
        <v>0</v>
      </c>
      <c r="J70" s="209">
        <f t="shared" si="28"/>
        <v>0.68</v>
      </c>
      <c r="K70" s="209">
        <f t="shared" si="28"/>
        <v>0</v>
      </c>
      <c r="L70" s="271">
        <f t="shared" si="28"/>
        <v>0</v>
      </c>
      <c r="M70" s="271">
        <f t="shared" si="28"/>
        <v>0</v>
      </c>
      <c r="N70" s="209">
        <f t="shared" si="28"/>
        <v>2.35</v>
      </c>
    </row>
    <row r="71" spans="2:14" x14ac:dyDescent="0.2">
      <c r="B71" s="208" t="str">
        <f t="shared" ref="B71:N71" si="29">_100ftSprayer</f>
        <v>200HP Trac+100'Sprayer</v>
      </c>
      <c r="C71" s="209">
        <f t="shared" si="29"/>
        <v>0.61</v>
      </c>
      <c r="D71" s="209">
        <f t="shared" si="29"/>
        <v>0.51</v>
      </c>
      <c r="E71" s="209">
        <f t="shared" si="29"/>
        <v>0.08</v>
      </c>
      <c r="F71" s="209">
        <f t="shared" si="29"/>
        <v>1.2</v>
      </c>
      <c r="G71" s="209">
        <f t="shared" si="29"/>
        <v>0.46</v>
      </c>
      <c r="H71" s="209">
        <f t="shared" si="29"/>
        <v>0.34</v>
      </c>
      <c r="I71" s="209">
        <f t="shared" si="29"/>
        <v>0.05</v>
      </c>
      <c r="J71" s="209">
        <f t="shared" si="29"/>
        <v>0.85000000000000009</v>
      </c>
      <c r="K71" s="209">
        <f t="shared" si="29"/>
        <v>0.43</v>
      </c>
      <c r="L71" s="271">
        <f t="shared" si="29"/>
        <v>2.1499999999999998E-2</v>
      </c>
      <c r="M71" s="271">
        <f t="shared" si="29"/>
        <v>0.17</v>
      </c>
      <c r="N71" s="209">
        <f t="shared" si="29"/>
        <v>2.48</v>
      </c>
    </row>
    <row r="72" spans="2:14" x14ac:dyDescent="0.2">
      <c r="B72" s="208" t="str">
        <f t="shared" ref="B72:N72" si="30">Combine</f>
        <v>Combine + 36' Header</v>
      </c>
      <c r="C72" s="209">
        <f t="shared" si="30"/>
        <v>6.85</v>
      </c>
      <c r="D72" s="209">
        <f t="shared" si="30"/>
        <v>3.94</v>
      </c>
      <c r="E72" s="209">
        <f t="shared" si="30"/>
        <v>1.78</v>
      </c>
      <c r="F72" s="209">
        <f t="shared" si="30"/>
        <v>12.57</v>
      </c>
      <c r="G72" s="209">
        <f t="shared" si="30"/>
        <v>2.91</v>
      </c>
      <c r="H72" s="209">
        <f t="shared" si="30"/>
        <v>2.16</v>
      </c>
      <c r="I72" s="209">
        <f t="shared" si="30"/>
        <v>0.32</v>
      </c>
      <c r="J72" s="209">
        <f t="shared" si="30"/>
        <v>5.3900000000000006</v>
      </c>
      <c r="K72" s="209">
        <f t="shared" si="30"/>
        <v>1.93</v>
      </c>
      <c r="L72" s="271">
        <f t="shared" si="30"/>
        <v>9.6500000000000002E-2</v>
      </c>
      <c r="M72" s="271">
        <f t="shared" si="30"/>
        <v>1.08</v>
      </c>
      <c r="N72" s="209">
        <f t="shared" si="30"/>
        <v>19.89</v>
      </c>
    </row>
    <row r="73" spans="2:14" x14ac:dyDescent="0.2">
      <c r="B73" s="208" t="str">
        <f t="shared" ref="B73:N73" si="31">bankout</f>
        <v>200HP Trac+Bankout Wagon</v>
      </c>
      <c r="C73" s="209">
        <f t="shared" si="31"/>
        <v>1.452</v>
      </c>
      <c r="D73" s="209">
        <f t="shared" si="31"/>
        <v>1.244</v>
      </c>
      <c r="E73" s="209">
        <f t="shared" si="31"/>
        <v>0.23400000000000001</v>
      </c>
      <c r="F73" s="209">
        <f t="shared" si="31"/>
        <v>2.9299999999999997</v>
      </c>
      <c r="G73" s="209">
        <f t="shared" si="31"/>
        <v>0.66700000000000004</v>
      </c>
      <c r="H73" s="209">
        <f t="shared" si="31"/>
        <v>1.4</v>
      </c>
      <c r="I73" s="209">
        <f t="shared" si="31"/>
        <v>0.21</v>
      </c>
      <c r="J73" s="209">
        <f t="shared" si="31"/>
        <v>2.2770000000000001</v>
      </c>
      <c r="K73" s="209">
        <f t="shared" si="31"/>
        <v>1.76</v>
      </c>
      <c r="L73" s="271">
        <f t="shared" si="31"/>
        <v>8.7999999999999995E-2</v>
      </c>
      <c r="M73" s="271">
        <f t="shared" si="31"/>
        <v>0.7</v>
      </c>
      <c r="N73" s="209">
        <f t="shared" si="31"/>
        <v>6.9669999999999996</v>
      </c>
    </row>
    <row r="74" spans="2:14" x14ac:dyDescent="0.2">
      <c r="B74" s="208" t="str">
        <f t="shared" ref="B74:N74" si="32">_100ftSprayer</f>
        <v>200HP Trac+100'Sprayer</v>
      </c>
      <c r="C74" s="209">
        <f t="shared" si="32"/>
        <v>0.61</v>
      </c>
      <c r="D74" s="209">
        <f t="shared" si="32"/>
        <v>0.51</v>
      </c>
      <c r="E74" s="209">
        <f t="shared" si="32"/>
        <v>0.08</v>
      </c>
      <c r="F74" s="209">
        <f t="shared" si="32"/>
        <v>1.2</v>
      </c>
      <c r="G74" s="209">
        <f t="shared" si="32"/>
        <v>0.46</v>
      </c>
      <c r="H74" s="209">
        <f t="shared" si="32"/>
        <v>0.34</v>
      </c>
      <c r="I74" s="209">
        <f t="shared" si="32"/>
        <v>0.05</v>
      </c>
      <c r="J74" s="209">
        <f t="shared" si="32"/>
        <v>0.85000000000000009</v>
      </c>
      <c r="K74" s="209">
        <f t="shared" si="32"/>
        <v>0.43</v>
      </c>
      <c r="L74" s="271">
        <f t="shared" si="32"/>
        <v>2.1499999999999998E-2</v>
      </c>
      <c r="M74" s="271">
        <f t="shared" si="32"/>
        <v>0.17</v>
      </c>
      <c r="N74" s="209">
        <f t="shared" si="32"/>
        <v>2.48</v>
      </c>
    </row>
    <row r="75" spans="2:14" x14ac:dyDescent="0.2">
      <c r="B75" s="210" t="s">
        <v>289</v>
      </c>
      <c r="C75" s="211">
        <f t="shared" ref="C75:N75" si="33">SUM(C61:C74)</f>
        <v>19.561999999999998</v>
      </c>
      <c r="D75" s="211">
        <f t="shared" si="33"/>
        <v>14.227</v>
      </c>
      <c r="E75" s="211">
        <f t="shared" si="33"/>
        <v>7.1280000000000001</v>
      </c>
      <c r="F75" s="211">
        <f t="shared" si="33"/>
        <v>40.917000000000009</v>
      </c>
      <c r="G75" s="211">
        <f t="shared" si="33"/>
        <v>10.827</v>
      </c>
      <c r="H75" s="211">
        <f t="shared" si="33"/>
        <v>11.032</v>
      </c>
      <c r="I75" s="211">
        <f t="shared" si="33"/>
        <v>1.6450000000000002</v>
      </c>
      <c r="J75" s="211">
        <f t="shared" si="33"/>
        <v>23.504000000000005</v>
      </c>
      <c r="K75" s="211">
        <f t="shared" si="33"/>
        <v>16.55</v>
      </c>
      <c r="L75" s="272">
        <f t="shared" si="33"/>
        <v>0.8274999999999999</v>
      </c>
      <c r="M75" s="272">
        <f t="shared" si="33"/>
        <v>5.2957253521126759</v>
      </c>
      <c r="N75" s="211">
        <f t="shared" si="33"/>
        <v>80.971000000000004</v>
      </c>
    </row>
    <row r="76" spans="2:14" x14ac:dyDescent="0.2">
      <c r="B76" s="273"/>
      <c r="C76" s="274"/>
      <c r="D76" s="274"/>
      <c r="E76" s="274"/>
      <c r="F76" s="274"/>
      <c r="G76" s="274"/>
      <c r="H76" s="274"/>
      <c r="I76" s="274"/>
      <c r="J76" s="274"/>
      <c r="K76" s="274"/>
      <c r="L76" s="275"/>
      <c r="M76" s="275"/>
      <c r="N76" s="274"/>
    </row>
    <row r="77" spans="2:14" ht="14.25" x14ac:dyDescent="0.2">
      <c r="B77" s="279" t="s">
        <v>246</v>
      </c>
      <c r="C77" s="274"/>
      <c r="D77" s="274"/>
      <c r="E77" s="274"/>
      <c r="F77" s="274"/>
      <c r="G77" s="274"/>
      <c r="H77" s="274"/>
      <c r="I77" s="274"/>
      <c r="J77" s="274"/>
      <c r="K77" s="274"/>
      <c r="L77" s="275"/>
      <c r="M77" s="275"/>
      <c r="N77" s="274"/>
    </row>
    <row r="79" spans="2:14" ht="21" customHeight="1" x14ac:dyDescent="0.25">
      <c r="B79" s="576" t="s">
        <v>4</v>
      </c>
      <c r="C79" s="564"/>
      <c r="D79" s="564"/>
      <c r="E79" s="564"/>
      <c r="F79" s="564"/>
      <c r="G79" s="564"/>
      <c r="H79" s="564"/>
      <c r="I79" s="564"/>
      <c r="J79" s="564"/>
      <c r="K79" s="564"/>
      <c r="L79" s="564"/>
      <c r="M79" s="564"/>
      <c r="N79" s="565"/>
    </row>
    <row r="80" spans="2:14" ht="12.75" customHeight="1" x14ac:dyDescent="0.2">
      <c r="B80" s="207"/>
      <c r="C80" s="566" t="s">
        <v>27</v>
      </c>
      <c r="D80" s="567"/>
      <c r="E80" s="567"/>
      <c r="F80" s="568"/>
      <c r="G80" s="569" t="s">
        <v>1</v>
      </c>
      <c r="H80" s="570"/>
      <c r="I80" s="570"/>
      <c r="J80" s="571"/>
      <c r="K80" s="572" t="s">
        <v>13</v>
      </c>
      <c r="L80" s="573"/>
      <c r="M80" s="344" t="s">
        <v>259</v>
      </c>
      <c r="N80" s="574" t="s">
        <v>14</v>
      </c>
    </row>
    <row r="81" spans="2:14" ht="39.6" customHeight="1" x14ac:dyDescent="0.2">
      <c r="B81" s="264"/>
      <c r="C81" s="207" t="s">
        <v>15</v>
      </c>
      <c r="D81" s="207" t="s">
        <v>16</v>
      </c>
      <c r="E81" s="266" t="s">
        <v>17</v>
      </c>
      <c r="F81" s="267" t="s">
        <v>26</v>
      </c>
      <c r="G81" s="270" t="s">
        <v>18</v>
      </c>
      <c r="H81" s="270" t="s">
        <v>19</v>
      </c>
      <c r="I81" s="270" t="s">
        <v>20</v>
      </c>
      <c r="J81" s="270" t="s">
        <v>220</v>
      </c>
      <c r="K81" s="342"/>
      <c r="L81" s="342"/>
      <c r="M81" s="342"/>
      <c r="N81" s="575"/>
    </row>
    <row r="82" spans="2:14" ht="12" customHeight="1" x14ac:dyDescent="0.2">
      <c r="B82" s="206"/>
      <c r="C82" s="206"/>
      <c r="D82" s="206"/>
      <c r="E82" s="265"/>
      <c r="F82" s="268"/>
      <c r="G82" s="269"/>
      <c r="H82" s="269"/>
      <c r="I82" s="269"/>
      <c r="J82" s="269"/>
      <c r="K82" s="343" t="s">
        <v>232</v>
      </c>
      <c r="L82" s="343" t="s">
        <v>258</v>
      </c>
      <c r="M82" s="343" t="s">
        <v>257</v>
      </c>
      <c r="N82" s="345" t="s">
        <v>232</v>
      </c>
    </row>
    <row r="83" spans="2:14" x14ac:dyDescent="0.2">
      <c r="B83" s="560" t="s">
        <v>320</v>
      </c>
      <c r="C83" s="561"/>
      <c r="D83" s="561"/>
      <c r="E83" s="561"/>
      <c r="F83" s="561"/>
      <c r="G83" s="561"/>
      <c r="H83" s="561"/>
      <c r="I83" s="561"/>
      <c r="J83" s="561"/>
      <c r="K83" s="561"/>
      <c r="L83" s="561"/>
      <c r="M83" s="561"/>
      <c r="N83" s="562"/>
    </row>
    <row r="84" spans="2:14" x14ac:dyDescent="0.2">
      <c r="B84" s="312" t="str">
        <f t="shared" ref="B84:N84" si="34">B13</f>
        <v>Pickup 3/4 ton 4WD</v>
      </c>
      <c r="C84" s="313">
        <f t="shared" si="34"/>
        <v>0.88</v>
      </c>
      <c r="D84" s="313">
        <f t="shared" si="34"/>
        <v>0.62</v>
      </c>
      <c r="E84" s="313">
        <f t="shared" si="34"/>
        <v>0.73</v>
      </c>
      <c r="F84" s="313">
        <f t="shared" si="34"/>
        <v>2.23</v>
      </c>
      <c r="G84" s="313">
        <f t="shared" si="34"/>
        <v>0.24</v>
      </c>
      <c r="H84" s="313">
        <f t="shared" si="34"/>
        <v>0.8</v>
      </c>
      <c r="I84" s="313">
        <f t="shared" si="34"/>
        <v>0.12</v>
      </c>
      <c r="J84" s="313">
        <f t="shared" si="34"/>
        <v>1.1600000000000001</v>
      </c>
      <c r="K84" s="313">
        <f t="shared" si="34"/>
        <v>0</v>
      </c>
      <c r="L84" s="314">
        <f t="shared" si="34"/>
        <v>0</v>
      </c>
      <c r="M84" s="314">
        <f t="shared" si="34"/>
        <v>0.22535211267605637</v>
      </c>
      <c r="N84" s="313">
        <f t="shared" si="34"/>
        <v>3.39</v>
      </c>
    </row>
    <row r="85" spans="2:14" x14ac:dyDescent="0.2">
      <c r="B85" s="312" t="str">
        <f t="shared" ref="B85:N85" si="35">B14</f>
        <v>Tandem Axle Truck</v>
      </c>
      <c r="C85" s="313">
        <f t="shared" si="35"/>
        <v>0.64</v>
      </c>
      <c r="D85" s="313">
        <f t="shared" si="35"/>
        <v>0.64</v>
      </c>
      <c r="E85" s="313">
        <f t="shared" si="35"/>
        <v>1.1299999999999999</v>
      </c>
      <c r="F85" s="313">
        <f t="shared" si="35"/>
        <v>2.41</v>
      </c>
      <c r="G85" s="313">
        <f t="shared" si="35"/>
        <v>0.8</v>
      </c>
      <c r="H85" s="313">
        <f t="shared" si="35"/>
        <v>1</v>
      </c>
      <c r="I85" s="313">
        <f t="shared" si="35"/>
        <v>0.15</v>
      </c>
      <c r="J85" s="313">
        <f t="shared" si="35"/>
        <v>1.95</v>
      </c>
      <c r="K85" s="313">
        <f t="shared" si="35"/>
        <v>3.6</v>
      </c>
      <c r="L85" s="314">
        <f t="shared" si="35"/>
        <v>0.18</v>
      </c>
      <c r="M85" s="314">
        <f t="shared" si="35"/>
        <v>0.5</v>
      </c>
      <c r="N85" s="313">
        <f t="shared" si="35"/>
        <v>7.96</v>
      </c>
    </row>
    <row r="86" spans="2:14" x14ac:dyDescent="0.2">
      <c r="B86" s="312" t="str">
        <f t="shared" ref="B86:N86" si="36">B15</f>
        <v>Tandem Axle Truck</v>
      </c>
      <c r="C86" s="313">
        <f t="shared" si="36"/>
        <v>0.64</v>
      </c>
      <c r="D86" s="313">
        <f t="shared" si="36"/>
        <v>0.78</v>
      </c>
      <c r="E86" s="313">
        <f t="shared" si="36"/>
        <v>1.1299999999999999</v>
      </c>
      <c r="F86" s="313">
        <f t="shared" si="36"/>
        <v>2.5499999999999998</v>
      </c>
      <c r="G86" s="313">
        <f t="shared" si="36"/>
        <v>0.8</v>
      </c>
      <c r="H86" s="313">
        <f t="shared" si="36"/>
        <v>1.5</v>
      </c>
      <c r="I86" s="313">
        <f t="shared" si="36"/>
        <v>0.22</v>
      </c>
      <c r="J86" s="313">
        <f t="shared" si="36"/>
        <v>2.52</v>
      </c>
      <c r="K86" s="313">
        <f t="shared" si="36"/>
        <v>3.6</v>
      </c>
      <c r="L86" s="314">
        <f t="shared" si="36"/>
        <v>0.18</v>
      </c>
      <c r="M86" s="314">
        <f t="shared" si="36"/>
        <v>0.75</v>
      </c>
      <c r="N86" s="313">
        <f t="shared" si="36"/>
        <v>8.67</v>
      </c>
    </row>
    <row r="87" spans="2:14" x14ac:dyDescent="0.2">
      <c r="B87" s="312" t="str">
        <f t="shared" ref="B87:N87" si="37">B16</f>
        <v>Trap Wagon</v>
      </c>
      <c r="C87" s="313">
        <f t="shared" si="37"/>
        <v>0.48</v>
      </c>
      <c r="D87" s="313">
        <f t="shared" si="37"/>
        <v>0.25</v>
      </c>
      <c r="E87" s="313">
        <f t="shared" si="37"/>
        <v>0.17</v>
      </c>
      <c r="F87" s="313">
        <f t="shared" si="37"/>
        <v>0.9</v>
      </c>
      <c r="G87" s="313">
        <f t="shared" si="37"/>
        <v>0.4</v>
      </c>
      <c r="H87" s="313">
        <f t="shared" si="37"/>
        <v>0.04</v>
      </c>
      <c r="I87" s="313">
        <f t="shared" si="37"/>
        <v>0.01</v>
      </c>
      <c r="J87" s="313">
        <f t="shared" si="37"/>
        <v>0.45</v>
      </c>
      <c r="K87" s="313">
        <f t="shared" si="37"/>
        <v>0.24</v>
      </c>
      <c r="L87" s="314">
        <f t="shared" si="37"/>
        <v>1.2E-2</v>
      </c>
      <c r="M87" s="314">
        <f t="shared" si="37"/>
        <v>1.1267605633802818E-2</v>
      </c>
      <c r="N87" s="313">
        <f t="shared" si="37"/>
        <v>1.5899999999999999</v>
      </c>
    </row>
    <row r="88" spans="2:14" x14ac:dyDescent="0.2">
      <c r="B88" s="312" t="str">
        <f t="shared" ref="B88:N88" si="38">B17</f>
        <v>4WD-ATV</v>
      </c>
      <c r="C88" s="313">
        <f t="shared" si="38"/>
        <v>0.2</v>
      </c>
      <c r="D88" s="313">
        <f t="shared" si="38"/>
        <v>0.13800000000000001</v>
      </c>
      <c r="E88" s="313">
        <f t="shared" si="38"/>
        <v>2.9000000000000001E-2</v>
      </c>
      <c r="F88" s="313">
        <f t="shared" si="38"/>
        <v>0.36699999999999999</v>
      </c>
      <c r="G88" s="313">
        <f t="shared" si="38"/>
        <v>0.08</v>
      </c>
      <c r="H88" s="313">
        <f t="shared" si="38"/>
        <v>0.16900000000000001</v>
      </c>
      <c r="I88" s="313">
        <f t="shared" si="38"/>
        <v>2.5000000000000001E-2</v>
      </c>
      <c r="J88" s="313">
        <f t="shared" si="38"/>
        <v>0.27400000000000002</v>
      </c>
      <c r="K88" s="313">
        <f t="shared" si="38"/>
        <v>1.32</v>
      </c>
      <c r="L88" s="314">
        <f t="shared" si="38"/>
        <v>6.6000000000000003E-2</v>
      </c>
      <c r="M88" s="314">
        <f t="shared" si="38"/>
        <v>4.7605633802816905E-2</v>
      </c>
      <c r="N88" s="313">
        <f t="shared" si="38"/>
        <v>1.9610000000000001</v>
      </c>
    </row>
    <row r="89" spans="2:14" x14ac:dyDescent="0.2">
      <c r="B89" s="312" t="str">
        <f t="shared" ref="B89:N89" si="39">B18</f>
        <v>50HP Wheel Tractor</v>
      </c>
      <c r="C89" s="313">
        <f t="shared" si="39"/>
        <v>0.3</v>
      </c>
      <c r="D89" s="313">
        <f t="shared" si="39"/>
        <v>0.26500000000000001</v>
      </c>
      <c r="E89" s="313">
        <f t="shared" si="39"/>
        <v>5.5E-2</v>
      </c>
      <c r="F89" s="313">
        <f t="shared" si="39"/>
        <v>0.62</v>
      </c>
      <c r="G89" s="313">
        <f t="shared" si="39"/>
        <v>0.08</v>
      </c>
      <c r="H89" s="313">
        <f t="shared" si="39"/>
        <v>0.26300000000000001</v>
      </c>
      <c r="I89" s="313">
        <f t="shared" si="39"/>
        <v>0.04</v>
      </c>
      <c r="J89" s="313">
        <f t="shared" si="39"/>
        <v>0.38300000000000001</v>
      </c>
      <c r="K89" s="313">
        <f t="shared" si="39"/>
        <v>1.32</v>
      </c>
      <c r="L89" s="314">
        <f t="shared" si="39"/>
        <v>6.6000000000000003E-2</v>
      </c>
      <c r="M89" s="314">
        <f t="shared" si="39"/>
        <v>0.13150000000000001</v>
      </c>
      <c r="N89" s="313">
        <f t="shared" si="39"/>
        <v>2.323</v>
      </c>
    </row>
    <row r="90" spans="2:14" x14ac:dyDescent="0.2">
      <c r="B90" s="560" t="s">
        <v>321</v>
      </c>
      <c r="C90" s="561"/>
      <c r="D90" s="561"/>
      <c r="E90" s="561"/>
      <c r="F90" s="561"/>
      <c r="G90" s="561"/>
      <c r="H90" s="561"/>
      <c r="I90" s="561"/>
      <c r="J90" s="561"/>
      <c r="K90" s="561"/>
      <c r="L90" s="561"/>
      <c r="M90" s="561"/>
      <c r="N90" s="562"/>
    </row>
    <row r="91" spans="2:14" x14ac:dyDescent="0.2">
      <c r="B91" s="208" t="str">
        <f t="shared" ref="B91:N91" si="40">_100ftSprayer</f>
        <v>200HP Trac+100'Sprayer</v>
      </c>
      <c r="C91" s="209">
        <f t="shared" si="40"/>
        <v>0.61</v>
      </c>
      <c r="D91" s="209">
        <f t="shared" si="40"/>
        <v>0.51</v>
      </c>
      <c r="E91" s="209">
        <f t="shared" si="40"/>
        <v>0.08</v>
      </c>
      <c r="F91" s="209">
        <f t="shared" si="40"/>
        <v>1.2</v>
      </c>
      <c r="G91" s="209">
        <f t="shared" si="40"/>
        <v>0.46</v>
      </c>
      <c r="H91" s="209">
        <f t="shared" si="40"/>
        <v>0.34</v>
      </c>
      <c r="I91" s="209">
        <f t="shared" si="40"/>
        <v>0.05</v>
      </c>
      <c r="J91" s="209">
        <f t="shared" si="40"/>
        <v>0.85000000000000009</v>
      </c>
      <c r="K91" s="209">
        <f t="shared" si="40"/>
        <v>0.43</v>
      </c>
      <c r="L91" s="271">
        <f t="shared" si="40"/>
        <v>2.1499999999999998E-2</v>
      </c>
      <c r="M91" s="271">
        <f t="shared" si="40"/>
        <v>0.17</v>
      </c>
      <c r="N91" s="209">
        <f t="shared" si="40"/>
        <v>2.48</v>
      </c>
    </row>
    <row r="92" spans="2:14" x14ac:dyDescent="0.2">
      <c r="B92" s="208" t="str">
        <f t="shared" ref="B92:N92" si="41">NTDrill</f>
        <v>450HP Tractor+NT Drill, 36'</v>
      </c>
      <c r="C92" s="209">
        <f t="shared" si="41"/>
        <v>5.27</v>
      </c>
      <c r="D92" s="209">
        <f t="shared" si="41"/>
        <v>4.2300000000000004</v>
      </c>
      <c r="E92" s="209">
        <f t="shared" si="41"/>
        <v>1.57</v>
      </c>
      <c r="F92" s="209">
        <f t="shared" si="41"/>
        <v>11.07</v>
      </c>
      <c r="G92" s="209">
        <f t="shared" si="41"/>
        <v>2.79</v>
      </c>
      <c r="H92" s="209">
        <f t="shared" si="41"/>
        <v>2.68</v>
      </c>
      <c r="I92" s="209">
        <f t="shared" si="41"/>
        <v>0.4</v>
      </c>
      <c r="J92" s="209">
        <f t="shared" si="41"/>
        <v>5.87</v>
      </c>
      <c r="K92" s="209">
        <f t="shared" si="41"/>
        <v>1.49</v>
      </c>
      <c r="L92" s="271">
        <f t="shared" si="41"/>
        <v>7.4499999999999997E-2</v>
      </c>
      <c r="M92" s="271">
        <f t="shared" si="41"/>
        <v>1.34</v>
      </c>
      <c r="N92" s="209">
        <f t="shared" si="41"/>
        <v>18.43</v>
      </c>
    </row>
    <row r="93" spans="2:14" x14ac:dyDescent="0.2">
      <c r="B93" s="208" t="str">
        <f t="shared" ref="B93:N93" si="42">FertTanks</f>
        <v>Fertilizer Tanks+Pumps</v>
      </c>
      <c r="C93" s="209">
        <f t="shared" si="42"/>
        <v>1.02</v>
      </c>
      <c r="D93" s="209">
        <f t="shared" si="42"/>
        <v>0.59</v>
      </c>
      <c r="E93" s="209">
        <f t="shared" si="42"/>
        <v>0.06</v>
      </c>
      <c r="F93" s="209">
        <f t="shared" si="42"/>
        <v>1.67</v>
      </c>
      <c r="G93" s="209">
        <f t="shared" si="42"/>
        <v>0.68</v>
      </c>
      <c r="H93" s="209">
        <f t="shared" si="42"/>
        <v>0</v>
      </c>
      <c r="I93" s="209">
        <f t="shared" si="42"/>
        <v>0</v>
      </c>
      <c r="J93" s="209">
        <f t="shared" si="42"/>
        <v>0.68</v>
      </c>
      <c r="K93" s="209">
        <f t="shared" si="42"/>
        <v>0</v>
      </c>
      <c r="L93" s="271">
        <f t="shared" si="42"/>
        <v>0</v>
      </c>
      <c r="M93" s="271">
        <f t="shared" si="42"/>
        <v>0</v>
      </c>
      <c r="N93" s="209">
        <f t="shared" si="42"/>
        <v>2.35</v>
      </c>
    </row>
    <row r="94" spans="2:14" x14ac:dyDescent="0.2">
      <c r="B94" s="208" t="str">
        <f t="shared" ref="B94:N94" si="43">_100ftSprayer</f>
        <v>200HP Trac+100'Sprayer</v>
      </c>
      <c r="C94" s="209">
        <f t="shared" si="43"/>
        <v>0.61</v>
      </c>
      <c r="D94" s="209">
        <f t="shared" si="43"/>
        <v>0.51</v>
      </c>
      <c r="E94" s="209">
        <f t="shared" si="43"/>
        <v>0.08</v>
      </c>
      <c r="F94" s="209">
        <f t="shared" si="43"/>
        <v>1.2</v>
      </c>
      <c r="G94" s="209">
        <f t="shared" si="43"/>
        <v>0.46</v>
      </c>
      <c r="H94" s="209">
        <f t="shared" si="43"/>
        <v>0.34</v>
      </c>
      <c r="I94" s="209">
        <f t="shared" si="43"/>
        <v>0.05</v>
      </c>
      <c r="J94" s="209">
        <f t="shared" si="43"/>
        <v>0.85000000000000009</v>
      </c>
      <c r="K94" s="209">
        <f t="shared" si="43"/>
        <v>0.43</v>
      </c>
      <c r="L94" s="271">
        <f t="shared" si="43"/>
        <v>2.1499999999999998E-2</v>
      </c>
      <c r="M94" s="271">
        <f t="shared" si="43"/>
        <v>0.17</v>
      </c>
      <c r="N94" s="209">
        <f t="shared" si="43"/>
        <v>2.48</v>
      </c>
    </row>
    <row r="95" spans="2:14" x14ac:dyDescent="0.2">
      <c r="B95" s="208" t="str">
        <f t="shared" ref="B95:N95" si="44">Combine</f>
        <v>Combine + 36' Header</v>
      </c>
      <c r="C95" s="209">
        <f t="shared" si="44"/>
        <v>6.85</v>
      </c>
      <c r="D95" s="209">
        <f t="shared" si="44"/>
        <v>3.94</v>
      </c>
      <c r="E95" s="209">
        <f t="shared" si="44"/>
        <v>1.78</v>
      </c>
      <c r="F95" s="209">
        <f t="shared" si="44"/>
        <v>12.57</v>
      </c>
      <c r="G95" s="209">
        <f t="shared" si="44"/>
        <v>2.91</v>
      </c>
      <c r="H95" s="209">
        <f t="shared" si="44"/>
        <v>2.16</v>
      </c>
      <c r="I95" s="209">
        <f t="shared" si="44"/>
        <v>0.32</v>
      </c>
      <c r="J95" s="209">
        <f t="shared" si="44"/>
        <v>5.3900000000000006</v>
      </c>
      <c r="K95" s="209">
        <f t="shared" si="44"/>
        <v>1.93</v>
      </c>
      <c r="L95" s="271">
        <f t="shared" si="44"/>
        <v>9.6500000000000002E-2</v>
      </c>
      <c r="M95" s="271">
        <f t="shared" si="44"/>
        <v>1.08</v>
      </c>
      <c r="N95" s="209">
        <f t="shared" si="44"/>
        <v>19.89</v>
      </c>
    </row>
    <row r="96" spans="2:14" x14ac:dyDescent="0.2">
      <c r="B96" s="208" t="str">
        <f t="shared" ref="B96:N96" si="45">bankout</f>
        <v>200HP Trac+Bankout Wagon</v>
      </c>
      <c r="C96" s="209">
        <f t="shared" si="45"/>
        <v>1.452</v>
      </c>
      <c r="D96" s="209">
        <f t="shared" si="45"/>
        <v>1.244</v>
      </c>
      <c r="E96" s="209">
        <f t="shared" si="45"/>
        <v>0.23400000000000001</v>
      </c>
      <c r="F96" s="209">
        <f t="shared" si="45"/>
        <v>2.9299999999999997</v>
      </c>
      <c r="G96" s="209">
        <f t="shared" si="45"/>
        <v>0.66700000000000004</v>
      </c>
      <c r="H96" s="209">
        <f t="shared" si="45"/>
        <v>1.4</v>
      </c>
      <c r="I96" s="209">
        <f t="shared" si="45"/>
        <v>0.21</v>
      </c>
      <c r="J96" s="209">
        <f t="shared" si="45"/>
        <v>2.2770000000000001</v>
      </c>
      <c r="K96" s="209">
        <f t="shared" si="45"/>
        <v>1.76</v>
      </c>
      <c r="L96" s="271">
        <f t="shared" si="45"/>
        <v>8.7999999999999995E-2</v>
      </c>
      <c r="M96" s="271">
        <f t="shared" si="45"/>
        <v>0.7</v>
      </c>
      <c r="N96" s="209">
        <f t="shared" si="45"/>
        <v>6.9669999999999996</v>
      </c>
    </row>
    <row r="97" spans="2:14" x14ac:dyDescent="0.2">
      <c r="B97" s="208" t="str">
        <f t="shared" ref="B97:N97" si="46">_100ftSprayer</f>
        <v>200HP Trac+100'Sprayer</v>
      </c>
      <c r="C97" s="209">
        <f t="shared" si="46"/>
        <v>0.61</v>
      </c>
      <c r="D97" s="209">
        <f t="shared" si="46"/>
        <v>0.51</v>
      </c>
      <c r="E97" s="209">
        <f t="shared" si="46"/>
        <v>0.08</v>
      </c>
      <c r="F97" s="209">
        <f t="shared" si="46"/>
        <v>1.2</v>
      </c>
      <c r="G97" s="209">
        <f t="shared" si="46"/>
        <v>0.46</v>
      </c>
      <c r="H97" s="209">
        <f t="shared" si="46"/>
        <v>0.34</v>
      </c>
      <c r="I97" s="209">
        <f t="shared" si="46"/>
        <v>0.05</v>
      </c>
      <c r="J97" s="209">
        <f t="shared" si="46"/>
        <v>0.85000000000000009</v>
      </c>
      <c r="K97" s="209">
        <f t="shared" si="46"/>
        <v>0.43</v>
      </c>
      <c r="L97" s="271">
        <f t="shared" si="46"/>
        <v>2.1499999999999998E-2</v>
      </c>
      <c r="M97" s="271">
        <f t="shared" si="46"/>
        <v>0.17</v>
      </c>
      <c r="N97" s="209">
        <f t="shared" si="46"/>
        <v>2.48</v>
      </c>
    </row>
    <row r="98" spans="2:14" x14ac:dyDescent="0.2">
      <c r="B98" s="210" t="s">
        <v>289</v>
      </c>
      <c r="C98" s="211">
        <f t="shared" ref="C98:N98" si="47">SUM(C84:C97)</f>
        <v>19.561999999999998</v>
      </c>
      <c r="D98" s="211">
        <f t="shared" si="47"/>
        <v>14.227</v>
      </c>
      <c r="E98" s="211">
        <f t="shared" si="47"/>
        <v>7.1280000000000001</v>
      </c>
      <c r="F98" s="211">
        <f t="shared" si="47"/>
        <v>40.917000000000009</v>
      </c>
      <c r="G98" s="211">
        <f t="shared" si="47"/>
        <v>10.827</v>
      </c>
      <c r="H98" s="211">
        <f t="shared" si="47"/>
        <v>11.032</v>
      </c>
      <c r="I98" s="211">
        <f t="shared" si="47"/>
        <v>1.6450000000000002</v>
      </c>
      <c r="J98" s="211">
        <f t="shared" si="47"/>
        <v>23.504000000000005</v>
      </c>
      <c r="K98" s="211">
        <f t="shared" si="47"/>
        <v>16.55</v>
      </c>
      <c r="L98" s="272">
        <f t="shared" si="47"/>
        <v>0.8274999999999999</v>
      </c>
      <c r="M98" s="272">
        <f t="shared" si="47"/>
        <v>5.2957253521126759</v>
      </c>
      <c r="N98" s="211">
        <f t="shared" si="47"/>
        <v>80.971000000000004</v>
      </c>
    </row>
    <row r="99" spans="2:14" x14ac:dyDescent="0.2">
      <c r="H99" s="276"/>
      <c r="K99" s="276"/>
      <c r="L99" s="203"/>
      <c r="M99" s="203"/>
    </row>
    <row r="100" spans="2:14" ht="14.25" x14ac:dyDescent="0.2">
      <c r="B100" s="278" t="s">
        <v>246</v>
      </c>
      <c r="H100" s="212"/>
      <c r="I100" s="212"/>
      <c r="J100" s="212"/>
      <c r="K100" s="212"/>
      <c r="L100" s="212"/>
      <c r="M100" s="212"/>
    </row>
    <row r="102" spans="2:14" ht="21" customHeight="1" x14ac:dyDescent="0.25">
      <c r="B102" s="576" t="s">
        <v>5</v>
      </c>
      <c r="C102" s="564"/>
      <c r="D102" s="564"/>
      <c r="E102" s="564"/>
      <c r="F102" s="564"/>
      <c r="G102" s="564"/>
      <c r="H102" s="564"/>
      <c r="I102" s="564"/>
      <c r="J102" s="564"/>
      <c r="K102" s="564"/>
      <c r="L102" s="564"/>
      <c r="M102" s="564"/>
      <c r="N102" s="565"/>
    </row>
    <row r="103" spans="2:14" ht="12.75" customHeight="1" x14ac:dyDescent="0.2">
      <c r="B103" s="207"/>
      <c r="C103" s="566" t="s">
        <v>27</v>
      </c>
      <c r="D103" s="567"/>
      <c r="E103" s="567"/>
      <c r="F103" s="568"/>
      <c r="G103" s="569" t="s">
        <v>1</v>
      </c>
      <c r="H103" s="570"/>
      <c r="I103" s="570"/>
      <c r="J103" s="571"/>
      <c r="K103" s="572" t="s">
        <v>13</v>
      </c>
      <c r="L103" s="573"/>
      <c r="M103" s="344" t="s">
        <v>259</v>
      </c>
      <c r="N103" s="574" t="s">
        <v>14</v>
      </c>
    </row>
    <row r="104" spans="2:14" ht="39.6" customHeight="1" x14ac:dyDescent="0.2">
      <c r="B104" s="264"/>
      <c r="C104" s="207" t="s">
        <v>15</v>
      </c>
      <c r="D104" s="207" t="s">
        <v>16</v>
      </c>
      <c r="E104" s="266" t="s">
        <v>17</v>
      </c>
      <c r="F104" s="267" t="s">
        <v>26</v>
      </c>
      <c r="G104" s="270" t="s">
        <v>18</v>
      </c>
      <c r="H104" s="270" t="s">
        <v>19</v>
      </c>
      <c r="I104" s="270" t="s">
        <v>20</v>
      </c>
      <c r="J104" s="270" t="s">
        <v>220</v>
      </c>
      <c r="K104" s="342"/>
      <c r="L104" s="342"/>
      <c r="M104" s="342"/>
      <c r="N104" s="575"/>
    </row>
    <row r="105" spans="2:14" ht="12" customHeight="1" x14ac:dyDescent="0.2">
      <c r="B105" s="206"/>
      <c r="C105" s="206"/>
      <c r="D105" s="206"/>
      <c r="E105" s="265"/>
      <c r="F105" s="268"/>
      <c r="G105" s="269"/>
      <c r="H105" s="269"/>
      <c r="I105" s="269"/>
      <c r="J105" s="269"/>
      <c r="K105" s="343" t="s">
        <v>232</v>
      </c>
      <c r="L105" s="343" t="s">
        <v>258</v>
      </c>
      <c r="M105" s="343" t="s">
        <v>257</v>
      </c>
      <c r="N105" s="345" t="s">
        <v>232</v>
      </c>
    </row>
    <row r="106" spans="2:14" x14ac:dyDescent="0.2">
      <c r="B106" s="560" t="s">
        <v>320</v>
      </c>
      <c r="C106" s="561"/>
      <c r="D106" s="561"/>
      <c r="E106" s="561"/>
      <c r="F106" s="561"/>
      <c r="G106" s="561"/>
      <c r="H106" s="561"/>
      <c r="I106" s="561"/>
      <c r="J106" s="561"/>
      <c r="K106" s="561"/>
      <c r="L106" s="561"/>
      <c r="M106" s="561"/>
      <c r="N106" s="562"/>
    </row>
    <row r="107" spans="2:14" x14ac:dyDescent="0.2">
      <c r="B107" s="312" t="str">
        <f t="shared" ref="B107:N107" si="48">B13</f>
        <v>Pickup 3/4 ton 4WD</v>
      </c>
      <c r="C107" s="313">
        <f t="shared" si="48"/>
        <v>0.88</v>
      </c>
      <c r="D107" s="313">
        <f t="shared" si="48"/>
        <v>0.62</v>
      </c>
      <c r="E107" s="313">
        <f t="shared" si="48"/>
        <v>0.73</v>
      </c>
      <c r="F107" s="313">
        <f t="shared" si="48"/>
        <v>2.23</v>
      </c>
      <c r="G107" s="313">
        <f t="shared" si="48"/>
        <v>0.24</v>
      </c>
      <c r="H107" s="313">
        <f t="shared" si="48"/>
        <v>0.8</v>
      </c>
      <c r="I107" s="313">
        <f t="shared" si="48"/>
        <v>0.12</v>
      </c>
      <c r="J107" s="313">
        <f t="shared" si="48"/>
        <v>1.1600000000000001</v>
      </c>
      <c r="K107" s="313">
        <f t="shared" si="48"/>
        <v>0</v>
      </c>
      <c r="L107" s="314">
        <f t="shared" si="48"/>
        <v>0</v>
      </c>
      <c r="M107" s="314">
        <f t="shared" si="48"/>
        <v>0.22535211267605637</v>
      </c>
      <c r="N107" s="313">
        <f t="shared" si="48"/>
        <v>3.39</v>
      </c>
    </row>
    <row r="108" spans="2:14" x14ac:dyDescent="0.2">
      <c r="B108" s="312" t="str">
        <f t="shared" ref="B108:N108" si="49">B14</f>
        <v>Tandem Axle Truck</v>
      </c>
      <c r="C108" s="313">
        <f t="shared" si="49"/>
        <v>0.64</v>
      </c>
      <c r="D108" s="313">
        <f t="shared" si="49"/>
        <v>0.64</v>
      </c>
      <c r="E108" s="313">
        <f t="shared" si="49"/>
        <v>1.1299999999999999</v>
      </c>
      <c r="F108" s="313">
        <f t="shared" si="49"/>
        <v>2.41</v>
      </c>
      <c r="G108" s="313">
        <f t="shared" si="49"/>
        <v>0.8</v>
      </c>
      <c r="H108" s="313">
        <f t="shared" si="49"/>
        <v>1</v>
      </c>
      <c r="I108" s="313">
        <f t="shared" si="49"/>
        <v>0.15</v>
      </c>
      <c r="J108" s="313">
        <f t="shared" si="49"/>
        <v>1.95</v>
      </c>
      <c r="K108" s="313">
        <f t="shared" si="49"/>
        <v>3.6</v>
      </c>
      <c r="L108" s="314">
        <f t="shared" si="49"/>
        <v>0.18</v>
      </c>
      <c r="M108" s="314">
        <f t="shared" si="49"/>
        <v>0.5</v>
      </c>
      <c r="N108" s="313">
        <f t="shared" si="49"/>
        <v>7.96</v>
      </c>
    </row>
    <row r="109" spans="2:14" x14ac:dyDescent="0.2">
      <c r="B109" s="312" t="str">
        <f t="shared" ref="B109:N109" si="50">B15</f>
        <v>Tandem Axle Truck</v>
      </c>
      <c r="C109" s="313">
        <f t="shared" si="50"/>
        <v>0.64</v>
      </c>
      <c r="D109" s="313">
        <f t="shared" si="50"/>
        <v>0.78</v>
      </c>
      <c r="E109" s="313">
        <f t="shared" si="50"/>
        <v>1.1299999999999999</v>
      </c>
      <c r="F109" s="313">
        <f t="shared" si="50"/>
        <v>2.5499999999999998</v>
      </c>
      <c r="G109" s="313">
        <f t="shared" si="50"/>
        <v>0.8</v>
      </c>
      <c r="H109" s="313">
        <f t="shared" si="50"/>
        <v>1.5</v>
      </c>
      <c r="I109" s="313">
        <f t="shared" si="50"/>
        <v>0.22</v>
      </c>
      <c r="J109" s="313">
        <f t="shared" si="50"/>
        <v>2.52</v>
      </c>
      <c r="K109" s="313">
        <f t="shared" si="50"/>
        <v>3.6</v>
      </c>
      <c r="L109" s="314">
        <f t="shared" si="50"/>
        <v>0.18</v>
      </c>
      <c r="M109" s="314">
        <f t="shared" si="50"/>
        <v>0.75</v>
      </c>
      <c r="N109" s="313">
        <f t="shared" si="50"/>
        <v>8.67</v>
      </c>
    </row>
    <row r="110" spans="2:14" x14ac:dyDescent="0.2">
      <c r="B110" s="312" t="str">
        <f t="shared" ref="B110:N110" si="51">B16</f>
        <v>Trap Wagon</v>
      </c>
      <c r="C110" s="313">
        <f t="shared" si="51"/>
        <v>0.48</v>
      </c>
      <c r="D110" s="313">
        <f t="shared" si="51"/>
        <v>0.25</v>
      </c>
      <c r="E110" s="313">
        <f t="shared" si="51"/>
        <v>0.17</v>
      </c>
      <c r="F110" s="313">
        <f t="shared" si="51"/>
        <v>0.9</v>
      </c>
      <c r="G110" s="313">
        <f t="shared" si="51"/>
        <v>0.4</v>
      </c>
      <c r="H110" s="313">
        <f t="shared" si="51"/>
        <v>0.04</v>
      </c>
      <c r="I110" s="313">
        <f t="shared" si="51"/>
        <v>0.01</v>
      </c>
      <c r="J110" s="313">
        <f t="shared" si="51"/>
        <v>0.45</v>
      </c>
      <c r="K110" s="313">
        <f t="shared" si="51"/>
        <v>0.24</v>
      </c>
      <c r="L110" s="314">
        <f t="shared" si="51"/>
        <v>1.2E-2</v>
      </c>
      <c r="M110" s="314">
        <f t="shared" si="51"/>
        <v>1.1267605633802818E-2</v>
      </c>
      <c r="N110" s="313">
        <f t="shared" si="51"/>
        <v>1.5899999999999999</v>
      </c>
    </row>
    <row r="111" spans="2:14" x14ac:dyDescent="0.2">
      <c r="B111" s="312" t="str">
        <f t="shared" ref="B111:N111" si="52">B17</f>
        <v>4WD-ATV</v>
      </c>
      <c r="C111" s="313">
        <f t="shared" si="52"/>
        <v>0.2</v>
      </c>
      <c r="D111" s="313">
        <f t="shared" si="52"/>
        <v>0.13800000000000001</v>
      </c>
      <c r="E111" s="313">
        <f t="shared" si="52"/>
        <v>2.9000000000000001E-2</v>
      </c>
      <c r="F111" s="313">
        <f t="shared" si="52"/>
        <v>0.36699999999999999</v>
      </c>
      <c r="G111" s="313">
        <f t="shared" si="52"/>
        <v>0.08</v>
      </c>
      <c r="H111" s="313">
        <f t="shared" si="52"/>
        <v>0.16900000000000001</v>
      </c>
      <c r="I111" s="313">
        <f t="shared" si="52"/>
        <v>2.5000000000000001E-2</v>
      </c>
      <c r="J111" s="313">
        <f t="shared" si="52"/>
        <v>0.27400000000000002</v>
      </c>
      <c r="K111" s="313">
        <f t="shared" si="52"/>
        <v>1.32</v>
      </c>
      <c r="L111" s="314">
        <f t="shared" si="52"/>
        <v>6.6000000000000003E-2</v>
      </c>
      <c r="M111" s="314">
        <f t="shared" si="52"/>
        <v>4.7605633802816905E-2</v>
      </c>
      <c r="N111" s="313">
        <f t="shared" si="52"/>
        <v>1.9610000000000001</v>
      </c>
    </row>
    <row r="112" spans="2:14" x14ac:dyDescent="0.2">
      <c r="B112" s="312" t="str">
        <f t="shared" ref="B112:N112" si="53">B18</f>
        <v>50HP Wheel Tractor</v>
      </c>
      <c r="C112" s="313">
        <f t="shared" si="53"/>
        <v>0.3</v>
      </c>
      <c r="D112" s="313">
        <f t="shared" si="53"/>
        <v>0.26500000000000001</v>
      </c>
      <c r="E112" s="313">
        <f t="shared" si="53"/>
        <v>5.5E-2</v>
      </c>
      <c r="F112" s="313">
        <f t="shared" si="53"/>
        <v>0.62</v>
      </c>
      <c r="G112" s="313">
        <f t="shared" si="53"/>
        <v>0.08</v>
      </c>
      <c r="H112" s="313">
        <f t="shared" si="53"/>
        <v>0.26300000000000001</v>
      </c>
      <c r="I112" s="313">
        <f t="shared" si="53"/>
        <v>0.04</v>
      </c>
      <c r="J112" s="313">
        <f t="shared" si="53"/>
        <v>0.38300000000000001</v>
      </c>
      <c r="K112" s="313">
        <f t="shared" si="53"/>
        <v>1.32</v>
      </c>
      <c r="L112" s="314">
        <f t="shared" si="53"/>
        <v>6.6000000000000003E-2</v>
      </c>
      <c r="M112" s="314">
        <f t="shared" si="53"/>
        <v>0.13150000000000001</v>
      </c>
      <c r="N112" s="313">
        <f t="shared" si="53"/>
        <v>2.323</v>
      </c>
    </row>
    <row r="113" spans="2:14" x14ac:dyDescent="0.2">
      <c r="B113" s="560" t="s">
        <v>321</v>
      </c>
      <c r="C113" s="561"/>
      <c r="D113" s="561"/>
      <c r="E113" s="561"/>
      <c r="F113" s="561"/>
      <c r="G113" s="561"/>
      <c r="H113" s="561"/>
      <c r="I113" s="561"/>
      <c r="J113" s="561"/>
      <c r="K113" s="561"/>
      <c r="L113" s="561"/>
      <c r="M113" s="561"/>
      <c r="N113" s="562"/>
    </row>
    <row r="114" spans="2:14" x14ac:dyDescent="0.2">
      <c r="B114" s="208" t="str">
        <f t="shared" ref="B114:N114" si="54">_100ftSprayer</f>
        <v>200HP Trac+100'Sprayer</v>
      </c>
      <c r="C114" s="209">
        <f t="shared" si="54"/>
        <v>0.61</v>
      </c>
      <c r="D114" s="209">
        <f t="shared" si="54"/>
        <v>0.51</v>
      </c>
      <c r="E114" s="209">
        <f t="shared" si="54"/>
        <v>0.08</v>
      </c>
      <c r="F114" s="209">
        <f t="shared" si="54"/>
        <v>1.2</v>
      </c>
      <c r="G114" s="209">
        <f t="shared" si="54"/>
        <v>0.46</v>
      </c>
      <c r="H114" s="209">
        <f t="shared" si="54"/>
        <v>0.34</v>
      </c>
      <c r="I114" s="209">
        <f t="shared" si="54"/>
        <v>0.05</v>
      </c>
      <c r="J114" s="209">
        <f t="shared" si="54"/>
        <v>0.85000000000000009</v>
      </c>
      <c r="K114" s="209">
        <f t="shared" si="54"/>
        <v>0.43</v>
      </c>
      <c r="L114" s="271">
        <f t="shared" si="54"/>
        <v>2.1499999999999998E-2</v>
      </c>
      <c r="M114" s="271">
        <f t="shared" si="54"/>
        <v>0.17</v>
      </c>
      <c r="N114" s="209">
        <f t="shared" si="54"/>
        <v>2.48</v>
      </c>
    </row>
    <row r="115" spans="2:14" x14ac:dyDescent="0.2">
      <c r="B115" s="208" t="str">
        <f t="shared" ref="B115:N115" si="55">NTDrill</f>
        <v>450HP Tractor+NT Drill, 36'</v>
      </c>
      <c r="C115" s="209">
        <f t="shared" si="55"/>
        <v>5.27</v>
      </c>
      <c r="D115" s="209">
        <f t="shared" si="55"/>
        <v>4.2300000000000004</v>
      </c>
      <c r="E115" s="209">
        <f t="shared" si="55"/>
        <v>1.57</v>
      </c>
      <c r="F115" s="209">
        <f t="shared" si="55"/>
        <v>11.07</v>
      </c>
      <c r="G115" s="209">
        <f t="shared" si="55"/>
        <v>2.79</v>
      </c>
      <c r="H115" s="209">
        <f t="shared" si="55"/>
        <v>2.68</v>
      </c>
      <c r="I115" s="209">
        <f t="shared" si="55"/>
        <v>0.4</v>
      </c>
      <c r="J115" s="209">
        <f t="shared" si="55"/>
        <v>5.87</v>
      </c>
      <c r="K115" s="209">
        <f t="shared" si="55"/>
        <v>1.49</v>
      </c>
      <c r="L115" s="271">
        <f t="shared" si="55"/>
        <v>7.4499999999999997E-2</v>
      </c>
      <c r="M115" s="271">
        <f t="shared" si="55"/>
        <v>1.34</v>
      </c>
      <c r="N115" s="209">
        <f t="shared" si="55"/>
        <v>18.43</v>
      </c>
    </row>
    <row r="116" spans="2:14" x14ac:dyDescent="0.2">
      <c r="B116" s="208" t="str">
        <f t="shared" ref="B116:N116" si="56">FertTanks</f>
        <v>Fertilizer Tanks+Pumps</v>
      </c>
      <c r="C116" s="209">
        <f t="shared" si="56"/>
        <v>1.02</v>
      </c>
      <c r="D116" s="209">
        <f t="shared" si="56"/>
        <v>0.59</v>
      </c>
      <c r="E116" s="209">
        <f t="shared" si="56"/>
        <v>0.06</v>
      </c>
      <c r="F116" s="209">
        <f t="shared" si="56"/>
        <v>1.67</v>
      </c>
      <c r="G116" s="209">
        <f t="shared" si="56"/>
        <v>0.68</v>
      </c>
      <c r="H116" s="209">
        <f t="shared" si="56"/>
        <v>0</v>
      </c>
      <c r="I116" s="209">
        <f t="shared" si="56"/>
        <v>0</v>
      </c>
      <c r="J116" s="209">
        <f t="shared" si="56"/>
        <v>0.68</v>
      </c>
      <c r="K116" s="209">
        <f t="shared" si="56"/>
        <v>0</v>
      </c>
      <c r="L116" s="271">
        <f t="shared" si="56"/>
        <v>0</v>
      </c>
      <c r="M116" s="271">
        <f t="shared" si="56"/>
        <v>0</v>
      </c>
      <c r="N116" s="209">
        <f t="shared" si="56"/>
        <v>2.35</v>
      </c>
    </row>
    <row r="117" spans="2:14" x14ac:dyDescent="0.2">
      <c r="B117" s="208" t="str">
        <f t="shared" ref="B117:N117" si="57">_100ftSprayer</f>
        <v>200HP Trac+100'Sprayer</v>
      </c>
      <c r="C117" s="209">
        <f t="shared" si="57"/>
        <v>0.61</v>
      </c>
      <c r="D117" s="209">
        <f t="shared" si="57"/>
        <v>0.51</v>
      </c>
      <c r="E117" s="209">
        <f t="shared" si="57"/>
        <v>0.08</v>
      </c>
      <c r="F117" s="209">
        <f t="shared" si="57"/>
        <v>1.2</v>
      </c>
      <c r="G117" s="209">
        <f t="shared" si="57"/>
        <v>0.46</v>
      </c>
      <c r="H117" s="209">
        <f t="shared" si="57"/>
        <v>0.34</v>
      </c>
      <c r="I117" s="209">
        <f t="shared" si="57"/>
        <v>0.05</v>
      </c>
      <c r="J117" s="209">
        <f t="shared" si="57"/>
        <v>0.85000000000000009</v>
      </c>
      <c r="K117" s="209">
        <f t="shared" si="57"/>
        <v>0.43</v>
      </c>
      <c r="L117" s="271">
        <f t="shared" si="57"/>
        <v>2.1499999999999998E-2</v>
      </c>
      <c r="M117" s="271">
        <f t="shared" si="57"/>
        <v>0.17</v>
      </c>
      <c r="N117" s="209">
        <f t="shared" si="57"/>
        <v>2.48</v>
      </c>
    </row>
    <row r="118" spans="2:14" x14ac:dyDescent="0.2">
      <c r="B118" s="208" t="str">
        <f t="shared" ref="B118:N118" si="58">Combine</f>
        <v>Combine + 36' Header</v>
      </c>
      <c r="C118" s="209">
        <f t="shared" si="58"/>
        <v>6.85</v>
      </c>
      <c r="D118" s="209">
        <f t="shared" si="58"/>
        <v>3.94</v>
      </c>
      <c r="E118" s="209">
        <f t="shared" si="58"/>
        <v>1.78</v>
      </c>
      <c r="F118" s="209">
        <f t="shared" si="58"/>
        <v>12.57</v>
      </c>
      <c r="G118" s="209">
        <f t="shared" si="58"/>
        <v>2.91</v>
      </c>
      <c r="H118" s="209">
        <f t="shared" si="58"/>
        <v>2.16</v>
      </c>
      <c r="I118" s="209">
        <f t="shared" si="58"/>
        <v>0.32</v>
      </c>
      <c r="J118" s="209">
        <f t="shared" si="58"/>
        <v>5.3900000000000006</v>
      </c>
      <c r="K118" s="209">
        <f t="shared" si="58"/>
        <v>1.93</v>
      </c>
      <c r="L118" s="271">
        <f t="shared" si="58"/>
        <v>9.6500000000000002E-2</v>
      </c>
      <c r="M118" s="271">
        <f t="shared" si="58"/>
        <v>1.08</v>
      </c>
      <c r="N118" s="209">
        <f t="shared" si="58"/>
        <v>19.89</v>
      </c>
    </row>
    <row r="119" spans="2:14" x14ac:dyDescent="0.2">
      <c r="B119" s="208" t="str">
        <f t="shared" ref="B119:N119" si="59">bankout</f>
        <v>200HP Trac+Bankout Wagon</v>
      </c>
      <c r="C119" s="209">
        <f t="shared" si="59"/>
        <v>1.452</v>
      </c>
      <c r="D119" s="209">
        <f t="shared" si="59"/>
        <v>1.244</v>
      </c>
      <c r="E119" s="209">
        <f t="shared" si="59"/>
        <v>0.23400000000000001</v>
      </c>
      <c r="F119" s="209">
        <f t="shared" si="59"/>
        <v>2.9299999999999997</v>
      </c>
      <c r="G119" s="209">
        <f t="shared" si="59"/>
        <v>0.66700000000000004</v>
      </c>
      <c r="H119" s="209">
        <f t="shared" si="59"/>
        <v>1.4</v>
      </c>
      <c r="I119" s="209">
        <f t="shared" si="59"/>
        <v>0.21</v>
      </c>
      <c r="J119" s="209">
        <f t="shared" si="59"/>
        <v>2.2770000000000001</v>
      </c>
      <c r="K119" s="209">
        <f t="shared" si="59"/>
        <v>1.76</v>
      </c>
      <c r="L119" s="271">
        <f t="shared" si="59"/>
        <v>8.7999999999999995E-2</v>
      </c>
      <c r="M119" s="271">
        <f t="shared" si="59"/>
        <v>0.7</v>
      </c>
      <c r="N119" s="209">
        <f t="shared" si="59"/>
        <v>6.9669999999999996</v>
      </c>
    </row>
    <row r="120" spans="2:14" x14ac:dyDescent="0.2">
      <c r="B120" s="208" t="str">
        <f t="shared" ref="B120:N120" si="60">_100ftSprayer</f>
        <v>200HP Trac+100'Sprayer</v>
      </c>
      <c r="C120" s="209">
        <f t="shared" si="60"/>
        <v>0.61</v>
      </c>
      <c r="D120" s="209">
        <f t="shared" si="60"/>
        <v>0.51</v>
      </c>
      <c r="E120" s="209">
        <f t="shared" si="60"/>
        <v>0.08</v>
      </c>
      <c r="F120" s="209">
        <f t="shared" si="60"/>
        <v>1.2</v>
      </c>
      <c r="G120" s="209">
        <f t="shared" si="60"/>
        <v>0.46</v>
      </c>
      <c r="H120" s="209">
        <f t="shared" si="60"/>
        <v>0.34</v>
      </c>
      <c r="I120" s="209">
        <f t="shared" si="60"/>
        <v>0.05</v>
      </c>
      <c r="J120" s="209">
        <f t="shared" si="60"/>
        <v>0.85000000000000009</v>
      </c>
      <c r="K120" s="209">
        <f t="shared" si="60"/>
        <v>0.43</v>
      </c>
      <c r="L120" s="271">
        <f t="shared" si="60"/>
        <v>2.1499999999999998E-2</v>
      </c>
      <c r="M120" s="271">
        <f t="shared" si="60"/>
        <v>0.17</v>
      </c>
      <c r="N120" s="209">
        <f t="shared" si="60"/>
        <v>2.48</v>
      </c>
    </row>
    <row r="121" spans="2:14" x14ac:dyDescent="0.2">
      <c r="B121" s="210" t="s">
        <v>289</v>
      </c>
      <c r="C121" s="211">
        <f t="shared" ref="C121:N121" si="61">SUM(C107:C120)</f>
        <v>19.561999999999998</v>
      </c>
      <c r="D121" s="211">
        <f t="shared" si="61"/>
        <v>14.227</v>
      </c>
      <c r="E121" s="211">
        <f t="shared" si="61"/>
        <v>7.1280000000000001</v>
      </c>
      <c r="F121" s="211">
        <f t="shared" si="61"/>
        <v>40.917000000000009</v>
      </c>
      <c r="G121" s="211">
        <f t="shared" si="61"/>
        <v>10.827</v>
      </c>
      <c r="H121" s="211">
        <f t="shared" si="61"/>
        <v>11.032</v>
      </c>
      <c r="I121" s="211">
        <f t="shared" si="61"/>
        <v>1.6450000000000002</v>
      </c>
      <c r="J121" s="211">
        <f t="shared" si="61"/>
        <v>23.504000000000005</v>
      </c>
      <c r="K121" s="211">
        <f t="shared" si="61"/>
        <v>16.55</v>
      </c>
      <c r="L121" s="272">
        <f t="shared" si="61"/>
        <v>0.8274999999999999</v>
      </c>
      <c r="M121" s="272">
        <f t="shared" si="61"/>
        <v>5.2957253521126759</v>
      </c>
      <c r="N121" s="211">
        <f t="shared" si="61"/>
        <v>80.971000000000004</v>
      </c>
    </row>
    <row r="122" spans="2:14" s="276" customFormat="1" x14ac:dyDescent="0.2"/>
    <row r="123" spans="2:14" ht="14.25" x14ac:dyDescent="0.2">
      <c r="B123" s="278" t="s">
        <v>246</v>
      </c>
      <c r="H123" s="212"/>
      <c r="I123" s="212"/>
      <c r="J123" s="212"/>
      <c r="K123" s="212"/>
      <c r="L123" s="212"/>
      <c r="M123" s="212"/>
    </row>
    <row r="125" spans="2:14" ht="21" customHeight="1" x14ac:dyDescent="0.25">
      <c r="B125" s="576" t="s">
        <v>6</v>
      </c>
      <c r="C125" s="564"/>
      <c r="D125" s="564"/>
      <c r="E125" s="564"/>
      <c r="F125" s="564"/>
      <c r="G125" s="564"/>
      <c r="H125" s="564"/>
      <c r="I125" s="564"/>
      <c r="J125" s="564"/>
      <c r="K125" s="564"/>
      <c r="L125" s="564"/>
      <c r="M125" s="564"/>
      <c r="N125" s="565"/>
    </row>
    <row r="126" spans="2:14" ht="12.75" customHeight="1" x14ac:dyDescent="0.2">
      <c r="B126" s="207"/>
      <c r="C126" s="566" t="s">
        <v>27</v>
      </c>
      <c r="D126" s="567"/>
      <c r="E126" s="567"/>
      <c r="F126" s="568"/>
      <c r="G126" s="569" t="s">
        <v>1</v>
      </c>
      <c r="H126" s="570"/>
      <c r="I126" s="570"/>
      <c r="J126" s="571"/>
      <c r="K126" s="572" t="s">
        <v>13</v>
      </c>
      <c r="L126" s="573"/>
      <c r="M126" s="344" t="s">
        <v>259</v>
      </c>
      <c r="N126" s="574" t="s">
        <v>14</v>
      </c>
    </row>
    <row r="127" spans="2:14" ht="39.6" customHeight="1" x14ac:dyDescent="0.2">
      <c r="B127" s="264"/>
      <c r="C127" s="207" t="s">
        <v>15</v>
      </c>
      <c r="D127" s="207" t="s">
        <v>16</v>
      </c>
      <c r="E127" s="266" t="s">
        <v>17</v>
      </c>
      <c r="F127" s="267" t="s">
        <v>26</v>
      </c>
      <c r="G127" s="270" t="s">
        <v>18</v>
      </c>
      <c r="H127" s="270" t="s">
        <v>19</v>
      </c>
      <c r="I127" s="270" t="s">
        <v>20</v>
      </c>
      <c r="J127" s="270" t="s">
        <v>220</v>
      </c>
      <c r="K127" s="342"/>
      <c r="L127" s="342"/>
      <c r="M127" s="342"/>
      <c r="N127" s="575"/>
    </row>
    <row r="128" spans="2:14" ht="12" customHeight="1" x14ac:dyDescent="0.2">
      <c r="B128" s="206"/>
      <c r="C128" s="206"/>
      <c r="D128" s="206"/>
      <c r="E128" s="265"/>
      <c r="F128" s="268"/>
      <c r="G128" s="269"/>
      <c r="H128" s="269"/>
      <c r="I128" s="269"/>
      <c r="J128" s="269"/>
      <c r="K128" s="343" t="s">
        <v>232</v>
      </c>
      <c r="L128" s="343" t="s">
        <v>258</v>
      </c>
      <c r="M128" s="343" t="s">
        <v>257</v>
      </c>
      <c r="N128" s="345" t="s">
        <v>232</v>
      </c>
    </row>
    <row r="129" spans="2:14" x14ac:dyDescent="0.2">
      <c r="B129" s="560" t="s">
        <v>320</v>
      </c>
      <c r="C129" s="561"/>
      <c r="D129" s="561"/>
      <c r="E129" s="561"/>
      <c r="F129" s="561"/>
      <c r="G129" s="561"/>
      <c r="H129" s="561"/>
      <c r="I129" s="561"/>
      <c r="J129" s="561"/>
      <c r="K129" s="561"/>
      <c r="L129" s="561"/>
      <c r="M129" s="561"/>
      <c r="N129" s="562"/>
    </row>
    <row r="130" spans="2:14" x14ac:dyDescent="0.2">
      <c r="B130" s="312" t="str">
        <f>B38</f>
        <v>Pickup 3/4 ton 4WD</v>
      </c>
      <c r="C130" s="313">
        <f>$C$13</f>
        <v>0.88</v>
      </c>
      <c r="D130" s="313">
        <f t="shared" ref="D130:N130" si="62">D13</f>
        <v>0.62</v>
      </c>
      <c r="E130" s="313">
        <f t="shared" si="62"/>
        <v>0.73</v>
      </c>
      <c r="F130" s="313">
        <f t="shared" si="62"/>
        <v>2.23</v>
      </c>
      <c r="G130" s="313">
        <f t="shared" si="62"/>
        <v>0.24</v>
      </c>
      <c r="H130" s="313">
        <f t="shared" si="62"/>
        <v>0.8</v>
      </c>
      <c r="I130" s="313">
        <f t="shared" si="62"/>
        <v>0.12</v>
      </c>
      <c r="J130" s="313">
        <f t="shared" si="62"/>
        <v>1.1600000000000001</v>
      </c>
      <c r="K130" s="313">
        <f t="shared" si="62"/>
        <v>0</v>
      </c>
      <c r="L130" s="313">
        <f t="shared" si="62"/>
        <v>0</v>
      </c>
      <c r="M130" s="313">
        <f t="shared" si="62"/>
        <v>0.22535211267605637</v>
      </c>
      <c r="N130" s="313">
        <f t="shared" si="62"/>
        <v>3.39</v>
      </c>
    </row>
    <row r="131" spans="2:14" x14ac:dyDescent="0.2">
      <c r="B131" s="312" t="str">
        <f>B39</f>
        <v>Tandem Axle Truck</v>
      </c>
      <c r="C131" s="313">
        <f>$C$14</f>
        <v>0.64</v>
      </c>
      <c r="D131" s="313">
        <f t="shared" ref="D131:N131" si="63">D14</f>
        <v>0.64</v>
      </c>
      <c r="E131" s="313">
        <f t="shared" si="63"/>
        <v>1.1299999999999999</v>
      </c>
      <c r="F131" s="313">
        <f t="shared" si="63"/>
        <v>2.41</v>
      </c>
      <c r="G131" s="313">
        <f t="shared" si="63"/>
        <v>0.8</v>
      </c>
      <c r="H131" s="313">
        <f t="shared" si="63"/>
        <v>1</v>
      </c>
      <c r="I131" s="313">
        <f t="shared" si="63"/>
        <v>0.15</v>
      </c>
      <c r="J131" s="313">
        <f t="shared" si="63"/>
        <v>1.95</v>
      </c>
      <c r="K131" s="313">
        <f t="shared" si="63"/>
        <v>3.6</v>
      </c>
      <c r="L131" s="313">
        <f t="shared" si="63"/>
        <v>0.18</v>
      </c>
      <c r="M131" s="313">
        <f t="shared" si="63"/>
        <v>0.5</v>
      </c>
      <c r="N131" s="313">
        <f t="shared" si="63"/>
        <v>7.96</v>
      </c>
    </row>
    <row r="132" spans="2:14" x14ac:dyDescent="0.2">
      <c r="B132" s="312" t="str">
        <f>B40</f>
        <v>Tandem Axle Truck</v>
      </c>
      <c r="C132" s="313">
        <f>$C$15</f>
        <v>0.64</v>
      </c>
      <c r="D132" s="313">
        <f t="shared" ref="D132:N132" si="64">D15</f>
        <v>0.78</v>
      </c>
      <c r="E132" s="313">
        <f t="shared" si="64"/>
        <v>1.1299999999999999</v>
      </c>
      <c r="F132" s="313">
        <f t="shared" si="64"/>
        <v>2.5499999999999998</v>
      </c>
      <c r="G132" s="313">
        <f t="shared" si="64"/>
        <v>0.8</v>
      </c>
      <c r="H132" s="313">
        <f t="shared" si="64"/>
        <v>1.5</v>
      </c>
      <c r="I132" s="313">
        <f t="shared" si="64"/>
        <v>0.22</v>
      </c>
      <c r="J132" s="313">
        <f t="shared" si="64"/>
        <v>2.52</v>
      </c>
      <c r="K132" s="313">
        <f t="shared" si="64"/>
        <v>3.6</v>
      </c>
      <c r="L132" s="313">
        <f t="shared" si="64"/>
        <v>0.18</v>
      </c>
      <c r="M132" s="313">
        <f t="shared" si="64"/>
        <v>0.75</v>
      </c>
      <c r="N132" s="313">
        <f t="shared" si="64"/>
        <v>8.67</v>
      </c>
    </row>
    <row r="133" spans="2:14" x14ac:dyDescent="0.2">
      <c r="B133" s="312" t="str">
        <f>B16</f>
        <v>Trap Wagon</v>
      </c>
      <c r="C133" s="313">
        <f>$C$16</f>
        <v>0.48</v>
      </c>
      <c r="D133" s="313">
        <f t="shared" ref="D133:N133" si="65">D16</f>
        <v>0.25</v>
      </c>
      <c r="E133" s="313">
        <f t="shared" si="65"/>
        <v>0.17</v>
      </c>
      <c r="F133" s="313">
        <f t="shared" si="65"/>
        <v>0.9</v>
      </c>
      <c r="G133" s="313">
        <f t="shared" si="65"/>
        <v>0.4</v>
      </c>
      <c r="H133" s="313">
        <f t="shared" si="65"/>
        <v>0.04</v>
      </c>
      <c r="I133" s="313">
        <f t="shared" si="65"/>
        <v>0.01</v>
      </c>
      <c r="J133" s="313">
        <f t="shared" si="65"/>
        <v>0.45</v>
      </c>
      <c r="K133" s="313">
        <f t="shared" si="65"/>
        <v>0.24</v>
      </c>
      <c r="L133" s="313">
        <f t="shared" si="65"/>
        <v>1.2E-2</v>
      </c>
      <c r="M133" s="313">
        <f t="shared" si="65"/>
        <v>1.1267605633802818E-2</v>
      </c>
      <c r="N133" s="313">
        <f t="shared" si="65"/>
        <v>1.5899999999999999</v>
      </c>
    </row>
    <row r="134" spans="2:14" x14ac:dyDescent="0.2">
      <c r="B134" s="312" t="str">
        <f>B17</f>
        <v>4WD-ATV</v>
      </c>
      <c r="C134" s="313">
        <f>$C$17</f>
        <v>0.2</v>
      </c>
      <c r="D134" s="313">
        <f t="shared" ref="D134:N134" si="66">D17</f>
        <v>0.13800000000000001</v>
      </c>
      <c r="E134" s="313">
        <f t="shared" si="66"/>
        <v>2.9000000000000001E-2</v>
      </c>
      <c r="F134" s="313">
        <f t="shared" si="66"/>
        <v>0.36699999999999999</v>
      </c>
      <c r="G134" s="313">
        <f t="shared" si="66"/>
        <v>0.08</v>
      </c>
      <c r="H134" s="313">
        <f t="shared" si="66"/>
        <v>0.16900000000000001</v>
      </c>
      <c r="I134" s="313">
        <f t="shared" si="66"/>
        <v>2.5000000000000001E-2</v>
      </c>
      <c r="J134" s="313">
        <f t="shared" si="66"/>
        <v>0.27400000000000002</v>
      </c>
      <c r="K134" s="313">
        <f t="shared" si="66"/>
        <v>1.32</v>
      </c>
      <c r="L134" s="313">
        <f t="shared" si="66"/>
        <v>6.6000000000000003E-2</v>
      </c>
      <c r="M134" s="313">
        <f t="shared" si="66"/>
        <v>4.7605633802816905E-2</v>
      </c>
      <c r="N134" s="313">
        <f t="shared" si="66"/>
        <v>1.9610000000000001</v>
      </c>
    </row>
    <row r="135" spans="2:14" x14ac:dyDescent="0.2">
      <c r="B135" s="312" t="str">
        <f>B18</f>
        <v>50HP Wheel Tractor</v>
      </c>
      <c r="C135" s="313">
        <f>$C$18</f>
        <v>0.3</v>
      </c>
      <c r="D135" s="313">
        <f t="shared" ref="D135:N135" si="67">D18</f>
        <v>0.26500000000000001</v>
      </c>
      <c r="E135" s="313">
        <f t="shared" si="67"/>
        <v>5.5E-2</v>
      </c>
      <c r="F135" s="313">
        <f t="shared" si="67"/>
        <v>0.62</v>
      </c>
      <c r="G135" s="313">
        <f t="shared" si="67"/>
        <v>0.08</v>
      </c>
      <c r="H135" s="313">
        <f t="shared" si="67"/>
        <v>0.26300000000000001</v>
      </c>
      <c r="I135" s="313">
        <f t="shared" si="67"/>
        <v>0.04</v>
      </c>
      <c r="J135" s="313">
        <f t="shared" si="67"/>
        <v>0.38300000000000001</v>
      </c>
      <c r="K135" s="313">
        <f t="shared" si="67"/>
        <v>1.32</v>
      </c>
      <c r="L135" s="313">
        <f t="shared" si="67"/>
        <v>6.6000000000000003E-2</v>
      </c>
      <c r="M135" s="313">
        <f t="shared" si="67"/>
        <v>0.13150000000000001</v>
      </c>
      <c r="N135" s="313">
        <f t="shared" si="67"/>
        <v>2.323</v>
      </c>
    </row>
    <row r="136" spans="2:14" x14ac:dyDescent="0.2">
      <c r="B136" s="560" t="s">
        <v>321</v>
      </c>
      <c r="C136" s="561"/>
      <c r="D136" s="561"/>
      <c r="E136" s="561"/>
      <c r="F136" s="561"/>
      <c r="G136" s="561"/>
      <c r="H136" s="561"/>
      <c r="I136" s="561"/>
      <c r="J136" s="561"/>
      <c r="K136" s="561"/>
      <c r="L136" s="561"/>
      <c r="M136" s="561"/>
      <c r="N136" s="562"/>
    </row>
    <row r="137" spans="2:14" x14ac:dyDescent="0.2">
      <c r="B137" s="208" t="str">
        <f t="shared" ref="B137:N137" si="68">_100ftSprayer</f>
        <v>200HP Trac+100'Sprayer</v>
      </c>
      <c r="C137" s="209">
        <f t="shared" si="68"/>
        <v>0.61</v>
      </c>
      <c r="D137" s="209">
        <f t="shared" si="68"/>
        <v>0.51</v>
      </c>
      <c r="E137" s="209">
        <f t="shared" si="68"/>
        <v>0.08</v>
      </c>
      <c r="F137" s="209">
        <f t="shared" si="68"/>
        <v>1.2</v>
      </c>
      <c r="G137" s="209">
        <f t="shared" si="68"/>
        <v>0.46</v>
      </c>
      <c r="H137" s="209">
        <f t="shared" si="68"/>
        <v>0.34</v>
      </c>
      <c r="I137" s="209">
        <f t="shared" si="68"/>
        <v>0.05</v>
      </c>
      <c r="J137" s="209">
        <f t="shared" si="68"/>
        <v>0.85000000000000009</v>
      </c>
      <c r="K137" s="209">
        <f t="shared" si="68"/>
        <v>0.43</v>
      </c>
      <c r="L137" s="271">
        <f t="shared" si="68"/>
        <v>2.1499999999999998E-2</v>
      </c>
      <c r="M137" s="271">
        <f t="shared" si="68"/>
        <v>0.17</v>
      </c>
      <c r="N137" s="209">
        <f t="shared" si="68"/>
        <v>2.48</v>
      </c>
    </row>
    <row r="138" spans="2:14" x14ac:dyDescent="0.2">
      <c r="B138" s="208" t="str">
        <f t="shared" ref="B138:N138" si="69">NTDrill</f>
        <v>450HP Tractor+NT Drill, 36'</v>
      </c>
      <c r="C138" s="209">
        <f t="shared" si="69"/>
        <v>5.27</v>
      </c>
      <c r="D138" s="209">
        <f t="shared" si="69"/>
        <v>4.2300000000000004</v>
      </c>
      <c r="E138" s="209">
        <f t="shared" si="69"/>
        <v>1.57</v>
      </c>
      <c r="F138" s="209">
        <f t="shared" si="69"/>
        <v>11.07</v>
      </c>
      <c r="G138" s="209">
        <f t="shared" si="69"/>
        <v>2.79</v>
      </c>
      <c r="H138" s="209">
        <f t="shared" si="69"/>
        <v>2.68</v>
      </c>
      <c r="I138" s="209">
        <f t="shared" si="69"/>
        <v>0.4</v>
      </c>
      <c r="J138" s="209">
        <f t="shared" si="69"/>
        <v>5.87</v>
      </c>
      <c r="K138" s="209">
        <f t="shared" si="69"/>
        <v>1.49</v>
      </c>
      <c r="L138" s="271">
        <f t="shared" si="69"/>
        <v>7.4499999999999997E-2</v>
      </c>
      <c r="M138" s="271">
        <f t="shared" si="69"/>
        <v>1.34</v>
      </c>
      <c r="N138" s="209">
        <f t="shared" si="69"/>
        <v>18.43</v>
      </c>
    </row>
    <row r="139" spans="2:14" x14ac:dyDescent="0.2">
      <c r="B139" s="208" t="str">
        <f t="shared" ref="B139:N139" si="70">FertTanks</f>
        <v>Fertilizer Tanks+Pumps</v>
      </c>
      <c r="C139" s="209">
        <f t="shared" si="70"/>
        <v>1.02</v>
      </c>
      <c r="D139" s="209">
        <f t="shared" si="70"/>
        <v>0.59</v>
      </c>
      <c r="E139" s="209">
        <f t="shared" si="70"/>
        <v>0.06</v>
      </c>
      <c r="F139" s="209">
        <f t="shared" si="70"/>
        <v>1.67</v>
      </c>
      <c r="G139" s="209">
        <f t="shared" si="70"/>
        <v>0.68</v>
      </c>
      <c r="H139" s="209">
        <f t="shared" si="70"/>
        <v>0</v>
      </c>
      <c r="I139" s="209">
        <f t="shared" si="70"/>
        <v>0</v>
      </c>
      <c r="J139" s="209">
        <f t="shared" si="70"/>
        <v>0.68</v>
      </c>
      <c r="K139" s="209">
        <f t="shared" si="70"/>
        <v>0</v>
      </c>
      <c r="L139" s="271">
        <f t="shared" si="70"/>
        <v>0</v>
      </c>
      <c r="M139" s="271">
        <f t="shared" si="70"/>
        <v>0</v>
      </c>
      <c r="N139" s="209">
        <f t="shared" si="70"/>
        <v>2.35</v>
      </c>
    </row>
    <row r="140" spans="2:14" x14ac:dyDescent="0.2">
      <c r="B140" s="208" t="str">
        <f t="shared" ref="B140:N140" si="71">Combine</f>
        <v>Combine + 36' Header</v>
      </c>
      <c r="C140" s="209">
        <f t="shared" si="71"/>
        <v>6.85</v>
      </c>
      <c r="D140" s="209">
        <f t="shared" si="71"/>
        <v>3.94</v>
      </c>
      <c r="E140" s="209">
        <f t="shared" si="71"/>
        <v>1.78</v>
      </c>
      <c r="F140" s="209">
        <f t="shared" si="71"/>
        <v>12.57</v>
      </c>
      <c r="G140" s="209">
        <f t="shared" si="71"/>
        <v>2.91</v>
      </c>
      <c r="H140" s="209">
        <f t="shared" si="71"/>
        <v>2.16</v>
      </c>
      <c r="I140" s="209">
        <f t="shared" si="71"/>
        <v>0.32</v>
      </c>
      <c r="J140" s="209">
        <f t="shared" si="71"/>
        <v>5.3900000000000006</v>
      </c>
      <c r="K140" s="209">
        <f t="shared" si="71"/>
        <v>1.93</v>
      </c>
      <c r="L140" s="271">
        <f t="shared" si="71"/>
        <v>9.6500000000000002E-2</v>
      </c>
      <c r="M140" s="271">
        <f t="shared" si="71"/>
        <v>1.08</v>
      </c>
      <c r="N140" s="209">
        <f t="shared" si="71"/>
        <v>19.89</v>
      </c>
    </row>
    <row r="141" spans="2:14" x14ac:dyDescent="0.2">
      <c r="B141" s="208" t="str">
        <f t="shared" ref="B141:N141" si="72">bankout</f>
        <v>200HP Trac+Bankout Wagon</v>
      </c>
      <c r="C141" s="209">
        <f t="shared" si="72"/>
        <v>1.452</v>
      </c>
      <c r="D141" s="209">
        <f t="shared" si="72"/>
        <v>1.244</v>
      </c>
      <c r="E141" s="209">
        <f t="shared" si="72"/>
        <v>0.23400000000000001</v>
      </c>
      <c r="F141" s="209">
        <f t="shared" si="72"/>
        <v>2.9299999999999997</v>
      </c>
      <c r="G141" s="209">
        <f t="shared" si="72"/>
        <v>0.66700000000000004</v>
      </c>
      <c r="H141" s="209">
        <f t="shared" si="72"/>
        <v>1.4</v>
      </c>
      <c r="I141" s="209">
        <f t="shared" si="72"/>
        <v>0.21</v>
      </c>
      <c r="J141" s="209">
        <f t="shared" si="72"/>
        <v>2.2770000000000001</v>
      </c>
      <c r="K141" s="209">
        <f t="shared" si="72"/>
        <v>1.76</v>
      </c>
      <c r="L141" s="271">
        <f t="shared" si="72"/>
        <v>8.7999999999999995E-2</v>
      </c>
      <c r="M141" s="271">
        <f t="shared" si="72"/>
        <v>0.7</v>
      </c>
      <c r="N141" s="209">
        <f t="shared" si="72"/>
        <v>6.9669999999999996</v>
      </c>
    </row>
    <row r="142" spans="2:14" x14ac:dyDescent="0.2">
      <c r="B142" s="208" t="str">
        <f t="shared" ref="B142:N142" si="73">_100ftSprayer</f>
        <v>200HP Trac+100'Sprayer</v>
      </c>
      <c r="C142" s="209">
        <f t="shared" si="73"/>
        <v>0.61</v>
      </c>
      <c r="D142" s="209">
        <f t="shared" si="73"/>
        <v>0.51</v>
      </c>
      <c r="E142" s="209">
        <f t="shared" si="73"/>
        <v>0.08</v>
      </c>
      <c r="F142" s="209">
        <f t="shared" si="73"/>
        <v>1.2</v>
      </c>
      <c r="G142" s="209">
        <f t="shared" si="73"/>
        <v>0.46</v>
      </c>
      <c r="H142" s="209">
        <f t="shared" si="73"/>
        <v>0.34</v>
      </c>
      <c r="I142" s="209">
        <f t="shared" si="73"/>
        <v>0.05</v>
      </c>
      <c r="J142" s="209">
        <f t="shared" si="73"/>
        <v>0.85000000000000009</v>
      </c>
      <c r="K142" s="209">
        <f t="shared" si="73"/>
        <v>0.43</v>
      </c>
      <c r="L142" s="271">
        <f t="shared" si="73"/>
        <v>2.1499999999999998E-2</v>
      </c>
      <c r="M142" s="271">
        <f t="shared" si="73"/>
        <v>0.17</v>
      </c>
      <c r="N142" s="209">
        <f t="shared" si="73"/>
        <v>2.48</v>
      </c>
    </row>
    <row r="143" spans="2:14" x14ac:dyDescent="0.2">
      <c r="B143" s="210" t="s">
        <v>289</v>
      </c>
      <c r="C143" s="211">
        <f t="shared" ref="C143:N143" si="74">SUM(C130:C142)</f>
        <v>18.951999999999998</v>
      </c>
      <c r="D143" s="211">
        <f t="shared" si="74"/>
        <v>13.717000000000001</v>
      </c>
      <c r="E143" s="211">
        <f t="shared" si="74"/>
        <v>7.048</v>
      </c>
      <c r="F143" s="211">
        <f t="shared" si="74"/>
        <v>39.717000000000006</v>
      </c>
      <c r="G143" s="211">
        <f t="shared" si="74"/>
        <v>10.367000000000001</v>
      </c>
      <c r="H143" s="211">
        <f t="shared" si="74"/>
        <v>10.692</v>
      </c>
      <c r="I143" s="211">
        <f t="shared" si="74"/>
        <v>1.5950000000000002</v>
      </c>
      <c r="J143" s="211">
        <f t="shared" si="74"/>
        <v>22.654000000000003</v>
      </c>
      <c r="K143" s="211">
        <f t="shared" si="74"/>
        <v>16.12</v>
      </c>
      <c r="L143" s="414">
        <f t="shared" si="74"/>
        <v>0.80599999999999994</v>
      </c>
      <c r="M143" s="414">
        <f t="shared" si="74"/>
        <v>5.125725352112676</v>
      </c>
      <c r="N143" s="211">
        <f t="shared" si="74"/>
        <v>78.491000000000014</v>
      </c>
    </row>
    <row r="144" spans="2:14" s="276" customFormat="1" x14ac:dyDescent="0.2"/>
    <row r="145" spans="2:14" ht="14.25" x14ac:dyDescent="0.2">
      <c r="B145" s="278" t="s">
        <v>246</v>
      </c>
      <c r="H145" s="212"/>
      <c r="I145" s="212"/>
      <c r="J145" s="212"/>
      <c r="K145" s="212"/>
      <c r="L145" s="212"/>
      <c r="M145" s="212"/>
    </row>
    <row r="146" spans="2:14" ht="21" customHeight="1" x14ac:dyDescent="0.25">
      <c r="B146" s="563" t="s">
        <v>454</v>
      </c>
      <c r="C146" s="564"/>
      <c r="D146" s="564"/>
      <c r="E146" s="564"/>
      <c r="F146" s="564"/>
      <c r="G146" s="564"/>
      <c r="H146" s="564"/>
      <c r="I146" s="564"/>
      <c r="J146" s="564"/>
      <c r="K146" s="564"/>
      <c r="L146" s="564"/>
      <c r="M146" s="564"/>
      <c r="N146" s="565"/>
    </row>
    <row r="147" spans="2:14" ht="12.75" customHeight="1" x14ac:dyDescent="0.2">
      <c r="B147" s="207"/>
      <c r="C147" s="566" t="s">
        <v>27</v>
      </c>
      <c r="D147" s="567"/>
      <c r="E147" s="567"/>
      <c r="F147" s="568"/>
      <c r="G147" s="569" t="s">
        <v>1</v>
      </c>
      <c r="H147" s="570"/>
      <c r="I147" s="570"/>
      <c r="J147" s="571"/>
      <c r="K147" s="572" t="s">
        <v>13</v>
      </c>
      <c r="L147" s="573"/>
      <c r="M147" s="434" t="s">
        <v>259</v>
      </c>
      <c r="N147" s="574" t="s">
        <v>14</v>
      </c>
    </row>
    <row r="148" spans="2:14" ht="39.6" customHeight="1" x14ac:dyDescent="0.2">
      <c r="B148" s="264"/>
      <c r="C148" s="207" t="s">
        <v>15</v>
      </c>
      <c r="D148" s="207" t="s">
        <v>16</v>
      </c>
      <c r="E148" s="266" t="s">
        <v>17</v>
      </c>
      <c r="F148" s="267" t="s">
        <v>26</v>
      </c>
      <c r="G148" s="270" t="s">
        <v>18</v>
      </c>
      <c r="H148" s="270" t="s">
        <v>19</v>
      </c>
      <c r="I148" s="270" t="s">
        <v>20</v>
      </c>
      <c r="J148" s="270" t="s">
        <v>220</v>
      </c>
      <c r="K148" s="342"/>
      <c r="L148" s="342"/>
      <c r="M148" s="342"/>
      <c r="N148" s="575"/>
    </row>
    <row r="149" spans="2:14" ht="12" customHeight="1" x14ac:dyDescent="0.2">
      <c r="B149" s="206"/>
      <c r="C149" s="206"/>
      <c r="D149" s="206"/>
      <c r="E149" s="265"/>
      <c r="F149" s="268"/>
      <c r="G149" s="269"/>
      <c r="H149" s="269"/>
      <c r="I149" s="269"/>
      <c r="J149" s="269"/>
      <c r="K149" s="343" t="s">
        <v>232</v>
      </c>
      <c r="L149" s="343" t="s">
        <v>258</v>
      </c>
      <c r="M149" s="343" t="s">
        <v>257</v>
      </c>
      <c r="N149" s="345" t="s">
        <v>232</v>
      </c>
    </row>
    <row r="150" spans="2:14" x14ac:dyDescent="0.2">
      <c r="B150" s="560" t="s">
        <v>320</v>
      </c>
      <c r="C150" s="561"/>
      <c r="D150" s="561"/>
      <c r="E150" s="561"/>
      <c r="F150" s="561"/>
      <c r="G150" s="561"/>
      <c r="H150" s="561"/>
      <c r="I150" s="561"/>
      <c r="J150" s="561"/>
      <c r="K150" s="561"/>
      <c r="L150" s="561"/>
      <c r="M150" s="561"/>
      <c r="N150" s="562"/>
    </row>
    <row r="151" spans="2:14" x14ac:dyDescent="0.2">
      <c r="B151" s="312" t="str">
        <f t="shared" ref="B151:B156" si="75">B130</f>
        <v>Pickup 3/4 ton 4WD</v>
      </c>
      <c r="C151" s="313">
        <f t="shared" ref="C151:N151" si="76">C13</f>
        <v>0.88</v>
      </c>
      <c r="D151" s="313">
        <f t="shared" si="76"/>
        <v>0.62</v>
      </c>
      <c r="E151" s="313">
        <f t="shared" si="76"/>
        <v>0.73</v>
      </c>
      <c r="F151" s="313">
        <f t="shared" si="76"/>
        <v>2.23</v>
      </c>
      <c r="G151" s="313">
        <f t="shared" si="76"/>
        <v>0.24</v>
      </c>
      <c r="H151" s="313">
        <f t="shared" si="76"/>
        <v>0.8</v>
      </c>
      <c r="I151" s="313">
        <f t="shared" si="76"/>
        <v>0.12</v>
      </c>
      <c r="J151" s="313">
        <f t="shared" si="76"/>
        <v>1.1600000000000001</v>
      </c>
      <c r="K151" s="313">
        <f t="shared" si="76"/>
        <v>0</v>
      </c>
      <c r="L151" s="313">
        <f t="shared" si="76"/>
        <v>0</v>
      </c>
      <c r="M151" s="313">
        <f t="shared" si="76"/>
        <v>0.22535211267605637</v>
      </c>
      <c r="N151" s="313">
        <f t="shared" si="76"/>
        <v>3.39</v>
      </c>
    </row>
    <row r="152" spans="2:14" x14ac:dyDescent="0.2">
      <c r="B152" s="312" t="str">
        <f t="shared" si="75"/>
        <v>Tandem Axle Truck</v>
      </c>
      <c r="C152" s="313">
        <f t="shared" ref="C152:N152" si="77">C14</f>
        <v>0.64</v>
      </c>
      <c r="D152" s="313">
        <f t="shared" si="77"/>
        <v>0.64</v>
      </c>
      <c r="E152" s="313">
        <f t="shared" si="77"/>
        <v>1.1299999999999999</v>
      </c>
      <c r="F152" s="313">
        <f t="shared" si="77"/>
        <v>2.41</v>
      </c>
      <c r="G152" s="313">
        <f t="shared" si="77"/>
        <v>0.8</v>
      </c>
      <c r="H152" s="313">
        <f t="shared" si="77"/>
        <v>1</v>
      </c>
      <c r="I152" s="313">
        <f t="shared" si="77"/>
        <v>0.15</v>
      </c>
      <c r="J152" s="313">
        <f t="shared" si="77"/>
        <v>1.95</v>
      </c>
      <c r="K152" s="313">
        <f t="shared" si="77"/>
        <v>3.6</v>
      </c>
      <c r="L152" s="313">
        <f t="shared" si="77"/>
        <v>0.18</v>
      </c>
      <c r="M152" s="313">
        <f t="shared" si="77"/>
        <v>0.5</v>
      </c>
      <c r="N152" s="313">
        <f t="shared" si="77"/>
        <v>7.96</v>
      </c>
    </row>
    <row r="153" spans="2:14" x14ac:dyDescent="0.2">
      <c r="B153" s="312" t="str">
        <f t="shared" si="75"/>
        <v>Tandem Axle Truck</v>
      </c>
      <c r="C153" s="313">
        <f t="shared" ref="C153:N153" si="78">C15</f>
        <v>0.64</v>
      </c>
      <c r="D153" s="313">
        <f t="shared" si="78"/>
        <v>0.78</v>
      </c>
      <c r="E153" s="313">
        <f t="shared" si="78"/>
        <v>1.1299999999999999</v>
      </c>
      <c r="F153" s="313">
        <f t="shared" si="78"/>
        <v>2.5499999999999998</v>
      </c>
      <c r="G153" s="313">
        <f t="shared" si="78"/>
        <v>0.8</v>
      </c>
      <c r="H153" s="313">
        <f t="shared" si="78"/>
        <v>1.5</v>
      </c>
      <c r="I153" s="313">
        <f t="shared" si="78"/>
        <v>0.22</v>
      </c>
      <c r="J153" s="313">
        <f t="shared" si="78"/>
        <v>2.52</v>
      </c>
      <c r="K153" s="313">
        <f t="shared" si="78"/>
        <v>3.6</v>
      </c>
      <c r="L153" s="313">
        <f t="shared" si="78"/>
        <v>0.18</v>
      </c>
      <c r="M153" s="313">
        <f t="shared" si="78"/>
        <v>0.75</v>
      </c>
      <c r="N153" s="313">
        <f t="shared" si="78"/>
        <v>8.67</v>
      </c>
    </row>
    <row r="154" spans="2:14" x14ac:dyDescent="0.2">
      <c r="B154" s="312" t="str">
        <f t="shared" si="75"/>
        <v>Trap Wagon</v>
      </c>
      <c r="C154" s="313">
        <f t="shared" ref="C154:N154" si="79">C16</f>
        <v>0.48</v>
      </c>
      <c r="D154" s="313">
        <f t="shared" si="79"/>
        <v>0.25</v>
      </c>
      <c r="E154" s="313">
        <f t="shared" si="79"/>
        <v>0.17</v>
      </c>
      <c r="F154" s="313">
        <f t="shared" si="79"/>
        <v>0.9</v>
      </c>
      <c r="G154" s="313">
        <f t="shared" si="79"/>
        <v>0.4</v>
      </c>
      <c r="H154" s="313">
        <f t="shared" si="79"/>
        <v>0.04</v>
      </c>
      <c r="I154" s="313">
        <f t="shared" si="79"/>
        <v>0.01</v>
      </c>
      <c r="J154" s="313">
        <f t="shared" si="79"/>
        <v>0.45</v>
      </c>
      <c r="K154" s="313">
        <f t="shared" si="79"/>
        <v>0.24</v>
      </c>
      <c r="L154" s="313">
        <f t="shared" si="79"/>
        <v>1.2E-2</v>
      </c>
      <c r="M154" s="313">
        <f t="shared" si="79"/>
        <v>1.1267605633802818E-2</v>
      </c>
      <c r="N154" s="313">
        <f t="shared" si="79"/>
        <v>1.5899999999999999</v>
      </c>
    </row>
    <row r="155" spans="2:14" x14ac:dyDescent="0.2">
      <c r="B155" s="312" t="str">
        <f t="shared" si="75"/>
        <v>4WD-ATV</v>
      </c>
      <c r="C155" s="313">
        <f t="shared" ref="C155:N155" si="80">C17</f>
        <v>0.2</v>
      </c>
      <c r="D155" s="313">
        <f t="shared" si="80"/>
        <v>0.13800000000000001</v>
      </c>
      <c r="E155" s="313">
        <f t="shared" si="80"/>
        <v>2.9000000000000001E-2</v>
      </c>
      <c r="F155" s="313">
        <f t="shared" si="80"/>
        <v>0.36699999999999999</v>
      </c>
      <c r="G155" s="313">
        <f t="shared" si="80"/>
        <v>0.08</v>
      </c>
      <c r="H155" s="313">
        <f t="shared" si="80"/>
        <v>0.16900000000000001</v>
      </c>
      <c r="I155" s="313">
        <f t="shared" si="80"/>
        <v>2.5000000000000001E-2</v>
      </c>
      <c r="J155" s="313">
        <f t="shared" si="80"/>
        <v>0.27400000000000002</v>
      </c>
      <c r="K155" s="313">
        <f t="shared" si="80"/>
        <v>1.32</v>
      </c>
      <c r="L155" s="313">
        <f t="shared" si="80"/>
        <v>6.6000000000000003E-2</v>
      </c>
      <c r="M155" s="313">
        <f t="shared" si="80"/>
        <v>4.7605633802816905E-2</v>
      </c>
      <c r="N155" s="313">
        <f t="shared" si="80"/>
        <v>1.9610000000000001</v>
      </c>
    </row>
    <row r="156" spans="2:14" x14ac:dyDescent="0.2">
      <c r="B156" s="312" t="str">
        <f t="shared" si="75"/>
        <v>50HP Wheel Tractor</v>
      </c>
      <c r="C156" s="313">
        <f t="shared" ref="C156:N156" si="81">C18</f>
        <v>0.3</v>
      </c>
      <c r="D156" s="313">
        <f t="shared" si="81"/>
        <v>0.26500000000000001</v>
      </c>
      <c r="E156" s="313">
        <f t="shared" si="81"/>
        <v>5.5E-2</v>
      </c>
      <c r="F156" s="313">
        <f t="shared" si="81"/>
        <v>0.62</v>
      </c>
      <c r="G156" s="313">
        <f t="shared" si="81"/>
        <v>0.08</v>
      </c>
      <c r="H156" s="313">
        <f t="shared" si="81"/>
        <v>0.26300000000000001</v>
      </c>
      <c r="I156" s="313">
        <f t="shared" si="81"/>
        <v>0.04</v>
      </c>
      <c r="J156" s="313">
        <f t="shared" si="81"/>
        <v>0.38300000000000001</v>
      </c>
      <c r="K156" s="313">
        <f t="shared" si="81"/>
        <v>1.32</v>
      </c>
      <c r="L156" s="313">
        <f t="shared" si="81"/>
        <v>6.6000000000000003E-2</v>
      </c>
      <c r="M156" s="313">
        <f t="shared" si="81"/>
        <v>0.13150000000000001</v>
      </c>
      <c r="N156" s="313">
        <f t="shared" si="81"/>
        <v>2.323</v>
      </c>
    </row>
    <row r="157" spans="2:14" x14ac:dyDescent="0.2">
      <c r="B157" s="560" t="s">
        <v>321</v>
      </c>
      <c r="C157" s="561"/>
      <c r="D157" s="561"/>
      <c r="E157" s="561"/>
      <c r="F157" s="561"/>
      <c r="G157" s="561"/>
      <c r="H157" s="561"/>
      <c r="I157" s="561"/>
      <c r="J157" s="561"/>
      <c r="K157" s="561"/>
      <c r="L157" s="561"/>
      <c r="M157" s="561"/>
      <c r="N157" s="562"/>
    </row>
    <row r="158" spans="2:14" x14ac:dyDescent="0.2">
      <c r="B158" s="208" t="str">
        <f t="shared" ref="B158:N158" si="82">_100ftSprayer</f>
        <v>200HP Trac+100'Sprayer</v>
      </c>
      <c r="C158" s="209">
        <f t="shared" si="82"/>
        <v>0.61</v>
      </c>
      <c r="D158" s="209">
        <f t="shared" si="82"/>
        <v>0.51</v>
      </c>
      <c r="E158" s="209">
        <f t="shared" si="82"/>
        <v>0.08</v>
      </c>
      <c r="F158" s="209">
        <f t="shared" si="82"/>
        <v>1.2</v>
      </c>
      <c r="G158" s="209">
        <f t="shared" si="82"/>
        <v>0.46</v>
      </c>
      <c r="H158" s="209">
        <f t="shared" si="82"/>
        <v>0.34</v>
      </c>
      <c r="I158" s="209">
        <f t="shared" si="82"/>
        <v>0.05</v>
      </c>
      <c r="J158" s="209">
        <f t="shared" si="82"/>
        <v>0.85000000000000009</v>
      </c>
      <c r="K158" s="209">
        <f t="shared" si="82"/>
        <v>0.43</v>
      </c>
      <c r="L158" s="271">
        <f t="shared" si="82"/>
        <v>2.1499999999999998E-2</v>
      </c>
      <c r="M158" s="271">
        <f t="shared" si="82"/>
        <v>0.17</v>
      </c>
      <c r="N158" s="209">
        <f t="shared" si="82"/>
        <v>2.48</v>
      </c>
    </row>
    <row r="159" spans="2:14" x14ac:dyDescent="0.2">
      <c r="B159" s="208" t="str">
        <f t="shared" ref="B159:N159" si="83">NTDrill</f>
        <v>450HP Tractor+NT Drill, 36'</v>
      </c>
      <c r="C159" s="209">
        <f t="shared" si="83"/>
        <v>5.27</v>
      </c>
      <c r="D159" s="209">
        <f t="shared" si="83"/>
        <v>4.2300000000000004</v>
      </c>
      <c r="E159" s="209">
        <f t="shared" si="83"/>
        <v>1.57</v>
      </c>
      <c r="F159" s="209">
        <f t="shared" si="83"/>
        <v>11.07</v>
      </c>
      <c r="G159" s="209">
        <f t="shared" si="83"/>
        <v>2.79</v>
      </c>
      <c r="H159" s="209">
        <f t="shared" si="83"/>
        <v>2.68</v>
      </c>
      <c r="I159" s="209">
        <f t="shared" si="83"/>
        <v>0.4</v>
      </c>
      <c r="J159" s="209">
        <f t="shared" si="83"/>
        <v>5.87</v>
      </c>
      <c r="K159" s="209">
        <f t="shared" si="83"/>
        <v>1.49</v>
      </c>
      <c r="L159" s="271">
        <f t="shared" si="83"/>
        <v>7.4499999999999997E-2</v>
      </c>
      <c r="M159" s="271">
        <f t="shared" si="83"/>
        <v>1.34</v>
      </c>
      <c r="N159" s="209">
        <f t="shared" si="83"/>
        <v>18.43</v>
      </c>
    </row>
    <row r="160" spans="2:14" x14ac:dyDescent="0.2">
      <c r="B160" s="208" t="str">
        <f t="shared" ref="B160:N160" si="84">FertTanks</f>
        <v>Fertilizer Tanks+Pumps</v>
      </c>
      <c r="C160" s="209">
        <f t="shared" si="84"/>
        <v>1.02</v>
      </c>
      <c r="D160" s="209">
        <f t="shared" si="84"/>
        <v>0.59</v>
      </c>
      <c r="E160" s="209">
        <f t="shared" si="84"/>
        <v>0.06</v>
      </c>
      <c r="F160" s="209">
        <f t="shared" si="84"/>
        <v>1.67</v>
      </c>
      <c r="G160" s="209">
        <f t="shared" si="84"/>
        <v>0.68</v>
      </c>
      <c r="H160" s="209">
        <f t="shared" si="84"/>
        <v>0</v>
      </c>
      <c r="I160" s="209">
        <f t="shared" si="84"/>
        <v>0</v>
      </c>
      <c r="J160" s="209">
        <f t="shared" si="84"/>
        <v>0.68</v>
      </c>
      <c r="K160" s="209">
        <f t="shared" si="84"/>
        <v>0</v>
      </c>
      <c r="L160" s="271">
        <f t="shared" si="84"/>
        <v>0</v>
      </c>
      <c r="M160" s="271">
        <f t="shared" si="84"/>
        <v>0</v>
      </c>
      <c r="N160" s="209">
        <f t="shared" si="84"/>
        <v>2.35</v>
      </c>
    </row>
    <row r="161" spans="2:14" x14ac:dyDescent="0.2">
      <c r="B161" s="208" t="str">
        <f t="shared" ref="B161:N161" si="85">Combine</f>
        <v>Combine + 36' Header</v>
      </c>
      <c r="C161" s="209">
        <f t="shared" si="85"/>
        <v>6.85</v>
      </c>
      <c r="D161" s="209">
        <f t="shared" si="85"/>
        <v>3.94</v>
      </c>
      <c r="E161" s="209">
        <f t="shared" si="85"/>
        <v>1.78</v>
      </c>
      <c r="F161" s="209">
        <f t="shared" si="85"/>
        <v>12.57</v>
      </c>
      <c r="G161" s="209">
        <f t="shared" si="85"/>
        <v>2.91</v>
      </c>
      <c r="H161" s="209">
        <f t="shared" si="85"/>
        <v>2.16</v>
      </c>
      <c r="I161" s="209">
        <f t="shared" si="85"/>
        <v>0.32</v>
      </c>
      <c r="J161" s="209">
        <f t="shared" si="85"/>
        <v>5.3900000000000006</v>
      </c>
      <c r="K161" s="209">
        <f t="shared" si="85"/>
        <v>1.93</v>
      </c>
      <c r="L161" s="271">
        <f t="shared" si="85"/>
        <v>9.6500000000000002E-2</v>
      </c>
      <c r="M161" s="271">
        <f t="shared" si="85"/>
        <v>1.08</v>
      </c>
      <c r="N161" s="209">
        <f t="shared" si="85"/>
        <v>19.89</v>
      </c>
    </row>
    <row r="162" spans="2:14" x14ac:dyDescent="0.2">
      <c r="B162" s="208" t="str">
        <f t="shared" ref="B162:N162" si="86">bankout</f>
        <v>200HP Trac+Bankout Wagon</v>
      </c>
      <c r="C162" s="209">
        <f t="shared" si="86"/>
        <v>1.452</v>
      </c>
      <c r="D162" s="209">
        <f t="shared" si="86"/>
        <v>1.244</v>
      </c>
      <c r="E162" s="209">
        <f t="shared" si="86"/>
        <v>0.23400000000000001</v>
      </c>
      <c r="F162" s="209">
        <f t="shared" si="86"/>
        <v>2.9299999999999997</v>
      </c>
      <c r="G162" s="209">
        <f t="shared" si="86"/>
        <v>0.66700000000000004</v>
      </c>
      <c r="H162" s="209">
        <f t="shared" si="86"/>
        <v>1.4</v>
      </c>
      <c r="I162" s="209">
        <f t="shared" si="86"/>
        <v>0.21</v>
      </c>
      <c r="J162" s="209">
        <f t="shared" si="86"/>
        <v>2.2770000000000001</v>
      </c>
      <c r="K162" s="209">
        <f t="shared" si="86"/>
        <v>1.76</v>
      </c>
      <c r="L162" s="271">
        <f t="shared" si="86"/>
        <v>8.7999999999999995E-2</v>
      </c>
      <c r="M162" s="271">
        <f t="shared" si="86"/>
        <v>0.7</v>
      </c>
      <c r="N162" s="209">
        <f t="shared" si="86"/>
        <v>6.9669999999999996</v>
      </c>
    </row>
    <row r="163" spans="2:14" x14ac:dyDescent="0.2">
      <c r="B163" s="208" t="str">
        <f t="shared" ref="B163:N163" si="87">_100ftSprayer</f>
        <v>200HP Trac+100'Sprayer</v>
      </c>
      <c r="C163" s="209">
        <f t="shared" si="87"/>
        <v>0.61</v>
      </c>
      <c r="D163" s="209">
        <f t="shared" si="87"/>
        <v>0.51</v>
      </c>
      <c r="E163" s="209">
        <f t="shared" si="87"/>
        <v>0.08</v>
      </c>
      <c r="F163" s="209">
        <f t="shared" si="87"/>
        <v>1.2</v>
      </c>
      <c r="G163" s="209">
        <f t="shared" si="87"/>
        <v>0.46</v>
      </c>
      <c r="H163" s="209">
        <f t="shared" si="87"/>
        <v>0.34</v>
      </c>
      <c r="I163" s="209">
        <f t="shared" si="87"/>
        <v>0.05</v>
      </c>
      <c r="J163" s="209">
        <f t="shared" si="87"/>
        <v>0.85000000000000009</v>
      </c>
      <c r="K163" s="209">
        <f t="shared" si="87"/>
        <v>0.43</v>
      </c>
      <c r="L163" s="271">
        <f t="shared" si="87"/>
        <v>2.1499999999999998E-2</v>
      </c>
      <c r="M163" s="271">
        <f t="shared" si="87"/>
        <v>0.17</v>
      </c>
      <c r="N163" s="209">
        <f t="shared" si="87"/>
        <v>2.48</v>
      </c>
    </row>
    <row r="164" spans="2:14" x14ac:dyDescent="0.2">
      <c r="B164" s="210" t="s">
        <v>289</v>
      </c>
      <c r="C164" s="211">
        <f t="shared" ref="C164:N164" si="88">SUM(C151:C163)</f>
        <v>18.951999999999998</v>
      </c>
      <c r="D164" s="211">
        <f t="shared" si="88"/>
        <v>13.717000000000001</v>
      </c>
      <c r="E164" s="211">
        <f t="shared" si="88"/>
        <v>7.048</v>
      </c>
      <c r="F164" s="211">
        <f t="shared" si="88"/>
        <v>39.717000000000006</v>
      </c>
      <c r="G164" s="211">
        <f t="shared" si="88"/>
        <v>10.367000000000001</v>
      </c>
      <c r="H164" s="211">
        <f t="shared" si="88"/>
        <v>10.692</v>
      </c>
      <c r="I164" s="211">
        <f t="shared" si="88"/>
        <v>1.5950000000000002</v>
      </c>
      <c r="J164" s="211">
        <f t="shared" si="88"/>
        <v>22.654000000000003</v>
      </c>
      <c r="K164" s="211">
        <f t="shared" si="88"/>
        <v>16.12</v>
      </c>
      <c r="L164" s="414">
        <f t="shared" si="88"/>
        <v>0.80599999999999994</v>
      </c>
      <c r="M164" s="414">
        <f t="shared" si="88"/>
        <v>5.125725352112676</v>
      </c>
      <c r="N164" s="211">
        <f t="shared" si="88"/>
        <v>78.491000000000014</v>
      </c>
    </row>
    <row r="165" spans="2:14" s="276" customFormat="1" x14ac:dyDescent="0.2"/>
    <row r="166" spans="2:14" ht="14.25" x14ac:dyDescent="0.2">
      <c r="B166" s="278" t="s">
        <v>246</v>
      </c>
      <c r="H166" s="212"/>
      <c r="I166" s="212"/>
      <c r="J166" s="212"/>
      <c r="K166" s="212"/>
      <c r="L166" s="212"/>
      <c r="M166" s="212"/>
    </row>
    <row r="169" spans="2:14" ht="21" customHeight="1" x14ac:dyDescent="0.25">
      <c r="B169" s="576" t="s">
        <v>0</v>
      </c>
      <c r="C169" s="564"/>
      <c r="D169" s="564"/>
      <c r="E169" s="564"/>
      <c r="F169" s="564"/>
      <c r="G169" s="564"/>
      <c r="H169" s="564"/>
      <c r="I169" s="564"/>
      <c r="J169" s="564"/>
      <c r="K169" s="564"/>
      <c r="L169" s="564"/>
      <c r="M169" s="564"/>
      <c r="N169" s="565"/>
    </row>
    <row r="170" spans="2:14" ht="12.75" customHeight="1" x14ac:dyDescent="0.2">
      <c r="B170" s="207"/>
      <c r="C170" s="566" t="s">
        <v>27</v>
      </c>
      <c r="D170" s="567"/>
      <c r="E170" s="567"/>
      <c r="F170" s="568"/>
      <c r="G170" s="569" t="s">
        <v>1</v>
      </c>
      <c r="H170" s="570"/>
      <c r="I170" s="570"/>
      <c r="J170" s="571"/>
      <c r="K170" s="572" t="s">
        <v>13</v>
      </c>
      <c r="L170" s="573"/>
      <c r="M170" s="344" t="s">
        <v>259</v>
      </c>
      <c r="N170" s="574" t="s">
        <v>14</v>
      </c>
    </row>
    <row r="171" spans="2:14" ht="39.6" customHeight="1" x14ac:dyDescent="0.2">
      <c r="B171" s="264"/>
      <c r="C171" s="207" t="s">
        <v>15</v>
      </c>
      <c r="D171" s="409" t="s">
        <v>16</v>
      </c>
      <c r="E171" s="266" t="s">
        <v>17</v>
      </c>
      <c r="F171" s="412" t="s">
        <v>100</v>
      </c>
      <c r="G171" s="270" t="s">
        <v>18</v>
      </c>
      <c r="H171" s="410" t="s">
        <v>156</v>
      </c>
      <c r="I171" s="410" t="s">
        <v>144</v>
      </c>
      <c r="J171" s="270" t="s">
        <v>220</v>
      </c>
      <c r="K171" s="342"/>
      <c r="L171" s="342"/>
      <c r="M171" s="342"/>
      <c r="N171" s="575"/>
    </row>
    <row r="172" spans="2:14" ht="12" customHeight="1" x14ac:dyDescent="0.2">
      <c r="B172" s="206"/>
      <c r="C172" s="206"/>
      <c r="D172" s="206"/>
      <c r="E172" s="265"/>
      <c r="F172" s="268"/>
      <c r="G172" s="269"/>
      <c r="H172" s="269"/>
      <c r="I172" s="269"/>
      <c r="J172" s="269"/>
      <c r="K172" s="343" t="s">
        <v>232</v>
      </c>
      <c r="L172" s="343" t="s">
        <v>258</v>
      </c>
      <c r="M172" s="343" t="s">
        <v>257</v>
      </c>
      <c r="N172" s="345" t="s">
        <v>232</v>
      </c>
    </row>
    <row r="173" spans="2:14" x14ac:dyDescent="0.2">
      <c r="B173" s="560" t="s">
        <v>320</v>
      </c>
      <c r="C173" s="561"/>
      <c r="D173" s="561"/>
      <c r="E173" s="561"/>
      <c r="F173" s="561"/>
      <c r="G173" s="561"/>
      <c r="H173" s="561"/>
      <c r="I173" s="561"/>
      <c r="J173" s="561"/>
      <c r="K173" s="561"/>
      <c r="L173" s="561"/>
      <c r="M173" s="561"/>
      <c r="N173" s="562"/>
    </row>
    <row r="174" spans="2:14" x14ac:dyDescent="0.2">
      <c r="B174" s="312" t="s">
        <v>310</v>
      </c>
      <c r="C174" s="313">
        <f t="shared" ref="C174:N174" si="89">C13</f>
        <v>0.88</v>
      </c>
      <c r="D174" s="313">
        <f t="shared" si="89"/>
        <v>0.62</v>
      </c>
      <c r="E174" s="313">
        <f t="shared" si="89"/>
        <v>0.73</v>
      </c>
      <c r="F174" s="313">
        <f t="shared" si="89"/>
        <v>2.23</v>
      </c>
      <c r="G174" s="313">
        <f t="shared" si="89"/>
        <v>0.24</v>
      </c>
      <c r="H174" s="313">
        <f t="shared" si="89"/>
        <v>0.8</v>
      </c>
      <c r="I174" s="313">
        <f t="shared" si="89"/>
        <v>0.12</v>
      </c>
      <c r="J174" s="313">
        <f t="shared" si="89"/>
        <v>1.1600000000000001</v>
      </c>
      <c r="K174" s="313">
        <f t="shared" si="89"/>
        <v>0</v>
      </c>
      <c r="L174" s="313">
        <f t="shared" si="89"/>
        <v>0</v>
      </c>
      <c r="M174" s="313">
        <f t="shared" si="89"/>
        <v>0.22535211267605637</v>
      </c>
      <c r="N174" s="313">
        <f t="shared" si="89"/>
        <v>3.39</v>
      </c>
    </row>
    <row r="175" spans="2:14" x14ac:dyDescent="0.2">
      <c r="B175" s="312" t="s">
        <v>21</v>
      </c>
      <c r="C175" s="313">
        <f t="shared" ref="C175:N175" si="90">C14</f>
        <v>0.64</v>
      </c>
      <c r="D175" s="313">
        <f t="shared" si="90"/>
        <v>0.64</v>
      </c>
      <c r="E175" s="313">
        <f t="shared" si="90"/>
        <v>1.1299999999999999</v>
      </c>
      <c r="F175" s="313">
        <f t="shared" si="90"/>
        <v>2.41</v>
      </c>
      <c r="G175" s="313">
        <f t="shared" si="90"/>
        <v>0.8</v>
      </c>
      <c r="H175" s="313">
        <f t="shared" si="90"/>
        <v>1</v>
      </c>
      <c r="I175" s="313">
        <f t="shared" si="90"/>
        <v>0.15</v>
      </c>
      <c r="J175" s="313">
        <f t="shared" si="90"/>
        <v>1.95</v>
      </c>
      <c r="K175" s="313">
        <f t="shared" si="90"/>
        <v>3.6</v>
      </c>
      <c r="L175" s="313">
        <f t="shared" si="90"/>
        <v>0.18</v>
      </c>
      <c r="M175" s="313">
        <f t="shared" si="90"/>
        <v>0.5</v>
      </c>
      <c r="N175" s="313">
        <f t="shared" si="90"/>
        <v>7.96</v>
      </c>
    </row>
    <row r="176" spans="2:14" x14ac:dyDescent="0.2">
      <c r="B176" s="312" t="s">
        <v>311</v>
      </c>
      <c r="C176" s="313">
        <f t="shared" ref="C176:N176" si="91">C15</f>
        <v>0.64</v>
      </c>
      <c r="D176" s="313">
        <f t="shared" si="91"/>
        <v>0.78</v>
      </c>
      <c r="E176" s="313">
        <f t="shared" si="91"/>
        <v>1.1299999999999999</v>
      </c>
      <c r="F176" s="313">
        <f t="shared" si="91"/>
        <v>2.5499999999999998</v>
      </c>
      <c r="G176" s="313">
        <f t="shared" si="91"/>
        <v>0.8</v>
      </c>
      <c r="H176" s="313">
        <f t="shared" si="91"/>
        <v>1.5</v>
      </c>
      <c r="I176" s="313">
        <f t="shared" si="91"/>
        <v>0.22</v>
      </c>
      <c r="J176" s="313">
        <f t="shared" si="91"/>
        <v>2.52</v>
      </c>
      <c r="K176" s="313">
        <f t="shared" si="91"/>
        <v>3.6</v>
      </c>
      <c r="L176" s="313">
        <f t="shared" si="91"/>
        <v>0.18</v>
      </c>
      <c r="M176" s="313">
        <f t="shared" si="91"/>
        <v>0.75</v>
      </c>
      <c r="N176" s="313">
        <f t="shared" si="91"/>
        <v>8.67</v>
      </c>
    </row>
    <row r="177" spans="2:14" x14ac:dyDescent="0.2">
      <c r="B177" s="312" t="str">
        <f>B16</f>
        <v>Trap Wagon</v>
      </c>
      <c r="C177" s="313">
        <f t="shared" ref="C177:N177" si="92">C16</f>
        <v>0.48</v>
      </c>
      <c r="D177" s="313">
        <f t="shared" si="92"/>
        <v>0.25</v>
      </c>
      <c r="E177" s="313">
        <f t="shared" si="92"/>
        <v>0.17</v>
      </c>
      <c r="F177" s="313">
        <f t="shared" si="92"/>
        <v>0.9</v>
      </c>
      <c r="G177" s="313">
        <f t="shared" si="92"/>
        <v>0.4</v>
      </c>
      <c r="H177" s="313">
        <f t="shared" si="92"/>
        <v>0.04</v>
      </c>
      <c r="I177" s="313">
        <f t="shared" si="92"/>
        <v>0.01</v>
      </c>
      <c r="J177" s="313">
        <f t="shared" si="92"/>
        <v>0.45</v>
      </c>
      <c r="K177" s="313">
        <f t="shared" si="92"/>
        <v>0.24</v>
      </c>
      <c r="L177" s="313">
        <f t="shared" si="92"/>
        <v>1.2E-2</v>
      </c>
      <c r="M177" s="313">
        <f t="shared" si="92"/>
        <v>1.1267605633802818E-2</v>
      </c>
      <c r="N177" s="313">
        <f t="shared" si="92"/>
        <v>1.5899999999999999</v>
      </c>
    </row>
    <row r="178" spans="2:14" x14ac:dyDescent="0.2">
      <c r="B178" s="312" t="str">
        <f>B17</f>
        <v>4WD-ATV</v>
      </c>
      <c r="C178" s="313">
        <f t="shared" ref="C178:N178" si="93">C17</f>
        <v>0.2</v>
      </c>
      <c r="D178" s="313">
        <f t="shared" si="93"/>
        <v>0.13800000000000001</v>
      </c>
      <c r="E178" s="313">
        <f t="shared" si="93"/>
        <v>2.9000000000000001E-2</v>
      </c>
      <c r="F178" s="313">
        <f t="shared" si="93"/>
        <v>0.36699999999999999</v>
      </c>
      <c r="G178" s="313">
        <f t="shared" si="93"/>
        <v>0.08</v>
      </c>
      <c r="H178" s="313">
        <f t="shared" si="93"/>
        <v>0.16900000000000001</v>
      </c>
      <c r="I178" s="313">
        <f t="shared" si="93"/>
        <v>2.5000000000000001E-2</v>
      </c>
      <c r="J178" s="313">
        <f t="shared" si="93"/>
        <v>0.27400000000000002</v>
      </c>
      <c r="K178" s="313">
        <f t="shared" si="93"/>
        <v>1.32</v>
      </c>
      <c r="L178" s="313">
        <f t="shared" si="93"/>
        <v>6.6000000000000003E-2</v>
      </c>
      <c r="M178" s="313">
        <f t="shared" si="93"/>
        <v>4.7605633802816905E-2</v>
      </c>
      <c r="N178" s="313">
        <f t="shared" si="93"/>
        <v>1.9610000000000001</v>
      </c>
    </row>
    <row r="179" spans="2:14" x14ac:dyDescent="0.2">
      <c r="B179" s="312" t="str">
        <f>B18</f>
        <v>50HP Wheel Tractor</v>
      </c>
      <c r="C179" s="313">
        <f t="shared" ref="C179:N179" si="94">C18</f>
        <v>0.3</v>
      </c>
      <c r="D179" s="313">
        <f t="shared" si="94"/>
        <v>0.26500000000000001</v>
      </c>
      <c r="E179" s="313">
        <f t="shared" si="94"/>
        <v>5.5E-2</v>
      </c>
      <c r="F179" s="313">
        <f t="shared" si="94"/>
        <v>0.62</v>
      </c>
      <c r="G179" s="313">
        <f t="shared" si="94"/>
        <v>0.08</v>
      </c>
      <c r="H179" s="313">
        <f t="shared" si="94"/>
        <v>0.26300000000000001</v>
      </c>
      <c r="I179" s="313">
        <f t="shared" si="94"/>
        <v>0.04</v>
      </c>
      <c r="J179" s="313">
        <f t="shared" si="94"/>
        <v>0.38300000000000001</v>
      </c>
      <c r="K179" s="313">
        <f t="shared" si="94"/>
        <v>1.32</v>
      </c>
      <c r="L179" s="313">
        <f t="shared" si="94"/>
        <v>6.6000000000000003E-2</v>
      </c>
      <c r="M179" s="313">
        <f t="shared" si="94"/>
        <v>0.13150000000000001</v>
      </c>
      <c r="N179" s="313">
        <f t="shared" si="94"/>
        <v>2.323</v>
      </c>
    </row>
    <row r="180" spans="2:14" x14ac:dyDescent="0.2">
      <c r="B180" s="560" t="s">
        <v>321</v>
      </c>
      <c r="C180" s="561"/>
      <c r="D180" s="561"/>
      <c r="E180" s="561"/>
      <c r="F180" s="561"/>
      <c r="G180" s="561"/>
      <c r="H180" s="561"/>
      <c r="I180" s="561"/>
      <c r="J180" s="561"/>
      <c r="K180" s="561"/>
      <c r="L180" s="561"/>
      <c r="M180" s="561"/>
      <c r="N180" s="562"/>
    </row>
    <row r="181" spans="2:14" x14ac:dyDescent="0.2">
      <c r="B181" s="208" t="str">
        <f t="shared" ref="B181:N181" si="95">_100ftSprayer</f>
        <v>200HP Trac+100'Sprayer</v>
      </c>
      <c r="C181" s="209">
        <f t="shared" si="95"/>
        <v>0.61</v>
      </c>
      <c r="D181" s="209">
        <f t="shared" si="95"/>
        <v>0.51</v>
      </c>
      <c r="E181" s="209">
        <f t="shared" si="95"/>
        <v>0.08</v>
      </c>
      <c r="F181" s="209">
        <f t="shared" si="95"/>
        <v>1.2</v>
      </c>
      <c r="G181" s="209">
        <f t="shared" si="95"/>
        <v>0.46</v>
      </c>
      <c r="H181" s="209">
        <f t="shared" si="95"/>
        <v>0.34</v>
      </c>
      <c r="I181" s="209">
        <f t="shared" si="95"/>
        <v>0.05</v>
      </c>
      <c r="J181" s="209">
        <f t="shared" si="95"/>
        <v>0.85000000000000009</v>
      </c>
      <c r="K181" s="209">
        <f t="shared" si="95"/>
        <v>0.43</v>
      </c>
      <c r="L181" s="271">
        <f t="shared" si="95"/>
        <v>2.1499999999999998E-2</v>
      </c>
      <c r="M181" s="271">
        <f t="shared" si="95"/>
        <v>0.17</v>
      </c>
      <c r="N181" s="209">
        <f t="shared" si="95"/>
        <v>2.48</v>
      </c>
    </row>
    <row r="182" spans="2:14" x14ac:dyDescent="0.2">
      <c r="B182" s="208" t="str">
        <f t="shared" ref="B182:N182" si="96">NTDrill</f>
        <v>450HP Tractor+NT Drill, 36'</v>
      </c>
      <c r="C182" s="209">
        <f t="shared" si="96"/>
        <v>5.27</v>
      </c>
      <c r="D182" s="209">
        <f t="shared" si="96"/>
        <v>4.2300000000000004</v>
      </c>
      <c r="E182" s="209">
        <f t="shared" si="96"/>
        <v>1.57</v>
      </c>
      <c r="F182" s="209">
        <f t="shared" si="96"/>
        <v>11.07</v>
      </c>
      <c r="G182" s="209">
        <f t="shared" si="96"/>
        <v>2.79</v>
      </c>
      <c r="H182" s="209">
        <f t="shared" si="96"/>
        <v>2.68</v>
      </c>
      <c r="I182" s="209">
        <f t="shared" si="96"/>
        <v>0.4</v>
      </c>
      <c r="J182" s="209">
        <f t="shared" si="96"/>
        <v>5.87</v>
      </c>
      <c r="K182" s="209">
        <f t="shared" si="96"/>
        <v>1.49</v>
      </c>
      <c r="L182" s="271">
        <f t="shared" si="96"/>
        <v>7.4499999999999997E-2</v>
      </c>
      <c r="M182" s="271">
        <f t="shared" si="96"/>
        <v>1.34</v>
      </c>
      <c r="N182" s="209">
        <f t="shared" si="96"/>
        <v>18.43</v>
      </c>
    </row>
    <row r="183" spans="2:14" x14ac:dyDescent="0.2">
      <c r="B183" s="208" t="str">
        <f t="shared" ref="B183:N183" si="97">FertTanks</f>
        <v>Fertilizer Tanks+Pumps</v>
      </c>
      <c r="C183" s="209">
        <f t="shared" si="97"/>
        <v>1.02</v>
      </c>
      <c r="D183" s="209">
        <f t="shared" si="97"/>
        <v>0.59</v>
      </c>
      <c r="E183" s="209">
        <f t="shared" si="97"/>
        <v>0.06</v>
      </c>
      <c r="F183" s="209">
        <f t="shared" si="97"/>
        <v>1.67</v>
      </c>
      <c r="G183" s="209">
        <f t="shared" si="97"/>
        <v>0.68</v>
      </c>
      <c r="H183" s="209">
        <f t="shared" si="97"/>
        <v>0</v>
      </c>
      <c r="I183" s="209">
        <f t="shared" si="97"/>
        <v>0</v>
      </c>
      <c r="J183" s="209">
        <f t="shared" si="97"/>
        <v>0.68</v>
      </c>
      <c r="K183" s="209">
        <f t="shared" si="97"/>
        <v>0</v>
      </c>
      <c r="L183" s="271">
        <f t="shared" si="97"/>
        <v>0</v>
      </c>
      <c r="M183" s="271">
        <f t="shared" si="97"/>
        <v>0</v>
      </c>
      <c r="N183" s="209">
        <f t="shared" si="97"/>
        <v>2.35</v>
      </c>
    </row>
    <row r="184" spans="2:14" x14ac:dyDescent="0.2">
      <c r="B184" s="208" t="str">
        <f t="shared" ref="B184:N184" si="98">Combine</f>
        <v>Combine + 36' Header</v>
      </c>
      <c r="C184" s="209">
        <f t="shared" si="98"/>
        <v>6.85</v>
      </c>
      <c r="D184" s="209">
        <f t="shared" si="98"/>
        <v>3.94</v>
      </c>
      <c r="E184" s="209">
        <f t="shared" si="98"/>
        <v>1.78</v>
      </c>
      <c r="F184" s="209">
        <f t="shared" si="98"/>
        <v>12.57</v>
      </c>
      <c r="G184" s="209">
        <f t="shared" si="98"/>
        <v>2.91</v>
      </c>
      <c r="H184" s="209">
        <f t="shared" si="98"/>
        <v>2.16</v>
      </c>
      <c r="I184" s="209">
        <f t="shared" si="98"/>
        <v>0.32</v>
      </c>
      <c r="J184" s="209">
        <f t="shared" si="98"/>
        <v>5.3900000000000006</v>
      </c>
      <c r="K184" s="209">
        <f t="shared" si="98"/>
        <v>1.93</v>
      </c>
      <c r="L184" s="271">
        <f t="shared" si="98"/>
        <v>9.6500000000000002E-2</v>
      </c>
      <c r="M184" s="271">
        <f t="shared" si="98"/>
        <v>1.08</v>
      </c>
      <c r="N184" s="209">
        <f t="shared" si="98"/>
        <v>19.89</v>
      </c>
    </row>
    <row r="185" spans="2:14" x14ac:dyDescent="0.2">
      <c r="B185" s="208" t="str">
        <f t="shared" ref="B185:N185" si="99">bankout</f>
        <v>200HP Trac+Bankout Wagon</v>
      </c>
      <c r="C185" s="209">
        <f t="shared" si="99"/>
        <v>1.452</v>
      </c>
      <c r="D185" s="209">
        <f t="shared" si="99"/>
        <v>1.244</v>
      </c>
      <c r="E185" s="209">
        <f t="shared" si="99"/>
        <v>0.23400000000000001</v>
      </c>
      <c r="F185" s="209">
        <f t="shared" si="99"/>
        <v>2.9299999999999997</v>
      </c>
      <c r="G185" s="209">
        <f t="shared" si="99"/>
        <v>0.66700000000000004</v>
      </c>
      <c r="H185" s="209">
        <f t="shared" si="99"/>
        <v>1.4</v>
      </c>
      <c r="I185" s="209">
        <f t="shared" si="99"/>
        <v>0.21</v>
      </c>
      <c r="J185" s="209">
        <f t="shared" si="99"/>
        <v>2.2770000000000001</v>
      </c>
      <c r="K185" s="209">
        <f t="shared" si="99"/>
        <v>1.76</v>
      </c>
      <c r="L185" s="271">
        <f t="shared" si="99"/>
        <v>8.7999999999999995E-2</v>
      </c>
      <c r="M185" s="271">
        <f t="shared" si="99"/>
        <v>0.7</v>
      </c>
      <c r="N185" s="209">
        <f t="shared" si="99"/>
        <v>6.9669999999999996</v>
      </c>
    </row>
    <row r="186" spans="2:14" x14ac:dyDescent="0.2">
      <c r="B186" s="208" t="str">
        <f t="shared" ref="B186:N186" si="100">_100ftSprayer</f>
        <v>200HP Trac+100'Sprayer</v>
      </c>
      <c r="C186" s="209">
        <f t="shared" si="100"/>
        <v>0.61</v>
      </c>
      <c r="D186" s="209">
        <f t="shared" si="100"/>
        <v>0.51</v>
      </c>
      <c r="E186" s="209">
        <f t="shared" si="100"/>
        <v>0.08</v>
      </c>
      <c r="F186" s="209">
        <f t="shared" si="100"/>
        <v>1.2</v>
      </c>
      <c r="G186" s="209">
        <f t="shared" si="100"/>
        <v>0.46</v>
      </c>
      <c r="H186" s="209">
        <f t="shared" si="100"/>
        <v>0.34</v>
      </c>
      <c r="I186" s="209">
        <f t="shared" si="100"/>
        <v>0.05</v>
      </c>
      <c r="J186" s="209">
        <f t="shared" si="100"/>
        <v>0.85000000000000009</v>
      </c>
      <c r="K186" s="209">
        <f t="shared" si="100"/>
        <v>0.43</v>
      </c>
      <c r="L186" s="271">
        <f t="shared" si="100"/>
        <v>2.1499999999999998E-2</v>
      </c>
      <c r="M186" s="271">
        <f t="shared" si="100"/>
        <v>0.17</v>
      </c>
      <c r="N186" s="209">
        <f t="shared" si="100"/>
        <v>2.48</v>
      </c>
    </row>
    <row r="187" spans="2:14" x14ac:dyDescent="0.2">
      <c r="B187" s="210" t="s">
        <v>289</v>
      </c>
      <c r="C187" s="211">
        <f t="shared" ref="C187:N187" si="101">SUM(C174:C186)</f>
        <v>18.951999999999998</v>
      </c>
      <c r="D187" s="211">
        <f t="shared" si="101"/>
        <v>13.717000000000001</v>
      </c>
      <c r="E187" s="211">
        <f t="shared" si="101"/>
        <v>7.048</v>
      </c>
      <c r="F187" s="211">
        <f t="shared" si="101"/>
        <v>39.717000000000006</v>
      </c>
      <c r="G187" s="211">
        <f t="shared" si="101"/>
        <v>10.367000000000001</v>
      </c>
      <c r="H187" s="211">
        <f t="shared" si="101"/>
        <v>10.692</v>
      </c>
      <c r="I187" s="211">
        <f t="shared" si="101"/>
        <v>1.5950000000000002</v>
      </c>
      <c r="J187" s="211">
        <f t="shared" si="101"/>
        <v>22.654000000000003</v>
      </c>
      <c r="K187" s="211">
        <f t="shared" si="101"/>
        <v>16.12</v>
      </c>
      <c r="L187" s="272">
        <f t="shared" si="101"/>
        <v>0.80599999999999994</v>
      </c>
      <c r="M187" s="272">
        <f t="shared" si="101"/>
        <v>5.125725352112676</v>
      </c>
      <c r="N187" s="211">
        <f t="shared" si="101"/>
        <v>78.491000000000014</v>
      </c>
    </row>
    <row r="188" spans="2:14" s="276" customFormat="1" x14ac:dyDescent="0.2"/>
    <row r="189" spans="2:14" ht="14.25" x14ac:dyDescent="0.2">
      <c r="B189" s="278" t="s">
        <v>246</v>
      </c>
      <c r="H189" s="212"/>
      <c r="I189" s="212"/>
      <c r="J189" s="212"/>
      <c r="K189" s="212"/>
      <c r="L189" s="212"/>
      <c r="M189" s="212"/>
    </row>
    <row r="191" spans="2:14" ht="21" customHeight="1" x14ac:dyDescent="0.25">
      <c r="B191" s="563" t="s">
        <v>483</v>
      </c>
      <c r="C191" s="564"/>
      <c r="D191" s="564"/>
      <c r="E191" s="564"/>
      <c r="F191" s="564"/>
      <c r="G191" s="564"/>
      <c r="H191" s="564"/>
      <c r="I191" s="564"/>
      <c r="J191" s="564"/>
      <c r="K191" s="564"/>
      <c r="L191" s="564"/>
      <c r="M191" s="564"/>
      <c r="N191" s="565"/>
    </row>
    <row r="192" spans="2:14" ht="12.75" customHeight="1" x14ac:dyDescent="0.2">
      <c r="B192" s="207"/>
      <c r="C192" s="566" t="s">
        <v>27</v>
      </c>
      <c r="D192" s="567"/>
      <c r="E192" s="567"/>
      <c r="F192" s="568"/>
      <c r="G192" s="569" t="s">
        <v>1</v>
      </c>
      <c r="H192" s="570"/>
      <c r="I192" s="570"/>
      <c r="J192" s="571"/>
      <c r="K192" s="572" t="s">
        <v>13</v>
      </c>
      <c r="L192" s="573"/>
      <c r="M192" s="434" t="s">
        <v>259</v>
      </c>
      <c r="N192" s="574" t="s">
        <v>14</v>
      </c>
    </row>
    <row r="193" spans="2:14" ht="39.6" customHeight="1" x14ac:dyDescent="0.2">
      <c r="B193" s="264"/>
      <c r="C193" s="207" t="s">
        <v>15</v>
      </c>
      <c r="D193" s="409" t="s">
        <v>16</v>
      </c>
      <c r="E193" s="266" t="s">
        <v>17</v>
      </c>
      <c r="F193" s="412" t="s">
        <v>100</v>
      </c>
      <c r="G193" s="270" t="s">
        <v>18</v>
      </c>
      <c r="H193" s="410" t="s">
        <v>156</v>
      </c>
      <c r="I193" s="410" t="s">
        <v>144</v>
      </c>
      <c r="J193" s="270" t="s">
        <v>220</v>
      </c>
      <c r="K193" s="342"/>
      <c r="L193" s="342"/>
      <c r="M193" s="342"/>
      <c r="N193" s="575"/>
    </row>
    <row r="194" spans="2:14" ht="12" customHeight="1" x14ac:dyDescent="0.2">
      <c r="B194" s="206"/>
      <c r="C194" s="206"/>
      <c r="D194" s="206"/>
      <c r="E194" s="265"/>
      <c r="F194" s="268"/>
      <c r="G194" s="269"/>
      <c r="H194" s="269"/>
      <c r="I194" s="269"/>
      <c r="J194" s="269"/>
      <c r="K194" s="343" t="s">
        <v>232</v>
      </c>
      <c r="L194" s="343" t="s">
        <v>258</v>
      </c>
      <c r="M194" s="343" t="s">
        <v>257</v>
      </c>
      <c r="N194" s="345" t="s">
        <v>232</v>
      </c>
    </row>
    <row r="195" spans="2:14" x14ac:dyDescent="0.2">
      <c r="B195" s="560" t="s">
        <v>321</v>
      </c>
      <c r="C195" s="561"/>
      <c r="D195" s="561"/>
      <c r="E195" s="561"/>
      <c r="F195" s="561"/>
      <c r="G195" s="561"/>
      <c r="H195" s="561"/>
      <c r="I195" s="561"/>
      <c r="J195" s="561"/>
      <c r="K195" s="561"/>
      <c r="L195" s="561"/>
      <c r="M195" s="561"/>
      <c r="N195" s="562"/>
    </row>
    <row r="196" spans="2:14" x14ac:dyDescent="0.2">
      <c r="B196" s="208" t="str">
        <f t="shared" ref="B196:N196" si="102">_100ftSprayer</f>
        <v>200HP Trac+100'Sprayer</v>
      </c>
      <c r="C196" s="209">
        <f t="shared" si="102"/>
        <v>0.61</v>
      </c>
      <c r="D196" s="209">
        <f t="shared" si="102"/>
        <v>0.51</v>
      </c>
      <c r="E196" s="209">
        <f t="shared" si="102"/>
        <v>0.08</v>
      </c>
      <c r="F196" s="209">
        <f t="shared" si="102"/>
        <v>1.2</v>
      </c>
      <c r="G196" s="209">
        <f t="shared" si="102"/>
        <v>0.46</v>
      </c>
      <c r="H196" s="209">
        <f t="shared" si="102"/>
        <v>0.34</v>
      </c>
      <c r="I196" s="209">
        <f t="shared" si="102"/>
        <v>0.05</v>
      </c>
      <c r="J196" s="209">
        <f t="shared" si="102"/>
        <v>0.85000000000000009</v>
      </c>
      <c r="K196" s="209">
        <f t="shared" si="102"/>
        <v>0.43</v>
      </c>
      <c r="L196" s="271">
        <f t="shared" si="102"/>
        <v>2.1499999999999998E-2</v>
      </c>
      <c r="M196" s="271">
        <f t="shared" si="102"/>
        <v>0.17</v>
      </c>
      <c r="N196" s="209">
        <f t="shared" si="102"/>
        <v>2.48</v>
      </c>
    </row>
    <row r="197" spans="2:14" x14ac:dyDescent="0.2">
      <c r="B197" s="208" t="str">
        <f>B8</f>
        <v>200HP Trac+60'Harrow</v>
      </c>
      <c r="C197" s="209">
        <f t="shared" ref="C197:N197" si="103">C8</f>
        <v>0.48</v>
      </c>
      <c r="D197" s="209">
        <f t="shared" si="103"/>
        <v>0.41</v>
      </c>
      <c r="E197" s="209">
        <f t="shared" si="103"/>
        <v>7.0000000000000007E-2</v>
      </c>
      <c r="F197" s="209">
        <f t="shared" si="103"/>
        <v>0.96</v>
      </c>
      <c r="G197" s="209">
        <f t="shared" si="103"/>
        <v>0.23</v>
      </c>
      <c r="H197" s="209">
        <f t="shared" si="103"/>
        <v>0.4</v>
      </c>
      <c r="I197" s="209">
        <f t="shared" si="103"/>
        <v>0.06</v>
      </c>
      <c r="J197" s="209">
        <f t="shared" si="103"/>
        <v>0.69000000000000006</v>
      </c>
      <c r="K197" s="209">
        <f t="shared" si="103"/>
        <v>0.51</v>
      </c>
      <c r="L197" s="209">
        <f t="shared" si="103"/>
        <v>2.5500000000000002E-2</v>
      </c>
      <c r="M197" s="209">
        <f t="shared" si="103"/>
        <v>0.2</v>
      </c>
      <c r="N197" s="209">
        <f t="shared" si="103"/>
        <v>2.16</v>
      </c>
    </row>
    <row r="198" spans="2:14" x14ac:dyDescent="0.2">
      <c r="B198" s="208" t="str">
        <f t="shared" ref="B198:N198" si="104">NTDrill</f>
        <v>450HP Tractor+NT Drill, 36'</v>
      </c>
      <c r="C198" s="209">
        <f t="shared" si="104"/>
        <v>5.27</v>
      </c>
      <c r="D198" s="209">
        <f t="shared" si="104"/>
        <v>4.2300000000000004</v>
      </c>
      <c r="E198" s="209">
        <f t="shared" si="104"/>
        <v>1.57</v>
      </c>
      <c r="F198" s="209">
        <f t="shared" si="104"/>
        <v>11.07</v>
      </c>
      <c r="G198" s="209">
        <f t="shared" si="104"/>
        <v>2.79</v>
      </c>
      <c r="H198" s="209">
        <f t="shared" si="104"/>
        <v>2.68</v>
      </c>
      <c r="I198" s="209">
        <f t="shared" si="104"/>
        <v>0.4</v>
      </c>
      <c r="J198" s="209">
        <f t="shared" si="104"/>
        <v>5.87</v>
      </c>
      <c r="K198" s="209">
        <f t="shared" si="104"/>
        <v>1.49</v>
      </c>
      <c r="L198" s="271">
        <f t="shared" si="104"/>
        <v>7.4499999999999997E-2</v>
      </c>
      <c r="M198" s="271">
        <f t="shared" si="104"/>
        <v>1.34</v>
      </c>
      <c r="N198" s="209">
        <f t="shared" si="104"/>
        <v>18.43</v>
      </c>
    </row>
    <row r="199" spans="2:14" x14ac:dyDescent="0.2">
      <c r="B199" s="208" t="str">
        <f t="shared" ref="B199:N199" si="105">FertTanks</f>
        <v>Fertilizer Tanks+Pumps</v>
      </c>
      <c r="C199" s="209">
        <f t="shared" si="105"/>
        <v>1.02</v>
      </c>
      <c r="D199" s="209">
        <f t="shared" si="105"/>
        <v>0.59</v>
      </c>
      <c r="E199" s="209">
        <f t="shared" si="105"/>
        <v>0.06</v>
      </c>
      <c r="F199" s="209">
        <f t="shared" si="105"/>
        <v>1.67</v>
      </c>
      <c r="G199" s="209">
        <f t="shared" si="105"/>
        <v>0.68</v>
      </c>
      <c r="H199" s="209">
        <f t="shared" si="105"/>
        <v>0</v>
      </c>
      <c r="I199" s="209">
        <f t="shared" si="105"/>
        <v>0</v>
      </c>
      <c r="J199" s="209">
        <f t="shared" si="105"/>
        <v>0.68</v>
      </c>
      <c r="K199" s="209">
        <f t="shared" si="105"/>
        <v>0</v>
      </c>
      <c r="L199" s="271">
        <f t="shared" si="105"/>
        <v>0</v>
      </c>
      <c r="M199" s="271">
        <f t="shared" si="105"/>
        <v>0</v>
      </c>
      <c r="N199" s="209">
        <f t="shared" si="105"/>
        <v>2.35</v>
      </c>
    </row>
    <row r="200" spans="2:14" x14ac:dyDescent="0.2">
      <c r="B200" s="208" t="str">
        <f t="shared" ref="B200:N200" si="106">_100ftSprayer</f>
        <v>200HP Trac+100'Sprayer</v>
      </c>
      <c r="C200" s="209">
        <f t="shared" si="106"/>
        <v>0.61</v>
      </c>
      <c r="D200" s="209">
        <f t="shared" si="106"/>
        <v>0.51</v>
      </c>
      <c r="E200" s="209">
        <f t="shared" si="106"/>
        <v>0.08</v>
      </c>
      <c r="F200" s="209">
        <f t="shared" si="106"/>
        <v>1.2</v>
      </c>
      <c r="G200" s="209">
        <f t="shared" si="106"/>
        <v>0.46</v>
      </c>
      <c r="H200" s="209">
        <f t="shared" si="106"/>
        <v>0.34</v>
      </c>
      <c r="I200" s="209">
        <f t="shared" si="106"/>
        <v>0.05</v>
      </c>
      <c r="J200" s="209">
        <f t="shared" si="106"/>
        <v>0.85000000000000009</v>
      </c>
      <c r="K200" s="209">
        <f t="shared" si="106"/>
        <v>0.43</v>
      </c>
      <c r="L200" s="271">
        <f t="shared" si="106"/>
        <v>2.1499999999999998E-2</v>
      </c>
      <c r="M200" s="271">
        <f t="shared" si="106"/>
        <v>0.17</v>
      </c>
      <c r="N200" s="209">
        <f t="shared" si="106"/>
        <v>2.48</v>
      </c>
    </row>
    <row r="201" spans="2:14" x14ac:dyDescent="0.2">
      <c r="B201" s="210" t="s">
        <v>289</v>
      </c>
      <c r="C201" s="211">
        <f t="shared" ref="C201:N201" si="107">SUM(C195:C200)</f>
        <v>7.9899999999999993</v>
      </c>
      <c r="D201" s="211">
        <f t="shared" si="107"/>
        <v>6.25</v>
      </c>
      <c r="E201" s="211">
        <f t="shared" si="107"/>
        <v>1.8600000000000003</v>
      </c>
      <c r="F201" s="211">
        <f t="shared" si="107"/>
        <v>16.100000000000001</v>
      </c>
      <c r="G201" s="211">
        <f t="shared" si="107"/>
        <v>4.62</v>
      </c>
      <c r="H201" s="211">
        <f t="shared" si="107"/>
        <v>3.76</v>
      </c>
      <c r="I201" s="211">
        <f t="shared" si="107"/>
        <v>0.56000000000000005</v>
      </c>
      <c r="J201" s="211">
        <f t="shared" si="107"/>
        <v>8.94</v>
      </c>
      <c r="K201" s="211">
        <f t="shared" si="107"/>
        <v>2.86</v>
      </c>
      <c r="L201" s="272">
        <f t="shared" si="107"/>
        <v>0.14299999999999999</v>
      </c>
      <c r="M201" s="272">
        <f t="shared" si="107"/>
        <v>1.88</v>
      </c>
      <c r="N201" s="211">
        <f t="shared" si="107"/>
        <v>27.900000000000002</v>
      </c>
    </row>
  </sheetData>
  <mergeCells count="70">
    <mergeCell ref="B180:N180"/>
    <mergeCell ref="B129:N129"/>
    <mergeCell ref="B33:N33"/>
    <mergeCell ref="B106:N106"/>
    <mergeCell ref="B83:N83"/>
    <mergeCell ref="C126:F126"/>
    <mergeCell ref="G126:J126"/>
    <mergeCell ref="N34:N35"/>
    <mergeCell ref="K103:L103"/>
    <mergeCell ref="B79:N79"/>
    <mergeCell ref="B173:N173"/>
    <mergeCell ref="N126:N127"/>
    <mergeCell ref="N170:N171"/>
    <mergeCell ref="B146:N146"/>
    <mergeCell ref="C147:F147"/>
    <mergeCell ref="K170:L170"/>
    <mergeCell ref="B30:D30"/>
    <mergeCell ref="B31:D31"/>
    <mergeCell ref="C103:F103"/>
    <mergeCell ref="B102:N102"/>
    <mergeCell ref="G103:J103"/>
    <mergeCell ref="N103:N104"/>
    <mergeCell ref="C34:F34"/>
    <mergeCell ref="G34:J34"/>
    <mergeCell ref="K80:L80"/>
    <mergeCell ref="N80:N81"/>
    <mergeCell ref="C80:F80"/>
    <mergeCell ref="G80:J80"/>
    <mergeCell ref="K34:L34"/>
    <mergeCell ref="B56:N56"/>
    <mergeCell ref="C57:F57"/>
    <mergeCell ref="G57:J57"/>
    <mergeCell ref="B2:N2"/>
    <mergeCell ref="B23:D23"/>
    <mergeCell ref="B24:D24"/>
    <mergeCell ref="B26:D26"/>
    <mergeCell ref="B29:D29"/>
    <mergeCell ref="B3:N3"/>
    <mergeCell ref="N4:N5"/>
    <mergeCell ref="K4:L4"/>
    <mergeCell ref="B25:D25"/>
    <mergeCell ref="B27:D27"/>
    <mergeCell ref="B28:D28"/>
    <mergeCell ref="C4:F4"/>
    <mergeCell ref="G4:J4"/>
    <mergeCell ref="B169:N169"/>
    <mergeCell ref="C170:F170"/>
    <mergeCell ref="G170:J170"/>
    <mergeCell ref="B125:N125"/>
    <mergeCell ref="B60:N60"/>
    <mergeCell ref="G147:J147"/>
    <mergeCell ref="K147:L147"/>
    <mergeCell ref="N147:N148"/>
    <mergeCell ref="B150:N150"/>
    <mergeCell ref="B157:N157"/>
    <mergeCell ref="B37:N37"/>
    <mergeCell ref="B136:N136"/>
    <mergeCell ref="B113:N113"/>
    <mergeCell ref="B90:N90"/>
    <mergeCell ref="B67:N67"/>
    <mergeCell ref="B44:N44"/>
    <mergeCell ref="K126:L126"/>
    <mergeCell ref="K57:L57"/>
    <mergeCell ref="N57:N58"/>
    <mergeCell ref="B195:N195"/>
    <mergeCell ref="B191:N191"/>
    <mergeCell ref="C192:F192"/>
    <mergeCell ref="G192:J192"/>
    <mergeCell ref="K192:L192"/>
    <mergeCell ref="N192:N193"/>
  </mergeCells>
  <phoneticPr fontId="5" type="noConversion"/>
  <hyperlinks>
    <hyperlink ref="B54" location="A1" display="Back to Costs by Crop"/>
    <hyperlink ref="B77" location="A1" display="Back to Costs by Crop"/>
    <hyperlink ref="B100" location="A1" display="Back to Costs by Crop"/>
    <hyperlink ref="B123" location="A1" display="Back to Costs by Crop"/>
    <hyperlink ref="B145" location="A1" display="Back to Costs by Crop"/>
    <hyperlink ref="B189" location="A1" display="Back to Costs by Crop"/>
    <hyperlink ref="B31:D31" location="GMC" display="Garbanzos"/>
    <hyperlink ref="B25:D25" location="WWMC" display="Soft White Winter Wheat"/>
    <hyperlink ref="B26:D26" location="SWMC" display="Soft White Spring Wheat"/>
    <hyperlink ref="B27:D27" location="HRSWMC" display="Hard Red Spring Wheat"/>
    <hyperlink ref="B28:D28" location="SBMC" display="Spring Barley"/>
    <hyperlink ref="B29:D29" location="SPMC" display="Spring Peas"/>
    <hyperlink ref="B30:D30" location="SLMC" display="Spring Lentils"/>
    <hyperlink ref="B166" location="A1" display="Back to Costs by Crop"/>
  </hyperlinks>
  <printOptions horizontalCentered="1"/>
  <pageMargins left="7.8125E-3" right="0.75" top="1" bottom="0" header="0" footer="0.5"/>
  <pageSetup scale="84" fitToHeight="7" orientation="landscape" r:id="rId1"/>
  <headerFooter alignWithMargins="0">
    <oddFooter>&amp;L&amp;A&amp;C&amp;F&amp;R&amp;D</oddFooter>
  </headerFooter>
  <ignoredErrors>
    <ignoredError sqref="M1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N27"/>
  <sheetViews>
    <sheetView workbookViewId="0">
      <selection activeCell="E37" sqref="E37"/>
    </sheetView>
  </sheetViews>
  <sheetFormatPr defaultColWidth="8.7109375" defaultRowHeight="12.75" x14ac:dyDescent="0.2"/>
  <cols>
    <col min="1" max="1" width="4.42578125" style="187" customWidth="1"/>
    <col min="2" max="2" width="19.42578125" style="187" customWidth="1"/>
    <col min="3" max="3" width="13.5703125" style="188" customWidth="1"/>
    <col min="4" max="4" width="11" style="189" customWidth="1"/>
    <col min="5" max="5" width="8.7109375" style="189" customWidth="1"/>
    <col min="6" max="6" width="8.7109375" style="190" customWidth="1"/>
    <col min="7" max="7" width="8.7109375" style="329" customWidth="1"/>
    <col min="8" max="8" width="10.140625" style="187" customWidth="1"/>
    <col min="9" max="10" width="8.7109375" style="187" customWidth="1"/>
    <col min="11" max="11" width="10.28515625" style="187" customWidth="1"/>
    <col min="12" max="12" width="9.85546875" style="187" customWidth="1"/>
    <col min="13" max="16384" width="8.7109375" style="187"/>
  </cols>
  <sheetData>
    <row r="2" spans="2:12" ht="18.75" customHeight="1" x14ac:dyDescent="0.25">
      <c r="B2" s="594" t="s">
        <v>354</v>
      </c>
      <c r="C2" s="564"/>
      <c r="D2" s="564"/>
      <c r="E2" s="564"/>
      <c r="F2" s="564"/>
      <c r="G2" s="564"/>
      <c r="H2" s="564"/>
      <c r="I2" s="564"/>
      <c r="J2" s="564"/>
      <c r="K2" s="564"/>
      <c r="L2" s="577"/>
    </row>
    <row r="3" spans="2:12" s="96" customFormat="1" x14ac:dyDescent="0.2">
      <c r="B3" s="226"/>
      <c r="C3" s="230"/>
      <c r="D3" s="234"/>
      <c r="E3" s="234"/>
      <c r="F3" s="234"/>
      <c r="G3" s="323"/>
      <c r="H3" s="238" t="s">
        <v>30</v>
      </c>
      <c r="I3" s="226"/>
      <c r="J3" s="239" t="s">
        <v>31</v>
      </c>
      <c r="K3" s="226"/>
      <c r="L3" s="226"/>
    </row>
    <row r="4" spans="2:12" s="96" customFormat="1" x14ac:dyDescent="0.2">
      <c r="B4" s="227"/>
      <c r="C4" s="231"/>
      <c r="D4" s="235"/>
      <c r="E4" s="235"/>
      <c r="F4" s="228" t="s">
        <v>32</v>
      </c>
      <c r="G4" s="324"/>
      <c r="H4" s="228" t="s">
        <v>33</v>
      </c>
      <c r="I4" s="228" t="s">
        <v>34</v>
      </c>
      <c r="J4" s="228" t="s">
        <v>35</v>
      </c>
      <c r="K4" s="227"/>
      <c r="L4" s="227"/>
    </row>
    <row r="5" spans="2:12" s="96" customFormat="1" x14ac:dyDescent="0.2">
      <c r="B5" s="228" t="s">
        <v>36</v>
      </c>
      <c r="C5" s="232" t="s">
        <v>37</v>
      </c>
      <c r="D5" s="228" t="s">
        <v>38</v>
      </c>
      <c r="E5" s="228" t="s">
        <v>39</v>
      </c>
      <c r="F5" s="228" t="s">
        <v>40</v>
      </c>
      <c r="G5" s="325" t="s">
        <v>41</v>
      </c>
      <c r="H5" s="228" t="s">
        <v>42</v>
      </c>
      <c r="I5" s="228" t="s">
        <v>43</v>
      </c>
      <c r="J5" s="228" t="s">
        <v>44</v>
      </c>
      <c r="K5" s="228" t="s">
        <v>13</v>
      </c>
      <c r="L5" s="228" t="s">
        <v>45</v>
      </c>
    </row>
    <row r="6" spans="2:12" s="96" customFormat="1" x14ac:dyDescent="0.2">
      <c r="B6" s="228" t="s">
        <v>46</v>
      </c>
      <c r="C6" s="232" t="s">
        <v>47</v>
      </c>
      <c r="D6" s="228" t="s">
        <v>48</v>
      </c>
      <c r="E6" s="228" t="s">
        <v>49</v>
      </c>
      <c r="F6" s="228" t="s">
        <v>50</v>
      </c>
      <c r="G6" s="325" t="s">
        <v>47</v>
      </c>
      <c r="H6" s="228" t="s">
        <v>51</v>
      </c>
      <c r="I6" s="228" t="s">
        <v>52</v>
      </c>
      <c r="J6" s="228" t="s">
        <v>53</v>
      </c>
      <c r="K6" s="228" t="s">
        <v>54</v>
      </c>
      <c r="L6" s="228" t="s">
        <v>55</v>
      </c>
    </row>
    <row r="7" spans="2:12" s="96" customFormat="1" x14ac:dyDescent="0.2">
      <c r="B7" s="229"/>
      <c r="C7" s="233" t="s">
        <v>56</v>
      </c>
      <c r="D7" s="236"/>
      <c r="E7" s="236"/>
      <c r="F7" s="236"/>
      <c r="G7" s="326" t="s">
        <v>56</v>
      </c>
      <c r="H7" s="237" t="s">
        <v>56</v>
      </c>
      <c r="I7" s="229"/>
      <c r="J7" s="237" t="s">
        <v>57</v>
      </c>
      <c r="K7" s="229"/>
      <c r="L7" s="229"/>
    </row>
    <row r="8" spans="2:12" x14ac:dyDescent="0.2">
      <c r="B8" s="592" t="s">
        <v>58</v>
      </c>
      <c r="C8" s="593"/>
      <c r="D8" s="593"/>
      <c r="E8" s="593"/>
      <c r="F8" s="593"/>
      <c r="G8" s="593"/>
      <c r="H8" s="593"/>
      <c r="I8" s="593"/>
      <c r="J8" s="593"/>
      <c r="K8" s="593"/>
      <c r="L8" s="593"/>
    </row>
    <row r="9" spans="2:12" x14ac:dyDescent="0.2">
      <c r="B9" s="213" t="s">
        <v>23</v>
      </c>
      <c r="C9" s="214">
        <v>8500</v>
      </c>
      <c r="D9" s="215">
        <v>0</v>
      </c>
      <c r="E9" s="215">
        <v>10</v>
      </c>
      <c r="F9" s="216">
        <v>150</v>
      </c>
      <c r="G9" s="327">
        <v>3500</v>
      </c>
      <c r="H9" s="218">
        <v>200</v>
      </c>
      <c r="I9" s="218">
        <v>1.2</v>
      </c>
      <c r="J9" s="218">
        <v>1.2</v>
      </c>
      <c r="K9" s="218">
        <v>1.1000000000000001</v>
      </c>
      <c r="L9" s="218"/>
    </row>
    <row r="10" spans="2:12" x14ac:dyDescent="0.2">
      <c r="B10" s="213" t="s">
        <v>59</v>
      </c>
      <c r="C10" s="214">
        <v>16000</v>
      </c>
      <c r="D10" s="215">
        <v>5</v>
      </c>
      <c r="E10" s="215">
        <v>20</v>
      </c>
      <c r="F10" s="216">
        <v>150</v>
      </c>
      <c r="G10" s="327">
        <v>3500</v>
      </c>
      <c r="H10" s="218">
        <v>300</v>
      </c>
      <c r="I10" s="218">
        <v>3</v>
      </c>
      <c r="J10" s="218">
        <v>1.2</v>
      </c>
      <c r="K10" s="218">
        <v>1.1000000000000001</v>
      </c>
      <c r="L10" s="218"/>
    </row>
    <row r="11" spans="2:12" x14ac:dyDescent="0.2">
      <c r="B11" s="213" t="s">
        <v>318</v>
      </c>
      <c r="C11" s="214">
        <v>95000</v>
      </c>
      <c r="D11" s="215">
        <v>5</v>
      </c>
      <c r="E11" s="215">
        <v>15</v>
      </c>
      <c r="F11" s="216">
        <v>300</v>
      </c>
      <c r="G11" s="327">
        <v>35000</v>
      </c>
      <c r="H11" s="218">
        <v>1000</v>
      </c>
      <c r="I11" s="218">
        <v>9</v>
      </c>
      <c r="J11" s="218">
        <v>1.2</v>
      </c>
      <c r="K11" s="218">
        <v>1.1000000000000001</v>
      </c>
      <c r="L11" s="218"/>
    </row>
    <row r="12" spans="2:12" x14ac:dyDescent="0.2">
      <c r="B12" s="408" t="s">
        <v>409</v>
      </c>
      <c r="C12" s="214">
        <v>180000</v>
      </c>
      <c r="D12" s="215">
        <v>10</v>
      </c>
      <c r="E12" s="215">
        <v>10</v>
      </c>
      <c r="F12" s="216">
        <v>250</v>
      </c>
      <c r="G12" s="327">
        <v>80000</v>
      </c>
      <c r="H12" s="217">
        <v>4000</v>
      </c>
      <c r="I12" s="218">
        <v>20</v>
      </c>
      <c r="J12" s="218">
        <v>1.2</v>
      </c>
      <c r="K12" s="218">
        <v>1.25</v>
      </c>
      <c r="L12" s="218"/>
    </row>
    <row r="13" spans="2:12" x14ac:dyDescent="0.2">
      <c r="B13" s="592" t="s">
        <v>60</v>
      </c>
      <c r="C13" s="593"/>
      <c r="D13" s="593"/>
      <c r="E13" s="593"/>
      <c r="F13" s="593"/>
      <c r="G13" s="593"/>
      <c r="H13" s="593"/>
      <c r="I13" s="593"/>
      <c r="J13" s="593"/>
      <c r="K13" s="593"/>
      <c r="L13" s="593"/>
    </row>
    <row r="14" spans="2:12" x14ac:dyDescent="0.2">
      <c r="B14" s="319" t="s">
        <v>317</v>
      </c>
      <c r="C14" s="214">
        <v>18000</v>
      </c>
      <c r="D14" s="321">
        <v>0</v>
      </c>
      <c r="E14" s="321">
        <v>15</v>
      </c>
      <c r="F14" s="321">
        <v>200</v>
      </c>
      <c r="G14" s="327">
        <v>3500</v>
      </c>
      <c r="H14" s="311">
        <v>1000</v>
      </c>
      <c r="I14" s="311">
        <v>9</v>
      </c>
      <c r="J14" s="311">
        <v>0.6</v>
      </c>
      <c r="K14" s="311">
        <v>1.1000000000000001</v>
      </c>
      <c r="L14" s="407" t="s">
        <v>67</v>
      </c>
    </row>
    <row r="15" spans="2:12" x14ac:dyDescent="0.2">
      <c r="B15" s="319" t="s">
        <v>316</v>
      </c>
      <c r="C15" s="214">
        <v>42000</v>
      </c>
      <c r="D15" s="321">
        <v>0</v>
      </c>
      <c r="E15" s="321">
        <v>20</v>
      </c>
      <c r="F15" s="322">
        <v>200</v>
      </c>
      <c r="G15" s="327">
        <v>6000</v>
      </c>
      <c r="H15" s="311">
        <v>2000</v>
      </c>
      <c r="I15" s="311">
        <v>9</v>
      </c>
      <c r="J15" s="311">
        <v>0.6</v>
      </c>
      <c r="K15" s="311">
        <v>1.2</v>
      </c>
      <c r="L15" s="321">
        <v>51</v>
      </c>
    </row>
    <row r="16" spans="2:12" x14ac:dyDescent="0.2">
      <c r="B16" s="319" t="s">
        <v>315</v>
      </c>
      <c r="C16" s="214">
        <v>12000</v>
      </c>
      <c r="D16" s="321">
        <v>5</v>
      </c>
      <c r="E16" s="321">
        <v>15</v>
      </c>
      <c r="F16" s="322">
        <v>75</v>
      </c>
      <c r="G16" s="327">
        <v>1000</v>
      </c>
      <c r="H16" s="311">
        <v>500</v>
      </c>
      <c r="I16" s="311">
        <v>9</v>
      </c>
      <c r="J16" s="311">
        <v>0.6</v>
      </c>
      <c r="K16" s="311">
        <v>1.1000000000000001</v>
      </c>
      <c r="L16" s="413">
        <v>37.090000000000003</v>
      </c>
    </row>
    <row r="17" spans="2:14" x14ac:dyDescent="0.2">
      <c r="B17" s="319" t="s">
        <v>323</v>
      </c>
      <c r="C17" s="214">
        <v>30000</v>
      </c>
      <c r="D17" s="321">
        <v>0</v>
      </c>
      <c r="E17" s="321">
        <v>10</v>
      </c>
      <c r="F17" s="322">
        <v>115</v>
      </c>
      <c r="G17" s="327">
        <v>5500</v>
      </c>
      <c r="H17" s="311">
        <v>2000</v>
      </c>
      <c r="I17" s="311">
        <v>9</v>
      </c>
      <c r="J17" s="311">
        <v>2.5</v>
      </c>
      <c r="K17" s="311">
        <v>1.2</v>
      </c>
      <c r="L17" s="321">
        <v>16</v>
      </c>
    </row>
    <row r="18" spans="2:14" x14ac:dyDescent="0.2">
      <c r="B18" s="319" t="s">
        <v>324</v>
      </c>
      <c r="C18" s="214">
        <v>30000</v>
      </c>
      <c r="D18" s="321">
        <v>0</v>
      </c>
      <c r="E18" s="321">
        <v>20</v>
      </c>
      <c r="F18" s="327" t="s">
        <v>67</v>
      </c>
      <c r="G18" s="327" t="s">
        <v>67</v>
      </c>
      <c r="H18" s="311">
        <v>1000</v>
      </c>
      <c r="I18" s="407" t="s">
        <v>67</v>
      </c>
      <c r="J18" s="407" t="s">
        <v>67</v>
      </c>
      <c r="K18" s="407" t="s">
        <v>67</v>
      </c>
      <c r="L18" s="407" t="s">
        <v>67</v>
      </c>
    </row>
    <row r="19" spans="2:14" x14ac:dyDescent="0.2">
      <c r="B19" s="408" t="s">
        <v>397</v>
      </c>
      <c r="C19" s="214">
        <v>150000</v>
      </c>
      <c r="D19" s="215">
        <v>6</v>
      </c>
      <c r="E19" s="215">
        <v>10</v>
      </c>
      <c r="F19" s="216">
        <v>200</v>
      </c>
      <c r="G19" s="327">
        <v>75000</v>
      </c>
      <c r="H19" s="217">
        <v>5000</v>
      </c>
      <c r="I19" s="218">
        <v>20</v>
      </c>
      <c r="J19" s="218">
        <v>3</v>
      </c>
      <c r="K19" s="218">
        <v>1.25</v>
      </c>
      <c r="L19" s="219">
        <v>15</v>
      </c>
    </row>
    <row r="20" spans="2:14" x14ac:dyDescent="0.2">
      <c r="B20" s="408" t="s">
        <v>322</v>
      </c>
      <c r="C20" s="214">
        <v>300000</v>
      </c>
      <c r="D20" s="215">
        <v>2</v>
      </c>
      <c r="E20" s="215">
        <v>10</v>
      </c>
      <c r="F20" s="216">
        <v>225</v>
      </c>
      <c r="G20" s="327">
        <v>100000</v>
      </c>
      <c r="H20" s="217">
        <v>8500</v>
      </c>
      <c r="I20" s="218">
        <v>14</v>
      </c>
      <c r="J20" s="218">
        <v>2.6</v>
      </c>
      <c r="K20" s="218">
        <v>1.25</v>
      </c>
      <c r="L20" s="219">
        <v>13</v>
      </c>
    </row>
    <row r="21" spans="2:14" x14ac:dyDescent="0.2">
      <c r="B21" s="220" t="s">
        <v>61</v>
      </c>
      <c r="C21" s="221"/>
      <c r="D21" s="222"/>
      <c r="E21" s="222"/>
      <c r="F21" s="224" t="s">
        <v>62</v>
      </c>
      <c r="G21" s="328"/>
      <c r="H21" s="225"/>
      <c r="I21" s="225" t="s">
        <v>63</v>
      </c>
      <c r="J21" s="225"/>
      <c r="K21" s="225"/>
      <c r="L21" s="223"/>
    </row>
    <row r="22" spans="2:14" x14ac:dyDescent="0.2">
      <c r="B22" s="408" t="s">
        <v>410</v>
      </c>
      <c r="C22" s="214">
        <v>40000</v>
      </c>
      <c r="D22" s="215">
        <v>10</v>
      </c>
      <c r="E22" s="215">
        <v>15</v>
      </c>
      <c r="F22" s="214">
        <v>7500</v>
      </c>
      <c r="G22" s="327">
        <v>16000</v>
      </c>
      <c r="H22" s="217">
        <v>2000</v>
      </c>
      <c r="I22" s="218">
        <v>6</v>
      </c>
      <c r="J22" s="218">
        <v>10.1</v>
      </c>
      <c r="K22" s="218">
        <v>1.2</v>
      </c>
      <c r="L22" s="218"/>
    </row>
    <row r="23" spans="2:14" x14ac:dyDescent="0.2">
      <c r="B23" s="408" t="s">
        <v>410</v>
      </c>
      <c r="C23" s="214">
        <v>40000</v>
      </c>
      <c r="D23" s="215">
        <v>10</v>
      </c>
      <c r="E23" s="215">
        <v>15</v>
      </c>
      <c r="F23" s="214">
        <v>7500</v>
      </c>
      <c r="G23" s="327">
        <v>16000</v>
      </c>
      <c r="H23" s="217">
        <v>2000</v>
      </c>
      <c r="I23" s="218">
        <v>6</v>
      </c>
      <c r="J23" s="218">
        <v>10.1</v>
      </c>
      <c r="K23" s="218">
        <v>1.2</v>
      </c>
      <c r="L23" s="218"/>
    </row>
    <row r="24" spans="2:14" x14ac:dyDescent="0.2">
      <c r="B24" s="213" t="s">
        <v>22</v>
      </c>
      <c r="C24" s="214">
        <v>17000</v>
      </c>
      <c r="D24" s="215">
        <v>10</v>
      </c>
      <c r="E24" s="215">
        <v>10</v>
      </c>
      <c r="F24" s="214">
        <v>500</v>
      </c>
      <c r="G24" s="327">
        <v>5000</v>
      </c>
      <c r="H24" s="218">
        <v>1000</v>
      </c>
      <c r="I24" s="218">
        <v>12</v>
      </c>
      <c r="J24" s="218">
        <v>3.8</v>
      </c>
      <c r="K24" s="218">
        <v>1.2</v>
      </c>
      <c r="L24" s="218"/>
    </row>
    <row r="25" spans="2:14" x14ac:dyDescent="0.2">
      <c r="B25" s="213" t="s">
        <v>319</v>
      </c>
      <c r="C25" s="214">
        <v>38000</v>
      </c>
      <c r="D25" s="215">
        <v>0</v>
      </c>
      <c r="E25" s="215">
        <v>10</v>
      </c>
      <c r="F25" s="214">
        <v>15000</v>
      </c>
      <c r="G25" s="327">
        <v>16000</v>
      </c>
      <c r="H25" s="217">
        <v>600</v>
      </c>
      <c r="I25" s="218">
        <v>12</v>
      </c>
      <c r="J25" s="218">
        <v>6.8</v>
      </c>
      <c r="K25" s="218">
        <v>1.2</v>
      </c>
      <c r="L25" s="218"/>
    </row>
    <row r="26" spans="2:14" x14ac:dyDescent="0.2">
      <c r="B26" s="184" t="s">
        <v>29</v>
      </c>
    </row>
    <row r="27" spans="2:14" s="183" customFormat="1" x14ac:dyDescent="0.2">
      <c r="B27" s="184"/>
      <c r="C27" s="186"/>
      <c r="D27" s="186"/>
      <c r="E27" s="186"/>
      <c r="F27" s="186"/>
      <c r="G27" s="186"/>
      <c r="H27" s="186"/>
      <c r="I27" s="186"/>
      <c r="J27" s="186"/>
      <c r="K27" s="186"/>
      <c r="L27" s="186"/>
      <c r="M27" s="186"/>
      <c r="N27" s="186"/>
    </row>
  </sheetData>
  <mergeCells count="3">
    <mergeCell ref="B8:L8"/>
    <mergeCell ref="B13:L13"/>
    <mergeCell ref="B2:L2"/>
  </mergeCells>
  <phoneticPr fontId="5" type="noConversion"/>
  <printOptions horizontalCentered="1"/>
  <pageMargins left="0.75" right="0.75" top="1" bottom="1" header="0" footer="0.5"/>
  <pageSetup orientation="landscape"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3"/>
    <pageSetUpPr fitToPage="1"/>
  </sheetPr>
  <dimension ref="A1:IV1261"/>
  <sheetViews>
    <sheetView workbookViewId="0">
      <selection activeCell="B23" sqref="B23"/>
    </sheetView>
  </sheetViews>
  <sheetFormatPr defaultColWidth="37" defaultRowHeight="12.75" x14ac:dyDescent="0.2"/>
  <cols>
    <col min="1" max="1" width="3.140625" style="48" customWidth="1"/>
    <col min="2" max="2" width="31.7109375" style="44" customWidth="1"/>
    <col min="3" max="3" width="5.140625" style="43" customWidth="1"/>
    <col min="4" max="4" width="7.7109375" style="156" customWidth="1"/>
    <col min="5" max="5" width="11.140625" style="157" customWidth="1"/>
    <col min="6" max="6" width="8.42578125" style="156" customWidth="1"/>
    <col min="7" max="7" width="9.7109375" style="44" customWidth="1"/>
    <col min="8" max="8" width="12.28515625" style="158" customWidth="1"/>
    <col min="9" max="9" width="12.85546875" style="44" customWidth="1"/>
    <col min="10" max="10" width="10.7109375" style="159" customWidth="1"/>
    <col min="11" max="11" width="10.85546875" style="44" customWidth="1"/>
    <col min="12" max="12" width="5.28515625" style="27" customWidth="1"/>
    <col min="13" max="13" width="8.140625" style="27" customWidth="1"/>
    <col min="14" max="14" width="37" style="48" customWidth="1"/>
    <col min="15" max="16384" width="37" style="44"/>
  </cols>
  <sheetData>
    <row r="1" spans="1:14" s="48" customFormat="1" x14ac:dyDescent="0.2">
      <c r="C1" s="49"/>
      <c r="D1" s="171"/>
      <c r="E1" s="172"/>
      <c r="F1" s="171"/>
      <c r="H1" s="173"/>
      <c r="J1" s="49"/>
      <c r="L1" s="27"/>
      <c r="M1" s="27"/>
    </row>
    <row r="2" spans="1:14" s="48" customFormat="1" ht="18" customHeight="1" x14ac:dyDescent="0.2">
      <c r="B2" s="514" t="s">
        <v>299</v>
      </c>
      <c r="C2" s="515"/>
      <c r="D2" s="515"/>
      <c r="E2" s="515"/>
      <c r="F2" s="515"/>
      <c r="G2" s="515"/>
      <c r="H2" s="515"/>
      <c r="I2" s="515"/>
      <c r="J2" s="49"/>
      <c r="L2" s="27"/>
      <c r="M2" s="27"/>
    </row>
    <row r="3" spans="1:14" s="48" customFormat="1" x14ac:dyDescent="0.2">
      <c r="B3" s="516" t="s">
        <v>366</v>
      </c>
      <c r="C3" s="516"/>
      <c r="D3" s="516"/>
      <c r="E3" s="516"/>
      <c r="F3" s="516"/>
      <c r="G3" s="516"/>
      <c r="H3" s="516"/>
      <c r="I3" s="516"/>
      <c r="J3" s="49"/>
      <c r="L3" s="27"/>
      <c r="M3" s="27"/>
    </row>
    <row r="4" spans="1:14" s="48" customFormat="1" x14ac:dyDescent="0.2">
      <c r="B4" s="517" t="s">
        <v>367</v>
      </c>
      <c r="C4" s="518"/>
      <c r="D4" s="518"/>
      <c r="E4" s="518"/>
      <c r="F4" s="518"/>
      <c r="G4" s="518"/>
      <c r="H4" s="518"/>
      <c r="I4" s="518"/>
      <c r="J4" s="49"/>
      <c r="L4" s="27"/>
      <c r="M4" s="27"/>
    </row>
    <row r="5" spans="1:14" s="48" customFormat="1" x14ac:dyDescent="0.2">
      <c r="B5" s="519" t="s">
        <v>368</v>
      </c>
      <c r="C5" s="519"/>
      <c r="D5" s="519"/>
      <c r="E5" s="519"/>
      <c r="F5" s="519"/>
      <c r="G5" s="519"/>
      <c r="H5" s="519"/>
      <c r="I5" s="519"/>
      <c r="J5" s="49"/>
      <c r="L5" s="27"/>
      <c r="M5" s="27"/>
    </row>
    <row r="6" spans="1:14" s="48" customFormat="1" x14ac:dyDescent="0.2">
      <c r="B6" s="520" t="s">
        <v>369</v>
      </c>
      <c r="C6" s="521"/>
      <c r="D6" s="521"/>
      <c r="E6" s="521"/>
      <c r="F6" s="521"/>
      <c r="G6" s="521"/>
      <c r="H6" s="521"/>
      <c r="I6" s="521"/>
      <c r="J6" s="49"/>
      <c r="L6" s="27"/>
      <c r="M6" s="27"/>
    </row>
    <row r="7" spans="1:14" s="339" customFormat="1" x14ac:dyDescent="0.2">
      <c r="B7" s="356"/>
      <c r="C7" s="357"/>
      <c r="D7" s="357"/>
      <c r="E7" s="357"/>
      <c r="F7" s="357"/>
      <c r="G7" s="357"/>
      <c r="H7" s="357"/>
      <c r="I7" s="357"/>
      <c r="J7" s="49"/>
      <c r="L7" s="27"/>
      <c r="M7" s="27"/>
    </row>
    <row r="8" spans="1:14" s="48" customFormat="1" ht="18" customHeight="1" x14ac:dyDescent="0.25">
      <c r="B8" s="398" t="s">
        <v>408</v>
      </c>
      <c r="C8" s="399"/>
      <c r="D8" s="400"/>
      <c r="E8" s="401"/>
      <c r="F8" s="400"/>
      <c r="G8" s="402"/>
      <c r="H8" s="403"/>
      <c r="I8" s="402"/>
      <c r="J8" s="399"/>
      <c r="K8" s="402"/>
      <c r="L8" s="404"/>
      <c r="M8" s="404"/>
    </row>
    <row r="9" spans="1:14" s="176" customFormat="1" ht="19.5" customHeight="1" x14ac:dyDescent="0.25">
      <c r="A9" s="204"/>
      <c r="B9" s="511" t="s">
        <v>279</v>
      </c>
      <c r="C9" s="510"/>
      <c r="D9" s="510"/>
      <c r="E9" s="510"/>
      <c r="F9" s="510"/>
      <c r="G9" s="510"/>
      <c r="H9" s="510"/>
      <c r="I9" s="510"/>
      <c r="J9" s="510"/>
      <c r="K9" s="510"/>
      <c r="L9" s="510"/>
      <c r="M9" s="179"/>
      <c r="N9" s="204"/>
    </row>
    <row r="10" spans="1:14" s="176" customFormat="1" ht="12" customHeight="1" x14ac:dyDescent="0.25">
      <c r="A10" s="204"/>
      <c r="B10" s="280"/>
      <c r="C10" s="282"/>
      <c r="D10" s="282"/>
      <c r="E10" s="282"/>
      <c r="F10" s="282"/>
      <c r="G10" s="282"/>
      <c r="H10" s="282"/>
      <c r="I10" s="282"/>
      <c r="J10" s="282"/>
      <c r="K10" s="282"/>
      <c r="L10" s="282"/>
      <c r="M10" s="179"/>
      <c r="N10" s="204"/>
    </row>
    <row r="11" spans="1:14" customFormat="1" x14ac:dyDescent="0.2">
      <c r="A11" s="27"/>
      <c r="B11" s="518" t="s">
        <v>405</v>
      </c>
      <c r="C11" s="518"/>
      <c r="D11" s="518"/>
      <c r="E11" s="518"/>
      <c r="F11" s="518"/>
      <c r="G11" s="518"/>
      <c r="H11" s="518"/>
      <c r="I11" s="6"/>
      <c r="J11" s="180"/>
      <c r="K11" s="180"/>
      <c r="L11" s="6"/>
      <c r="M11" s="6"/>
      <c r="N11" s="27"/>
    </row>
    <row r="12" spans="1:14" customFormat="1" x14ac:dyDescent="0.2">
      <c r="A12" s="27"/>
      <c r="B12" s="518" t="s">
        <v>112</v>
      </c>
      <c r="C12" s="518"/>
      <c r="D12" s="518"/>
      <c r="E12" s="518"/>
      <c r="F12" s="518"/>
      <c r="G12" s="518"/>
      <c r="H12" s="518"/>
      <c r="I12" s="6"/>
      <c r="J12" s="180"/>
      <c r="K12" s="91" t="s">
        <v>253</v>
      </c>
      <c r="L12" s="6"/>
      <c r="M12" s="6"/>
      <c r="N12" s="27"/>
    </row>
    <row r="13" spans="1:14" x14ac:dyDescent="0.2">
      <c r="B13" s="40"/>
      <c r="C13" s="91"/>
      <c r="D13" s="142"/>
      <c r="E13" s="435">
        <v>2016</v>
      </c>
      <c r="F13" s="142"/>
      <c r="G13" s="91" t="s">
        <v>220</v>
      </c>
      <c r="H13" s="144" t="s">
        <v>221</v>
      </c>
      <c r="I13" s="91" t="s">
        <v>220</v>
      </c>
      <c r="J13" s="91" t="s">
        <v>222</v>
      </c>
      <c r="K13" s="91" t="s">
        <v>388</v>
      </c>
      <c r="L13" s="6"/>
      <c r="M13" s="6"/>
    </row>
    <row r="14" spans="1:14" x14ac:dyDescent="0.2">
      <c r="B14" s="426"/>
      <c r="C14" s="91"/>
      <c r="D14" s="145" t="s">
        <v>223</v>
      </c>
      <c r="E14" s="146" t="s">
        <v>71</v>
      </c>
      <c r="F14" s="145" t="s">
        <v>224</v>
      </c>
      <c r="G14" s="91" t="s">
        <v>225</v>
      </c>
      <c r="H14" s="144" t="s">
        <v>226</v>
      </c>
      <c r="I14" s="91" t="s">
        <v>227</v>
      </c>
      <c r="J14" s="91" t="s">
        <v>228</v>
      </c>
      <c r="K14" s="91" t="s">
        <v>255</v>
      </c>
      <c r="L14" s="355">
        <v>0.67</v>
      </c>
      <c r="M14" s="6" t="s">
        <v>308</v>
      </c>
    </row>
    <row r="15" spans="1:14" x14ac:dyDescent="0.2">
      <c r="B15" s="15" t="s">
        <v>229</v>
      </c>
      <c r="C15" s="147" t="s">
        <v>194</v>
      </c>
      <c r="D15" s="148" t="s">
        <v>230</v>
      </c>
      <c r="E15" s="148" t="s">
        <v>231</v>
      </c>
      <c r="F15" s="148" t="s">
        <v>230</v>
      </c>
      <c r="G15" s="147" t="s">
        <v>148</v>
      </c>
      <c r="H15" s="149" t="s">
        <v>232</v>
      </c>
      <c r="I15" s="147" t="s">
        <v>233</v>
      </c>
      <c r="J15" s="178" t="s">
        <v>232</v>
      </c>
      <c r="K15" s="15" t="s">
        <v>256</v>
      </c>
      <c r="L15" s="355">
        <v>0.33</v>
      </c>
      <c r="M15" s="6" t="s">
        <v>309</v>
      </c>
    </row>
    <row r="16" spans="1:14" x14ac:dyDescent="0.2">
      <c r="B16" s="283" t="s">
        <v>234</v>
      </c>
      <c r="C16" s="153" t="s">
        <v>183</v>
      </c>
      <c r="D16" s="406">
        <v>80</v>
      </c>
      <c r="E16" s="397">
        <v>3.61</v>
      </c>
      <c r="F16" s="153">
        <f t="shared" ref="F16:F22" si="0">D16*E16</f>
        <v>288.8</v>
      </c>
      <c r="G16" s="153">
        <f>'Soft White Winter Wheat'!$J$80</f>
        <v>400.50947889084512</v>
      </c>
      <c r="H16" s="318">
        <f t="shared" ref="H16:H22" si="1">D16*E16-G16</f>
        <v>-111.70947889084511</v>
      </c>
      <c r="I16" s="153">
        <f>'Soft White Winter Wheat'!$J$59</f>
        <v>273.95768635563383</v>
      </c>
      <c r="J16" s="153">
        <f t="shared" ref="J16:J22" si="2">F16-I16</f>
        <v>14.842313644366186</v>
      </c>
      <c r="K16" s="150">
        <f>'Soft White Winter Wheat'!$J$67</f>
        <v>43.432895000000002</v>
      </c>
      <c r="L16" s="153"/>
      <c r="M16" s="6"/>
    </row>
    <row r="17" spans="1:14" x14ac:dyDescent="0.2">
      <c r="B17" s="284" t="s">
        <v>235</v>
      </c>
      <c r="C17" s="153" t="s">
        <v>237</v>
      </c>
      <c r="D17" s="405">
        <v>1.5</v>
      </c>
      <c r="E17" s="397">
        <v>92</v>
      </c>
      <c r="F17" s="153">
        <f t="shared" si="0"/>
        <v>138</v>
      </c>
      <c r="G17" s="153">
        <f>'Spring Barley'!$J$76</f>
        <v>281.15943325704217</v>
      </c>
      <c r="H17" s="318">
        <f t="shared" si="1"/>
        <v>-143.15943325704217</v>
      </c>
      <c r="I17" s="153">
        <f>'Spring Barley'!$J$54</f>
        <v>177.25704322183091</v>
      </c>
      <c r="J17" s="153">
        <f t="shared" si="2"/>
        <v>-39.257043221830912</v>
      </c>
      <c r="K17" s="153">
        <f>'Spring Barley'!$J$62</f>
        <v>34.838705000000012</v>
      </c>
      <c r="L17" s="153"/>
      <c r="M17" s="6"/>
    </row>
    <row r="18" spans="1:14" x14ac:dyDescent="0.2">
      <c r="B18" s="284" t="s">
        <v>239</v>
      </c>
      <c r="C18" s="153" t="s">
        <v>183</v>
      </c>
      <c r="D18" s="406">
        <v>58</v>
      </c>
      <c r="E18" s="397">
        <v>3.61</v>
      </c>
      <c r="F18" s="153">
        <f t="shared" si="0"/>
        <v>209.38</v>
      </c>
      <c r="G18" s="153">
        <f>'Soft White Spring Wheat'!$J$81</f>
        <v>316.36611075704224</v>
      </c>
      <c r="H18" s="318">
        <f t="shared" si="1"/>
        <v>-106.98611075704224</v>
      </c>
      <c r="I18" s="153">
        <f>'Soft White Spring Wheat'!$J$60</f>
        <v>224.47828072183097</v>
      </c>
      <c r="J18" s="153">
        <f t="shared" si="2"/>
        <v>-15.098280721830974</v>
      </c>
      <c r="K18" s="153">
        <f>'Soft White Spring Wheat'!$J$68</f>
        <v>15.520670000000003</v>
      </c>
      <c r="L18" s="153"/>
      <c r="M18" s="6"/>
    </row>
    <row r="19" spans="1:14" x14ac:dyDescent="0.2">
      <c r="B19" s="284" t="s">
        <v>129</v>
      </c>
      <c r="C19" s="153" t="s">
        <v>183</v>
      </c>
      <c r="D19" s="406">
        <v>58</v>
      </c>
      <c r="E19" s="397">
        <v>4.72</v>
      </c>
      <c r="F19" s="153">
        <f t="shared" si="0"/>
        <v>273.76</v>
      </c>
      <c r="G19" s="153">
        <f>'Dark Northern Spring Wheat'!$J$82</f>
        <v>351.91738075704228</v>
      </c>
      <c r="H19" s="318">
        <f t="shared" si="1"/>
        <v>-78.15738075704229</v>
      </c>
      <c r="I19" s="153">
        <f>'Dark Northern Spring Wheat'!$J$61</f>
        <v>240.90493072183102</v>
      </c>
      <c r="J19" s="153">
        <f t="shared" si="2"/>
        <v>32.855069278168969</v>
      </c>
      <c r="K19" s="153">
        <f>'Dark Northern Spring Wheat'!$J$69</f>
        <v>29.843990000000005</v>
      </c>
      <c r="L19" s="153"/>
      <c r="M19" s="6"/>
    </row>
    <row r="20" spans="1:14" x14ac:dyDescent="0.2">
      <c r="B20" s="284" t="s">
        <v>240</v>
      </c>
      <c r="C20" s="153" t="s">
        <v>73</v>
      </c>
      <c r="D20" s="406">
        <v>1800</v>
      </c>
      <c r="E20" s="397">
        <v>0.12</v>
      </c>
      <c r="F20" s="153">
        <f t="shared" si="0"/>
        <v>216</v>
      </c>
      <c r="G20" s="153">
        <f>'Spring Peas'!$J$75</f>
        <v>305.71733700704226</v>
      </c>
      <c r="H20" s="318">
        <f t="shared" si="1"/>
        <v>-89.717337007042261</v>
      </c>
      <c r="I20" s="153">
        <f>'Spring Peas'!$J$54</f>
        <v>195.96867447183101</v>
      </c>
      <c r="J20" s="153">
        <f t="shared" si="2"/>
        <v>20.031325528168992</v>
      </c>
      <c r="K20" s="153">
        <f>'Spring Peas'!$J$62</f>
        <v>42.972215000000006</v>
      </c>
      <c r="L20" s="153"/>
      <c r="M20" s="6"/>
    </row>
    <row r="21" spans="1:14" x14ac:dyDescent="0.2">
      <c r="B21" s="284" t="s">
        <v>455</v>
      </c>
      <c r="C21" s="153" t="s">
        <v>73</v>
      </c>
      <c r="D21" s="406">
        <v>2000</v>
      </c>
      <c r="E21" s="397">
        <v>0.25</v>
      </c>
      <c r="F21" s="153">
        <f t="shared" si="0"/>
        <v>500</v>
      </c>
      <c r="G21" s="153">
        <f>'Austrian Winter Peas'!J76</f>
        <v>383.3401376056338</v>
      </c>
      <c r="H21" s="318">
        <f t="shared" si="1"/>
        <v>116.6598623943662</v>
      </c>
      <c r="I21" s="153">
        <f>'Austrian Winter Peas'!J56</f>
        <v>152.2631376056338</v>
      </c>
      <c r="J21" s="153">
        <f t="shared" si="2"/>
        <v>347.7368623943662</v>
      </c>
      <c r="K21" s="153">
        <f>'Austrian Winter Peas'!H65</f>
        <v>113</v>
      </c>
      <c r="L21" s="153"/>
      <c r="M21" s="433"/>
    </row>
    <row r="22" spans="1:14" x14ac:dyDescent="0.2">
      <c r="B22" s="284" t="s">
        <v>218</v>
      </c>
      <c r="C22" s="153" t="s">
        <v>73</v>
      </c>
      <c r="D22" s="406">
        <v>1200</v>
      </c>
      <c r="E22" s="397">
        <v>0.32</v>
      </c>
      <c r="F22" s="153">
        <f t="shared" si="0"/>
        <v>384</v>
      </c>
      <c r="G22" s="153">
        <f>Garbanzos!$J$80</f>
        <v>368.07934700704226</v>
      </c>
      <c r="H22" s="318">
        <f t="shared" si="1"/>
        <v>15.920652992957741</v>
      </c>
      <c r="I22" s="153">
        <f>Garbanzos!$J$58</f>
        <v>188.074124471831</v>
      </c>
      <c r="J22" s="153">
        <f t="shared" si="2"/>
        <v>195.925875528169</v>
      </c>
      <c r="K22" s="153">
        <f>Garbanzos!$J$66</f>
        <v>101.61387499999999</v>
      </c>
      <c r="L22" s="153"/>
      <c r="M22" s="6"/>
    </row>
    <row r="23" spans="1:14" x14ac:dyDescent="0.2">
      <c r="B23" s="284" t="s">
        <v>467</v>
      </c>
      <c r="C23" s="153" t="s">
        <v>468</v>
      </c>
      <c r="D23" s="406">
        <v>4</v>
      </c>
      <c r="E23" s="397">
        <v>18</v>
      </c>
      <c r="F23" s="153">
        <f>D23*E23</f>
        <v>72</v>
      </c>
      <c r="G23" s="153">
        <f>'Cover Crop, 4-way'!J76</f>
        <v>124.79593749999998</v>
      </c>
      <c r="H23" s="318">
        <f>D23*E23-G23</f>
        <v>-52.79593749999998</v>
      </c>
      <c r="I23" s="153">
        <f>'Cover Crop, 4-way'!J57</f>
        <v>55.695937499999992</v>
      </c>
      <c r="J23" s="153">
        <f>F23-I23</f>
        <v>16.304062500000008</v>
      </c>
      <c r="K23" s="153">
        <f>Garbanzos!$J$66</f>
        <v>101.61387499999999</v>
      </c>
      <c r="L23" s="153"/>
      <c r="M23" s="433"/>
    </row>
    <row r="24" spans="1:14" customFormat="1" x14ac:dyDescent="0.2">
      <c r="A24" s="27"/>
      <c r="B24" s="200" t="s">
        <v>389</v>
      </c>
      <c r="C24" s="201"/>
      <c r="D24" s="201"/>
      <c r="E24" s="202"/>
      <c r="F24" s="202"/>
      <c r="G24" s="202"/>
      <c r="H24" s="202"/>
      <c r="I24" s="202"/>
      <c r="J24" s="91"/>
      <c r="K24" s="202"/>
      <c r="L24" s="6"/>
      <c r="M24" s="6"/>
      <c r="N24" s="27"/>
    </row>
    <row r="25" spans="1:14" customFormat="1" x14ac:dyDescent="0.2">
      <c r="A25" s="27"/>
      <c r="B25" s="200" t="s">
        <v>171</v>
      </c>
      <c r="C25" s="201"/>
      <c r="D25" s="201"/>
      <c r="E25" s="202"/>
      <c r="F25" s="202"/>
      <c r="G25" s="202"/>
      <c r="H25" s="202"/>
      <c r="I25" s="202"/>
      <c r="J25" s="91"/>
      <c r="K25" s="202"/>
      <c r="L25" s="6"/>
      <c r="M25" s="6"/>
      <c r="N25" s="27"/>
    </row>
    <row r="26" spans="1:14" customFormat="1" x14ac:dyDescent="0.2">
      <c r="A26" s="27"/>
      <c r="B26" s="200"/>
      <c r="C26" s="201"/>
      <c r="D26" s="201"/>
      <c r="E26" s="202"/>
      <c r="F26" s="202"/>
      <c r="G26" s="91" t="s">
        <v>220</v>
      </c>
      <c r="H26" s="202"/>
      <c r="I26" s="91" t="s">
        <v>220</v>
      </c>
      <c r="J26" s="91"/>
      <c r="K26" s="202"/>
      <c r="L26" s="6"/>
      <c r="M26" s="6"/>
      <c r="N26" s="27"/>
    </row>
    <row r="27" spans="1:14" customFormat="1" x14ac:dyDescent="0.2">
      <c r="A27" s="27"/>
      <c r="B27" s="200"/>
      <c r="C27" s="201"/>
      <c r="D27" s="201"/>
      <c r="E27" s="202"/>
      <c r="F27" s="145" t="s">
        <v>224</v>
      </c>
      <c r="G27" s="91" t="s">
        <v>225</v>
      </c>
      <c r="H27" s="144" t="s">
        <v>221</v>
      </c>
      <c r="I27" s="91" t="s">
        <v>227</v>
      </c>
      <c r="J27" s="91" t="s">
        <v>222</v>
      </c>
      <c r="K27" s="91" t="s">
        <v>253</v>
      </c>
      <c r="L27" s="6"/>
      <c r="M27" s="6"/>
      <c r="N27" s="27"/>
    </row>
    <row r="28" spans="1:14" x14ac:dyDescent="0.2">
      <c r="B28" s="142"/>
      <c r="C28" s="142"/>
      <c r="D28" s="142"/>
      <c r="E28" s="152"/>
      <c r="F28" s="317" t="s">
        <v>230</v>
      </c>
      <c r="G28" s="316" t="s">
        <v>148</v>
      </c>
      <c r="H28" s="144" t="s">
        <v>226</v>
      </c>
      <c r="I28" s="316" t="s">
        <v>233</v>
      </c>
      <c r="J28" s="91" t="s">
        <v>228</v>
      </c>
      <c r="K28" s="91" t="s">
        <v>254</v>
      </c>
      <c r="L28" s="6"/>
      <c r="M28" s="6"/>
    </row>
    <row r="29" spans="1:14" ht="12" customHeight="1" x14ac:dyDescent="0.2">
      <c r="B29" s="15" t="s">
        <v>139</v>
      </c>
      <c r="C29" s="91"/>
      <c r="D29" s="142"/>
      <c r="E29" s="152"/>
      <c r="F29" s="178" t="s">
        <v>232</v>
      </c>
      <c r="G29" s="178" t="s">
        <v>232</v>
      </c>
      <c r="H29" s="178" t="s">
        <v>232</v>
      </c>
      <c r="I29" s="178" t="s">
        <v>232</v>
      </c>
      <c r="J29" s="178" t="s">
        <v>232</v>
      </c>
      <c r="K29" s="178" t="s">
        <v>232</v>
      </c>
      <c r="L29" s="6"/>
      <c r="M29" s="6"/>
    </row>
    <row r="30" spans="1:14" x14ac:dyDescent="0.2">
      <c r="B30" s="131" t="s">
        <v>358</v>
      </c>
      <c r="C30" s="142"/>
      <c r="D30" s="142"/>
      <c r="E30" s="152"/>
      <c r="F30" s="153">
        <f t="shared" ref="F30:K30" si="3">AVERAGE(F16,F18,F20)</f>
        <v>238.06000000000003</v>
      </c>
      <c r="G30" s="153">
        <f t="shared" si="3"/>
        <v>340.86430888497654</v>
      </c>
      <c r="H30" s="151">
        <f t="shared" si="3"/>
        <v>-102.80430888497654</v>
      </c>
      <c r="I30" s="153">
        <f t="shared" si="3"/>
        <v>231.46821384976525</v>
      </c>
      <c r="J30" s="153">
        <f t="shared" si="3"/>
        <v>6.5917861502347348</v>
      </c>
      <c r="K30" s="153">
        <f t="shared" si="3"/>
        <v>33.975259999999999</v>
      </c>
      <c r="L30" s="6"/>
      <c r="M30" s="6"/>
    </row>
    <row r="31" spans="1:14" x14ac:dyDescent="0.2">
      <c r="B31" s="131" t="s">
        <v>364</v>
      </c>
      <c r="C31" s="142"/>
      <c r="D31" s="142"/>
      <c r="E31" s="152"/>
      <c r="F31" s="153">
        <f t="shared" ref="F31:K31" si="4">AVERAGE(F16,F19,F20)</f>
        <v>259.52</v>
      </c>
      <c r="G31" s="153">
        <f t="shared" si="4"/>
        <v>352.71473221830985</v>
      </c>
      <c r="H31" s="151">
        <f t="shared" si="4"/>
        <v>-93.194732218309881</v>
      </c>
      <c r="I31" s="153">
        <f t="shared" si="4"/>
        <v>236.9437638497653</v>
      </c>
      <c r="J31" s="153">
        <f t="shared" si="4"/>
        <v>22.576236150234717</v>
      </c>
      <c r="K31" s="153">
        <f t="shared" si="4"/>
        <v>38.749700000000004</v>
      </c>
      <c r="L31" s="6"/>
      <c r="M31" s="6"/>
    </row>
    <row r="32" spans="1:14" x14ac:dyDescent="0.2">
      <c r="B32" s="131" t="s">
        <v>355</v>
      </c>
      <c r="C32" s="142"/>
      <c r="D32" s="142"/>
      <c r="E32" s="152"/>
      <c r="F32" s="153">
        <f t="shared" ref="F32:K32" si="5">AVERAGE(F16,F17,F20)</f>
        <v>214.26666666666665</v>
      </c>
      <c r="G32" s="153">
        <f t="shared" si="5"/>
        <v>329.12874971830985</v>
      </c>
      <c r="H32" s="151">
        <f t="shared" si="5"/>
        <v>-114.86208305164318</v>
      </c>
      <c r="I32" s="153">
        <f t="shared" si="5"/>
        <v>215.72780134976526</v>
      </c>
      <c r="J32" s="153">
        <f t="shared" si="5"/>
        <v>-1.4611346830985781</v>
      </c>
      <c r="K32" s="153">
        <f t="shared" si="5"/>
        <v>40.414605000000002</v>
      </c>
      <c r="L32" s="6"/>
      <c r="M32" s="6"/>
    </row>
    <row r="33" spans="2:256" x14ac:dyDescent="0.2">
      <c r="B33" s="131" t="s">
        <v>456</v>
      </c>
      <c r="C33" s="142"/>
      <c r="D33" s="142"/>
      <c r="E33" s="152"/>
      <c r="F33" s="153">
        <f t="shared" ref="F33:K33" si="6">AVERAGE(F16,F18,F21)</f>
        <v>332.72666666666669</v>
      </c>
      <c r="G33" s="153">
        <f t="shared" si="6"/>
        <v>366.73857575117376</v>
      </c>
      <c r="H33" s="151">
        <f t="shared" si="6"/>
        <v>-34.011909084507046</v>
      </c>
      <c r="I33" s="153">
        <f t="shared" si="6"/>
        <v>216.89970156103286</v>
      </c>
      <c r="J33" s="153">
        <f t="shared" si="6"/>
        <v>115.8269651056338</v>
      </c>
      <c r="K33" s="153">
        <f t="shared" si="6"/>
        <v>57.317855000000002</v>
      </c>
      <c r="L33" s="433"/>
      <c r="M33" s="433"/>
    </row>
    <row r="34" spans="2:256" x14ac:dyDescent="0.2">
      <c r="B34" s="131" t="s">
        <v>457</v>
      </c>
      <c r="C34" s="142"/>
      <c r="D34" s="142"/>
      <c r="E34" s="152"/>
      <c r="F34" s="153">
        <f t="shared" ref="F34:K34" si="7">AVERAGE(F16,F19,F21)</f>
        <v>354.18666666666667</v>
      </c>
      <c r="G34" s="153">
        <f t="shared" si="7"/>
        <v>378.58899908450707</v>
      </c>
      <c r="H34" s="151">
        <f t="shared" si="7"/>
        <v>-24.402332417840398</v>
      </c>
      <c r="I34" s="153">
        <f t="shared" si="7"/>
        <v>222.37525156103288</v>
      </c>
      <c r="J34" s="153">
        <f t="shared" si="7"/>
        <v>131.81141510563378</v>
      </c>
      <c r="K34" s="153">
        <f t="shared" si="7"/>
        <v>62.092295</v>
      </c>
      <c r="L34" s="433"/>
      <c r="M34" s="433"/>
    </row>
    <row r="35" spans="2:256" x14ac:dyDescent="0.2">
      <c r="B35" s="131" t="s">
        <v>458</v>
      </c>
      <c r="C35" s="142"/>
      <c r="D35" s="142"/>
      <c r="E35" s="152"/>
      <c r="F35" s="153">
        <f t="shared" ref="F35:K35" si="8">AVERAGE(F16,F17,F21)</f>
        <v>308.93333333333334</v>
      </c>
      <c r="G35" s="153">
        <f t="shared" si="8"/>
        <v>355.00301658450707</v>
      </c>
      <c r="H35" s="151">
        <f t="shared" si="8"/>
        <v>-46.069683251173693</v>
      </c>
      <c r="I35" s="153">
        <f t="shared" si="8"/>
        <v>201.15928906103284</v>
      </c>
      <c r="J35" s="153">
        <f t="shared" si="8"/>
        <v>107.77404427230049</v>
      </c>
      <c r="K35" s="153">
        <f t="shared" si="8"/>
        <v>63.757200000000005</v>
      </c>
      <c r="L35" s="433"/>
      <c r="M35" s="433"/>
    </row>
    <row r="36" spans="2:256" x14ac:dyDescent="0.2">
      <c r="B36" s="131" t="s">
        <v>356</v>
      </c>
      <c r="C36" s="142"/>
      <c r="D36" s="142"/>
      <c r="E36" s="152"/>
      <c r="F36" s="153">
        <f t="shared" ref="F36:K36" si="9">AVERAGE(F16,F18,F22)</f>
        <v>294.06</v>
      </c>
      <c r="G36" s="153">
        <f t="shared" si="9"/>
        <v>361.65164555164324</v>
      </c>
      <c r="H36" s="151">
        <f t="shared" si="9"/>
        <v>-67.591645551643197</v>
      </c>
      <c r="I36" s="153">
        <f t="shared" si="9"/>
        <v>228.83669718309861</v>
      </c>
      <c r="J36" s="153">
        <f t="shared" si="9"/>
        <v>65.223302816901409</v>
      </c>
      <c r="K36" s="153">
        <f t="shared" si="9"/>
        <v>53.522480000000002</v>
      </c>
      <c r="L36" s="6"/>
      <c r="M36" s="6"/>
    </row>
    <row r="37" spans="2:256" x14ac:dyDescent="0.2">
      <c r="B37" s="131" t="s">
        <v>365</v>
      </c>
      <c r="C37" s="142"/>
      <c r="D37" s="142"/>
      <c r="E37" s="152"/>
      <c r="F37" s="153">
        <f t="shared" ref="F37:K37" si="10">AVERAGE(F16,F19,F22)</f>
        <v>315.52</v>
      </c>
      <c r="G37" s="153">
        <f t="shared" si="10"/>
        <v>373.50206888497655</v>
      </c>
      <c r="H37" s="151">
        <f t="shared" si="10"/>
        <v>-57.982068884976549</v>
      </c>
      <c r="I37" s="153">
        <f t="shared" si="10"/>
        <v>234.31224718309863</v>
      </c>
      <c r="J37" s="153">
        <f t="shared" si="10"/>
        <v>81.20775281690139</v>
      </c>
      <c r="K37" s="153">
        <f t="shared" si="10"/>
        <v>58.29692</v>
      </c>
      <c r="L37" s="6"/>
      <c r="M37" s="6"/>
    </row>
    <row r="38" spans="2:256" x14ac:dyDescent="0.2">
      <c r="B38" s="131" t="s">
        <v>357</v>
      </c>
      <c r="C38" s="142"/>
      <c r="D38" s="142"/>
      <c r="E38" s="152"/>
      <c r="F38" s="153">
        <f t="shared" ref="F38:K38" si="11">AVERAGE(F16,F17,F22)</f>
        <v>270.26666666666665</v>
      </c>
      <c r="G38" s="153">
        <f t="shared" si="11"/>
        <v>349.91608638497655</v>
      </c>
      <c r="H38" s="151">
        <f t="shared" si="11"/>
        <v>-79.649419718309844</v>
      </c>
      <c r="I38" s="153">
        <f t="shared" si="11"/>
        <v>213.09628468309856</v>
      </c>
      <c r="J38" s="153">
        <f t="shared" si="11"/>
        <v>57.170381983568092</v>
      </c>
      <c r="K38" s="153">
        <f t="shared" si="11"/>
        <v>59.961824999999997</v>
      </c>
      <c r="L38" s="6"/>
      <c r="M38" s="6"/>
    </row>
    <row r="39" spans="2:256" x14ac:dyDescent="0.2">
      <c r="B39" s="131" t="s">
        <v>485</v>
      </c>
      <c r="C39" s="142"/>
      <c r="D39" s="142"/>
      <c r="E39" s="152"/>
      <c r="F39" s="153">
        <f t="shared" ref="F39:K39" si="12">AVERAGE(F16,F18,F23)</f>
        <v>190.06000000000003</v>
      </c>
      <c r="G39" s="153">
        <f t="shared" si="12"/>
        <v>280.5571757159625</v>
      </c>
      <c r="H39" s="151">
        <f t="shared" si="12"/>
        <v>-90.497175715962442</v>
      </c>
      <c r="I39" s="153">
        <f t="shared" si="12"/>
        <v>184.71063485915491</v>
      </c>
      <c r="J39" s="153">
        <f t="shared" si="12"/>
        <v>5.3493651408450731</v>
      </c>
      <c r="K39" s="153">
        <f t="shared" si="12"/>
        <v>53.522480000000002</v>
      </c>
      <c r="L39" s="437"/>
      <c r="M39" s="437"/>
    </row>
    <row r="40" spans="2:256" x14ac:dyDescent="0.2">
      <c r="B40" s="131" t="s">
        <v>486</v>
      </c>
      <c r="C40" s="142"/>
      <c r="D40" s="142"/>
      <c r="E40" s="152"/>
      <c r="F40" s="153">
        <f t="shared" ref="F40:K40" si="13">AVERAGE(F16,F19,F23)</f>
        <v>211.51999999999998</v>
      </c>
      <c r="G40" s="153">
        <f t="shared" si="13"/>
        <v>292.40759904929581</v>
      </c>
      <c r="H40" s="151">
        <f t="shared" si="13"/>
        <v>-80.887599049295787</v>
      </c>
      <c r="I40" s="153">
        <f t="shared" si="13"/>
        <v>190.18618485915496</v>
      </c>
      <c r="J40" s="153">
        <f t="shared" si="13"/>
        <v>21.333815140845058</v>
      </c>
      <c r="K40" s="153">
        <f t="shared" si="13"/>
        <v>58.29692</v>
      </c>
      <c r="L40" s="437"/>
      <c r="M40" s="437"/>
    </row>
    <row r="41" spans="2:256" x14ac:dyDescent="0.2">
      <c r="B41" s="131" t="s">
        <v>487</v>
      </c>
      <c r="C41" s="142"/>
      <c r="D41" s="142"/>
      <c r="E41" s="152"/>
      <c r="F41" s="153">
        <f t="shared" ref="F41:K41" si="14">AVERAGE(F16,F17,F23)</f>
        <v>166.26666666666668</v>
      </c>
      <c r="G41" s="153">
        <f t="shared" si="14"/>
        <v>268.82161654929581</v>
      </c>
      <c r="H41" s="151">
        <f t="shared" si="14"/>
        <v>-102.55494988262909</v>
      </c>
      <c r="I41" s="153">
        <f t="shared" si="14"/>
        <v>168.97022235915492</v>
      </c>
      <c r="J41" s="153">
        <f t="shared" si="14"/>
        <v>-2.7035556924882393</v>
      </c>
      <c r="K41" s="153">
        <f t="shared" si="14"/>
        <v>59.961824999999997</v>
      </c>
      <c r="L41" s="437"/>
      <c r="M41" s="437"/>
    </row>
    <row r="42" spans="2:256" x14ac:dyDescent="0.2">
      <c r="B42" s="76"/>
      <c r="C42" s="67"/>
      <c r="D42" s="142"/>
      <c r="E42" s="143"/>
      <c r="F42" s="154"/>
      <c r="G42" s="66"/>
      <c r="H42" s="155"/>
      <c r="I42" s="154"/>
      <c r="J42" s="67"/>
      <c r="K42" s="154"/>
      <c r="L42" s="6"/>
      <c r="M42" s="6"/>
    </row>
    <row r="43" spans="2:256" s="48" customFormat="1" x14ac:dyDescent="0.2">
      <c r="B43" s="512" t="s">
        <v>280</v>
      </c>
      <c r="C43" s="513"/>
      <c r="D43" s="513"/>
      <c r="E43" s="513"/>
      <c r="F43" s="196"/>
      <c r="H43" s="197"/>
      <c r="I43" s="198"/>
      <c r="J43" s="49"/>
      <c r="K43" s="198"/>
      <c r="L43" s="27"/>
      <c r="M43" s="27"/>
    </row>
    <row r="44" spans="2:256" s="27" customFormat="1" x14ac:dyDescent="0.2">
      <c r="B44" s="182"/>
    </row>
    <row r="45" spans="2:256" x14ac:dyDescent="0.2">
      <c r="B45" s="48"/>
      <c r="C45" s="48"/>
      <c r="D45" s="48"/>
      <c r="E45" s="48"/>
      <c r="F45" s="48"/>
      <c r="G45" s="48"/>
      <c r="H45" s="48"/>
      <c r="I45" s="48"/>
      <c r="J45" s="48"/>
      <c r="K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2:256" x14ac:dyDescent="0.2">
      <c r="B46" s="48"/>
      <c r="C46" s="48"/>
      <c r="D46" s="48"/>
      <c r="E46" s="48"/>
      <c r="F46" s="48"/>
      <c r="G46" s="48"/>
      <c r="H46" s="48"/>
      <c r="I46" s="48"/>
      <c r="J46" s="48"/>
      <c r="K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2:256" x14ac:dyDescent="0.2">
      <c r="B47" s="48"/>
      <c r="C47" s="48"/>
      <c r="D47" s="48"/>
      <c r="E47" s="48"/>
      <c r="F47" s="48"/>
      <c r="G47" s="48"/>
      <c r="H47" s="48"/>
      <c r="I47" s="48"/>
      <c r="J47" s="48"/>
      <c r="K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2:256" x14ac:dyDescent="0.2">
      <c r="B48" s="48"/>
      <c r="C48" s="48"/>
      <c r="D48" s="48"/>
      <c r="E48" s="48"/>
      <c r="F48" s="48"/>
      <c r="G48" s="48"/>
      <c r="H48" s="48"/>
      <c r="I48" s="48"/>
      <c r="J48" s="48"/>
      <c r="K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2:256" x14ac:dyDescent="0.2">
      <c r="B49" s="48"/>
      <c r="C49" s="48"/>
      <c r="D49" s="48"/>
      <c r="E49" s="48"/>
      <c r="F49" s="48"/>
      <c r="G49" s="48"/>
      <c r="H49" s="48"/>
      <c r="I49" s="48"/>
      <c r="J49" s="48"/>
      <c r="K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2:256" x14ac:dyDescent="0.2">
      <c r="B50" s="48"/>
      <c r="C50" s="48"/>
      <c r="D50" s="48"/>
      <c r="E50" s="48"/>
      <c r="F50" s="48"/>
      <c r="G50" s="48"/>
      <c r="H50" s="48"/>
      <c r="I50" s="48"/>
      <c r="J50" s="48"/>
      <c r="K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2:256" x14ac:dyDescent="0.2">
      <c r="B51" s="48"/>
      <c r="C51" s="48"/>
      <c r="D51" s="48"/>
      <c r="E51" s="48"/>
      <c r="F51" s="48"/>
      <c r="G51" s="48"/>
      <c r="H51" s="48"/>
      <c r="I51" s="48"/>
      <c r="J51" s="48"/>
      <c r="K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2:256" x14ac:dyDescent="0.2">
      <c r="B52" s="48"/>
      <c r="C52" s="48"/>
      <c r="D52" s="48"/>
      <c r="E52" s="48"/>
      <c r="F52" s="48"/>
      <c r="G52" s="48"/>
      <c r="H52" s="48"/>
      <c r="I52" s="48"/>
      <c r="J52" s="48"/>
      <c r="K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2:256" x14ac:dyDescent="0.2">
      <c r="B53" s="48"/>
      <c r="C53" s="48"/>
      <c r="D53" s="48"/>
      <c r="E53" s="48"/>
      <c r="F53" s="48"/>
      <c r="G53" s="48"/>
      <c r="H53" s="48"/>
      <c r="I53" s="48"/>
      <c r="J53" s="48"/>
      <c r="K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2:256" x14ac:dyDescent="0.2">
      <c r="B54" s="48"/>
      <c r="C54" s="48"/>
      <c r="D54" s="48"/>
      <c r="E54" s="48"/>
      <c r="F54" s="48"/>
      <c r="G54" s="48"/>
      <c r="H54" s="48"/>
      <c r="I54" s="48"/>
      <c r="J54" s="48"/>
      <c r="K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2:256" x14ac:dyDescent="0.2">
      <c r="B55" s="48"/>
      <c r="C55" s="48"/>
      <c r="D55" s="48"/>
      <c r="E55" s="48"/>
      <c r="F55" s="48"/>
      <c r="G55" s="48"/>
      <c r="H55" s="48"/>
      <c r="I55" s="48"/>
      <c r="J55" s="48"/>
      <c r="K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2:256" x14ac:dyDescent="0.2">
      <c r="B56" s="48"/>
      <c r="C56" s="48"/>
      <c r="D56" s="48"/>
      <c r="E56" s="48"/>
      <c r="F56" s="48"/>
      <c r="G56" s="48"/>
      <c r="H56" s="48"/>
      <c r="I56" s="48"/>
      <c r="J56" s="48"/>
      <c r="K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2:256" x14ac:dyDescent="0.2">
      <c r="B57" s="48"/>
      <c r="C57" s="48"/>
      <c r="D57" s="48"/>
      <c r="E57" s="48"/>
      <c r="F57" s="48"/>
      <c r="G57" s="48"/>
      <c r="H57" s="48"/>
      <c r="I57" s="48"/>
      <c r="J57" s="48"/>
      <c r="K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2:256" x14ac:dyDescent="0.2">
      <c r="B58" s="48"/>
      <c r="C58" s="48"/>
      <c r="D58" s="48"/>
      <c r="E58" s="48"/>
      <c r="F58" s="48"/>
      <c r="G58" s="48"/>
      <c r="H58" s="48"/>
      <c r="I58" s="48"/>
      <c r="J58" s="48"/>
      <c r="K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2:256" x14ac:dyDescent="0.2">
      <c r="B59" s="48"/>
      <c r="C59" s="48"/>
      <c r="D59" s="48"/>
      <c r="E59" s="48"/>
      <c r="F59" s="48"/>
      <c r="G59" s="48"/>
      <c r="H59" s="48"/>
      <c r="I59" s="48"/>
      <c r="J59" s="48"/>
      <c r="K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row>
    <row r="60" spans="2:256" x14ac:dyDescent="0.2">
      <c r="B60" s="48"/>
      <c r="C60" s="48"/>
      <c r="D60" s="48"/>
      <c r="E60" s="48"/>
      <c r="F60" s="48"/>
      <c r="G60" s="48"/>
      <c r="H60" s="48"/>
      <c r="I60" s="48"/>
      <c r="J60" s="48"/>
      <c r="K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2:256" x14ac:dyDescent="0.2">
      <c r="B61" s="48"/>
      <c r="C61" s="48"/>
      <c r="D61" s="48"/>
      <c r="E61" s="48"/>
      <c r="F61" s="48"/>
      <c r="G61" s="48"/>
      <c r="H61" s="48"/>
      <c r="I61" s="48"/>
      <c r="J61" s="48"/>
      <c r="K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2:256" x14ac:dyDescent="0.2">
      <c r="B62" s="48"/>
      <c r="C62" s="48"/>
      <c r="D62" s="48"/>
      <c r="E62" s="48"/>
      <c r="F62" s="48"/>
      <c r="G62" s="48"/>
      <c r="H62" s="48"/>
      <c r="I62" s="48"/>
      <c r="J62" s="48"/>
      <c r="K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row>
    <row r="63" spans="2:256" x14ac:dyDescent="0.2">
      <c r="B63" s="48"/>
      <c r="C63" s="48"/>
      <c r="D63" s="48"/>
      <c r="E63" s="48"/>
      <c r="F63" s="48"/>
      <c r="G63" s="48"/>
      <c r="H63" s="48"/>
      <c r="I63" s="48"/>
      <c r="J63" s="48"/>
      <c r="K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row>
    <row r="64" spans="2:256" x14ac:dyDescent="0.2">
      <c r="B64" s="48"/>
      <c r="C64" s="48"/>
      <c r="D64" s="48"/>
      <c r="E64" s="48"/>
      <c r="F64" s="48"/>
      <c r="G64" s="48"/>
      <c r="H64" s="48"/>
      <c r="I64" s="48"/>
      <c r="J64" s="48"/>
      <c r="K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row>
    <row r="65" spans="2:256" x14ac:dyDescent="0.2">
      <c r="B65" s="48"/>
      <c r="C65" s="48"/>
      <c r="D65" s="48"/>
      <c r="E65" s="48"/>
      <c r="F65" s="48"/>
      <c r="G65" s="48"/>
      <c r="H65" s="48"/>
      <c r="I65" s="48"/>
      <c r="J65" s="48"/>
      <c r="K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2:256" x14ac:dyDescent="0.2">
      <c r="B66" s="48"/>
      <c r="C66" s="48"/>
      <c r="D66" s="48"/>
      <c r="E66" s="48"/>
      <c r="F66" s="48"/>
      <c r="G66" s="48"/>
      <c r="H66" s="48"/>
      <c r="I66" s="48"/>
      <c r="J66" s="48"/>
      <c r="K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row>
    <row r="67" spans="2:256" x14ac:dyDescent="0.2">
      <c r="B67" s="48"/>
      <c r="C67" s="48"/>
      <c r="D67" s="48"/>
      <c r="E67" s="48"/>
      <c r="F67" s="48"/>
      <c r="G67" s="48"/>
      <c r="H67" s="48"/>
      <c r="I67" s="48"/>
      <c r="J67" s="48"/>
      <c r="K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row>
    <row r="68" spans="2:256" x14ac:dyDescent="0.2">
      <c r="B68" s="48"/>
      <c r="C68" s="48"/>
      <c r="D68" s="48"/>
      <c r="E68" s="48"/>
      <c r="F68" s="48"/>
      <c r="G68" s="48"/>
      <c r="H68" s="48"/>
      <c r="I68" s="48"/>
      <c r="J68" s="48"/>
      <c r="K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row>
    <row r="69" spans="2:256" x14ac:dyDescent="0.2">
      <c r="B69" s="48"/>
      <c r="C69" s="48"/>
      <c r="D69" s="48"/>
      <c r="E69" s="48"/>
      <c r="F69" s="48"/>
      <c r="G69" s="48"/>
      <c r="H69" s="48"/>
      <c r="I69" s="48"/>
      <c r="J69" s="48"/>
      <c r="K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row>
    <row r="70" spans="2:256" x14ac:dyDescent="0.2">
      <c r="B70" s="48"/>
      <c r="C70" s="48"/>
      <c r="D70" s="48"/>
      <c r="E70" s="48"/>
      <c r="F70" s="48"/>
      <c r="G70" s="48"/>
      <c r="H70" s="48"/>
      <c r="I70" s="48"/>
      <c r="J70" s="48"/>
      <c r="K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row>
    <row r="71" spans="2:256" x14ac:dyDescent="0.2">
      <c r="B71" s="48"/>
      <c r="C71" s="48"/>
      <c r="D71" s="48"/>
      <c r="E71" s="48"/>
      <c r="F71" s="48"/>
      <c r="G71" s="48"/>
      <c r="H71" s="48"/>
      <c r="I71" s="48"/>
      <c r="J71" s="48"/>
      <c r="K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row>
    <row r="72" spans="2:256" x14ac:dyDescent="0.2">
      <c r="B72" s="48"/>
      <c r="C72" s="48"/>
      <c r="D72" s="48"/>
      <c r="E72" s="48"/>
      <c r="F72" s="48"/>
      <c r="G72" s="48"/>
      <c r="H72" s="48"/>
      <c r="I72" s="48"/>
      <c r="J72" s="48"/>
      <c r="K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row>
    <row r="73" spans="2:256" x14ac:dyDescent="0.2">
      <c r="B73" s="48"/>
      <c r="C73" s="48"/>
      <c r="D73" s="48"/>
      <c r="E73" s="48"/>
      <c r="F73" s="48"/>
      <c r="G73" s="48"/>
      <c r="H73" s="48"/>
      <c r="I73" s="48"/>
      <c r="J73" s="48"/>
      <c r="K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row>
    <row r="74" spans="2:256" x14ac:dyDescent="0.2">
      <c r="B74" s="48"/>
      <c r="C74" s="48"/>
      <c r="D74" s="48"/>
      <c r="E74" s="48"/>
      <c r="F74" s="48"/>
      <c r="G74" s="48"/>
      <c r="H74" s="48"/>
      <c r="I74" s="48"/>
      <c r="J74" s="48"/>
      <c r="K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row>
    <row r="75" spans="2:256" x14ac:dyDescent="0.2">
      <c r="B75" s="48"/>
      <c r="C75" s="48"/>
      <c r="D75" s="48"/>
      <c r="E75" s="48"/>
      <c r="F75" s="48"/>
      <c r="G75" s="48"/>
      <c r="H75" s="48"/>
      <c r="I75" s="48"/>
      <c r="J75" s="48"/>
      <c r="K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row>
    <row r="76" spans="2:256" x14ac:dyDescent="0.2">
      <c r="B76" s="48"/>
      <c r="C76" s="48"/>
      <c r="D76" s="48"/>
      <c r="E76" s="48"/>
      <c r="F76" s="48"/>
      <c r="G76" s="48"/>
      <c r="H76" s="48"/>
      <c r="I76" s="48"/>
      <c r="J76" s="48"/>
      <c r="K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row>
    <row r="77" spans="2:256" x14ac:dyDescent="0.2">
      <c r="B77" s="48"/>
      <c r="C77" s="48"/>
      <c r="D77" s="48"/>
      <c r="E77" s="48"/>
      <c r="F77" s="48"/>
      <c r="G77" s="48"/>
      <c r="H77" s="48"/>
      <c r="I77" s="48"/>
      <c r="J77" s="48"/>
      <c r="K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row>
    <row r="78" spans="2:256" x14ac:dyDescent="0.2">
      <c r="B78" s="48"/>
      <c r="C78" s="48"/>
      <c r="D78" s="48"/>
      <c r="E78" s="48"/>
      <c r="F78" s="48"/>
      <c r="G78" s="48"/>
      <c r="H78" s="48"/>
      <c r="I78" s="48"/>
      <c r="J78" s="48"/>
      <c r="K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row>
    <row r="79" spans="2:256" x14ac:dyDescent="0.2">
      <c r="B79" s="48"/>
      <c r="C79" s="48"/>
      <c r="D79" s="48"/>
      <c r="E79" s="48"/>
      <c r="F79" s="48"/>
      <c r="G79" s="48"/>
      <c r="H79" s="48"/>
      <c r="I79" s="48"/>
      <c r="J79" s="48"/>
      <c r="K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row>
    <row r="80" spans="2:256" x14ac:dyDescent="0.2">
      <c r="B80" s="48"/>
      <c r="C80" s="48"/>
      <c r="D80" s="48"/>
      <c r="E80" s="48"/>
      <c r="F80" s="48"/>
      <c r="G80" s="48"/>
      <c r="H80" s="48"/>
      <c r="I80" s="48"/>
      <c r="J80" s="48"/>
      <c r="K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row>
    <row r="81" spans="2:256" x14ac:dyDescent="0.2">
      <c r="B81" s="48"/>
      <c r="C81" s="48"/>
      <c r="D81" s="48"/>
      <c r="E81" s="48"/>
      <c r="F81" s="48"/>
      <c r="G81" s="48"/>
      <c r="H81" s="48"/>
      <c r="I81" s="48"/>
      <c r="J81" s="48"/>
      <c r="K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row>
    <row r="82" spans="2:256" x14ac:dyDescent="0.2">
      <c r="B82" s="48"/>
      <c r="C82" s="48"/>
      <c r="D82" s="48"/>
      <c r="E82" s="48"/>
      <c r="F82" s="48"/>
      <c r="G82" s="48"/>
      <c r="H82" s="48"/>
      <c r="I82" s="48"/>
      <c r="J82" s="48"/>
      <c r="K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row>
    <row r="83" spans="2:256" x14ac:dyDescent="0.2">
      <c r="B83" s="48"/>
      <c r="C83" s="48"/>
      <c r="D83" s="48"/>
      <c r="E83" s="48"/>
      <c r="F83" s="48"/>
      <c r="G83" s="48"/>
      <c r="H83" s="48"/>
      <c r="I83" s="48"/>
      <c r="J83" s="48"/>
      <c r="K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row>
    <row r="84" spans="2:256" x14ac:dyDescent="0.2">
      <c r="B84" s="48"/>
      <c r="C84" s="48"/>
      <c r="D84" s="48"/>
      <c r="E84" s="48"/>
      <c r="F84" s="48"/>
      <c r="G84" s="48"/>
      <c r="H84" s="48"/>
      <c r="I84" s="48"/>
      <c r="J84" s="48"/>
      <c r="K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row>
    <row r="85" spans="2:256" x14ac:dyDescent="0.2">
      <c r="B85" s="48"/>
      <c r="C85" s="48"/>
      <c r="D85" s="48"/>
      <c r="E85" s="48"/>
      <c r="F85" s="48"/>
      <c r="G85" s="48"/>
      <c r="H85" s="48"/>
      <c r="I85" s="48"/>
      <c r="J85" s="48"/>
      <c r="K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row>
    <row r="86" spans="2:256" x14ac:dyDescent="0.2">
      <c r="B86" s="48"/>
      <c r="C86" s="48"/>
      <c r="D86" s="48"/>
      <c r="E86" s="48"/>
      <c r="F86" s="48"/>
      <c r="G86" s="48"/>
      <c r="H86" s="48"/>
      <c r="I86" s="48"/>
      <c r="J86" s="48"/>
      <c r="K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row>
    <row r="87" spans="2:256" x14ac:dyDescent="0.2">
      <c r="B87" s="48"/>
      <c r="C87" s="48"/>
      <c r="D87" s="48"/>
      <c r="E87" s="48"/>
      <c r="F87" s="48"/>
      <c r="G87" s="48"/>
      <c r="H87" s="48"/>
      <c r="I87" s="48"/>
      <c r="J87" s="48"/>
      <c r="K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row>
    <row r="88" spans="2:256" x14ac:dyDescent="0.2">
      <c r="B88" s="48"/>
      <c r="C88" s="48"/>
      <c r="D88" s="48"/>
      <c r="E88" s="48"/>
      <c r="F88" s="48"/>
      <c r="G88" s="48"/>
      <c r="H88" s="48"/>
      <c r="I88" s="48"/>
      <c r="J88" s="48"/>
      <c r="K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row>
    <row r="89" spans="2:256" x14ac:dyDescent="0.2">
      <c r="B89" s="48"/>
      <c r="C89" s="48"/>
      <c r="D89" s="48"/>
      <c r="E89" s="48"/>
      <c r="F89" s="48"/>
      <c r="G89" s="48"/>
      <c r="H89" s="48"/>
      <c r="I89" s="48"/>
      <c r="J89" s="48"/>
      <c r="K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row>
    <row r="90" spans="2:256" x14ac:dyDescent="0.2">
      <c r="B90" s="48"/>
      <c r="C90" s="48"/>
      <c r="D90" s="48"/>
      <c r="E90" s="48"/>
      <c r="F90" s="48"/>
      <c r="G90" s="48"/>
      <c r="H90" s="48"/>
      <c r="I90" s="48"/>
      <c r="J90" s="48"/>
      <c r="K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row>
    <row r="91" spans="2:256" x14ac:dyDescent="0.2">
      <c r="B91" s="48"/>
      <c r="C91" s="48"/>
      <c r="D91" s="48"/>
      <c r="E91" s="48"/>
      <c r="F91" s="48"/>
      <c r="G91" s="48"/>
      <c r="H91" s="48"/>
      <c r="I91" s="48"/>
      <c r="J91" s="48"/>
      <c r="K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row>
    <row r="92" spans="2:256" x14ac:dyDescent="0.2">
      <c r="B92" s="48"/>
      <c r="C92" s="48"/>
      <c r="D92" s="48"/>
      <c r="E92" s="48"/>
      <c r="F92" s="48"/>
      <c r="G92" s="48"/>
      <c r="H92" s="48"/>
      <c r="I92" s="48"/>
      <c r="J92" s="48"/>
      <c r="K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row>
    <row r="93" spans="2:256" x14ac:dyDescent="0.2">
      <c r="B93" s="48"/>
      <c r="C93" s="48"/>
      <c r="D93" s="48"/>
      <c r="E93" s="48"/>
      <c r="F93" s="48"/>
      <c r="G93" s="48"/>
      <c r="H93" s="48"/>
      <c r="I93" s="48"/>
      <c r="J93" s="48"/>
      <c r="K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row>
    <row r="94" spans="2:256" x14ac:dyDescent="0.2">
      <c r="B94" s="48"/>
      <c r="C94" s="48"/>
      <c r="D94" s="48"/>
      <c r="E94" s="48"/>
      <c r="F94" s="48"/>
      <c r="G94" s="48"/>
      <c r="H94" s="48"/>
      <c r="I94" s="48"/>
      <c r="J94" s="48"/>
      <c r="K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row>
    <row r="95" spans="2:256" x14ac:dyDescent="0.2">
      <c r="B95" s="48"/>
      <c r="C95" s="48"/>
      <c r="D95" s="48"/>
      <c r="E95" s="48"/>
      <c r="F95" s="48"/>
      <c r="G95" s="48"/>
      <c r="H95" s="48"/>
      <c r="I95" s="48"/>
      <c r="J95" s="48"/>
      <c r="K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row>
    <row r="96" spans="2:256" x14ac:dyDescent="0.2">
      <c r="B96" s="48"/>
      <c r="C96" s="48"/>
      <c r="D96" s="48"/>
      <c r="E96" s="48"/>
      <c r="F96" s="48"/>
      <c r="G96" s="48"/>
      <c r="H96" s="48"/>
      <c r="I96" s="48"/>
      <c r="J96" s="48"/>
      <c r="K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row>
    <row r="97" spans="2:256" x14ac:dyDescent="0.2">
      <c r="B97" s="48"/>
      <c r="C97" s="48"/>
      <c r="D97" s="48"/>
      <c r="E97" s="48"/>
      <c r="F97" s="48"/>
      <c r="G97" s="48"/>
      <c r="H97" s="48"/>
      <c r="I97" s="48"/>
      <c r="J97" s="48"/>
      <c r="K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row>
    <row r="98" spans="2:256" x14ac:dyDescent="0.2">
      <c r="B98" s="48"/>
      <c r="C98" s="48"/>
      <c r="D98" s="48"/>
      <c r="E98" s="48"/>
      <c r="F98" s="48"/>
      <c r="G98" s="48"/>
      <c r="H98" s="48"/>
      <c r="I98" s="48"/>
      <c r="J98" s="48"/>
      <c r="K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row>
    <row r="99" spans="2:256" x14ac:dyDescent="0.2">
      <c r="B99" s="48"/>
      <c r="C99" s="48"/>
      <c r="D99" s="48"/>
      <c r="E99" s="48"/>
      <c r="F99" s="48"/>
      <c r="G99" s="48"/>
      <c r="H99" s="48"/>
      <c r="I99" s="48"/>
      <c r="J99" s="48"/>
      <c r="K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row>
    <row r="100" spans="2:256" x14ac:dyDescent="0.2">
      <c r="B100" s="48"/>
      <c r="C100" s="48"/>
      <c r="D100" s="48"/>
      <c r="E100" s="48"/>
      <c r="F100" s="48"/>
      <c r="G100" s="48"/>
      <c r="H100" s="48"/>
      <c r="I100" s="48"/>
      <c r="J100" s="48"/>
      <c r="K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row>
    <row r="101" spans="2:256" x14ac:dyDescent="0.2">
      <c r="B101" s="48"/>
      <c r="C101" s="48"/>
      <c r="D101" s="48"/>
      <c r="E101" s="48"/>
      <c r="F101" s="48"/>
      <c r="G101" s="48"/>
      <c r="H101" s="48"/>
      <c r="I101" s="48"/>
      <c r="J101" s="48"/>
      <c r="K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row>
    <row r="102" spans="2:256" x14ac:dyDescent="0.2">
      <c r="B102" s="48"/>
      <c r="C102" s="48"/>
      <c r="D102" s="48"/>
      <c r="E102" s="48"/>
      <c r="F102" s="48"/>
      <c r="G102" s="48"/>
      <c r="H102" s="48"/>
      <c r="I102" s="48"/>
      <c r="J102" s="48"/>
      <c r="K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row>
    <row r="103" spans="2:256" x14ac:dyDescent="0.2">
      <c r="B103" s="48"/>
      <c r="C103" s="48"/>
      <c r="D103" s="48"/>
      <c r="E103" s="48"/>
      <c r="F103" s="48"/>
      <c r="G103" s="48"/>
      <c r="H103" s="48"/>
      <c r="I103" s="48"/>
      <c r="J103" s="48"/>
      <c r="K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row>
    <row r="104" spans="2:256" x14ac:dyDescent="0.2">
      <c r="B104" s="48"/>
      <c r="C104" s="48"/>
      <c r="D104" s="48"/>
      <c r="E104" s="48"/>
      <c r="F104" s="48"/>
      <c r="G104" s="48"/>
      <c r="H104" s="48"/>
      <c r="I104" s="48"/>
      <c r="J104" s="48"/>
      <c r="K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row>
    <row r="105" spans="2:256" x14ac:dyDescent="0.2">
      <c r="B105" s="48"/>
      <c r="C105" s="48"/>
      <c r="D105" s="48"/>
      <c r="E105" s="48"/>
      <c r="F105" s="48"/>
      <c r="G105" s="48"/>
      <c r="H105" s="48"/>
      <c r="I105" s="48"/>
      <c r="J105" s="48"/>
      <c r="K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row>
    <row r="106" spans="2:256" x14ac:dyDescent="0.2">
      <c r="B106" s="48"/>
      <c r="C106" s="48"/>
      <c r="D106" s="48"/>
      <c r="E106" s="48"/>
      <c r="F106" s="48"/>
      <c r="G106" s="48"/>
      <c r="H106" s="48"/>
      <c r="I106" s="48"/>
      <c r="J106" s="48"/>
      <c r="K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row>
    <row r="107" spans="2:256" x14ac:dyDescent="0.2">
      <c r="B107" s="48"/>
      <c r="C107" s="48"/>
      <c r="D107" s="48"/>
      <c r="E107" s="48"/>
      <c r="F107" s="48"/>
      <c r="G107" s="48"/>
      <c r="H107" s="48"/>
      <c r="I107" s="48"/>
      <c r="J107" s="48"/>
      <c r="K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row>
    <row r="108" spans="2:256" x14ac:dyDescent="0.2">
      <c r="B108" s="48"/>
      <c r="C108" s="48"/>
      <c r="D108" s="48"/>
      <c r="E108" s="48"/>
      <c r="F108" s="48"/>
      <c r="G108" s="48"/>
      <c r="H108" s="48"/>
      <c r="I108" s="48"/>
      <c r="J108" s="48"/>
      <c r="K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row>
    <row r="109" spans="2:256" x14ac:dyDescent="0.2">
      <c r="B109" s="48"/>
      <c r="C109" s="48"/>
      <c r="D109" s="48"/>
      <c r="E109" s="48"/>
      <c r="F109" s="48"/>
      <c r="G109" s="48"/>
      <c r="H109" s="48"/>
      <c r="I109" s="48"/>
      <c r="J109" s="48"/>
      <c r="K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row>
    <row r="110" spans="2:256" x14ac:dyDescent="0.2">
      <c r="B110" s="48"/>
      <c r="C110" s="48"/>
      <c r="D110" s="48"/>
      <c r="E110" s="48"/>
      <c r="F110" s="48"/>
      <c r="G110" s="48"/>
      <c r="H110" s="48"/>
      <c r="I110" s="48"/>
      <c r="J110" s="48"/>
      <c r="K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row>
    <row r="111" spans="2:256" x14ac:dyDescent="0.2">
      <c r="B111" s="48"/>
      <c r="C111" s="48"/>
      <c r="D111" s="48"/>
      <c r="E111" s="48"/>
      <c r="F111" s="48"/>
      <c r="G111" s="48"/>
      <c r="H111" s="48"/>
      <c r="I111" s="48"/>
      <c r="J111" s="48"/>
      <c r="K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row>
    <row r="112" spans="2:256" x14ac:dyDescent="0.2">
      <c r="B112" s="48"/>
      <c r="C112" s="48"/>
      <c r="D112" s="48"/>
      <c r="E112" s="48"/>
      <c r="F112" s="48"/>
      <c r="G112" s="48"/>
      <c r="H112" s="48"/>
      <c r="I112" s="48"/>
      <c r="J112" s="48"/>
      <c r="K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row>
    <row r="113" spans="2:256" x14ac:dyDescent="0.2">
      <c r="B113" s="48"/>
      <c r="C113" s="48"/>
      <c r="D113" s="48"/>
      <c r="E113" s="48"/>
      <c r="F113" s="48"/>
      <c r="G113" s="48"/>
      <c r="H113" s="48"/>
      <c r="I113" s="48"/>
      <c r="J113" s="48"/>
      <c r="K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row>
    <row r="114" spans="2:256" x14ac:dyDescent="0.2">
      <c r="B114" s="48"/>
      <c r="C114" s="48"/>
      <c r="D114" s="48"/>
      <c r="E114" s="48"/>
      <c r="F114" s="48"/>
      <c r="G114" s="48"/>
      <c r="H114" s="48"/>
      <c r="I114" s="48"/>
      <c r="J114" s="48"/>
      <c r="K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row>
    <row r="115" spans="2:256" x14ac:dyDescent="0.2">
      <c r="B115" s="48"/>
      <c r="C115" s="48"/>
      <c r="D115" s="48"/>
      <c r="E115" s="48"/>
      <c r="F115" s="48"/>
      <c r="G115" s="48"/>
      <c r="H115" s="48"/>
      <c r="I115" s="48"/>
      <c r="J115" s="48"/>
      <c r="K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row>
    <row r="116" spans="2:256" x14ac:dyDescent="0.2">
      <c r="B116" s="48"/>
      <c r="C116" s="48"/>
      <c r="D116" s="48"/>
      <c r="E116" s="48"/>
      <c r="F116" s="48"/>
      <c r="G116" s="48"/>
      <c r="H116" s="48"/>
      <c r="I116" s="48"/>
      <c r="J116" s="48"/>
      <c r="K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row>
    <row r="117" spans="2:256" x14ac:dyDescent="0.2">
      <c r="B117" s="48"/>
      <c r="C117" s="48"/>
      <c r="D117" s="48"/>
      <c r="E117" s="48"/>
      <c r="F117" s="48"/>
      <c r="G117" s="48"/>
      <c r="H117" s="48"/>
      <c r="I117" s="48"/>
      <c r="J117" s="48"/>
      <c r="K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row>
    <row r="118" spans="2:256" x14ac:dyDescent="0.2">
      <c r="B118" s="48"/>
      <c r="C118" s="48"/>
      <c r="D118" s="48"/>
      <c r="E118" s="48"/>
      <c r="F118" s="48"/>
      <c r="G118" s="48"/>
      <c r="H118" s="48"/>
      <c r="I118" s="48"/>
      <c r="J118" s="48"/>
      <c r="K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row>
    <row r="119" spans="2:256" x14ac:dyDescent="0.2">
      <c r="B119" s="48"/>
      <c r="C119" s="48"/>
      <c r="D119" s="48"/>
      <c r="E119" s="48"/>
      <c r="F119" s="48"/>
      <c r="G119" s="48"/>
      <c r="H119" s="48"/>
      <c r="I119" s="48"/>
      <c r="J119" s="48"/>
      <c r="K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row>
    <row r="120" spans="2:256" x14ac:dyDescent="0.2">
      <c r="B120" s="48"/>
      <c r="C120" s="48"/>
      <c r="D120" s="48"/>
      <c r="E120" s="48"/>
      <c r="F120" s="48"/>
      <c r="G120" s="48"/>
      <c r="H120" s="48"/>
      <c r="I120" s="48"/>
      <c r="J120" s="48"/>
      <c r="K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row>
    <row r="121" spans="2:256" x14ac:dyDescent="0.2">
      <c r="B121" s="48"/>
      <c r="C121" s="48"/>
      <c r="D121" s="48"/>
      <c r="E121" s="48"/>
      <c r="F121" s="48"/>
      <c r="G121" s="48"/>
      <c r="H121" s="48"/>
      <c r="I121" s="48"/>
      <c r="J121" s="48"/>
      <c r="K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row>
    <row r="122" spans="2:256" x14ac:dyDescent="0.2">
      <c r="B122" s="48"/>
      <c r="C122" s="48"/>
      <c r="D122" s="48"/>
      <c r="E122" s="48"/>
      <c r="F122" s="48"/>
      <c r="G122" s="48"/>
      <c r="H122" s="48"/>
      <c r="I122" s="48"/>
      <c r="J122" s="48"/>
      <c r="K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row>
    <row r="123" spans="2:256" x14ac:dyDescent="0.2">
      <c r="B123" s="48"/>
      <c r="C123" s="48"/>
      <c r="D123" s="48"/>
      <c r="E123" s="48"/>
      <c r="F123" s="48"/>
      <c r="G123" s="48"/>
      <c r="H123" s="48"/>
      <c r="I123" s="48"/>
      <c r="J123" s="48"/>
      <c r="K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row>
    <row r="124" spans="2:256" x14ac:dyDescent="0.2">
      <c r="B124" s="48"/>
      <c r="C124" s="48"/>
      <c r="D124" s="48"/>
      <c r="E124" s="48"/>
      <c r="F124" s="48"/>
      <c r="G124" s="48"/>
      <c r="H124" s="48"/>
      <c r="I124" s="48"/>
      <c r="J124" s="48"/>
      <c r="K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row>
    <row r="125" spans="2:256" x14ac:dyDescent="0.2">
      <c r="B125" s="48"/>
      <c r="C125" s="48"/>
      <c r="D125" s="48"/>
      <c r="E125" s="48"/>
      <c r="F125" s="48"/>
      <c r="G125" s="48"/>
      <c r="H125" s="48"/>
      <c r="I125" s="48"/>
      <c r="J125" s="48"/>
      <c r="K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row>
    <row r="126" spans="2:256" x14ac:dyDescent="0.2">
      <c r="B126" s="48"/>
      <c r="C126" s="48"/>
      <c r="D126" s="48"/>
      <c r="E126" s="48"/>
      <c r="F126" s="48"/>
      <c r="G126" s="48"/>
      <c r="H126" s="48"/>
      <c r="I126" s="48"/>
      <c r="J126" s="48"/>
      <c r="K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row>
    <row r="127" spans="2:256" x14ac:dyDescent="0.2">
      <c r="B127" s="48"/>
      <c r="C127" s="48"/>
      <c r="D127" s="48"/>
      <c r="E127" s="48"/>
      <c r="F127" s="48"/>
      <c r="G127" s="48"/>
      <c r="H127" s="48"/>
      <c r="I127" s="48"/>
      <c r="J127" s="48"/>
      <c r="K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row>
    <row r="128" spans="2:256" x14ac:dyDescent="0.2">
      <c r="B128" s="48"/>
      <c r="C128" s="48"/>
      <c r="D128" s="48"/>
      <c r="E128" s="48"/>
      <c r="F128" s="48"/>
      <c r="G128" s="48"/>
      <c r="H128" s="48"/>
      <c r="I128" s="48"/>
      <c r="J128" s="48"/>
      <c r="K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row>
    <row r="129" spans="2:256" x14ac:dyDescent="0.2">
      <c r="B129" s="48"/>
      <c r="C129" s="48"/>
      <c r="D129" s="48"/>
      <c r="E129" s="48"/>
      <c r="F129" s="48"/>
      <c r="G129" s="48"/>
      <c r="H129" s="48"/>
      <c r="I129" s="48"/>
      <c r="J129" s="48"/>
      <c r="K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row>
    <row r="130" spans="2:256" x14ac:dyDescent="0.2">
      <c r="B130" s="48"/>
      <c r="C130" s="48"/>
      <c r="D130" s="48"/>
      <c r="E130" s="48"/>
      <c r="F130" s="48"/>
      <c r="G130" s="48"/>
      <c r="H130" s="48"/>
      <c r="I130" s="48"/>
      <c r="J130" s="48"/>
      <c r="K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row>
    <row r="131" spans="2:256" x14ac:dyDescent="0.2">
      <c r="B131" s="48"/>
      <c r="C131" s="48"/>
      <c r="D131" s="48"/>
      <c r="E131" s="48"/>
      <c r="F131" s="48"/>
      <c r="G131" s="48"/>
      <c r="H131" s="48"/>
      <c r="I131" s="48"/>
      <c r="J131" s="48"/>
      <c r="K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row>
    <row r="132" spans="2:256" x14ac:dyDescent="0.2">
      <c r="B132" s="48"/>
      <c r="C132" s="48"/>
      <c r="D132" s="48"/>
      <c r="E132" s="48"/>
      <c r="F132" s="48"/>
      <c r="G132" s="48"/>
      <c r="H132" s="48"/>
      <c r="I132" s="48"/>
      <c r="J132" s="48"/>
      <c r="K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row>
    <row r="133" spans="2:256" x14ac:dyDescent="0.2">
      <c r="B133" s="48"/>
      <c r="C133" s="48"/>
      <c r="D133" s="48"/>
      <c r="E133" s="48"/>
      <c r="F133" s="48"/>
      <c r="G133" s="48"/>
      <c r="H133" s="48"/>
      <c r="I133" s="48"/>
      <c r="J133" s="48"/>
      <c r="K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row>
    <row r="134" spans="2:256" x14ac:dyDescent="0.2">
      <c r="B134" s="48"/>
      <c r="C134" s="48"/>
      <c r="D134" s="48"/>
      <c r="E134" s="48"/>
      <c r="F134" s="48"/>
      <c r="G134" s="48"/>
      <c r="H134" s="48"/>
      <c r="I134" s="48"/>
      <c r="J134" s="48"/>
      <c r="K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row>
    <row r="135" spans="2:256" x14ac:dyDescent="0.2">
      <c r="B135" s="48"/>
      <c r="C135" s="48"/>
      <c r="D135" s="48"/>
      <c r="E135" s="48"/>
      <c r="F135" s="48"/>
      <c r="G135" s="48"/>
      <c r="H135" s="48"/>
      <c r="I135" s="48"/>
      <c r="J135" s="48"/>
      <c r="K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row>
    <row r="136" spans="2:256" x14ac:dyDescent="0.2">
      <c r="B136" s="48"/>
      <c r="C136" s="48"/>
      <c r="D136" s="48"/>
      <c r="E136" s="48"/>
      <c r="F136" s="48"/>
      <c r="G136" s="48"/>
      <c r="H136" s="48"/>
      <c r="I136" s="48"/>
      <c r="J136" s="48"/>
      <c r="K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row>
    <row r="137" spans="2:256" x14ac:dyDescent="0.2">
      <c r="B137" s="48"/>
      <c r="C137" s="48"/>
      <c r="D137" s="48"/>
      <c r="E137" s="48"/>
      <c r="F137" s="48"/>
      <c r="G137" s="48"/>
      <c r="H137" s="48"/>
      <c r="I137" s="48"/>
      <c r="J137" s="48"/>
      <c r="K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row>
    <row r="138" spans="2:256" x14ac:dyDescent="0.2">
      <c r="B138" s="48"/>
      <c r="C138" s="48"/>
      <c r="D138" s="48"/>
      <c r="E138" s="48"/>
      <c r="F138" s="48"/>
      <c r="G138" s="48"/>
      <c r="H138" s="48"/>
      <c r="I138" s="48"/>
      <c r="J138" s="48"/>
      <c r="K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row>
    <row r="139" spans="2:256" x14ac:dyDescent="0.2">
      <c r="B139" s="48"/>
      <c r="C139" s="48"/>
      <c r="D139" s="48"/>
      <c r="E139" s="48"/>
      <c r="F139" s="48"/>
      <c r="G139" s="48"/>
      <c r="H139" s="48"/>
      <c r="I139" s="48"/>
      <c r="J139" s="48"/>
      <c r="K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row>
    <row r="140" spans="2:256" x14ac:dyDescent="0.2">
      <c r="B140" s="48"/>
      <c r="C140" s="48"/>
      <c r="D140" s="48"/>
      <c r="E140" s="48"/>
      <c r="F140" s="48"/>
      <c r="G140" s="48"/>
      <c r="H140" s="48"/>
      <c r="I140" s="48"/>
      <c r="J140" s="48"/>
      <c r="K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row>
    <row r="141" spans="2:256" x14ac:dyDescent="0.2">
      <c r="B141" s="48"/>
      <c r="C141" s="48"/>
      <c r="D141" s="48"/>
      <c r="E141" s="48"/>
      <c r="F141" s="48"/>
      <c r="G141" s="48"/>
      <c r="H141" s="48"/>
      <c r="I141" s="48"/>
      <c r="J141" s="48"/>
      <c r="K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row>
    <row r="142" spans="2:256" x14ac:dyDescent="0.2">
      <c r="B142" s="48"/>
      <c r="C142" s="48"/>
      <c r="D142" s="48"/>
      <c r="E142" s="48"/>
      <c r="F142" s="48"/>
      <c r="G142" s="48"/>
      <c r="H142" s="48"/>
      <c r="I142" s="48"/>
      <c r="J142" s="48"/>
      <c r="K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row>
    <row r="143" spans="2:256" x14ac:dyDescent="0.2">
      <c r="B143" s="48"/>
      <c r="C143" s="48"/>
      <c r="D143" s="48"/>
      <c r="E143" s="48"/>
      <c r="F143" s="48"/>
      <c r="G143" s="48"/>
      <c r="H143" s="48"/>
      <c r="I143" s="48"/>
      <c r="J143" s="48"/>
      <c r="K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row>
    <row r="144" spans="2:256" x14ac:dyDescent="0.2">
      <c r="B144" s="48"/>
      <c r="C144" s="48"/>
      <c r="D144" s="48"/>
      <c r="E144" s="48"/>
      <c r="F144" s="48"/>
      <c r="G144" s="48"/>
      <c r="H144" s="48"/>
      <c r="I144" s="48"/>
      <c r="J144" s="48"/>
      <c r="K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row>
    <row r="145" spans="2:256" x14ac:dyDescent="0.2">
      <c r="B145" s="48"/>
      <c r="C145" s="48"/>
      <c r="D145" s="48"/>
      <c r="E145" s="48"/>
      <c r="F145" s="48"/>
      <c r="G145" s="48"/>
      <c r="H145" s="48"/>
      <c r="I145" s="48"/>
      <c r="J145" s="48"/>
      <c r="K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row>
    <row r="146" spans="2:256" x14ac:dyDescent="0.2">
      <c r="B146" s="48"/>
      <c r="C146" s="48"/>
      <c r="D146" s="48"/>
      <c r="E146" s="48"/>
      <c r="F146" s="48"/>
      <c r="G146" s="48"/>
      <c r="H146" s="48"/>
      <c r="I146" s="48"/>
      <c r="J146" s="48"/>
      <c r="K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row>
    <row r="147" spans="2:256" x14ac:dyDescent="0.2">
      <c r="B147" s="48"/>
      <c r="C147" s="48"/>
      <c r="D147" s="48"/>
      <c r="E147" s="48"/>
      <c r="F147" s="48"/>
      <c r="G147" s="48"/>
      <c r="H147" s="48"/>
      <c r="I147" s="48"/>
      <c r="J147" s="48"/>
      <c r="K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row>
    <row r="148" spans="2:256" x14ac:dyDescent="0.2">
      <c r="B148" s="48"/>
      <c r="C148" s="48"/>
      <c r="D148" s="48"/>
      <c r="E148" s="48"/>
      <c r="F148" s="48"/>
      <c r="G148" s="48"/>
      <c r="H148" s="48"/>
      <c r="I148" s="48"/>
      <c r="J148" s="48"/>
      <c r="K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row>
    <row r="149" spans="2:256" x14ac:dyDescent="0.2">
      <c r="B149" s="48"/>
      <c r="C149" s="48"/>
      <c r="D149" s="48"/>
      <c r="E149" s="48"/>
      <c r="F149" s="48"/>
      <c r="G149" s="48"/>
      <c r="H149" s="48"/>
      <c r="I149" s="48"/>
      <c r="J149" s="48"/>
      <c r="K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row>
    <row r="150" spans="2:256" x14ac:dyDescent="0.2">
      <c r="B150" s="48"/>
      <c r="C150" s="48"/>
      <c r="D150" s="48"/>
      <c r="E150" s="48"/>
      <c r="F150" s="48"/>
      <c r="G150" s="48"/>
      <c r="H150" s="48"/>
      <c r="I150" s="48"/>
      <c r="J150" s="48"/>
      <c r="K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row>
    <row r="151" spans="2:256" x14ac:dyDescent="0.2">
      <c r="B151" s="48"/>
      <c r="C151" s="48"/>
      <c r="D151" s="48"/>
      <c r="E151" s="48"/>
      <c r="F151" s="48"/>
      <c r="G151" s="48"/>
      <c r="H151" s="48"/>
      <c r="I151" s="48"/>
      <c r="J151" s="48"/>
      <c r="K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row>
    <row r="152" spans="2:256" x14ac:dyDescent="0.2">
      <c r="B152" s="48"/>
      <c r="C152" s="48"/>
      <c r="D152" s="48"/>
      <c r="E152" s="48"/>
      <c r="F152" s="48"/>
      <c r="G152" s="48"/>
      <c r="H152" s="48"/>
      <c r="I152" s="48"/>
      <c r="J152" s="48"/>
      <c r="K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row>
    <row r="153" spans="2:256" x14ac:dyDescent="0.2">
      <c r="B153" s="48"/>
      <c r="C153" s="48"/>
      <c r="D153" s="48"/>
      <c r="E153" s="48"/>
      <c r="F153" s="48"/>
      <c r="G153" s="48"/>
      <c r="H153" s="48"/>
      <c r="I153" s="48"/>
      <c r="J153" s="48"/>
      <c r="K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row>
    <row r="154" spans="2:256" x14ac:dyDescent="0.2">
      <c r="B154" s="48"/>
      <c r="C154" s="48"/>
      <c r="D154" s="48"/>
      <c r="E154" s="48"/>
      <c r="F154" s="48"/>
      <c r="G154" s="48"/>
      <c r="H154" s="48"/>
      <c r="I154" s="48"/>
      <c r="J154" s="48"/>
      <c r="K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row>
    <row r="155" spans="2:256" x14ac:dyDescent="0.2">
      <c r="B155" s="48"/>
      <c r="C155" s="48"/>
      <c r="D155" s="48"/>
      <c r="E155" s="48"/>
      <c r="F155" s="48"/>
      <c r="G155" s="48"/>
      <c r="H155" s="48"/>
      <c r="I155" s="48"/>
      <c r="J155" s="48"/>
      <c r="K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row>
    <row r="156" spans="2:256" x14ac:dyDescent="0.2">
      <c r="B156" s="48"/>
      <c r="C156" s="48"/>
      <c r="D156" s="48"/>
      <c r="E156" s="48"/>
      <c r="F156" s="48"/>
      <c r="G156" s="48"/>
      <c r="H156" s="48"/>
      <c r="I156" s="48"/>
      <c r="J156" s="48"/>
      <c r="K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row>
    <row r="157" spans="2:256" x14ac:dyDescent="0.2">
      <c r="B157" s="48"/>
      <c r="C157" s="48"/>
      <c r="D157" s="48"/>
      <c r="E157" s="48"/>
      <c r="F157" s="48"/>
      <c r="G157" s="48"/>
      <c r="H157" s="48"/>
      <c r="I157" s="48"/>
      <c r="J157" s="48"/>
      <c r="K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row>
    <row r="158" spans="2:256" x14ac:dyDescent="0.2">
      <c r="B158" s="48"/>
      <c r="C158" s="48"/>
      <c r="D158" s="48"/>
      <c r="E158" s="48"/>
      <c r="F158" s="48"/>
      <c r="G158" s="48"/>
      <c r="H158" s="48"/>
      <c r="I158" s="48"/>
      <c r="J158" s="48"/>
      <c r="K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row>
    <row r="159" spans="2:256" x14ac:dyDescent="0.2">
      <c r="B159" s="48"/>
      <c r="C159" s="48"/>
      <c r="D159" s="48"/>
      <c r="E159" s="48"/>
      <c r="F159" s="48"/>
      <c r="G159" s="48"/>
      <c r="H159" s="48"/>
      <c r="I159" s="48"/>
      <c r="J159" s="48"/>
      <c r="K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row>
    <row r="160" spans="2:256" x14ac:dyDescent="0.2">
      <c r="B160" s="48"/>
      <c r="C160" s="48"/>
      <c r="D160" s="48"/>
      <c r="E160" s="48"/>
      <c r="F160" s="48"/>
      <c r="G160" s="48"/>
      <c r="H160" s="48"/>
      <c r="I160" s="48"/>
      <c r="J160" s="48"/>
      <c r="K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row>
    <row r="161" spans="2:256" x14ac:dyDescent="0.2">
      <c r="B161" s="48"/>
      <c r="C161" s="48"/>
      <c r="D161" s="48"/>
      <c r="E161" s="48"/>
      <c r="F161" s="48"/>
      <c r="G161" s="48"/>
      <c r="H161" s="48"/>
      <c r="I161" s="48"/>
      <c r="J161" s="48"/>
      <c r="K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row>
    <row r="162" spans="2:256" x14ac:dyDescent="0.2">
      <c r="B162" s="48"/>
      <c r="C162" s="48"/>
      <c r="D162" s="48"/>
      <c r="E162" s="48"/>
      <c r="F162" s="48"/>
      <c r="G162" s="48"/>
      <c r="H162" s="48"/>
      <c r="I162" s="48"/>
      <c r="J162" s="48"/>
      <c r="K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row>
    <row r="163" spans="2:256" x14ac:dyDescent="0.2">
      <c r="B163" s="48"/>
      <c r="C163" s="48"/>
      <c r="D163" s="48"/>
      <c r="E163" s="48"/>
      <c r="F163" s="48"/>
      <c r="G163" s="48"/>
      <c r="H163" s="48"/>
      <c r="I163" s="48"/>
      <c r="J163" s="48"/>
      <c r="K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row>
    <row r="164" spans="2:256" x14ac:dyDescent="0.2">
      <c r="B164" s="48"/>
      <c r="C164" s="48"/>
      <c r="D164" s="48"/>
      <c r="E164" s="48"/>
      <c r="F164" s="48"/>
      <c r="G164" s="48"/>
      <c r="H164" s="48"/>
      <c r="I164" s="48"/>
      <c r="J164" s="48"/>
      <c r="K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row>
    <row r="165" spans="2:256" x14ac:dyDescent="0.2">
      <c r="B165" s="48"/>
      <c r="C165" s="48"/>
      <c r="D165" s="48"/>
      <c r="E165" s="48"/>
      <c r="F165" s="48"/>
      <c r="G165" s="48"/>
      <c r="H165" s="48"/>
      <c r="I165" s="48"/>
      <c r="J165" s="48"/>
      <c r="K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row>
    <row r="166" spans="2:256" x14ac:dyDescent="0.2">
      <c r="B166" s="48"/>
      <c r="C166" s="48"/>
      <c r="D166" s="48"/>
      <c r="E166" s="48"/>
      <c r="F166" s="48"/>
      <c r="G166" s="48"/>
      <c r="H166" s="48"/>
      <c r="I166" s="48"/>
      <c r="J166" s="48"/>
      <c r="K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row>
    <row r="167" spans="2:256" x14ac:dyDescent="0.2">
      <c r="B167" s="48"/>
      <c r="C167" s="48"/>
      <c r="D167" s="48"/>
      <c r="E167" s="48"/>
      <c r="F167" s="48"/>
      <c r="G167" s="48"/>
      <c r="H167" s="48"/>
      <c r="I167" s="48"/>
      <c r="J167" s="48"/>
      <c r="K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row>
    <row r="168" spans="2:256" x14ac:dyDescent="0.2">
      <c r="B168" s="48"/>
      <c r="C168" s="48"/>
      <c r="D168" s="48"/>
      <c r="E168" s="48"/>
      <c r="F168" s="48"/>
      <c r="G168" s="48"/>
      <c r="H168" s="48"/>
      <c r="I168" s="48"/>
      <c r="J168" s="48"/>
      <c r="K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row>
    <row r="169" spans="2:256" x14ac:dyDescent="0.2">
      <c r="B169" s="48"/>
      <c r="C169" s="48"/>
      <c r="D169" s="48"/>
      <c r="E169" s="48"/>
      <c r="F169" s="48"/>
      <c r="G169" s="48"/>
      <c r="H169" s="48"/>
      <c r="I169" s="48"/>
      <c r="J169" s="48"/>
      <c r="K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row>
    <row r="170" spans="2:256" x14ac:dyDescent="0.2">
      <c r="B170" s="48"/>
      <c r="C170" s="48"/>
      <c r="D170" s="48"/>
      <c r="E170" s="48"/>
      <c r="F170" s="48"/>
      <c r="G170" s="48"/>
      <c r="H170" s="48"/>
      <c r="I170" s="48"/>
      <c r="J170" s="48"/>
      <c r="K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row>
    <row r="171" spans="2:256" x14ac:dyDescent="0.2">
      <c r="B171" s="48"/>
      <c r="C171" s="48"/>
      <c r="D171" s="48"/>
      <c r="E171" s="48"/>
      <c r="F171" s="48"/>
      <c r="G171" s="48"/>
      <c r="H171" s="48"/>
      <c r="I171" s="48"/>
      <c r="J171" s="48"/>
      <c r="K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row>
    <row r="172" spans="2:256" x14ac:dyDescent="0.2">
      <c r="B172" s="48"/>
      <c r="C172" s="48"/>
      <c r="D172" s="48"/>
      <c r="E172" s="48"/>
      <c r="F172" s="48"/>
      <c r="G172" s="48"/>
      <c r="H172" s="48"/>
      <c r="I172" s="48"/>
      <c r="J172" s="48"/>
      <c r="K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row>
    <row r="173" spans="2:256" x14ac:dyDescent="0.2">
      <c r="B173" s="48"/>
      <c r="C173" s="48"/>
      <c r="D173" s="48"/>
      <c r="E173" s="48"/>
      <c r="F173" s="48"/>
      <c r="G173" s="48"/>
      <c r="H173" s="48"/>
      <c r="I173" s="48"/>
      <c r="J173" s="48"/>
      <c r="K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row>
    <row r="174" spans="2:256" x14ac:dyDescent="0.2">
      <c r="B174" s="48"/>
      <c r="C174" s="48"/>
      <c r="D174" s="48"/>
      <c r="E174" s="48"/>
      <c r="F174" s="48"/>
      <c r="G174" s="48"/>
      <c r="H174" s="48"/>
      <c r="I174" s="48"/>
      <c r="J174" s="48"/>
      <c r="K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row>
    <row r="175" spans="2:256" x14ac:dyDescent="0.2">
      <c r="B175" s="48"/>
      <c r="C175" s="48"/>
      <c r="D175" s="48"/>
      <c r="E175" s="48"/>
      <c r="F175" s="48"/>
      <c r="G175" s="48"/>
      <c r="H175" s="48"/>
      <c r="I175" s="48"/>
      <c r="J175" s="48"/>
      <c r="K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row>
    <row r="176" spans="2:256" x14ac:dyDescent="0.2">
      <c r="B176" s="48"/>
      <c r="C176" s="48"/>
      <c r="D176" s="48"/>
      <c r="E176" s="48"/>
      <c r="F176" s="48"/>
      <c r="G176" s="48"/>
      <c r="H176" s="48"/>
      <c r="I176" s="48"/>
      <c r="J176" s="48"/>
      <c r="K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row>
    <row r="177" spans="2:256" x14ac:dyDescent="0.2">
      <c r="B177" s="48"/>
      <c r="C177" s="48"/>
      <c r="D177" s="48"/>
      <c r="E177" s="48"/>
      <c r="F177" s="48"/>
      <c r="G177" s="48"/>
      <c r="H177" s="48"/>
      <c r="I177" s="48"/>
      <c r="J177" s="48"/>
      <c r="K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row>
    <row r="178" spans="2:256" x14ac:dyDescent="0.2">
      <c r="B178" s="48"/>
      <c r="C178" s="48"/>
      <c r="D178" s="48"/>
      <c r="E178" s="48"/>
      <c r="F178" s="48"/>
      <c r="G178" s="48"/>
      <c r="H178" s="48"/>
      <c r="I178" s="48"/>
      <c r="J178" s="48"/>
      <c r="K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row>
    <row r="179" spans="2:256" x14ac:dyDescent="0.2">
      <c r="B179" s="48"/>
      <c r="C179" s="48"/>
      <c r="D179" s="48"/>
      <c r="E179" s="48"/>
      <c r="F179" s="48"/>
      <c r="G179" s="48"/>
      <c r="H179" s="48"/>
      <c r="I179" s="48"/>
      <c r="J179" s="48"/>
      <c r="K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row>
    <row r="180" spans="2:256" x14ac:dyDescent="0.2">
      <c r="B180" s="48"/>
      <c r="C180" s="48"/>
      <c r="D180" s="48"/>
      <c r="E180" s="48"/>
      <c r="F180" s="48"/>
      <c r="G180" s="48"/>
      <c r="H180" s="48"/>
      <c r="I180" s="48"/>
      <c r="J180" s="48"/>
      <c r="K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row>
    <row r="181" spans="2:256" x14ac:dyDescent="0.2">
      <c r="B181" s="48"/>
      <c r="C181" s="48"/>
      <c r="D181" s="48"/>
      <c r="E181" s="48"/>
      <c r="F181" s="48"/>
      <c r="G181" s="48"/>
      <c r="H181" s="48"/>
      <c r="I181" s="48"/>
      <c r="J181" s="48"/>
      <c r="K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row>
    <row r="182" spans="2:256" x14ac:dyDescent="0.2">
      <c r="B182" s="48"/>
      <c r="C182" s="48"/>
      <c r="D182" s="48"/>
      <c r="E182" s="48"/>
      <c r="F182" s="48"/>
      <c r="G182" s="48"/>
      <c r="H182" s="48"/>
      <c r="I182" s="48"/>
      <c r="J182" s="48"/>
      <c r="K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row>
    <row r="183" spans="2:256" x14ac:dyDescent="0.2">
      <c r="B183" s="48"/>
      <c r="C183" s="48"/>
      <c r="D183" s="48"/>
      <c r="E183" s="48"/>
      <c r="F183" s="48"/>
      <c r="G183" s="48"/>
      <c r="H183" s="48"/>
      <c r="I183" s="48"/>
      <c r="J183" s="48"/>
      <c r="K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row>
    <row r="184" spans="2:256" x14ac:dyDescent="0.2">
      <c r="B184" s="48"/>
      <c r="C184" s="48"/>
      <c r="D184" s="48"/>
      <c r="E184" s="48"/>
      <c r="F184" s="48"/>
      <c r="G184" s="48"/>
      <c r="H184" s="48"/>
      <c r="I184" s="48"/>
      <c r="J184" s="48"/>
      <c r="K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row>
    <row r="185" spans="2:256" x14ac:dyDescent="0.2">
      <c r="B185" s="48"/>
      <c r="C185" s="48"/>
      <c r="D185" s="48"/>
      <c r="E185" s="48"/>
      <c r="F185" s="48"/>
      <c r="G185" s="48"/>
      <c r="H185" s="48"/>
      <c r="I185" s="48"/>
      <c r="J185" s="48"/>
      <c r="K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row>
    <row r="186" spans="2:256" x14ac:dyDescent="0.2">
      <c r="B186" s="48"/>
      <c r="C186" s="48"/>
      <c r="D186" s="48"/>
      <c r="E186" s="48"/>
      <c r="F186" s="48"/>
      <c r="G186" s="48"/>
      <c r="H186" s="48"/>
      <c r="I186" s="48"/>
      <c r="J186" s="48"/>
      <c r="K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row>
    <row r="187" spans="2:256" x14ac:dyDescent="0.2">
      <c r="B187" s="48"/>
      <c r="C187" s="48"/>
      <c r="D187" s="48"/>
      <c r="E187" s="48"/>
      <c r="F187" s="48"/>
      <c r="G187" s="48"/>
      <c r="H187" s="48"/>
      <c r="I187" s="48"/>
      <c r="J187" s="48"/>
      <c r="K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row>
    <row r="188" spans="2:256" x14ac:dyDescent="0.2">
      <c r="B188" s="48"/>
      <c r="C188" s="48"/>
      <c r="D188" s="48"/>
      <c r="E188" s="48"/>
      <c r="F188" s="48"/>
      <c r="G188" s="48"/>
      <c r="H188" s="48"/>
      <c r="I188" s="48"/>
      <c r="J188" s="48"/>
      <c r="K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row>
    <row r="189" spans="2:256" x14ac:dyDescent="0.2">
      <c r="B189" s="48"/>
      <c r="C189" s="48"/>
      <c r="D189" s="48"/>
      <c r="E189" s="48"/>
      <c r="F189" s="48"/>
      <c r="G189" s="48"/>
      <c r="H189" s="48"/>
      <c r="I189" s="48"/>
      <c r="J189" s="48"/>
      <c r="K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row>
    <row r="190" spans="2:256" x14ac:dyDescent="0.2">
      <c r="B190" s="48"/>
      <c r="C190" s="48"/>
      <c r="D190" s="48"/>
      <c r="E190" s="48"/>
      <c r="F190" s="48"/>
      <c r="G190" s="48"/>
      <c r="H190" s="48"/>
      <c r="I190" s="48"/>
      <c r="J190" s="48"/>
      <c r="K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row>
    <row r="191" spans="2:256" x14ac:dyDescent="0.2">
      <c r="B191" s="48"/>
      <c r="C191" s="48"/>
      <c r="D191" s="48"/>
      <c r="E191" s="48"/>
      <c r="F191" s="48"/>
      <c r="G191" s="48"/>
      <c r="H191" s="48"/>
      <c r="I191" s="48"/>
      <c r="J191" s="48"/>
      <c r="K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row>
    <row r="192" spans="2:256" x14ac:dyDescent="0.2">
      <c r="B192" s="48"/>
      <c r="C192" s="48"/>
      <c r="D192" s="48"/>
      <c r="E192" s="48"/>
      <c r="F192" s="48"/>
      <c r="G192" s="48"/>
      <c r="H192" s="48"/>
      <c r="I192" s="48"/>
      <c r="J192" s="48"/>
      <c r="K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row>
    <row r="193" spans="2:256" x14ac:dyDescent="0.2">
      <c r="B193" s="48"/>
      <c r="C193" s="48"/>
      <c r="D193" s="48"/>
      <c r="E193" s="48"/>
      <c r="F193" s="48"/>
      <c r="G193" s="48"/>
      <c r="H193" s="48"/>
      <c r="I193" s="48"/>
      <c r="J193" s="48"/>
      <c r="K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row>
    <row r="194" spans="2:256" x14ac:dyDescent="0.2">
      <c r="B194" s="48"/>
      <c r="C194" s="48"/>
      <c r="D194" s="48"/>
      <c r="E194" s="48"/>
      <c r="F194" s="48"/>
      <c r="G194" s="48"/>
      <c r="H194" s="48"/>
      <c r="I194" s="48"/>
      <c r="J194" s="48"/>
      <c r="K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row>
    <row r="195" spans="2:256" x14ac:dyDescent="0.2">
      <c r="B195" s="48"/>
      <c r="C195" s="48"/>
      <c r="D195" s="48"/>
      <c r="E195" s="48"/>
      <c r="F195" s="48"/>
      <c r="G195" s="48"/>
      <c r="H195" s="48"/>
      <c r="I195" s="48"/>
      <c r="J195" s="48"/>
      <c r="K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row>
    <row r="196" spans="2:256" x14ac:dyDescent="0.2">
      <c r="B196" s="48"/>
      <c r="C196" s="48"/>
      <c r="D196" s="48"/>
      <c r="E196" s="48"/>
      <c r="F196" s="48"/>
      <c r="G196" s="48"/>
      <c r="H196" s="48"/>
      <c r="I196" s="48"/>
      <c r="J196" s="48"/>
      <c r="K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row>
    <row r="197" spans="2:256" x14ac:dyDescent="0.2">
      <c r="B197" s="48"/>
      <c r="C197" s="48"/>
      <c r="D197" s="48"/>
      <c r="E197" s="48"/>
      <c r="F197" s="48"/>
      <c r="G197" s="48"/>
      <c r="H197" s="48"/>
      <c r="I197" s="48"/>
      <c r="J197" s="48"/>
      <c r="K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row>
    <row r="198" spans="2:256" x14ac:dyDescent="0.2">
      <c r="B198" s="48"/>
      <c r="C198" s="48"/>
      <c r="D198" s="48"/>
      <c r="E198" s="48"/>
      <c r="F198" s="48"/>
      <c r="G198" s="48"/>
      <c r="H198" s="48"/>
      <c r="I198" s="48"/>
      <c r="J198" s="48"/>
      <c r="K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row>
    <row r="199" spans="2:256" x14ac:dyDescent="0.2">
      <c r="B199" s="48"/>
      <c r="C199" s="48"/>
      <c r="D199" s="48"/>
      <c r="E199" s="48"/>
      <c r="F199" s="48"/>
      <c r="G199" s="48"/>
      <c r="H199" s="48"/>
      <c r="I199" s="48"/>
      <c r="J199" s="48"/>
      <c r="K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row>
    <row r="200" spans="2:256" x14ac:dyDescent="0.2">
      <c r="B200" s="48"/>
      <c r="C200" s="48"/>
      <c r="D200" s="48"/>
      <c r="E200" s="48"/>
      <c r="F200" s="48"/>
      <c r="G200" s="48"/>
      <c r="H200" s="48"/>
      <c r="I200" s="48"/>
      <c r="J200" s="48"/>
      <c r="K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row>
    <row r="201" spans="2:256" x14ac:dyDescent="0.2">
      <c r="B201" s="48"/>
      <c r="C201" s="48"/>
      <c r="D201" s="48"/>
      <c r="E201" s="48"/>
      <c r="F201" s="48"/>
      <c r="G201" s="48"/>
      <c r="H201" s="48"/>
      <c r="I201" s="48"/>
      <c r="J201" s="48"/>
      <c r="K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row>
    <row r="202" spans="2:256" x14ac:dyDescent="0.2">
      <c r="B202" s="48"/>
      <c r="C202" s="48"/>
      <c r="D202" s="48"/>
      <c r="E202" s="48"/>
      <c r="F202" s="48"/>
      <c r="G202" s="48"/>
      <c r="H202" s="48"/>
      <c r="I202" s="48"/>
      <c r="J202" s="48"/>
      <c r="K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row>
    <row r="203" spans="2:256" x14ac:dyDescent="0.2">
      <c r="B203" s="48"/>
      <c r="C203" s="48"/>
      <c r="D203" s="48"/>
      <c r="E203" s="48"/>
      <c r="F203" s="48"/>
      <c r="G203" s="48"/>
      <c r="H203" s="48"/>
      <c r="I203" s="48"/>
      <c r="J203" s="48"/>
      <c r="K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row>
    <row r="204" spans="2:256" x14ac:dyDescent="0.2">
      <c r="B204" s="48"/>
      <c r="C204" s="48"/>
      <c r="D204" s="48"/>
      <c r="E204" s="48"/>
      <c r="F204" s="48"/>
      <c r="G204" s="48"/>
      <c r="H204" s="48"/>
      <c r="I204" s="48"/>
      <c r="J204" s="48"/>
      <c r="K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row>
    <row r="205" spans="2:256" x14ac:dyDescent="0.2">
      <c r="B205" s="48"/>
      <c r="C205" s="48"/>
      <c r="D205" s="48"/>
      <c r="E205" s="48"/>
      <c r="F205" s="48"/>
      <c r="G205" s="48"/>
      <c r="H205" s="48"/>
      <c r="I205" s="48"/>
      <c r="J205" s="48"/>
      <c r="K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row>
    <row r="206" spans="2:256" x14ac:dyDescent="0.2">
      <c r="B206" s="48"/>
      <c r="C206" s="48"/>
      <c r="D206" s="48"/>
      <c r="E206" s="48"/>
      <c r="F206" s="48"/>
      <c r="G206" s="48"/>
      <c r="H206" s="48"/>
      <c r="I206" s="48"/>
      <c r="J206" s="48"/>
      <c r="K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row>
    <row r="207" spans="2:256" x14ac:dyDescent="0.2">
      <c r="B207" s="48"/>
      <c r="C207" s="48"/>
      <c r="D207" s="48"/>
      <c r="E207" s="48"/>
      <c r="F207" s="48"/>
      <c r="G207" s="48"/>
      <c r="H207" s="48"/>
      <c r="I207" s="48"/>
      <c r="J207" s="48"/>
      <c r="K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row>
    <row r="208" spans="2:256" x14ac:dyDescent="0.2">
      <c r="B208" s="48"/>
      <c r="C208" s="48"/>
      <c r="D208" s="48"/>
      <c r="E208" s="48"/>
      <c r="F208" s="48"/>
      <c r="G208" s="48"/>
      <c r="H208" s="48"/>
      <c r="I208" s="48"/>
      <c r="J208" s="48"/>
      <c r="K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row>
    <row r="209" spans="2:256" x14ac:dyDescent="0.2">
      <c r="B209" s="48"/>
      <c r="C209" s="48"/>
      <c r="D209" s="48"/>
      <c r="E209" s="48"/>
      <c r="F209" s="48"/>
      <c r="G209" s="48"/>
      <c r="H209" s="48"/>
      <c r="I209" s="48"/>
      <c r="J209" s="48"/>
      <c r="K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row>
    <row r="210" spans="2:256" x14ac:dyDescent="0.2">
      <c r="B210" s="48"/>
      <c r="C210" s="48"/>
      <c r="D210" s="48"/>
      <c r="E210" s="48"/>
      <c r="F210" s="48"/>
      <c r="G210" s="48"/>
      <c r="H210" s="48"/>
      <c r="I210" s="48"/>
      <c r="J210" s="48"/>
      <c r="K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row>
    <row r="211" spans="2:256" x14ac:dyDescent="0.2">
      <c r="B211" s="48"/>
      <c r="C211" s="48"/>
      <c r="D211" s="48"/>
      <c r="E211" s="48"/>
      <c r="F211" s="48"/>
      <c r="G211" s="48"/>
      <c r="H211" s="48"/>
      <c r="I211" s="48"/>
      <c r="J211" s="48"/>
      <c r="K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row>
    <row r="212" spans="2:256" x14ac:dyDescent="0.2">
      <c r="B212" s="48"/>
      <c r="C212" s="48"/>
      <c r="D212" s="48"/>
      <c r="E212" s="48"/>
      <c r="F212" s="48"/>
      <c r="G212" s="48"/>
      <c r="H212" s="48"/>
      <c r="I212" s="48"/>
      <c r="J212" s="48"/>
      <c r="K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row>
    <row r="213" spans="2:256" x14ac:dyDescent="0.2">
      <c r="B213" s="48"/>
      <c r="C213" s="48"/>
      <c r="D213" s="48"/>
      <c r="E213" s="48"/>
      <c r="F213" s="48"/>
      <c r="G213" s="48"/>
      <c r="H213" s="48"/>
      <c r="I213" s="48"/>
      <c r="J213" s="48"/>
      <c r="K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row>
    <row r="214" spans="2:256" x14ac:dyDescent="0.2">
      <c r="B214" s="48"/>
      <c r="C214" s="48"/>
      <c r="D214" s="48"/>
      <c r="E214" s="48"/>
      <c r="F214" s="48"/>
      <c r="G214" s="48"/>
      <c r="H214" s="48"/>
      <c r="I214" s="48"/>
      <c r="J214" s="48"/>
      <c r="K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row>
    <row r="215" spans="2:256" x14ac:dyDescent="0.2">
      <c r="B215" s="48"/>
      <c r="C215" s="48"/>
      <c r="D215" s="48"/>
      <c r="E215" s="48"/>
      <c r="F215" s="48"/>
      <c r="G215" s="48"/>
      <c r="H215" s="48"/>
      <c r="I215" s="48"/>
      <c r="J215" s="48"/>
      <c r="K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row>
    <row r="216" spans="2:256" x14ac:dyDescent="0.2">
      <c r="B216" s="48"/>
      <c r="C216" s="48"/>
      <c r="D216" s="48"/>
      <c r="E216" s="48"/>
      <c r="F216" s="48"/>
      <c r="G216" s="48"/>
      <c r="H216" s="48"/>
      <c r="I216" s="48"/>
      <c r="J216" s="48"/>
      <c r="K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row>
    <row r="217" spans="2:256" x14ac:dyDescent="0.2">
      <c r="B217" s="48"/>
      <c r="C217" s="48"/>
      <c r="D217" s="48"/>
      <c r="E217" s="48"/>
      <c r="F217" s="48"/>
      <c r="G217" s="48"/>
      <c r="H217" s="48"/>
      <c r="I217" s="48"/>
      <c r="J217" s="48"/>
      <c r="K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row>
    <row r="218" spans="2:256" x14ac:dyDescent="0.2">
      <c r="B218" s="48"/>
      <c r="C218" s="48"/>
      <c r="D218" s="48"/>
      <c r="E218" s="48"/>
      <c r="F218" s="48"/>
      <c r="G218" s="48"/>
      <c r="H218" s="48"/>
      <c r="I218" s="48"/>
      <c r="J218" s="48"/>
      <c r="K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row>
    <row r="219" spans="2:256" x14ac:dyDescent="0.2">
      <c r="B219" s="48"/>
      <c r="C219" s="48"/>
      <c r="D219" s="48"/>
      <c r="E219" s="48"/>
      <c r="F219" s="48"/>
      <c r="G219" s="48"/>
      <c r="H219" s="48"/>
      <c r="I219" s="48"/>
      <c r="J219" s="48"/>
      <c r="K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row>
    <row r="220" spans="2:256" x14ac:dyDescent="0.2">
      <c r="B220" s="48"/>
      <c r="C220" s="48"/>
      <c r="D220" s="48"/>
      <c r="E220" s="48"/>
      <c r="F220" s="48"/>
      <c r="G220" s="48"/>
      <c r="H220" s="48"/>
      <c r="I220" s="48"/>
      <c r="J220" s="48"/>
      <c r="K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row>
    <row r="221" spans="2:256" x14ac:dyDescent="0.2">
      <c r="B221" s="48"/>
      <c r="C221" s="48"/>
      <c r="D221" s="48"/>
      <c r="E221" s="48"/>
      <c r="F221" s="48"/>
      <c r="G221" s="48"/>
      <c r="H221" s="48"/>
      <c r="I221" s="48"/>
      <c r="J221" s="48"/>
      <c r="K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row>
    <row r="222" spans="2:256" x14ac:dyDescent="0.2">
      <c r="B222" s="48"/>
      <c r="C222" s="48"/>
      <c r="D222" s="48"/>
      <c r="E222" s="48"/>
      <c r="F222" s="48"/>
      <c r="G222" s="48"/>
      <c r="H222" s="48"/>
      <c r="I222" s="48"/>
      <c r="J222" s="48"/>
      <c r="K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row>
    <row r="223" spans="2:256" x14ac:dyDescent="0.2">
      <c r="B223" s="48"/>
      <c r="C223" s="48"/>
      <c r="D223" s="48"/>
      <c r="E223" s="48"/>
      <c r="F223" s="48"/>
      <c r="G223" s="48"/>
      <c r="H223" s="48"/>
      <c r="I223" s="48"/>
      <c r="J223" s="48"/>
      <c r="K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row>
    <row r="224" spans="2:256" x14ac:dyDescent="0.2">
      <c r="B224" s="48"/>
      <c r="C224" s="48"/>
      <c r="D224" s="48"/>
      <c r="E224" s="48"/>
      <c r="F224" s="48"/>
      <c r="G224" s="48"/>
      <c r="H224" s="48"/>
      <c r="I224" s="48"/>
      <c r="J224" s="48"/>
      <c r="K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row>
    <row r="225" spans="2:256" x14ac:dyDescent="0.2">
      <c r="B225" s="48"/>
      <c r="C225" s="48"/>
      <c r="D225" s="48"/>
      <c r="E225" s="48"/>
      <c r="F225" s="48"/>
      <c r="G225" s="48"/>
      <c r="H225" s="48"/>
      <c r="I225" s="48"/>
      <c r="J225" s="48"/>
      <c r="K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row>
    <row r="226" spans="2:256" x14ac:dyDescent="0.2">
      <c r="B226" s="48"/>
      <c r="C226" s="48"/>
      <c r="D226" s="48"/>
      <c r="E226" s="48"/>
      <c r="F226" s="48"/>
      <c r="G226" s="48"/>
      <c r="H226" s="48"/>
      <c r="I226" s="48"/>
      <c r="J226" s="48"/>
      <c r="K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row>
    <row r="227" spans="2:256" x14ac:dyDescent="0.2">
      <c r="B227" s="48"/>
      <c r="C227" s="48"/>
      <c r="D227" s="48"/>
      <c r="E227" s="48"/>
      <c r="F227" s="48"/>
      <c r="G227" s="48"/>
      <c r="H227" s="48"/>
      <c r="I227" s="48"/>
      <c r="J227" s="48"/>
      <c r="K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row>
    <row r="228" spans="2:256" x14ac:dyDescent="0.2">
      <c r="B228" s="48"/>
      <c r="C228" s="48"/>
      <c r="D228" s="48"/>
      <c r="E228" s="48"/>
      <c r="F228" s="48"/>
      <c r="G228" s="48"/>
      <c r="H228" s="48"/>
      <c r="I228" s="48"/>
      <c r="J228" s="48"/>
      <c r="K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row>
    <row r="229" spans="2:256" x14ac:dyDescent="0.2">
      <c r="B229" s="48"/>
      <c r="C229" s="48"/>
      <c r="D229" s="48"/>
      <c r="E229" s="48"/>
      <c r="F229" s="48"/>
      <c r="G229" s="48"/>
      <c r="H229" s="48"/>
      <c r="I229" s="48"/>
      <c r="J229" s="48"/>
      <c r="K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row>
    <row r="230" spans="2:256" x14ac:dyDescent="0.2">
      <c r="B230" s="48"/>
      <c r="C230" s="48"/>
      <c r="D230" s="48"/>
      <c r="E230" s="48"/>
      <c r="F230" s="48"/>
      <c r="G230" s="48"/>
      <c r="H230" s="48"/>
      <c r="I230" s="48"/>
      <c r="J230" s="48"/>
      <c r="K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row>
    <row r="231" spans="2:256" x14ac:dyDescent="0.2">
      <c r="B231" s="48"/>
      <c r="C231" s="48"/>
      <c r="D231" s="48"/>
      <c r="E231" s="48"/>
      <c r="F231" s="48"/>
      <c r="G231" s="48"/>
      <c r="H231" s="48"/>
      <c r="I231" s="48"/>
      <c r="J231" s="48"/>
      <c r="K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row>
    <row r="232" spans="2:256" x14ac:dyDescent="0.2">
      <c r="B232" s="48"/>
      <c r="C232" s="48"/>
      <c r="D232" s="48"/>
      <c r="E232" s="48"/>
      <c r="F232" s="48"/>
      <c r="G232" s="48"/>
      <c r="H232" s="48"/>
      <c r="I232" s="48"/>
      <c r="J232" s="48"/>
      <c r="K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row>
    <row r="233" spans="2:256" x14ac:dyDescent="0.2">
      <c r="B233" s="48"/>
      <c r="C233" s="48"/>
      <c r="D233" s="48"/>
      <c r="E233" s="48"/>
      <c r="F233" s="48"/>
      <c r="G233" s="48"/>
      <c r="H233" s="48"/>
      <c r="I233" s="48"/>
      <c r="J233" s="48"/>
      <c r="K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row>
    <row r="234" spans="2:256" x14ac:dyDescent="0.2">
      <c r="B234" s="48"/>
      <c r="C234" s="48"/>
      <c r="D234" s="48"/>
      <c r="E234" s="48"/>
      <c r="F234" s="48"/>
      <c r="G234" s="48"/>
      <c r="H234" s="48"/>
      <c r="I234" s="48"/>
      <c r="J234" s="48"/>
      <c r="K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row>
    <row r="235" spans="2:256" x14ac:dyDescent="0.2">
      <c r="B235" s="48"/>
      <c r="C235" s="48"/>
      <c r="D235" s="48"/>
      <c r="E235" s="48"/>
      <c r="F235" s="48"/>
      <c r="G235" s="48"/>
      <c r="H235" s="48"/>
      <c r="I235" s="48"/>
      <c r="J235" s="48"/>
      <c r="K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row>
    <row r="236" spans="2:256" x14ac:dyDescent="0.2">
      <c r="B236" s="48"/>
      <c r="C236" s="48"/>
      <c r="D236" s="48"/>
      <c r="E236" s="48"/>
      <c r="F236" s="48"/>
      <c r="G236" s="48"/>
      <c r="H236" s="48"/>
      <c r="I236" s="48"/>
      <c r="J236" s="48"/>
      <c r="K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row>
    <row r="237" spans="2:256" x14ac:dyDescent="0.2">
      <c r="B237" s="48"/>
      <c r="C237" s="48"/>
      <c r="D237" s="48"/>
      <c r="E237" s="48"/>
      <c r="F237" s="48"/>
      <c r="G237" s="48"/>
      <c r="H237" s="48"/>
      <c r="I237" s="48"/>
      <c r="J237" s="48"/>
      <c r="K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row>
    <row r="238" spans="2:256" x14ac:dyDescent="0.2">
      <c r="B238" s="48"/>
      <c r="C238" s="48"/>
      <c r="D238" s="48"/>
      <c r="E238" s="48"/>
      <c r="F238" s="48"/>
      <c r="G238" s="48"/>
      <c r="H238" s="48"/>
      <c r="I238" s="48"/>
      <c r="J238" s="48"/>
      <c r="K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row>
    <row r="239" spans="2:256" x14ac:dyDescent="0.2">
      <c r="B239" s="48"/>
      <c r="C239" s="48"/>
      <c r="D239" s="48"/>
      <c r="E239" s="48"/>
      <c r="F239" s="48"/>
      <c r="G239" s="48"/>
      <c r="H239" s="48"/>
      <c r="I239" s="48"/>
      <c r="J239" s="48"/>
      <c r="K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row>
    <row r="240" spans="2:256" x14ac:dyDescent="0.2">
      <c r="B240" s="48"/>
      <c r="C240" s="48"/>
      <c r="D240" s="48"/>
      <c r="E240" s="48"/>
      <c r="F240" s="48"/>
      <c r="G240" s="48"/>
      <c r="H240" s="48"/>
      <c r="I240" s="48"/>
      <c r="J240" s="48"/>
      <c r="K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row>
    <row r="241" spans="2:256" x14ac:dyDescent="0.2">
      <c r="B241" s="48"/>
      <c r="C241" s="48"/>
      <c r="D241" s="48"/>
      <c r="E241" s="48"/>
      <c r="F241" s="48"/>
      <c r="G241" s="48"/>
      <c r="H241" s="48"/>
      <c r="I241" s="48"/>
      <c r="J241" s="48"/>
      <c r="K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row>
    <row r="242" spans="2:256" x14ac:dyDescent="0.2">
      <c r="B242" s="48"/>
      <c r="C242" s="48"/>
      <c r="D242" s="48"/>
      <c r="E242" s="48"/>
      <c r="F242" s="48"/>
      <c r="G242" s="48"/>
      <c r="H242" s="48"/>
      <c r="I242" s="48"/>
      <c r="J242" s="48"/>
      <c r="K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row>
    <row r="243" spans="2:256" x14ac:dyDescent="0.2">
      <c r="B243" s="48"/>
      <c r="C243" s="48"/>
      <c r="D243" s="48"/>
      <c r="E243" s="48"/>
      <c r="F243" s="48"/>
      <c r="G243" s="48"/>
      <c r="H243" s="48"/>
      <c r="I243" s="48"/>
      <c r="J243" s="48"/>
      <c r="K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row>
    <row r="244" spans="2:256" x14ac:dyDescent="0.2">
      <c r="B244" s="48"/>
      <c r="C244" s="48"/>
      <c r="D244" s="48"/>
      <c r="E244" s="48"/>
      <c r="F244" s="48"/>
      <c r="G244" s="48"/>
      <c r="H244" s="48"/>
      <c r="I244" s="48"/>
      <c r="J244" s="48"/>
      <c r="K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row>
    <row r="245" spans="2:256" x14ac:dyDescent="0.2">
      <c r="B245" s="48"/>
      <c r="C245" s="48"/>
      <c r="D245" s="48"/>
      <c r="E245" s="48"/>
      <c r="F245" s="48"/>
      <c r="G245" s="48"/>
      <c r="H245" s="48"/>
      <c r="I245" s="48"/>
      <c r="J245" s="48"/>
      <c r="K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row>
    <row r="246" spans="2:256" x14ac:dyDescent="0.2">
      <c r="B246" s="48"/>
      <c r="C246" s="48"/>
      <c r="D246" s="48"/>
      <c r="E246" s="48"/>
      <c r="F246" s="48"/>
      <c r="G246" s="48"/>
      <c r="H246" s="48"/>
      <c r="I246" s="48"/>
      <c r="J246" s="48"/>
      <c r="K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row>
    <row r="247" spans="2:256" x14ac:dyDescent="0.2">
      <c r="B247" s="48"/>
      <c r="C247" s="48"/>
      <c r="D247" s="48"/>
      <c r="E247" s="48"/>
      <c r="F247" s="48"/>
      <c r="G247" s="48"/>
      <c r="H247" s="48"/>
      <c r="I247" s="48"/>
      <c r="J247" s="48"/>
      <c r="K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row>
    <row r="248" spans="2:256" x14ac:dyDescent="0.2">
      <c r="B248" s="48"/>
      <c r="C248" s="48"/>
      <c r="D248" s="48"/>
      <c r="E248" s="48"/>
      <c r="F248" s="48"/>
      <c r="G248" s="48"/>
      <c r="H248" s="48"/>
      <c r="I248" s="48"/>
      <c r="J248" s="48"/>
      <c r="K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row>
    <row r="249" spans="2:256" x14ac:dyDescent="0.2">
      <c r="B249" s="48"/>
      <c r="C249" s="48"/>
      <c r="D249" s="48"/>
      <c r="E249" s="48"/>
      <c r="F249" s="48"/>
      <c r="G249" s="48"/>
      <c r="H249" s="48"/>
      <c r="I249" s="48"/>
      <c r="J249" s="48"/>
      <c r="K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row>
    <row r="250" spans="2:256" x14ac:dyDescent="0.2">
      <c r="B250" s="48"/>
      <c r="C250" s="48"/>
      <c r="D250" s="48"/>
      <c r="E250" s="48"/>
      <c r="F250" s="48"/>
      <c r="G250" s="48"/>
      <c r="H250" s="48"/>
      <c r="I250" s="48"/>
      <c r="J250" s="48"/>
      <c r="K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row>
    <row r="251" spans="2:256" x14ac:dyDescent="0.2">
      <c r="B251" s="48"/>
      <c r="C251" s="48"/>
      <c r="D251" s="48"/>
      <c r="E251" s="48"/>
      <c r="F251" s="48"/>
      <c r="G251" s="48"/>
      <c r="H251" s="48"/>
      <c r="I251" s="48"/>
      <c r="J251" s="48"/>
      <c r="K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row>
    <row r="252" spans="2:256" x14ac:dyDescent="0.2">
      <c r="B252" s="48"/>
      <c r="C252" s="48"/>
      <c r="D252" s="48"/>
      <c r="E252" s="48"/>
      <c r="F252" s="48"/>
      <c r="G252" s="48"/>
      <c r="H252" s="48"/>
      <c r="I252" s="48"/>
      <c r="J252" s="48"/>
      <c r="K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row>
    <row r="253" spans="2:256" x14ac:dyDescent="0.2">
      <c r="B253" s="48"/>
      <c r="C253" s="48"/>
      <c r="D253" s="48"/>
      <c r="E253" s="48"/>
      <c r="F253" s="48"/>
      <c r="G253" s="48"/>
      <c r="H253" s="48"/>
      <c r="I253" s="48"/>
      <c r="J253" s="48"/>
      <c r="K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row>
    <row r="254" spans="2:256" x14ac:dyDescent="0.2">
      <c r="B254" s="48"/>
      <c r="C254" s="48"/>
      <c r="D254" s="48"/>
      <c r="E254" s="48"/>
      <c r="F254" s="48"/>
      <c r="G254" s="48"/>
      <c r="H254" s="48"/>
      <c r="I254" s="48"/>
      <c r="J254" s="48"/>
      <c r="K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row>
    <row r="255" spans="2:256" x14ac:dyDescent="0.2">
      <c r="B255" s="48"/>
      <c r="C255" s="48"/>
      <c r="D255" s="48"/>
      <c r="E255" s="48"/>
      <c r="F255" s="48"/>
      <c r="G255" s="48"/>
      <c r="H255" s="48"/>
      <c r="I255" s="48"/>
      <c r="J255" s="48"/>
      <c r="K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row>
    <row r="256" spans="2:256" x14ac:dyDescent="0.2">
      <c r="B256" s="48"/>
      <c r="C256" s="48"/>
      <c r="D256" s="48"/>
      <c r="E256" s="48"/>
      <c r="F256" s="48"/>
      <c r="G256" s="48"/>
      <c r="H256" s="48"/>
      <c r="I256" s="48"/>
      <c r="J256" s="48"/>
      <c r="K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row>
    <row r="257" spans="2:256" x14ac:dyDescent="0.2">
      <c r="B257" s="48"/>
      <c r="C257" s="48"/>
      <c r="D257" s="48"/>
      <c r="E257" s="48"/>
      <c r="F257" s="48"/>
      <c r="G257" s="48"/>
      <c r="H257" s="48"/>
      <c r="I257" s="48"/>
      <c r="J257" s="48"/>
      <c r="K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row>
    <row r="258" spans="2:256" x14ac:dyDescent="0.2">
      <c r="B258" s="48"/>
      <c r="C258" s="48"/>
      <c r="D258" s="48"/>
      <c r="E258" s="48"/>
      <c r="F258" s="48"/>
      <c r="G258" s="48"/>
      <c r="H258" s="48"/>
      <c r="I258" s="48"/>
      <c r="J258" s="48"/>
      <c r="K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row>
    <row r="259" spans="2:256" x14ac:dyDescent="0.2">
      <c r="B259" s="48"/>
      <c r="C259" s="48"/>
      <c r="D259" s="48"/>
      <c r="E259" s="48"/>
      <c r="F259" s="48"/>
      <c r="G259" s="48"/>
      <c r="H259" s="48"/>
      <c r="I259" s="48"/>
      <c r="J259" s="48"/>
      <c r="K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row>
    <row r="260" spans="2:256" x14ac:dyDescent="0.2">
      <c r="B260" s="48"/>
      <c r="C260" s="48"/>
      <c r="D260" s="48"/>
      <c r="E260" s="48"/>
      <c r="F260" s="48"/>
      <c r="G260" s="48"/>
      <c r="H260" s="48"/>
      <c r="I260" s="48"/>
      <c r="J260" s="48"/>
      <c r="K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row>
    <row r="261" spans="2:256" x14ac:dyDescent="0.2">
      <c r="B261" s="48"/>
      <c r="C261" s="48"/>
      <c r="D261" s="48"/>
      <c r="E261" s="48"/>
      <c r="F261" s="48"/>
      <c r="G261" s="48"/>
      <c r="H261" s="48"/>
      <c r="I261" s="48"/>
      <c r="J261" s="48"/>
      <c r="K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row>
    <row r="262" spans="2:256" x14ac:dyDescent="0.2">
      <c r="B262" s="48"/>
      <c r="C262" s="48"/>
      <c r="D262" s="48"/>
      <c r="E262" s="48"/>
      <c r="F262" s="48"/>
      <c r="G262" s="48"/>
      <c r="H262" s="48"/>
      <c r="I262" s="48"/>
      <c r="J262" s="48"/>
      <c r="K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row>
    <row r="263" spans="2:256" x14ac:dyDescent="0.2">
      <c r="B263" s="48"/>
      <c r="C263" s="48"/>
      <c r="D263" s="48"/>
      <c r="E263" s="48"/>
      <c r="F263" s="48"/>
      <c r="G263" s="48"/>
      <c r="H263" s="48"/>
      <c r="I263" s="48"/>
      <c r="J263" s="48"/>
      <c r="K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row>
    <row r="264" spans="2:256" x14ac:dyDescent="0.2">
      <c r="B264" s="48"/>
      <c r="C264" s="48"/>
      <c r="D264" s="48"/>
      <c r="E264" s="48"/>
      <c r="F264" s="48"/>
      <c r="G264" s="48"/>
      <c r="H264" s="48"/>
      <c r="I264" s="48"/>
      <c r="J264" s="48"/>
      <c r="K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row>
    <row r="265" spans="2:256" x14ac:dyDescent="0.2">
      <c r="B265" s="48"/>
      <c r="C265" s="48"/>
      <c r="D265" s="48"/>
      <c r="E265" s="48"/>
      <c r="F265" s="48"/>
      <c r="G265" s="48"/>
      <c r="H265" s="48"/>
      <c r="I265" s="48"/>
      <c r="J265" s="48"/>
      <c r="K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row>
    <row r="266" spans="2:256" x14ac:dyDescent="0.2">
      <c r="B266" s="48"/>
      <c r="C266" s="48"/>
      <c r="D266" s="48"/>
      <c r="E266" s="48"/>
      <c r="F266" s="48"/>
      <c r="G266" s="48"/>
      <c r="H266" s="48"/>
      <c r="I266" s="48"/>
      <c r="J266" s="48"/>
      <c r="K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row>
    <row r="267" spans="2:256" x14ac:dyDescent="0.2">
      <c r="B267" s="48"/>
      <c r="C267" s="48"/>
      <c r="D267" s="48"/>
      <c r="E267" s="48"/>
      <c r="F267" s="48"/>
      <c r="G267" s="48"/>
      <c r="H267" s="48"/>
      <c r="I267" s="48"/>
      <c r="J267" s="48"/>
      <c r="K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row>
    <row r="268" spans="2:256" x14ac:dyDescent="0.2">
      <c r="B268" s="48"/>
      <c r="C268" s="48"/>
      <c r="D268" s="48"/>
      <c r="E268" s="48"/>
      <c r="F268" s="48"/>
      <c r="G268" s="48"/>
      <c r="H268" s="48"/>
      <c r="I268" s="48"/>
      <c r="J268" s="48"/>
      <c r="K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row>
    <row r="269" spans="2:256" x14ac:dyDescent="0.2">
      <c r="B269" s="48"/>
      <c r="C269" s="48"/>
      <c r="D269" s="48"/>
      <c r="E269" s="48"/>
      <c r="F269" s="48"/>
      <c r="G269" s="48"/>
      <c r="H269" s="48"/>
      <c r="I269" s="48"/>
      <c r="J269" s="48"/>
      <c r="K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row>
    <row r="270" spans="2:256" x14ac:dyDescent="0.2">
      <c r="B270" s="48"/>
      <c r="C270" s="48"/>
      <c r="D270" s="48"/>
      <c r="E270" s="48"/>
      <c r="F270" s="48"/>
      <c r="G270" s="48"/>
      <c r="H270" s="48"/>
      <c r="I270" s="48"/>
      <c r="J270" s="48"/>
      <c r="K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row>
    <row r="271" spans="2:256" x14ac:dyDescent="0.2">
      <c r="B271" s="48"/>
      <c r="C271" s="48"/>
      <c r="D271" s="48"/>
      <c r="E271" s="48"/>
      <c r="F271" s="48"/>
      <c r="G271" s="48"/>
      <c r="H271" s="48"/>
      <c r="I271" s="48"/>
      <c r="J271" s="48"/>
      <c r="K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row>
    <row r="272" spans="2:256" x14ac:dyDescent="0.2">
      <c r="B272" s="48"/>
      <c r="C272" s="48"/>
      <c r="D272" s="48"/>
      <c r="E272" s="48"/>
      <c r="F272" s="48"/>
      <c r="G272" s="48"/>
      <c r="H272" s="48"/>
      <c r="I272" s="48"/>
      <c r="J272" s="48"/>
      <c r="K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row>
    <row r="273" spans="2:256" x14ac:dyDescent="0.2">
      <c r="B273" s="48"/>
      <c r="C273" s="48"/>
      <c r="D273" s="48"/>
      <c r="E273" s="48"/>
      <c r="F273" s="48"/>
      <c r="G273" s="48"/>
      <c r="H273" s="48"/>
      <c r="I273" s="48"/>
      <c r="J273" s="48"/>
      <c r="K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row>
    <row r="274" spans="2:256" x14ac:dyDescent="0.2">
      <c r="B274" s="48"/>
      <c r="C274" s="48"/>
      <c r="D274" s="48"/>
      <c r="E274" s="48"/>
      <c r="F274" s="48"/>
      <c r="G274" s="48"/>
      <c r="H274" s="48"/>
      <c r="I274" s="48"/>
      <c r="J274" s="48"/>
      <c r="K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row>
    <row r="275" spans="2:256" x14ac:dyDescent="0.2">
      <c r="B275" s="48"/>
      <c r="C275" s="48"/>
      <c r="D275" s="48"/>
      <c r="E275" s="48"/>
      <c r="F275" s="48"/>
      <c r="G275" s="48"/>
      <c r="H275" s="48"/>
      <c r="I275" s="48"/>
      <c r="J275" s="48"/>
      <c r="K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row>
    <row r="276" spans="2:256" x14ac:dyDescent="0.2">
      <c r="B276" s="48"/>
      <c r="C276" s="48"/>
      <c r="D276" s="48"/>
      <c r="E276" s="48"/>
      <c r="F276" s="48"/>
      <c r="G276" s="48"/>
      <c r="H276" s="48"/>
      <c r="I276" s="48"/>
      <c r="J276" s="48"/>
      <c r="K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row>
    <row r="277" spans="2:256" x14ac:dyDescent="0.2">
      <c r="B277" s="48"/>
      <c r="C277" s="48"/>
      <c r="D277" s="48"/>
      <c r="E277" s="48"/>
      <c r="F277" s="48"/>
      <c r="G277" s="48"/>
      <c r="H277" s="48"/>
      <c r="I277" s="48"/>
      <c r="J277" s="48"/>
      <c r="K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row>
    <row r="278" spans="2:256" x14ac:dyDescent="0.2">
      <c r="B278" s="48"/>
      <c r="C278" s="48"/>
      <c r="D278" s="48"/>
      <c r="E278" s="48"/>
      <c r="F278" s="48"/>
      <c r="G278" s="48"/>
      <c r="H278" s="48"/>
      <c r="I278" s="48"/>
      <c r="J278" s="48"/>
      <c r="K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row>
    <row r="279" spans="2:256" x14ac:dyDescent="0.2">
      <c r="B279" s="48"/>
      <c r="C279" s="48"/>
      <c r="D279" s="48"/>
      <c r="E279" s="48"/>
      <c r="F279" s="48"/>
      <c r="G279" s="48"/>
      <c r="H279" s="48"/>
      <c r="I279" s="48"/>
      <c r="J279" s="48"/>
      <c r="K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row>
    <row r="280" spans="2:256" x14ac:dyDescent="0.2">
      <c r="B280" s="48"/>
      <c r="C280" s="48"/>
      <c r="D280" s="48"/>
      <c r="E280" s="48"/>
      <c r="F280" s="48"/>
      <c r="G280" s="48"/>
      <c r="H280" s="48"/>
      <c r="I280" s="48"/>
      <c r="J280" s="48"/>
      <c r="K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row>
    <row r="281" spans="2:256" x14ac:dyDescent="0.2">
      <c r="B281" s="48"/>
      <c r="C281" s="48"/>
      <c r="D281" s="48"/>
      <c r="E281" s="48"/>
      <c r="F281" s="48"/>
      <c r="G281" s="48"/>
      <c r="H281" s="48"/>
      <c r="I281" s="48"/>
      <c r="J281" s="48"/>
      <c r="K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row>
    <row r="282" spans="2:256" x14ac:dyDescent="0.2">
      <c r="B282" s="48"/>
      <c r="C282" s="48"/>
      <c r="D282" s="48"/>
      <c r="E282" s="48"/>
      <c r="F282" s="48"/>
      <c r="G282" s="48"/>
      <c r="H282" s="48"/>
      <c r="I282" s="48"/>
      <c r="J282" s="48"/>
      <c r="K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row>
    <row r="283" spans="2:256" x14ac:dyDescent="0.2">
      <c r="B283" s="48"/>
      <c r="C283" s="48"/>
      <c r="D283" s="48"/>
      <c r="E283" s="48"/>
      <c r="F283" s="48"/>
      <c r="G283" s="48"/>
      <c r="H283" s="48"/>
      <c r="I283" s="48"/>
      <c r="J283" s="48"/>
      <c r="K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row>
    <row r="284" spans="2:256" x14ac:dyDescent="0.2">
      <c r="B284" s="48"/>
      <c r="C284" s="48"/>
      <c r="D284" s="48"/>
      <c r="E284" s="48"/>
      <c r="F284" s="48"/>
      <c r="G284" s="48"/>
      <c r="H284" s="48"/>
      <c r="I284" s="48"/>
      <c r="J284" s="48"/>
      <c r="K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row>
    <row r="285" spans="2:256" x14ac:dyDescent="0.2">
      <c r="B285" s="48"/>
      <c r="C285" s="48"/>
      <c r="D285" s="48"/>
      <c r="E285" s="48"/>
      <c r="F285" s="48"/>
      <c r="G285" s="48"/>
      <c r="H285" s="48"/>
      <c r="I285" s="48"/>
      <c r="J285" s="48"/>
      <c r="K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row>
    <row r="286" spans="2:256" x14ac:dyDescent="0.2">
      <c r="B286" s="48"/>
      <c r="C286" s="48"/>
      <c r="D286" s="48"/>
      <c r="E286" s="48"/>
      <c r="F286" s="48"/>
      <c r="G286" s="48"/>
      <c r="H286" s="48"/>
      <c r="I286" s="48"/>
      <c r="J286" s="48"/>
      <c r="K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row>
    <row r="287" spans="2:256" x14ac:dyDescent="0.2">
      <c r="B287" s="48"/>
      <c r="C287" s="48"/>
      <c r="D287" s="48"/>
      <c r="E287" s="48"/>
      <c r="F287" s="48"/>
      <c r="G287" s="48"/>
      <c r="H287" s="48"/>
      <c r="I287" s="48"/>
      <c r="J287" s="48"/>
      <c r="K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row>
    <row r="288" spans="2:256" x14ac:dyDescent="0.2">
      <c r="B288" s="48"/>
      <c r="C288" s="48"/>
      <c r="D288" s="48"/>
      <c r="E288" s="48"/>
      <c r="F288" s="48"/>
      <c r="G288" s="48"/>
      <c r="H288" s="48"/>
      <c r="I288" s="48"/>
      <c r="J288" s="48"/>
      <c r="K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row>
    <row r="289" spans="2:256" x14ac:dyDescent="0.2">
      <c r="B289" s="48"/>
      <c r="C289" s="48"/>
      <c r="D289" s="48"/>
      <c r="E289" s="48"/>
      <c r="F289" s="48"/>
      <c r="G289" s="48"/>
      <c r="H289" s="48"/>
      <c r="I289" s="48"/>
      <c r="J289" s="48"/>
      <c r="K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row>
    <row r="290" spans="2:256" x14ac:dyDescent="0.2">
      <c r="B290" s="48"/>
      <c r="C290" s="48"/>
      <c r="D290" s="48"/>
      <c r="E290" s="48"/>
      <c r="F290" s="48"/>
      <c r="G290" s="48"/>
      <c r="H290" s="48"/>
      <c r="I290" s="48"/>
      <c r="J290" s="48"/>
      <c r="K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row>
    <row r="291" spans="2:256" x14ac:dyDescent="0.2">
      <c r="B291" s="48"/>
      <c r="C291" s="48"/>
      <c r="D291" s="48"/>
      <c r="E291" s="48"/>
      <c r="F291" s="48"/>
      <c r="G291" s="48"/>
      <c r="H291" s="48"/>
      <c r="I291" s="48"/>
      <c r="J291" s="48"/>
      <c r="K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row>
    <row r="292" spans="2:256" x14ac:dyDescent="0.2">
      <c r="B292" s="48"/>
      <c r="C292" s="48"/>
      <c r="D292" s="48"/>
      <c r="E292" s="48"/>
      <c r="F292" s="48"/>
      <c r="G292" s="48"/>
      <c r="H292" s="48"/>
      <c r="I292" s="48"/>
      <c r="J292" s="48"/>
      <c r="K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row>
    <row r="293" spans="2:256" x14ac:dyDescent="0.2">
      <c r="B293" s="48"/>
      <c r="C293" s="48"/>
      <c r="D293" s="48"/>
      <c r="E293" s="48"/>
      <c r="F293" s="48"/>
      <c r="G293" s="48"/>
      <c r="H293" s="48"/>
      <c r="I293" s="48"/>
      <c r="J293" s="48"/>
      <c r="K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row>
    <row r="294" spans="2:256" x14ac:dyDescent="0.2">
      <c r="B294" s="48"/>
      <c r="C294" s="48"/>
      <c r="D294" s="48"/>
      <c r="E294" s="48"/>
      <c r="F294" s="48"/>
      <c r="G294" s="48"/>
      <c r="H294" s="48"/>
      <c r="I294" s="48"/>
      <c r="J294" s="48"/>
      <c r="K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row>
    <row r="295" spans="2:256" x14ac:dyDescent="0.2">
      <c r="B295" s="48"/>
      <c r="C295" s="48"/>
      <c r="D295" s="48"/>
      <c r="E295" s="48"/>
      <c r="F295" s="48"/>
      <c r="G295" s="48"/>
      <c r="H295" s="48"/>
      <c r="I295" s="48"/>
      <c r="J295" s="48"/>
      <c r="K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row>
    <row r="296" spans="2:256" x14ac:dyDescent="0.2">
      <c r="B296" s="48"/>
      <c r="C296" s="48"/>
      <c r="D296" s="48"/>
      <c r="E296" s="48"/>
      <c r="F296" s="48"/>
      <c r="G296" s="48"/>
      <c r="H296" s="48"/>
      <c r="I296" s="48"/>
      <c r="J296" s="48"/>
      <c r="K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row>
    <row r="297" spans="2:256" x14ac:dyDescent="0.2">
      <c r="B297" s="48"/>
      <c r="C297" s="48"/>
      <c r="D297" s="48"/>
      <c r="E297" s="48"/>
      <c r="F297" s="48"/>
      <c r="G297" s="48"/>
      <c r="H297" s="48"/>
      <c r="I297" s="48"/>
      <c r="J297" s="48"/>
      <c r="K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row>
    <row r="298" spans="2:256" x14ac:dyDescent="0.2">
      <c r="B298" s="48"/>
      <c r="C298" s="48"/>
      <c r="D298" s="48"/>
      <c r="E298" s="48"/>
      <c r="F298" s="48"/>
      <c r="G298" s="48"/>
      <c r="H298" s="48"/>
      <c r="I298" s="48"/>
      <c r="J298" s="48"/>
      <c r="K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row>
    <row r="299" spans="2:256" x14ac:dyDescent="0.2">
      <c r="B299" s="48"/>
      <c r="C299" s="48"/>
      <c r="D299" s="48"/>
      <c r="E299" s="48"/>
      <c r="F299" s="48"/>
      <c r="G299" s="48"/>
      <c r="H299" s="48"/>
      <c r="I299" s="48"/>
      <c r="J299" s="48"/>
      <c r="K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row>
    <row r="300" spans="2:256" x14ac:dyDescent="0.2">
      <c r="B300" s="48"/>
      <c r="C300" s="48"/>
      <c r="D300" s="48"/>
      <c r="E300" s="48"/>
      <c r="F300" s="48"/>
      <c r="G300" s="48"/>
      <c r="H300" s="48"/>
      <c r="I300" s="48"/>
      <c r="J300" s="48"/>
      <c r="K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row>
    <row r="301" spans="2:256" x14ac:dyDescent="0.2">
      <c r="B301" s="48"/>
      <c r="C301" s="48"/>
      <c r="D301" s="48"/>
      <c r="E301" s="48"/>
      <c r="F301" s="48"/>
      <c r="G301" s="48"/>
      <c r="H301" s="48"/>
      <c r="I301" s="48"/>
      <c r="J301" s="48"/>
      <c r="K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row>
    <row r="302" spans="2:256" x14ac:dyDescent="0.2">
      <c r="B302" s="48"/>
      <c r="C302" s="48"/>
      <c r="D302" s="48"/>
      <c r="E302" s="48"/>
      <c r="F302" s="48"/>
      <c r="G302" s="48"/>
      <c r="H302" s="48"/>
      <c r="I302" s="48"/>
      <c r="J302" s="48"/>
      <c r="K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row>
    <row r="303" spans="2:256" x14ac:dyDescent="0.2">
      <c r="B303" s="48"/>
      <c r="C303" s="48"/>
      <c r="D303" s="48"/>
      <c r="E303" s="48"/>
      <c r="F303" s="48"/>
      <c r="G303" s="48"/>
      <c r="H303" s="48"/>
      <c r="I303" s="48"/>
      <c r="J303" s="48"/>
      <c r="K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row>
    <row r="304" spans="2:256" x14ac:dyDescent="0.2">
      <c r="B304" s="48"/>
      <c r="C304" s="48"/>
      <c r="D304" s="48"/>
      <c r="E304" s="48"/>
      <c r="F304" s="48"/>
      <c r="G304" s="48"/>
      <c r="H304" s="48"/>
      <c r="I304" s="48"/>
      <c r="J304" s="48"/>
      <c r="K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row>
    <row r="305" spans="2:256" x14ac:dyDescent="0.2">
      <c r="B305" s="48"/>
      <c r="C305" s="48"/>
      <c r="D305" s="48"/>
      <c r="E305" s="48"/>
      <c r="F305" s="48"/>
      <c r="G305" s="48"/>
      <c r="H305" s="48"/>
      <c r="I305" s="48"/>
      <c r="J305" s="48"/>
      <c r="K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row>
    <row r="306" spans="2:256" x14ac:dyDescent="0.2">
      <c r="B306" s="48"/>
      <c r="C306" s="48"/>
      <c r="D306" s="48"/>
      <c r="E306" s="48"/>
      <c r="F306" s="48"/>
      <c r="G306" s="48"/>
      <c r="H306" s="48"/>
      <c r="I306" s="48"/>
      <c r="J306" s="48"/>
      <c r="K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row>
    <row r="307" spans="2:256" x14ac:dyDescent="0.2">
      <c r="B307" s="48"/>
      <c r="C307" s="48"/>
      <c r="D307" s="48"/>
      <c r="E307" s="48"/>
      <c r="F307" s="48"/>
      <c r="G307" s="48"/>
      <c r="H307" s="48"/>
      <c r="I307" s="48"/>
      <c r="J307" s="48"/>
      <c r="K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row>
    <row r="308" spans="2:256" x14ac:dyDescent="0.2">
      <c r="B308" s="48"/>
      <c r="C308" s="48"/>
      <c r="D308" s="48"/>
      <c r="E308" s="48"/>
      <c r="F308" s="48"/>
      <c r="G308" s="48"/>
      <c r="H308" s="48"/>
      <c r="I308" s="48"/>
      <c r="J308" s="48"/>
      <c r="K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row>
    <row r="309" spans="2:256" x14ac:dyDescent="0.2">
      <c r="B309" s="48"/>
      <c r="C309" s="48"/>
      <c r="D309" s="48"/>
      <c r="E309" s="48"/>
      <c r="F309" s="48"/>
      <c r="G309" s="48"/>
      <c r="H309" s="48"/>
      <c r="I309" s="48"/>
      <c r="J309" s="48"/>
      <c r="K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row>
    <row r="310" spans="2:256" x14ac:dyDescent="0.2">
      <c r="B310" s="48"/>
      <c r="C310" s="48"/>
      <c r="D310" s="48"/>
      <c r="E310" s="48"/>
      <c r="F310" s="48"/>
      <c r="G310" s="48"/>
      <c r="H310" s="48"/>
      <c r="I310" s="48"/>
      <c r="J310" s="48"/>
      <c r="K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row>
    <row r="311" spans="2:256" x14ac:dyDescent="0.2">
      <c r="B311" s="48"/>
      <c r="C311" s="48"/>
      <c r="D311" s="48"/>
      <c r="E311" s="48"/>
      <c r="F311" s="48"/>
      <c r="G311" s="48"/>
      <c r="H311" s="48"/>
      <c r="I311" s="48"/>
      <c r="J311" s="48"/>
      <c r="K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row>
    <row r="312" spans="2:256" x14ac:dyDescent="0.2">
      <c r="B312" s="48"/>
      <c r="C312" s="48"/>
      <c r="D312" s="48"/>
      <c r="E312" s="48"/>
      <c r="F312" s="48"/>
      <c r="G312" s="48"/>
      <c r="H312" s="48"/>
      <c r="I312" s="48"/>
      <c r="J312" s="48"/>
      <c r="K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row>
    <row r="313" spans="2:256" x14ac:dyDescent="0.2">
      <c r="B313" s="48"/>
      <c r="C313" s="48"/>
      <c r="D313" s="48"/>
      <c r="E313" s="48"/>
      <c r="F313" s="48"/>
      <c r="G313" s="48"/>
      <c r="H313" s="48"/>
      <c r="I313" s="48"/>
      <c r="J313" s="48"/>
      <c r="K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row>
    <row r="314" spans="2:256" x14ac:dyDescent="0.2">
      <c r="B314" s="48"/>
      <c r="C314" s="48"/>
      <c r="D314" s="48"/>
      <c r="E314" s="48"/>
      <c r="F314" s="48"/>
      <c r="G314" s="48"/>
      <c r="H314" s="48"/>
      <c r="I314" s="48"/>
      <c r="J314" s="48"/>
      <c r="K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row>
    <row r="315" spans="2:256" x14ac:dyDescent="0.2">
      <c r="B315" s="48"/>
      <c r="C315" s="48"/>
      <c r="D315" s="48"/>
      <c r="E315" s="48"/>
      <c r="F315" s="48"/>
      <c r="G315" s="48"/>
      <c r="H315" s="48"/>
      <c r="I315" s="48"/>
      <c r="J315" s="48"/>
      <c r="K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row>
    <row r="316" spans="2:256" x14ac:dyDescent="0.2">
      <c r="B316" s="48"/>
      <c r="C316" s="48"/>
      <c r="D316" s="48"/>
      <c r="E316" s="48"/>
      <c r="F316" s="48"/>
      <c r="G316" s="48"/>
      <c r="H316" s="48"/>
      <c r="I316" s="48"/>
      <c r="J316" s="48"/>
      <c r="K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row>
    <row r="317" spans="2:256" x14ac:dyDescent="0.2">
      <c r="B317" s="48"/>
      <c r="C317" s="48"/>
      <c r="D317" s="48"/>
      <c r="E317" s="48"/>
      <c r="F317" s="48"/>
      <c r="G317" s="48"/>
      <c r="H317" s="48"/>
      <c r="I317" s="48"/>
      <c r="J317" s="48"/>
      <c r="K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row>
    <row r="318" spans="2:256" x14ac:dyDescent="0.2">
      <c r="B318" s="48"/>
      <c r="C318" s="48"/>
      <c r="D318" s="48"/>
      <c r="E318" s="48"/>
      <c r="F318" s="48"/>
      <c r="G318" s="48"/>
      <c r="H318" s="48"/>
      <c r="I318" s="48"/>
      <c r="J318" s="48"/>
      <c r="K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row>
    <row r="319" spans="2:256" x14ac:dyDescent="0.2">
      <c r="B319" s="48"/>
      <c r="C319" s="48"/>
      <c r="D319" s="48"/>
      <c r="E319" s="48"/>
      <c r="F319" s="48"/>
      <c r="G319" s="48"/>
      <c r="H319" s="48"/>
      <c r="I319" s="48"/>
      <c r="J319" s="48"/>
      <c r="K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row>
    <row r="320" spans="2:256" x14ac:dyDescent="0.2">
      <c r="B320" s="48"/>
      <c r="C320" s="48"/>
      <c r="D320" s="48"/>
      <c r="E320" s="48"/>
      <c r="F320" s="48"/>
      <c r="G320" s="48"/>
      <c r="H320" s="48"/>
      <c r="I320" s="48"/>
      <c r="J320" s="48"/>
      <c r="K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row>
    <row r="321" spans="2:256" x14ac:dyDescent="0.2">
      <c r="B321" s="48"/>
      <c r="C321" s="48"/>
      <c r="D321" s="48"/>
      <c r="E321" s="48"/>
      <c r="F321" s="48"/>
      <c r="G321" s="48"/>
      <c r="H321" s="48"/>
      <c r="I321" s="48"/>
      <c r="J321" s="48"/>
      <c r="K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row>
    <row r="322" spans="2:256" x14ac:dyDescent="0.2">
      <c r="B322" s="48"/>
      <c r="C322" s="48"/>
      <c r="D322" s="48"/>
      <c r="E322" s="48"/>
      <c r="F322" s="48"/>
      <c r="G322" s="48"/>
      <c r="H322" s="48"/>
      <c r="I322" s="48"/>
      <c r="J322" s="48"/>
      <c r="K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row>
    <row r="323" spans="2:256" x14ac:dyDescent="0.2">
      <c r="B323" s="48"/>
      <c r="C323" s="48"/>
      <c r="D323" s="48"/>
      <c r="E323" s="48"/>
      <c r="F323" s="48"/>
      <c r="G323" s="48"/>
      <c r="H323" s="48"/>
      <c r="I323" s="48"/>
      <c r="J323" s="48"/>
      <c r="K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c r="GT323" s="48"/>
      <c r="GU323" s="48"/>
      <c r="GV323" s="48"/>
      <c r="GW323" s="48"/>
      <c r="GX323" s="48"/>
      <c r="GY323" s="48"/>
      <c r="GZ323" s="48"/>
      <c r="HA323" s="48"/>
      <c r="HB323" s="48"/>
      <c r="HC323" s="48"/>
      <c r="HD323" s="48"/>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row>
    <row r="324" spans="2:256" x14ac:dyDescent="0.2">
      <c r="B324" s="48"/>
      <c r="C324" s="48"/>
      <c r="D324" s="48"/>
      <c r="E324" s="48"/>
      <c r="F324" s="48"/>
      <c r="G324" s="48"/>
      <c r="H324" s="48"/>
      <c r="I324" s="48"/>
      <c r="J324" s="48"/>
      <c r="K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row>
    <row r="325" spans="2:256" x14ac:dyDescent="0.2">
      <c r="B325" s="48"/>
      <c r="C325" s="48"/>
      <c r="D325" s="48"/>
      <c r="E325" s="48"/>
      <c r="F325" s="48"/>
      <c r="G325" s="48"/>
      <c r="H325" s="48"/>
      <c r="I325" s="48"/>
      <c r="J325" s="48"/>
      <c r="K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row>
    <row r="326" spans="2:256" x14ac:dyDescent="0.2">
      <c r="B326" s="48"/>
      <c r="C326" s="48"/>
      <c r="D326" s="48"/>
      <c r="E326" s="48"/>
      <c r="F326" s="48"/>
      <c r="G326" s="48"/>
      <c r="H326" s="48"/>
      <c r="I326" s="48"/>
      <c r="J326" s="48"/>
      <c r="K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c r="GT326" s="48"/>
      <c r="GU326" s="48"/>
      <c r="GV326" s="48"/>
      <c r="GW326" s="48"/>
      <c r="GX326" s="48"/>
      <c r="GY326" s="48"/>
      <c r="GZ326" s="48"/>
      <c r="HA326" s="48"/>
      <c r="HB326" s="48"/>
      <c r="HC326" s="48"/>
      <c r="HD326" s="48"/>
      <c r="HE326" s="48"/>
      <c r="HF326" s="48"/>
      <c r="HG326" s="48"/>
      <c r="HH326" s="48"/>
      <c r="HI326" s="48"/>
      <c r="HJ326" s="48"/>
      <c r="HK326" s="48"/>
      <c r="HL326" s="48"/>
      <c r="HM326" s="48"/>
      <c r="HN326" s="48"/>
      <c r="HO326" s="48"/>
      <c r="HP326" s="48"/>
      <c r="HQ326" s="48"/>
      <c r="HR326" s="48"/>
      <c r="HS326" s="48"/>
      <c r="HT326" s="48"/>
      <c r="HU326" s="48"/>
      <c r="HV326" s="48"/>
      <c r="HW326" s="48"/>
      <c r="HX326" s="48"/>
      <c r="HY326" s="48"/>
      <c r="HZ326" s="48"/>
      <c r="IA326" s="48"/>
      <c r="IB326" s="48"/>
      <c r="IC326" s="48"/>
      <c r="ID326" s="48"/>
      <c r="IE326" s="48"/>
      <c r="IF326" s="48"/>
      <c r="IG326" s="48"/>
      <c r="IH326" s="48"/>
      <c r="II326" s="48"/>
      <c r="IJ326" s="48"/>
      <c r="IK326" s="48"/>
      <c r="IL326" s="48"/>
      <c r="IM326" s="48"/>
      <c r="IN326" s="48"/>
      <c r="IO326" s="48"/>
      <c r="IP326" s="48"/>
      <c r="IQ326" s="48"/>
      <c r="IR326" s="48"/>
      <c r="IS326" s="48"/>
      <c r="IT326" s="48"/>
      <c r="IU326" s="48"/>
      <c r="IV326" s="48"/>
    </row>
    <row r="327" spans="2:256" x14ac:dyDescent="0.2">
      <c r="B327" s="48"/>
      <c r="C327" s="48"/>
      <c r="D327" s="48"/>
      <c r="E327" s="48"/>
      <c r="F327" s="48"/>
      <c r="G327" s="48"/>
      <c r="H327" s="48"/>
      <c r="I327" s="48"/>
      <c r="J327" s="48"/>
      <c r="K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row>
    <row r="328" spans="2:256" x14ac:dyDescent="0.2">
      <c r="B328" s="48"/>
      <c r="C328" s="48"/>
      <c r="D328" s="48"/>
      <c r="E328" s="48"/>
      <c r="F328" s="48"/>
      <c r="G328" s="48"/>
      <c r="H328" s="48"/>
      <c r="I328" s="48"/>
      <c r="J328" s="48"/>
      <c r="K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row>
    <row r="329" spans="2:256" x14ac:dyDescent="0.2">
      <c r="B329" s="48"/>
      <c r="C329" s="48"/>
      <c r="D329" s="48"/>
      <c r="E329" s="48"/>
      <c r="F329" s="48"/>
      <c r="G329" s="48"/>
      <c r="H329" s="48"/>
      <c r="I329" s="48"/>
      <c r="J329" s="48"/>
      <c r="K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c r="GT329" s="48"/>
      <c r="GU329" s="48"/>
      <c r="GV329" s="48"/>
      <c r="GW329" s="48"/>
      <c r="GX329" s="48"/>
      <c r="GY329" s="48"/>
      <c r="GZ329" s="48"/>
      <c r="HA329" s="48"/>
      <c r="HB329" s="48"/>
      <c r="HC329" s="48"/>
      <c r="HD329" s="48"/>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row>
    <row r="330" spans="2:256" x14ac:dyDescent="0.2">
      <c r="B330" s="48"/>
      <c r="C330" s="48"/>
      <c r="D330" s="48"/>
      <c r="E330" s="48"/>
      <c r="F330" s="48"/>
      <c r="G330" s="48"/>
      <c r="H330" s="48"/>
      <c r="I330" s="48"/>
      <c r="J330" s="48"/>
      <c r="K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c r="GT330" s="48"/>
      <c r="GU330" s="48"/>
      <c r="GV330" s="48"/>
      <c r="GW330" s="48"/>
      <c r="GX330" s="48"/>
      <c r="GY330" s="48"/>
      <c r="GZ330" s="48"/>
      <c r="HA330" s="48"/>
      <c r="HB330" s="48"/>
      <c r="HC330" s="48"/>
      <c r="HD330" s="48"/>
      <c r="HE330" s="48"/>
      <c r="HF330" s="48"/>
      <c r="HG330" s="48"/>
      <c r="HH330" s="48"/>
      <c r="HI330" s="48"/>
      <c r="HJ330" s="48"/>
      <c r="HK330" s="48"/>
      <c r="HL330" s="48"/>
      <c r="HM330" s="48"/>
      <c r="HN330" s="48"/>
      <c r="HO330" s="48"/>
      <c r="HP330" s="48"/>
      <c r="HQ330" s="48"/>
      <c r="HR330" s="48"/>
      <c r="HS330" s="48"/>
      <c r="HT330" s="48"/>
      <c r="HU330" s="48"/>
      <c r="HV330" s="48"/>
      <c r="HW330" s="48"/>
      <c r="HX330" s="48"/>
      <c r="HY330" s="48"/>
      <c r="HZ330" s="48"/>
      <c r="IA330" s="48"/>
      <c r="IB330" s="48"/>
      <c r="IC330" s="48"/>
      <c r="ID330" s="48"/>
      <c r="IE330" s="48"/>
      <c r="IF330" s="48"/>
      <c r="IG330" s="48"/>
      <c r="IH330" s="48"/>
      <c r="II330" s="48"/>
      <c r="IJ330" s="48"/>
      <c r="IK330" s="48"/>
      <c r="IL330" s="48"/>
      <c r="IM330" s="48"/>
      <c r="IN330" s="48"/>
      <c r="IO330" s="48"/>
      <c r="IP330" s="48"/>
      <c r="IQ330" s="48"/>
      <c r="IR330" s="48"/>
      <c r="IS330" s="48"/>
      <c r="IT330" s="48"/>
      <c r="IU330" s="48"/>
      <c r="IV330" s="48"/>
    </row>
    <row r="331" spans="2:256" x14ac:dyDescent="0.2">
      <c r="B331" s="48"/>
      <c r="C331" s="48"/>
      <c r="D331" s="48"/>
      <c r="E331" s="48"/>
      <c r="F331" s="48"/>
      <c r="G331" s="48"/>
      <c r="H331" s="48"/>
      <c r="I331" s="48"/>
      <c r="J331" s="48"/>
      <c r="K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row>
    <row r="332" spans="2:256" x14ac:dyDescent="0.2">
      <c r="B332" s="48"/>
      <c r="C332" s="48"/>
      <c r="D332" s="48"/>
      <c r="E332" s="48"/>
      <c r="F332" s="48"/>
      <c r="G332" s="48"/>
      <c r="H332" s="48"/>
      <c r="I332" s="48"/>
      <c r="J332" s="48"/>
      <c r="K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M332" s="48"/>
      <c r="EN332" s="48"/>
      <c r="EO332" s="48"/>
      <c r="EP332" s="48"/>
      <c r="EQ332" s="48"/>
      <c r="ER332" s="48"/>
      <c r="ES332" s="48"/>
      <c r="ET332" s="48"/>
      <c r="EU332" s="48"/>
      <c r="EV332" s="48"/>
      <c r="EW332" s="48"/>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c r="GT332" s="48"/>
      <c r="GU332" s="48"/>
      <c r="GV332" s="48"/>
      <c r="GW332" s="48"/>
      <c r="GX332" s="48"/>
      <c r="GY332" s="48"/>
      <c r="GZ332" s="48"/>
      <c r="HA332" s="48"/>
      <c r="HB332" s="48"/>
      <c r="HC332" s="48"/>
      <c r="HD332" s="48"/>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row>
    <row r="333" spans="2:256" x14ac:dyDescent="0.2">
      <c r="B333" s="48"/>
      <c r="C333" s="48"/>
      <c r="D333" s="48"/>
      <c r="E333" s="48"/>
      <c r="F333" s="48"/>
      <c r="G333" s="48"/>
      <c r="H333" s="48"/>
      <c r="I333" s="48"/>
      <c r="J333" s="48"/>
      <c r="K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c r="GT333" s="48"/>
      <c r="GU333" s="48"/>
      <c r="GV333" s="48"/>
      <c r="GW333" s="48"/>
      <c r="GX333" s="48"/>
      <c r="GY333" s="48"/>
      <c r="GZ333" s="48"/>
      <c r="HA333" s="48"/>
      <c r="HB333" s="48"/>
      <c r="HC333" s="48"/>
      <c r="HD333" s="48"/>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row>
    <row r="334" spans="2:256" x14ac:dyDescent="0.2">
      <c r="B334" s="48"/>
      <c r="C334" s="48"/>
      <c r="D334" s="48"/>
      <c r="E334" s="48"/>
      <c r="F334" s="48"/>
      <c r="G334" s="48"/>
      <c r="H334" s="48"/>
      <c r="I334" s="48"/>
      <c r="J334" s="48"/>
      <c r="K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48"/>
      <c r="IE334" s="48"/>
      <c r="IF334" s="48"/>
      <c r="IG334" s="48"/>
      <c r="IH334" s="48"/>
      <c r="II334" s="48"/>
      <c r="IJ334" s="48"/>
      <c r="IK334" s="48"/>
      <c r="IL334" s="48"/>
      <c r="IM334" s="48"/>
      <c r="IN334" s="48"/>
      <c r="IO334" s="48"/>
      <c r="IP334" s="48"/>
      <c r="IQ334" s="48"/>
      <c r="IR334" s="48"/>
      <c r="IS334" s="48"/>
      <c r="IT334" s="48"/>
      <c r="IU334" s="48"/>
      <c r="IV334" s="48"/>
    </row>
    <row r="335" spans="2:256" x14ac:dyDescent="0.2">
      <c r="B335" s="48"/>
      <c r="C335" s="48"/>
      <c r="D335" s="48"/>
      <c r="E335" s="48"/>
      <c r="F335" s="48"/>
      <c r="G335" s="48"/>
      <c r="H335" s="48"/>
      <c r="I335" s="48"/>
      <c r="J335" s="48"/>
      <c r="K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c r="GT335" s="48"/>
      <c r="GU335" s="48"/>
      <c r="GV335" s="48"/>
      <c r="GW335" s="48"/>
      <c r="GX335" s="48"/>
      <c r="GY335" s="48"/>
      <c r="GZ335" s="48"/>
      <c r="HA335" s="48"/>
      <c r="HB335" s="48"/>
      <c r="HC335" s="48"/>
      <c r="HD335" s="48"/>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row>
    <row r="336" spans="2:256" x14ac:dyDescent="0.2">
      <c r="B336" s="48"/>
      <c r="C336" s="48"/>
      <c r="D336" s="48"/>
      <c r="E336" s="48"/>
      <c r="F336" s="48"/>
      <c r="G336" s="48"/>
      <c r="H336" s="48"/>
      <c r="I336" s="48"/>
      <c r="J336" s="48"/>
      <c r="K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c r="GT336" s="48"/>
      <c r="GU336" s="48"/>
      <c r="GV336" s="48"/>
      <c r="GW336" s="48"/>
      <c r="GX336" s="48"/>
      <c r="GY336" s="48"/>
      <c r="GZ336" s="48"/>
      <c r="HA336" s="48"/>
      <c r="HB336" s="48"/>
      <c r="HC336" s="48"/>
      <c r="HD336" s="48"/>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row>
    <row r="337" spans="2:256" x14ac:dyDescent="0.2">
      <c r="B337" s="48"/>
      <c r="C337" s="48"/>
      <c r="D337" s="48"/>
      <c r="E337" s="48"/>
      <c r="F337" s="48"/>
      <c r="G337" s="48"/>
      <c r="H337" s="48"/>
      <c r="I337" s="48"/>
      <c r="J337" s="48"/>
      <c r="K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row>
    <row r="338" spans="2:256" x14ac:dyDescent="0.2">
      <c r="B338" s="48"/>
      <c r="C338" s="48"/>
      <c r="D338" s="48"/>
      <c r="E338" s="48"/>
      <c r="F338" s="48"/>
      <c r="G338" s="48"/>
      <c r="H338" s="48"/>
      <c r="I338" s="48"/>
      <c r="J338" s="48"/>
      <c r="K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row>
    <row r="339" spans="2:256" x14ac:dyDescent="0.2">
      <c r="B339" s="48"/>
      <c r="C339" s="48"/>
      <c r="D339" s="48"/>
      <c r="E339" s="48"/>
      <c r="F339" s="48"/>
      <c r="G339" s="48"/>
      <c r="H339" s="48"/>
      <c r="I339" s="48"/>
      <c r="J339" s="48"/>
      <c r="K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row>
    <row r="340" spans="2:256" x14ac:dyDescent="0.2">
      <c r="B340" s="48"/>
      <c r="C340" s="48"/>
      <c r="D340" s="48"/>
      <c r="E340" s="48"/>
      <c r="F340" s="48"/>
      <c r="G340" s="48"/>
      <c r="H340" s="48"/>
      <c r="I340" s="48"/>
      <c r="J340" s="48"/>
      <c r="K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row>
    <row r="341" spans="2:256" x14ac:dyDescent="0.2">
      <c r="B341" s="48"/>
      <c r="C341" s="48"/>
      <c r="D341" s="48"/>
      <c r="E341" s="48"/>
      <c r="F341" s="48"/>
      <c r="G341" s="48"/>
      <c r="H341" s="48"/>
      <c r="I341" s="48"/>
      <c r="J341" s="48"/>
      <c r="K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row>
    <row r="342" spans="2:256" x14ac:dyDescent="0.2">
      <c r="B342" s="48"/>
      <c r="C342" s="48"/>
      <c r="D342" s="48"/>
      <c r="E342" s="48"/>
      <c r="F342" s="48"/>
      <c r="G342" s="48"/>
      <c r="H342" s="48"/>
      <c r="I342" s="48"/>
      <c r="J342" s="48"/>
      <c r="K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row>
    <row r="343" spans="2:256" x14ac:dyDescent="0.2">
      <c r="B343" s="48"/>
      <c r="C343" s="48"/>
      <c r="D343" s="48"/>
      <c r="E343" s="48"/>
      <c r="F343" s="48"/>
      <c r="G343" s="48"/>
      <c r="H343" s="48"/>
      <c r="I343" s="48"/>
      <c r="J343" s="48"/>
      <c r="K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row>
    <row r="344" spans="2:256" x14ac:dyDescent="0.2">
      <c r="B344" s="48"/>
      <c r="C344" s="48"/>
      <c r="D344" s="48"/>
      <c r="E344" s="48"/>
      <c r="F344" s="48"/>
      <c r="G344" s="48"/>
      <c r="H344" s="48"/>
      <c r="I344" s="48"/>
      <c r="J344" s="48"/>
      <c r="K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row>
    <row r="345" spans="2:256" x14ac:dyDescent="0.2">
      <c r="B345" s="48"/>
      <c r="C345" s="48"/>
      <c r="D345" s="48"/>
      <c r="E345" s="48"/>
      <c r="F345" s="48"/>
      <c r="G345" s="48"/>
      <c r="H345" s="48"/>
      <c r="I345" s="48"/>
      <c r="J345" s="48"/>
      <c r="K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row>
    <row r="346" spans="2:256" x14ac:dyDescent="0.2">
      <c r="B346" s="48"/>
      <c r="C346" s="48"/>
      <c r="D346" s="48"/>
      <c r="E346" s="48"/>
      <c r="F346" s="48"/>
      <c r="G346" s="48"/>
      <c r="H346" s="48"/>
      <c r="I346" s="48"/>
      <c r="J346" s="48"/>
      <c r="K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row>
    <row r="347" spans="2:256" x14ac:dyDescent="0.2">
      <c r="B347" s="48"/>
      <c r="C347" s="48"/>
      <c r="D347" s="48"/>
      <c r="E347" s="48"/>
      <c r="F347" s="48"/>
      <c r="G347" s="48"/>
      <c r="H347" s="48"/>
      <c r="I347" s="48"/>
      <c r="J347" s="48"/>
      <c r="K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c r="GT347" s="48"/>
      <c r="GU347" s="48"/>
      <c r="GV347" s="48"/>
      <c r="GW347" s="48"/>
      <c r="GX347" s="48"/>
      <c r="GY347" s="48"/>
      <c r="GZ347" s="48"/>
      <c r="HA347" s="48"/>
      <c r="HB347" s="48"/>
      <c r="HC347" s="48"/>
      <c r="HD347" s="48"/>
      <c r="HE347" s="48"/>
      <c r="HF347" s="48"/>
      <c r="HG347" s="48"/>
      <c r="HH347" s="48"/>
      <c r="HI347" s="48"/>
      <c r="HJ347" s="48"/>
      <c r="HK347" s="48"/>
      <c r="HL347" s="48"/>
      <c r="HM347" s="48"/>
      <c r="HN347" s="48"/>
      <c r="HO347" s="48"/>
      <c r="HP347" s="48"/>
      <c r="HQ347" s="48"/>
      <c r="HR347" s="48"/>
      <c r="HS347" s="48"/>
      <c r="HT347" s="48"/>
      <c r="HU347" s="48"/>
      <c r="HV347" s="48"/>
      <c r="HW347" s="48"/>
      <c r="HX347" s="48"/>
      <c r="HY347" s="48"/>
      <c r="HZ347" s="48"/>
      <c r="IA347" s="48"/>
      <c r="IB347" s="48"/>
      <c r="IC347" s="48"/>
      <c r="ID347" s="48"/>
      <c r="IE347" s="48"/>
      <c r="IF347" s="48"/>
      <c r="IG347" s="48"/>
      <c r="IH347" s="48"/>
      <c r="II347" s="48"/>
      <c r="IJ347" s="48"/>
      <c r="IK347" s="48"/>
      <c r="IL347" s="48"/>
      <c r="IM347" s="48"/>
      <c r="IN347" s="48"/>
      <c r="IO347" s="48"/>
      <c r="IP347" s="48"/>
      <c r="IQ347" s="48"/>
      <c r="IR347" s="48"/>
      <c r="IS347" s="48"/>
      <c r="IT347" s="48"/>
      <c r="IU347" s="48"/>
      <c r="IV347" s="48"/>
    </row>
    <row r="348" spans="2:256" x14ac:dyDescent="0.2">
      <c r="B348" s="48"/>
      <c r="C348" s="48"/>
      <c r="D348" s="48"/>
      <c r="E348" s="48"/>
      <c r="F348" s="48"/>
      <c r="G348" s="48"/>
      <c r="H348" s="48"/>
      <c r="I348" s="48"/>
      <c r="J348" s="48"/>
      <c r="K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c r="GT348" s="48"/>
      <c r="GU348" s="48"/>
      <c r="GV348" s="48"/>
      <c r="GW348" s="48"/>
      <c r="GX348" s="48"/>
      <c r="GY348" s="48"/>
      <c r="GZ348" s="48"/>
      <c r="HA348" s="48"/>
      <c r="HB348" s="48"/>
      <c r="HC348" s="48"/>
      <c r="HD348" s="48"/>
      <c r="HE348" s="48"/>
      <c r="HF348" s="48"/>
      <c r="HG348" s="48"/>
      <c r="HH348" s="48"/>
      <c r="HI348" s="48"/>
      <c r="HJ348" s="48"/>
      <c r="HK348" s="48"/>
      <c r="HL348" s="48"/>
      <c r="HM348" s="48"/>
      <c r="HN348" s="48"/>
      <c r="HO348" s="48"/>
      <c r="HP348" s="48"/>
      <c r="HQ348" s="48"/>
      <c r="HR348" s="48"/>
      <c r="HS348" s="48"/>
      <c r="HT348" s="48"/>
      <c r="HU348" s="48"/>
      <c r="HV348" s="48"/>
      <c r="HW348" s="48"/>
      <c r="HX348" s="48"/>
      <c r="HY348" s="48"/>
      <c r="HZ348" s="48"/>
      <c r="IA348" s="48"/>
      <c r="IB348" s="48"/>
      <c r="IC348" s="48"/>
      <c r="ID348" s="48"/>
      <c r="IE348" s="48"/>
      <c r="IF348" s="48"/>
      <c r="IG348" s="48"/>
      <c r="IH348" s="48"/>
      <c r="II348" s="48"/>
      <c r="IJ348" s="48"/>
      <c r="IK348" s="48"/>
      <c r="IL348" s="48"/>
      <c r="IM348" s="48"/>
      <c r="IN348" s="48"/>
      <c r="IO348" s="48"/>
      <c r="IP348" s="48"/>
      <c r="IQ348" s="48"/>
      <c r="IR348" s="48"/>
      <c r="IS348" s="48"/>
      <c r="IT348" s="48"/>
      <c r="IU348" s="48"/>
      <c r="IV348" s="48"/>
    </row>
    <row r="349" spans="2:256" x14ac:dyDescent="0.2">
      <c r="B349" s="48"/>
      <c r="C349" s="48"/>
      <c r="D349" s="48"/>
      <c r="E349" s="48"/>
      <c r="F349" s="48"/>
      <c r="G349" s="48"/>
      <c r="H349" s="48"/>
      <c r="I349" s="48"/>
      <c r="J349" s="48"/>
      <c r="K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48"/>
      <c r="IE349" s="48"/>
      <c r="IF349" s="48"/>
      <c r="IG349" s="48"/>
      <c r="IH349" s="48"/>
      <c r="II349" s="48"/>
      <c r="IJ349" s="48"/>
      <c r="IK349" s="48"/>
      <c r="IL349" s="48"/>
      <c r="IM349" s="48"/>
      <c r="IN349" s="48"/>
      <c r="IO349" s="48"/>
      <c r="IP349" s="48"/>
      <c r="IQ349" s="48"/>
      <c r="IR349" s="48"/>
      <c r="IS349" s="48"/>
      <c r="IT349" s="48"/>
      <c r="IU349" s="48"/>
      <c r="IV349" s="48"/>
    </row>
    <row r="350" spans="2:256" x14ac:dyDescent="0.2">
      <c r="B350" s="48"/>
      <c r="C350" s="48"/>
      <c r="D350" s="48"/>
      <c r="E350" s="48"/>
      <c r="F350" s="48"/>
      <c r="G350" s="48"/>
      <c r="H350" s="48"/>
      <c r="I350" s="48"/>
      <c r="J350" s="48"/>
      <c r="K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c r="GT350" s="48"/>
      <c r="GU350" s="48"/>
      <c r="GV350" s="48"/>
      <c r="GW350" s="48"/>
      <c r="GX350" s="48"/>
      <c r="GY350" s="48"/>
      <c r="GZ350" s="48"/>
      <c r="HA350" s="48"/>
      <c r="HB350" s="48"/>
      <c r="HC350" s="48"/>
      <c r="HD350" s="48"/>
      <c r="HE350" s="48"/>
      <c r="HF350" s="48"/>
      <c r="HG350" s="48"/>
      <c r="HH350" s="48"/>
      <c r="HI350" s="48"/>
      <c r="HJ350" s="48"/>
      <c r="HK350" s="48"/>
      <c r="HL350" s="48"/>
      <c r="HM350" s="48"/>
      <c r="HN350" s="48"/>
      <c r="HO350" s="48"/>
      <c r="HP350" s="48"/>
      <c r="HQ350" s="48"/>
      <c r="HR350" s="48"/>
      <c r="HS350" s="48"/>
      <c r="HT350" s="48"/>
      <c r="HU350" s="48"/>
      <c r="HV350" s="48"/>
      <c r="HW350" s="48"/>
      <c r="HX350" s="48"/>
      <c r="HY350" s="48"/>
      <c r="HZ350" s="48"/>
      <c r="IA350" s="48"/>
      <c r="IB350" s="48"/>
      <c r="IC350" s="48"/>
      <c r="ID350" s="48"/>
      <c r="IE350" s="48"/>
      <c r="IF350" s="48"/>
      <c r="IG350" s="48"/>
      <c r="IH350" s="48"/>
      <c r="II350" s="48"/>
      <c r="IJ350" s="48"/>
      <c r="IK350" s="48"/>
      <c r="IL350" s="48"/>
      <c r="IM350" s="48"/>
      <c r="IN350" s="48"/>
      <c r="IO350" s="48"/>
      <c r="IP350" s="48"/>
      <c r="IQ350" s="48"/>
      <c r="IR350" s="48"/>
      <c r="IS350" s="48"/>
      <c r="IT350" s="48"/>
      <c r="IU350" s="48"/>
      <c r="IV350" s="48"/>
    </row>
    <row r="351" spans="2:256" x14ac:dyDescent="0.2">
      <c r="B351" s="48"/>
      <c r="C351" s="48"/>
      <c r="D351" s="48"/>
      <c r="E351" s="48"/>
      <c r="F351" s="48"/>
      <c r="G351" s="48"/>
      <c r="H351" s="48"/>
      <c r="I351" s="48"/>
      <c r="J351" s="48"/>
      <c r="K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c r="GT351" s="48"/>
      <c r="GU351" s="48"/>
      <c r="GV351" s="48"/>
      <c r="GW351" s="48"/>
      <c r="GX351" s="48"/>
      <c r="GY351" s="48"/>
      <c r="GZ351" s="48"/>
      <c r="HA351" s="48"/>
      <c r="HB351" s="48"/>
      <c r="HC351" s="48"/>
      <c r="HD351" s="48"/>
      <c r="HE351" s="48"/>
      <c r="HF351" s="48"/>
      <c r="HG351" s="48"/>
      <c r="HH351" s="48"/>
      <c r="HI351" s="48"/>
      <c r="HJ351" s="48"/>
      <c r="HK351" s="48"/>
      <c r="HL351" s="48"/>
      <c r="HM351" s="48"/>
      <c r="HN351" s="48"/>
      <c r="HO351" s="48"/>
      <c r="HP351" s="48"/>
      <c r="HQ351" s="48"/>
      <c r="HR351" s="48"/>
      <c r="HS351" s="48"/>
      <c r="HT351" s="48"/>
      <c r="HU351" s="48"/>
      <c r="HV351" s="48"/>
      <c r="HW351" s="48"/>
      <c r="HX351" s="48"/>
      <c r="HY351" s="48"/>
      <c r="HZ351" s="48"/>
      <c r="IA351" s="48"/>
      <c r="IB351" s="48"/>
      <c r="IC351" s="48"/>
      <c r="ID351" s="48"/>
      <c r="IE351" s="48"/>
      <c r="IF351" s="48"/>
      <c r="IG351" s="48"/>
      <c r="IH351" s="48"/>
      <c r="II351" s="48"/>
      <c r="IJ351" s="48"/>
      <c r="IK351" s="48"/>
      <c r="IL351" s="48"/>
      <c r="IM351" s="48"/>
      <c r="IN351" s="48"/>
      <c r="IO351" s="48"/>
      <c r="IP351" s="48"/>
      <c r="IQ351" s="48"/>
      <c r="IR351" s="48"/>
      <c r="IS351" s="48"/>
      <c r="IT351" s="48"/>
      <c r="IU351" s="48"/>
      <c r="IV351" s="48"/>
    </row>
    <row r="352" spans="2:256" x14ac:dyDescent="0.2">
      <c r="B352" s="48"/>
      <c r="C352" s="48"/>
      <c r="D352" s="48"/>
      <c r="E352" s="48"/>
      <c r="F352" s="48"/>
      <c r="G352" s="48"/>
      <c r="H352" s="48"/>
      <c r="I352" s="48"/>
      <c r="J352" s="48"/>
      <c r="K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48"/>
      <c r="IE352" s="48"/>
      <c r="IF352" s="48"/>
      <c r="IG352" s="48"/>
      <c r="IH352" s="48"/>
      <c r="II352" s="48"/>
      <c r="IJ352" s="48"/>
      <c r="IK352" s="48"/>
      <c r="IL352" s="48"/>
      <c r="IM352" s="48"/>
      <c r="IN352" s="48"/>
      <c r="IO352" s="48"/>
      <c r="IP352" s="48"/>
      <c r="IQ352" s="48"/>
      <c r="IR352" s="48"/>
      <c r="IS352" s="48"/>
      <c r="IT352" s="48"/>
      <c r="IU352" s="48"/>
      <c r="IV352" s="48"/>
    </row>
    <row r="353" spans="2:256" x14ac:dyDescent="0.2">
      <c r="B353" s="48"/>
      <c r="C353" s="48"/>
      <c r="D353" s="48"/>
      <c r="E353" s="48"/>
      <c r="F353" s="48"/>
      <c r="G353" s="48"/>
      <c r="H353" s="48"/>
      <c r="I353" s="48"/>
      <c r="J353" s="48"/>
      <c r="K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8"/>
      <c r="GR353" s="48"/>
      <c r="GS353" s="48"/>
      <c r="GT353" s="48"/>
      <c r="GU353" s="48"/>
      <c r="GV353" s="48"/>
      <c r="GW353" s="48"/>
      <c r="GX353" s="48"/>
      <c r="GY353" s="48"/>
      <c r="GZ353" s="48"/>
      <c r="HA353" s="48"/>
      <c r="HB353" s="48"/>
      <c r="HC353" s="48"/>
      <c r="HD353" s="48"/>
      <c r="HE353" s="48"/>
      <c r="HF353" s="48"/>
      <c r="HG353" s="48"/>
      <c r="HH353" s="48"/>
      <c r="HI353" s="48"/>
      <c r="HJ353" s="48"/>
      <c r="HK353" s="48"/>
      <c r="HL353" s="48"/>
      <c r="HM353" s="48"/>
      <c r="HN353" s="48"/>
      <c r="HO353" s="48"/>
      <c r="HP353" s="48"/>
      <c r="HQ353" s="48"/>
      <c r="HR353" s="48"/>
      <c r="HS353" s="48"/>
      <c r="HT353" s="48"/>
      <c r="HU353" s="48"/>
      <c r="HV353" s="48"/>
      <c r="HW353" s="48"/>
      <c r="HX353" s="48"/>
      <c r="HY353" s="48"/>
      <c r="HZ353" s="48"/>
      <c r="IA353" s="48"/>
      <c r="IB353" s="48"/>
      <c r="IC353" s="48"/>
      <c r="ID353" s="48"/>
      <c r="IE353" s="48"/>
      <c r="IF353" s="48"/>
      <c r="IG353" s="48"/>
      <c r="IH353" s="48"/>
      <c r="II353" s="48"/>
      <c r="IJ353" s="48"/>
      <c r="IK353" s="48"/>
      <c r="IL353" s="48"/>
      <c r="IM353" s="48"/>
      <c r="IN353" s="48"/>
      <c r="IO353" s="48"/>
      <c r="IP353" s="48"/>
      <c r="IQ353" s="48"/>
      <c r="IR353" s="48"/>
      <c r="IS353" s="48"/>
      <c r="IT353" s="48"/>
      <c r="IU353" s="48"/>
      <c r="IV353" s="48"/>
    </row>
    <row r="354" spans="2:256" x14ac:dyDescent="0.2">
      <c r="B354" s="48"/>
      <c r="C354" s="48"/>
      <c r="D354" s="48"/>
      <c r="E354" s="48"/>
      <c r="F354" s="48"/>
      <c r="G354" s="48"/>
      <c r="H354" s="48"/>
      <c r="I354" s="48"/>
      <c r="J354" s="48"/>
      <c r="K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c r="GT354" s="48"/>
      <c r="GU354" s="48"/>
      <c r="GV354" s="48"/>
      <c r="GW354" s="48"/>
      <c r="GX354" s="48"/>
      <c r="GY354" s="48"/>
      <c r="GZ354" s="48"/>
      <c r="HA354" s="48"/>
      <c r="HB354" s="48"/>
      <c r="HC354" s="48"/>
      <c r="HD354" s="48"/>
      <c r="HE354" s="48"/>
      <c r="HF354" s="48"/>
      <c r="HG354" s="48"/>
      <c r="HH354" s="48"/>
      <c r="HI354" s="48"/>
      <c r="HJ354" s="48"/>
      <c r="HK354" s="48"/>
      <c r="HL354" s="48"/>
      <c r="HM354" s="48"/>
      <c r="HN354" s="48"/>
      <c r="HO354" s="48"/>
      <c r="HP354" s="48"/>
      <c r="HQ354" s="48"/>
      <c r="HR354" s="48"/>
      <c r="HS354" s="48"/>
      <c r="HT354" s="48"/>
      <c r="HU354" s="48"/>
      <c r="HV354" s="48"/>
      <c r="HW354" s="48"/>
      <c r="HX354" s="48"/>
      <c r="HY354" s="48"/>
      <c r="HZ354" s="48"/>
      <c r="IA354" s="48"/>
      <c r="IB354" s="48"/>
      <c r="IC354" s="48"/>
      <c r="ID354" s="48"/>
      <c r="IE354" s="48"/>
      <c r="IF354" s="48"/>
      <c r="IG354" s="48"/>
      <c r="IH354" s="48"/>
      <c r="II354" s="48"/>
      <c r="IJ354" s="48"/>
      <c r="IK354" s="48"/>
      <c r="IL354" s="48"/>
      <c r="IM354" s="48"/>
      <c r="IN354" s="48"/>
      <c r="IO354" s="48"/>
      <c r="IP354" s="48"/>
      <c r="IQ354" s="48"/>
      <c r="IR354" s="48"/>
      <c r="IS354" s="48"/>
      <c r="IT354" s="48"/>
      <c r="IU354" s="48"/>
      <c r="IV354" s="48"/>
    </row>
    <row r="355" spans="2:256" x14ac:dyDescent="0.2">
      <c r="B355" s="48"/>
      <c r="C355" s="48"/>
      <c r="D355" s="48"/>
      <c r="E355" s="48"/>
      <c r="F355" s="48"/>
      <c r="G355" s="48"/>
      <c r="H355" s="48"/>
      <c r="I355" s="48"/>
      <c r="J355" s="48"/>
      <c r="K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48"/>
      <c r="IE355" s="48"/>
      <c r="IF355" s="48"/>
      <c r="IG355" s="48"/>
      <c r="IH355" s="48"/>
      <c r="II355" s="48"/>
      <c r="IJ355" s="48"/>
      <c r="IK355" s="48"/>
      <c r="IL355" s="48"/>
      <c r="IM355" s="48"/>
      <c r="IN355" s="48"/>
      <c r="IO355" s="48"/>
      <c r="IP355" s="48"/>
      <c r="IQ355" s="48"/>
      <c r="IR355" s="48"/>
      <c r="IS355" s="48"/>
      <c r="IT355" s="48"/>
      <c r="IU355" s="48"/>
      <c r="IV355" s="48"/>
    </row>
    <row r="356" spans="2:256" x14ac:dyDescent="0.2">
      <c r="B356" s="48"/>
      <c r="C356" s="48"/>
      <c r="D356" s="48"/>
      <c r="E356" s="48"/>
      <c r="F356" s="48"/>
      <c r="G356" s="48"/>
      <c r="H356" s="48"/>
      <c r="I356" s="48"/>
      <c r="J356" s="48"/>
      <c r="K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c r="GL356" s="48"/>
      <c r="GM356" s="48"/>
      <c r="GN356" s="48"/>
      <c r="GO356" s="48"/>
      <c r="GP356" s="48"/>
      <c r="GQ356" s="48"/>
      <c r="GR356" s="48"/>
      <c r="GS356" s="48"/>
      <c r="GT356" s="48"/>
      <c r="GU356" s="48"/>
      <c r="GV356" s="48"/>
      <c r="GW356" s="48"/>
      <c r="GX356" s="48"/>
      <c r="GY356" s="48"/>
      <c r="GZ356" s="48"/>
      <c r="HA356" s="48"/>
      <c r="HB356" s="48"/>
      <c r="HC356" s="48"/>
      <c r="HD356" s="48"/>
      <c r="HE356" s="48"/>
      <c r="HF356" s="48"/>
      <c r="HG356" s="48"/>
      <c r="HH356" s="48"/>
      <c r="HI356" s="48"/>
      <c r="HJ356" s="48"/>
      <c r="HK356" s="48"/>
      <c r="HL356" s="48"/>
      <c r="HM356" s="48"/>
      <c r="HN356" s="48"/>
      <c r="HO356" s="48"/>
      <c r="HP356" s="48"/>
      <c r="HQ356" s="48"/>
      <c r="HR356" s="48"/>
      <c r="HS356" s="48"/>
      <c r="HT356" s="48"/>
      <c r="HU356" s="48"/>
      <c r="HV356" s="48"/>
      <c r="HW356" s="48"/>
      <c r="HX356" s="48"/>
      <c r="HY356" s="48"/>
      <c r="HZ356" s="48"/>
      <c r="IA356" s="48"/>
      <c r="IB356" s="48"/>
      <c r="IC356" s="48"/>
      <c r="ID356" s="48"/>
      <c r="IE356" s="48"/>
      <c r="IF356" s="48"/>
      <c r="IG356" s="48"/>
      <c r="IH356" s="48"/>
      <c r="II356" s="48"/>
      <c r="IJ356" s="48"/>
      <c r="IK356" s="48"/>
      <c r="IL356" s="48"/>
      <c r="IM356" s="48"/>
      <c r="IN356" s="48"/>
      <c r="IO356" s="48"/>
      <c r="IP356" s="48"/>
      <c r="IQ356" s="48"/>
      <c r="IR356" s="48"/>
      <c r="IS356" s="48"/>
      <c r="IT356" s="48"/>
      <c r="IU356" s="48"/>
      <c r="IV356" s="48"/>
    </row>
    <row r="357" spans="2:256" x14ac:dyDescent="0.2">
      <c r="B357" s="48"/>
      <c r="C357" s="48"/>
      <c r="D357" s="48"/>
      <c r="E357" s="48"/>
      <c r="F357" s="48"/>
      <c r="G357" s="48"/>
      <c r="H357" s="48"/>
      <c r="I357" s="48"/>
      <c r="J357" s="48"/>
      <c r="K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c r="GT357" s="48"/>
      <c r="GU357" s="48"/>
      <c r="GV357" s="48"/>
      <c r="GW357" s="48"/>
      <c r="GX357" s="48"/>
      <c r="GY357" s="48"/>
      <c r="GZ357" s="48"/>
      <c r="HA357" s="48"/>
      <c r="HB357" s="48"/>
      <c r="HC357" s="48"/>
      <c r="HD357" s="48"/>
      <c r="HE357" s="48"/>
      <c r="HF357" s="48"/>
      <c r="HG357" s="48"/>
      <c r="HH357" s="48"/>
      <c r="HI357" s="48"/>
      <c r="HJ357" s="48"/>
      <c r="HK357" s="48"/>
      <c r="HL357" s="48"/>
      <c r="HM357" s="48"/>
      <c r="HN357" s="48"/>
      <c r="HO357" s="48"/>
      <c r="HP357" s="48"/>
      <c r="HQ357" s="48"/>
      <c r="HR357" s="48"/>
      <c r="HS357" s="48"/>
      <c r="HT357" s="48"/>
      <c r="HU357" s="48"/>
      <c r="HV357" s="48"/>
      <c r="HW357" s="48"/>
      <c r="HX357" s="48"/>
      <c r="HY357" s="48"/>
      <c r="HZ357" s="48"/>
      <c r="IA357" s="48"/>
      <c r="IB357" s="48"/>
      <c r="IC357" s="48"/>
      <c r="ID357" s="48"/>
      <c r="IE357" s="48"/>
      <c r="IF357" s="48"/>
      <c r="IG357" s="48"/>
      <c r="IH357" s="48"/>
      <c r="II357" s="48"/>
      <c r="IJ357" s="48"/>
      <c r="IK357" s="48"/>
      <c r="IL357" s="48"/>
      <c r="IM357" s="48"/>
      <c r="IN357" s="48"/>
      <c r="IO357" s="48"/>
      <c r="IP357" s="48"/>
      <c r="IQ357" s="48"/>
      <c r="IR357" s="48"/>
      <c r="IS357" s="48"/>
      <c r="IT357" s="48"/>
      <c r="IU357" s="48"/>
      <c r="IV357" s="48"/>
    </row>
    <row r="358" spans="2:256" x14ac:dyDescent="0.2">
      <c r="B358" s="48"/>
      <c r="C358" s="48"/>
      <c r="D358" s="48"/>
      <c r="E358" s="48"/>
      <c r="F358" s="48"/>
      <c r="G358" s="48"/>
      <c r="H358" s="48"/>
      <c r="I358" s="48"/>
      <c r="J358" s="48"/>
      <c r="K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c r="GT358" s="48"/>
      <c r="GU358" s="48"/>
      <c r="GV358" s="48"/>
      <c r="GW358" s="48"/>
      <c r="GX358" s="48"/>
      <c r="GY358" s="48"/>
      <c r="GZ358" s="48"/>
      <c r="HA358" s="48"/>
      <c r="HB358" s="48"/>
      <c r="HC358" s="48"/>
      <c r="HD358" s="48"/>
      <c r="HE358" s="48"/>
      <c r="HF358" s="48"/>
      <c r="HG358" s="48"/>
      <c r="HH358" s="48"/>
      <c r="HI358" s="48"/>
      <c r="HJ358" s="48"/>
      <c r="HK358" s="48"/>
      <c r="HL358" s="48"/>
      <c r="HM358" s="48"/>
      <c r="HN358" s="48"/>
      <c r="HO358" s="48"/>
      <c r="HP358" s="48"/>
      <c r="HQ358" s="48"/>
      <c r="HR358" s="48"/>
      <c r="HS358" s="48"/>
      <c r="HT358" s="48"/>
      <c r="HU358" s="48"/>
      <c r="HV358" s="48"/>
      <c r="HW358" s="48"/>
      <c r="HX358" s="48"/>
      <c r="HY358" s="48"/>
      <c r="HZ358" s="48"/>
      <c r="IA358" s="48"/>
      <c r="IB358" s="48"/>
      <c r="IC358" s="48"/>
      <c r="ID358" s="48"/>
      <c r="IE358" s="48"/>
      <c r="IF358" s="48"/>
      <c r="IG358" s="48"/>
      <c r="IH358" s="48"/>
      <c r="II358" s="48"/>
      <c r="IJ358" s="48"/>
      <c r="IK358" s="48"/>
      <c r="IL358" s="48"/>
      <c r="IM358" s="48"/>
      <c r="IN358" s="48"/>
      <c r="IO358" s="48"/>
      <c r="IP358" s="48"/>
      <c r="IQ358" s="48"/>
      <c r="IR358" s="48"/>
      <c r="IS358" s="48"/>
      <c r="IT358" s="48"/>
      <c r="IU358" s="48"/>
      <c r="IV358" s="48"/>
    </row>
    <row r="359" spans="2:256" x14ac:dyDescent="0.2">
      <c r="B359" s="48"/>
      <c r="C359" s="48"/>
      <c r="D359" s="48"/>
      <c r="E359" s="48"/>
      <c r="F359" s="48"/>
      <c r="G359" s="48"/>
      <c r="H359" s="48"/>
      <c r="I359" s="48"/>
      <c r="J359" s="48"/>
      <c r="K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c r="GL359" s="48"/>
      <c r="GM359" s="48"/>
      <c r="GN359" s="48"/>
      <c r="GO359" s="48"/>
      <c r="GP359" s="48"/>
      <c r="GQ359" s="48"/>
      <c r="GR359" s="48"/>
      <c r="GS359" s="48"/>
      <c r="GT359" s="48"/>
      <c r="GU359" s="48"/>
      <c r="GV359" s="48"/>
      <c r="GW359" s="48"/>
      <c r="GX359" s="48"/>
      <c r="GY359" s="48"/>
      <c r="GZ359" s="48"/>
      <c r="HA359" s="48"/>
      <c r="HB359" s="48"/>
      <c r="HC359" s="48"/>
      <c r="HD359" s="48"/>
      <c r="HE359" s="48"/>
      <c r="HF359" s="48"/>
      <c r="HG359" s="48"/>
      <c r="HH359" s="48"/>
      <c r="HI359" s="48"/>
      <c r="HJ359" s="48"/>
      <c r="HK359" s="48"/>
      <c r="HL359" s="48"/>
      <c r="HM359" s="48"/>
      <c r="HN359" s="48"/>
      <c r="HO359" s="48"/>
      <c r="HP359" s="48"/>
      <c r="HQ359" s="48"/>
      <c r="HR359" s="48"/>
      <c r="HS359" s="48"/>
      <c r="HT359" s="48"/>
      <c r="HU359" s="48"/>
      <c r="HV359" s="48"/>
      <c r="HW359" s="48"/>
      <c r="HX359" s="48"/>
      <c r="HY359" s="48"/>
      <c r="HZ359" s="48"/>
      <c r="IA359" s="48"/>
      <c r="IB359" s="48"/>
      <c r="IC359" s="48"/>
      <c r="ID359" s="48"/>
      <c r="IE359" s="48"/>
      <c r="IF359" s="48"/>
      <c r="IG359" s="48"/>
      <c r="IH359" s="48"/>
      <c r="II359" s="48"/>
      <c r="IJ359" s="48"/>
      <c r="IK359" s="48"/>
      <c r="IL359" s="48"/>
      <c r="IM359" s="48"/>
      <c r="IN359" s="48"/>
      <c r="IO359" s="48"/>
      <c r="IP359" s="48"/>
      <c r="IQ359" s="48"/>
      <c r="IR359" s="48"/>
      <c r="IS359" s="48"/>
      <c r="IT359" s="48"/>
      <c r="IU359" s="48"/>
      <c r="IV359" s="48"/>
    </row>
    <row r="360" spans="2:256" x14ac:dyDescent="0.2">
      <c r="B360" s="48"/>
      <c r="C360" s="48"/>
      <c r="D360" s="48"/>
      <c r="E360" s="48"/>
      <c r="F360" s="48"/>
      <c r="G360" s="48"/>
      <c r="H360" s="48"/>
      <c r="I360" s="48"/>
      <c r="J360" s="48"/>
      <c r="K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c r="GL360" s="48"/>
      <c r="GM360" s="48"/>
      <c r="GN360" s="48"/>
      <c r="GO360" s="48"/>
      <c r="GP360" s="48"/>
      <c r="GQ360" s="48"/>
      <c r="GR360" s="48"/>
      <c r="GS360" s="48"/>
      <c r="GT360" s="48"/>
      <c r="GU360" s="48"/>
      <c r="GV360" s="48"/>
      <c r="GW360" s="48"/>
      <c r="GX360" s="48"/>
      <c r="GY360" s="48"/>
      <c r="GZ360" s="48"/>
      <c r="HA360" s="48"/>
      <c r="HB360" s="48"/>
      <c r="HC360" s="48"/>
      <c r="HD360" s="48"/>
      <c r="HE360" s="48"/>
      <c r="HF360" s="48"/>
      <c r="HG360" s="48"/>
      <c r="HH360" s="48"/>
      <c r="HI360" s="48"/>
      <c r="HJ360" s="48"/>
      <c r="HK360" s="48"/>
      <c r="HL360" s="48"/>
      <c r="HM360" s="48"/>
      <c r="HN360" s="48"/>
      <c r="HO360" s="48"/>
      <c r="HP360" s="48"/>
      <c r="HQ360" s="48"/>
      <c r="HR360" s="48"/>
      <c r="HS360" s="48"/>
      <c r="HT360" s="48"/>
      <c r="HU360" s="48"/>
      <c r="HV360" s="48"/>
      <c r="HW360" s="48"/>
      <c r="HX360" s="48"/>
      <c r="HY360" s="48"/>
      <c r="HZ360" s="48"/>
      <c r="IA360" s="48"/>
      <c r="IB360" s="48"/>
      <c r="IC360" s="48"/>
      <c r="ID360" s="48"/>
      <c r="IE360" s="48"/>
      <c r="IF360" s="48"/>
      <c r="IG360" s="48"/>
      <c r="IH360" s="48"/>
      <c r="II360" s="48"/>
      <c r="IJ360" s="48"/>
      <c r="IK360" s="48"/>
      <c r="IL360" s="48"/>
      <c r="IM360" s="48"/>
      <c r="IN360" s="48"/>
      <c r="IO360" s="48"/>
      <c r="IP360" s="48"/>
      <c r="IQ360" s="48"/>
      <c r="IR360" s="48"/>
      <c r="IS360" s="48"/>
      <c r="IT360" s="48"/>
      <c r="IU360" s="48"/>
      <c r="IV360" s="48"/>
    </row>
    <row r="361" spans="2:256" x14ac:dyDescent="0.2">
      <c r="B361" s="48"/>
      <c r="C361" s="48"/>
      <c r="D361" s="48"/>
      <c r="E361" s="48"/>
      <c r="F361" s="48"/>
      <c r="G361" s="48"/>
      <c r="H361" s="48"/>
      <c r="I361" s="48"/>
      <c r="J361" s="48"/>
      <c r="K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c r="GL361" s="48"/>
      <c r="GM361" s="48"/>
      <c r="GN361" s="48"/>
      <c r="GO361" s="48"/>
      <c r="GP361" s="48"/>
      <c r="GQ361" s="48"/>
      <c r="GR361" s="48"/>
      <c r="GS361" s="48"/>
      <c r="GT361" s="48"/>
      <c r="GU361" s="48"/>
      <c r="GV361" s="48"/>
      <c r="GW361" s="48"/>
      <c r="GX361" s="48"/>
      <c r="GY361" s="48"/>
      <c r="GZ361" s="48"/>
      <c r="HA361" s="48"/>
      <c r="HB361" s="48"/>
      <c r="HC361" s="48"/>
      <c r="HD361" s="48"/>
      <c r="HE361" s="48"/>
      <c r="HF361" s="48"/>
      <c r="HG361" s="48"/>
      <c r="HH361" s="48"/>
      <c r="HI361" s="48"/>
      <c r="HJ361" s="48"/>
      <c r="HK361" s="48"/>
      <c r="HL361" s="48"/>
      <c r="HM361" s="48"/>
      <c r="HN361" s="48"/>
      <c r="HO361" s="48"/>
      <c r="HP361" s="48"/>
      <c r="HQ361" s="48"/>
      <c r="HR361" s="48"/>
      <c r="HS361" s="48"/>
      <c r="HT361" s="48"/>
      <c r="HU361" s="48"/>
      <c r="HV361" s="48"/>
      <c r="HW361" s="48"/>
      <c r="HX361" s="48"/>
      <c r="HY361" s="48"/>
      <c r="HZ361" s="48"/>
      <c r="IA361" s="48"/>
      <c r="IB361" s="48"/>
      <c r="IC361" s="48"/>
      <c r="ID361" s="48"/>
      <c r="IE361" s="48"/>
      <c r="IF361" s="48"/>
      <c r="IG361" s="48"/>
      <c r="IH361" s="48"/>
      <c r="II361" s="48"/>
      <c r="IJ361" s="48"/>
      <c r="IK361" s="48"/>
      <c r="IL361" s="48"/>
      <c r="IM361" s="48"/>
      <c r="IN361" s="48"/>
      <c r="IO361" s="48"/>
      <c r="IP361" s="48"/>
      <c r="IQ361" s="48"/>
      <c r="IR361" s="48"/>
      <c r="IS361" s="48"/>
      <c r="IT361" s="48"/>
      <c r="IU361" s="48"/>
      <c r="IV361" s="48"/>
    </row>
    <row r="362" spans="2:256" x14ac:dyDescent="0.2">
      <c r="B362" s="48"/>
      <c r="C362" s="48"/>
      <c r="D362" s="48"/>
      <c r="E362" s="48"/>
      <c r="F362" s="48"/>
      <c r="G362" s="48"/>
      <c r="H362" s="48"/>
      <c r="I362" s="48"/>
      <c r="J362" s="48"/>
      <c r="K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row>
    <row r="363" spans="2:256" x14ac:dyDescent="0.2">
      <c r="B363" s="48"/>
      <c r="C363" s="48"/>
      <c r="D363" s="48"/>
      <c r="E363" s="48"/>
      <c r="F363" s="48"/>
      <c r="G363" s="48"/>
      <c r="H363" s="48"/>
      <c r="I363" s="48"/>
      <c r="J363" s="48"/>
      <c r="K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row>
    <row r="364" spans="2:256" x14ac:dyDescent="0.2">
      <c r="B364" s="48"/>
      <c r="C364" s="48"/>
      <c r="D364" s="48"/>
      <c r="E364" s="48"/>
      <c r="F364" s="48"/>
      <c r="G364" s="48"/>
      <c r="H364" s="48"/>
      <c r="I364" s="48"/>
      <c r="J364" s="48"/>
      <c r="K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row>
    <row r="365" spans="2:256" x14ac:dyDescent="0.2">
      <c r="B365" s="48"/>
      <c r="C365" s="48"/>
      <c r="D365" s="48"/>
      <c r="E365" s="48"/>
      <c r="F365" s="48"/>
      <c r="G365" s="48"/>
      <c r="H365" s="48"/>
      <c r="I365" s="48"/>
      <c r="J365" s="48"/>
      <c r="K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row>
    <row r="366" spans="2:256" x14ac:dyDescent="0.2">
      <c r="B366" s="48"/>
      <c r="C366" s="48"/>
      <c r="D366" s="48"/>
      <c r="E366" s="48"/>
      <c r="F366" s="48"/>
      <c r="G366" s="48"/>
      <c r="H366" s="48"/>
      <c r="I366" s="48"/>
      <c r="J366" s="48"/>
      <c r="K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row>
    <row r="367" spans="2:256" x14ac:dyDescent="0.2">
      <c r="B367" s="48"/>
      <c r="C367" s="48"/>
      <c r="D367" s="48"/>
      <c r="E367" s="48"/>
      <c r="F367" s="48"/>
      <c r="G367" s="48"/>
      <c r="H367" s="48"/>
      <c r="I367" s="48"/>
      <c r="J367" s="48"/>
      <c r="K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row>
    <row r="368" spans="2:256" x14ac:dyDescent="0.2">
      <c r="B368" s="48"/>
      <c r="C368" s="48"/>
      <c r="D368" s="48"/>
      <c r="E368" s="48"/>
      <c r="F368" s="48"/>
      <c r="G368" s="48"/>
      <c r="H368" s="48"/>
      <c r="I368" s="48"/>
      <c r="J368" s="48"/>
      <c r="K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row>
    <row r="369" spans="2:256" x14ac:dyDescent="0.2">
      <c r="B369" s="48"/>
      <c r="C369" s="48"/>
      <c r="D369" s="48"/>
      <c r="E369" s="48"/>
      <c r="F369" s="48"/>
      <c r="G369" s="48"/>
      <c r="H369" s="48"/>
      <c r="I369" s="48"/>
      <c r="J369" s="48"/>
      <c r="K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row>
    <row r="370" spans="2:256" x14ac:dyDescent="0.2">
      <c r="B370" s="48"/>
      <c r="C370" s="48"/>
      <c r="D370" s="48"/>
      <c r="E370" s="48"/>
      <c r="F370" s="48"/>
      <c r="G370" s="48"/>
      <c r="H370" s="48"/>
      <c r="I370" s="48"/>
      <c r="J370" s="48"/>
      <c r="K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row>
    <row r="371" spans="2:256" x14ac:dyDescent="0.2">
      <c r="B371" s="48"/>
      <c r="C371" s="48"/>
      <c r="D371" s="48"/>
      <c r="E371" s="48"/>
      <c r="F371" s="48"/>
      <c r="G371" s="48"/>
      <c r="H371" s="48"/>
      <c r="I371" s="48"/>
      <c r="J371" s="48"/>
      <c r="K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row>
    <row r="372" spans="2:256" x14ac:dyDescent="0.2">
      <c r="B372" s="48"/>
      <c r="C372" s="48"/>
      <c r="D372" s="48"/>
      <c r="E372" s="48"/>
      <c r="F372" s="48"/>
      <c r="G372" s="48"/>
      <c r="H372" s="48"/>
      <c r="I372" s="48"/>
      <c r="J372" s="48"/>
      <c r="K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row>
    <row r="373" spans="2:256" x14ac:dyDescent="0.2">
      <c r="B373" s="48"/>
      <c r="C373" s="48"/>
      <c r="D373" s="48"/>
      <c r="E373" s="48"/>
      <c r="F373" s="48"/>
      <c r="G373" s="48"/>
      <c r="H373" s="48"/>
      <c r="I373" s="48"/>
      <c r="J373" s="48"/>
      <c r="K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row>
    <row r="374" spans="2:256" x14ac:dyDescent="0.2">
      <c r="B374" s="48"/>
      <c r="C374" s="48"/>
      <c r="D374" s="48"/>
      <c r="E374" s="48"/>
      <c r="F374" s="48"/>
      <c r="G374" s="48"/>
      <c r="H374" s="48"/>
      <c r="I374" s="48"/>
      <c r="J374" s="48"/>
      <c r="K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row>
    <row r="375" spans="2:256" x14ac:dyDescent="0.2">
      <c r="B375" s="48"/>
      <c r="C375" s="48"/>
      <c r="D375" s="48"/>
      <c r="E375" s="48"/>
      <c r="F375" s="48"/>
      <c r="G375" s="48"/>
      <c r="H375" s="48"/>
      <c r="I375" s="48"/>
      <c r="J375" s="48"/>
      <c r="K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row>
    <row r="376" spans="2:256" x14ac:dyDescent="0.2">
      <c r="B376" s="48"/>
      <c r="C376" s="48"/>
      <c r="D376" s="48"/>
      <c r="E376" s="48"/>
      <c r="F376" s="48"/>
      <c r="G376" s="48"/>
      <c r="H376" s="48"/>
      <c r="I376" s="48"/>
      <c r="J376" s="48"/>
      <c r="K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row>
    <row r="377" spans="2:256" x14ac:dyDescent="0.2">
      <c r="B377" s="48"/>
      <c r="C377" s="48"/>
      <c r="D377" s="48"/>
      <c r="E377" s="48"/>
      <c r="F377" s="48"/>
      <c r="G377" s="48"/>
      <c r="H377" s="48"/>
      <c r="I377" s="48"/>
      <c r="J377" s="48"/>
      <c r="K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row>
    <row r="378" spans="2:256" x14ac:dyDescent="0.2">
      <c r="B378" s="48"/>
      <c r="C378" s="48"/>
      <c r="D378" s="48"/>
      <c r="E378" s="48"/>
      <c r="F378" s="48"/>
      <c r="G378" s="48"/>
      <c r="H378" s="48"/>
      <c r="I378" s="48"/>
      <c r="J378" s="48"/>
      <c r="K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c r="GT378" s="48"/>
      <c r="GU378" s="48"/>
      <c r="GV378" s="48"/>
      <c r="GW378" s="48"/>
      <c r="GX378" s="48"/>
      <c r="GY378" s="48"/>
      <c r="GZ378" s="48"/>
      <c r="HA378" s="48"/>
      <c r="HB378" s="48"/>
      <c r="HC378" s="48"/>
      <c r="HD378" s="48"/>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row>
    <row r="379" spans="2:256" x14ac:dyDescent="0.2">
      <c r="B379" s="48"/>
      <c r="C379" s="48"/>
      <c r="D379" s="48"/>
      <c r="E379" s="48"/>
      <c r="F379" s="48"/>
      <c r="G379" s="48"/>
      <c r="H379" s="48"/>
      <c r="I379" s="48"/>
      <c r="J379" s="48"/>
      <c r="K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c r="GL379" s="48"/>
      <c r="GM379" s="48"/>
      <c r="GN379" s="48"/>
      <c r="GO379" s="48"/>
      <c r="GP379" s="48"/>
      <c r="GQ379" s="48"/>
      <c r="GR379" s="48"/>
      <c r="GS379" s="48"/>
      <c r="GT379" s="48"/>
      <c r="GU379" s="48"/>
      <c r="GV379" s="48"/>
      <c r="GW379" s="48"/>
      <c r="GX379" s="48"/>
      <c r="GY379" s="48"/>
      <c r="GZ379" s="48"/>
      <c r="HA379" s="48"/>
      <c r="HB379" s="48"/>
      <c r="HC379" s="48"/>
      <c r="HD379" s="48"/>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row>
    <row r="380" spans="2:256" x14ac:dyDescent="0.2">
      <c r="B380" s="48"/>
      <c r="C380" s="48"/>
      <c r="D380" s="48"/>
      <c r="E380" s="48"/>
      <c r="F380" s="48"/>
      <c r="G380" s="48"/>
      <c r="H380" s="48"/>
      <c r="I380" s="48"/>
      <c r="J380" s="48"/>
      <c r="K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c r="GT380" s="48"/>
      <c r="GU380" s="48"/>
      <c r="GV380" s="48"/>
      <c r="GW380" s="48"/>
      <c r="GX380" s="48"/>
      <c r="GY380" s="48"/>
      <c r="GZ380" s="48"/>
      <c r="HA380" s="48"/>
      <c r="HB380" s="48"/>
      <c r="HC380" s="48"/>
      <c r="HD380" s="48"/>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row>
    <row r="381" spans="2:256" x14ac:dyDescent="0.2">
      <c r="B381" s="48"/>
      <c r="C381" s="48"/>
      <c r="D381" s="48"/>
      <c r="E381" s="48"/>
      <c r="F381" s="48"/>
      <c r="G381" s="48"/>
      <c r="H381" s="48"/>
      <c r="I381" s="48"/>
      <c r="J381" s="48"/>
      <c r="K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c r="GT381" s="48"/>
      <c r="GU381" s="48"/>
      <c r="GV381" s="48"/>
      <c r="GW381" s="48"/>
      <c r="GX381" s="48"/>
      <c r="GY381" s="48"/>
      <c r="GZ381" s="48"/>
      <c r="HA381" s="48"/>
      <c r="HB381" s="48"/>
      <c r="HC381" s="48"/>
      <c r="HD381" s="48"/>
      <c r="HE381" s="48"/>
      <c r="HF381" s="48"/>
      <c r="HG381" s="48"/>
      <c r="HH381" s="48"/>
      <c r="HI381" s="48"/>
      <c r="HJ381" s="48"/>
      <c r="HK381" s="48"/>
      <c r="HL381" s="48"/>
      <c r="HM381" s="48"/>
      <c r="HN381" s="48"/>
      <c r="HO381" s="48"/>
      <c r="HP381" s="48"/>
      <c r="HQ381" s="48"/>
      <c r="HR381" s="48"/>
      <c r="HS381" s="48"/>
      <c r="HT381" s="48"/>
      <c r="HU381" s="48"/>
      <c r="HV381" s="48"/>
      <c r="HW381" s="48"/>
      <c r="HX381" s="48"/>
      <c r="HY381" s="48"/>
      <c r="HZ381" s="48"/>
      <c r="IA381" s="48"/>
      <c r="IB381" s="48"/>
      <c r="IC381" s="48"/>
      <c r="ID381" s="48"/>
      <c r="IE381" s="48"/>
      <c r="IF381" s="48"/>
      <c r="IG381" s="48"/>
      <c r="IH381" s="48"/>
      <c r="II381" s="48"/>
      <c r="IJ381" s="48"/>
      <c r="IK381" s="48"/>
      <c r="IL381" s="48"/>
      <c r="IM381" s="48"/>
      <c r="IN381" s="48"/>
      <c r="IO381" s="48"/>
      <c r="IP381" s="48"/>
      <c r="IQ381" s="48"/>
      <c r="IR381" s="48"/>
      <c r="IS381" s="48"/>
      <c r="IT381" s="48"/>
      <c r="IU381" s="48"/>
      <c r="IV381" s="48"/>
    </row>
    <row r="382" spans="2:256" x14ac:dyDescent="0.2">
      <c r="B382" s="48"/>
      <c r="C382" s="48"/>
      <c r="D382" s="48"/>
      <c r="E382" s="48"/>
      <c r="F382" s="48"/>
      <c r="G382" s="48"/>
      <c r="H382" s="48"/>
      <c r="I382" s="48"/>
      <c r="J382" s="48"/>
      <c r="K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c r="GT382" s="48"/>
      <c r="GU382" s="48"/>
      <c r="GV382" s="48"/>
      <c r="GW382" s="48"/>
      <c r="GX382" s="48"/>
      <c r="GY382" s="48"/>
      <c r="GZ382" s="48"/>
      <c r="HA382" s="48"/>
      <c r="HB382" s="48"/>
      <c r="HC382" s="48"/>
      <c r="HD382" s="48"/>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row>
    <row r="383" spans="2:256" x14ac:dyDescent="0.2">
      <c r="B383" s="48"/>
      <c r="C383" s="48"/>
      <c r="D383" s="48"/>
      <c r="E383" s="48"/>
      <c r="F383" s="48"/>
      <c r="G383" s="48"/>
      <c r="H383" s="48"/>
      <c r="I383" s="48"/>
      <c r="J383" s="48"/>
      <c r="K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c r="GT383" s="48"/>
      <c r="GU383" s="48"/>
      <c r="GV383" s="48"/>
      <c r="GW383" s="48"/>
      <c r="GX383" s="48"/>
      <c r="GY383" s="48"/>
      <c r="GZ383" s="48"/>
      <c r="HA383" s="48"/>
      <c r="HB383" s="48"/>
      <c r="HC383" s="48"/>
      <c r="HD383" s="48"/>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row>
    <row r="384" spans="2:256" x14ac:dyDescent="0.2">
      <c r="B384" s="48"/>
      <c r="C384" s="48"/>
      <c r="D384" s="48"/>
      <c r="E384" s="48"/>
      <c r="F384" s="48"/>
      <c r="G384" s="48"/>
      <c r="H384" s="48"/>
      <c r="I384" s="48"/>
      <c r="J384" s="48"/>
      <c r="K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c r="GT384" s="48"/>
      <c r="GU384" s="48"/>
      <c r="GV384" s="48"/>
      <c r="GW384" s="48"/>
      <c r="GX384" s="48"/>
      <c r="GY384" s="48"/>
      <c r="GZ384" s="48"/>
      <c r="HA384" s="48"/>
      <c r="HB384" s="48"/>
      <c r="HC384" s="48"/>
      <c r="HD384" s="48"/>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row>
    <row r="385" spans="2:256" x14ac:dyDescent="0.2">
      <c r="B385" s="48"/>
      <c r="C385" s="48"/>
      <c r="D385" s="48"/>
      <c r="E385" s="48"/>
      <c r="F385" s="48"/>
      <c r="G385" s="48"/>
      <c r="H385" s="48"/>
      <c r="I385" s="48"/>
      <c r="J385" s="48"/>
      <c r="K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c r="GT385" s="48"/>
      <c r="GU385" s="48"/>
      <c r="GV385" s="48"/>
      <c r="GW385" s="48"/>
      <c r="GX385" s="48"/>
      <c r="GY385" s="48"/>
      <c r="GZ385" s="48"/>
      <c r="HA385" s="48"/>
      <c r="HB385" s="48"/>
      <c r="HC385" s="48"/>
      <c r="HD385" s="48"/>
      <c r="HE385" s="48"/>
      <c r="HF385" s="48"/>
      <c r="HG385" s="48"/>
      <c r="HH385" s="48"/>
      <c r="HI385" s="48"/>
      <c r="HJ385" s="48"/>
      <c r="HK385" s="48"/>
      <c r="HL385" s="48"/>
      <c r="HM385" s="48"/>
      <c r="HN385" s="48"/>
      <c r="HO385" s="48"/>
      <c r="HP385" s="48"/>
      <c r="HQ385" s="48"/>
      <c r="HR385" s="48"/>
      <c r="HS385" s="48"/>
      <c r="HT385" s="48"/>
      <c r="HU385" s="48"/>
      <c r="HV385" s="48"/>
      <c r="HW385" s="48"/>
      <c r="HX385" s="48"/>
      <c r="HY385" s="48"/>
      <c r="HZ385" s="48"/>
      <c r="IA385" s="48"/>
      <c r="IB385" s="48"/>
      <c r="IC385" s="48"/>
      <c r="ID385" s="48"/>
      <c r="IE385" s="48"/>
      <c r="IF385" s="48"/>
      <c r="IG385" s="48"/>
      <c r="IH385" s="48"/>
      <c r="II385" s="48"/>
      <c r="IJ385" s="48"/>
      <c r="IK385" s="48"/>
      <c r="IL385" s="48"/>
      <c r="IM385" s="48"/>
      <c r="IN385" s="48"/>
      <c r="IO385" s="48"/>
      <c r="IP385" s="48"/>
      <c r="IQ385" s="48"/>
      <c r="IR385" s="48"/>
      <c r="IS385" s="48"/>
      <c r="IT385" s="48"/>
      <c r="IU385" s="48"/>
      <c r="IV385" s="48"/>
    </row>
    <row r="386" spans="2:256" x14ac:dyDescent="0.2">
      <c r="B386" s="48"/>
      <c r="C386" s="48"/>
      <c r="D386" s="48"/>
      <c r="E386" s="48"/>
      <c r="F386" s="48"/>
      <c r="G386" s="48"/>
      <c r="H386" s="48"/>
      <c r="I386" s="48"/>
      <c r="J386" s="48"/>
      <c r="K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c r="GT386" s="48"/>
      <c r="GU386" s="48"/>
      <c r="GV386" s="48"/>
      <c r="GW386" s="48"/>
      <c r="GX386" s="48"/>
      <c r="GY386" s="48"/>
      <c r="GZ386" s="48"/>
      <c r="HA386" s="48"/>
      <c r="HB386" s="48"/>
      <c r="HC386" s="48"/>
      <c r="HD386" s="48"/>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row>
    <row r="387" spans="2:256" x14ac:dyDescent="0.2">
      <c r="B387" s="48"/>
      <c r="C387" s="48"/>
      <c r="D387" s="48"/>
      <c r="E387" s="48"/>
      <c r="F387" s="48"/>
      <c r="G387" s="48"/>
      <c r="H387" s="48"/>
      <c r="I387" s="48"/>
      <c r="J387" s="48"/>
      <c r="K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c r="EF387" s="48"/>
      <c r="EG387" s="48"/>
      <c r="EH387" s="48"/>
      <c r="EI387" s="48"/>
      <c r="EJ387" s="48"/>
      <c r="EK387" s="48"/>
      <c r="EL387" s="48"/>
      <c r="EM387" s="48"/>
      <c r="EN387" s="48"/>
      <c r="EO387" s="48"/>
      <c r="EP387" s="48"/>
      <c r="EQ387" s="48"/>
      <c r="ER387" s="48"/>
      <c r="ES387" s="48"/>
      <c r="ET387" s="48"/>
      <c r="EU387" s="48"/>
      <c r="EV387" s="48"/>
      <c r="EW387" s="48"/>
      <c r="EX387" s="48"/>
      <c r="EY387" s="48"/>
      <c r="EZ387" s="48"/>
      <c r="FA387" s="48"/>
      <c r="FB387" s="48"/>
      <c r="FC387" s="48"/>
      <c r="FD387" s="48"/>
      <c r="FE387" s="48"/>
      <c r="FF387" s="48"/>
      <c r="FG387" s="48"/>
      <c r="FH387" s="48"/>
      <c r="FI387" s="48"/>
      <c r="FJ387" s="48"/>
      <c r="FK387" s="48"/>
      <c r="FL387" s="48"/>
      <c r="FM387" s="48"/>
      <c r="FN387" s="48"/>
      <c r="FO387" s="48"/>
      <c r="FP387" s="48"/>
      <c r="FQ387" s="48"/>
      <c r="FR387" s="48"/>
      <c r="FS387" s="48"/>
      <c r="FT387" s="48"/>
      <c r="FU387" s="48"/>
      <c r="FV387" s="48"/>
      <c r="FW387" s="48"/>
      <c r="FX387" s="48"/>
      <c r="FY387" s="48"/>
      <c r="FZ387" s="48"/>
      <c r="GA387" s="48"/>
      <c r="GB387" s="48"/>
      <c r="GC387" s="48"/>
      <c r="GD387" s="48"/>
      <c r="GE387" s="48"/>
      <c r="GF387" s="48"/>
      <c r="GG387" s="48"/>
      <c r="GH387" s="48"/>
      <c r="GI387" s="48"/>
      <c r="GJ387" s="48"/>
      <c r="GK387" s="48"/>
      <c r="GL387" s="48"/>
      <c r="GM387" s="48"/>
      <c r="GN387" s="48"/>
      <c r="GO387" s="48"/>
      <c r="GP387" s="48"/>
      <c r="GQ387" s="48"/>
      <c r="GR387" s="48"/>
      <c r="GS387" s="48"/>
      <c r="GT387" s="48"/>
      <c r="GU387" s="48"/>
      <c r="GV387" s="48"/>
      <c r="GW387" s="48"/>
      <c r="GX387" s="48"/>
      <c r="GY387" s="48"/>
      <c r="GZ387" s="48"/>
      <c r="HA387" s="48"/>
      <c r="HB387" s="48"/>
      <c r="HC387" s="48"/>
      <c r="HD387" s="48"/>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row>
    <row r="388" spans="2:256" x14ac:dyDescent="0.2">
      <c r="B388" s="48"/>
      <c r="C388" s="48"/>
      <c r="D388" s="48"/>
      <c r="E388" s="48"/>
      <c r="F388" s="48"/>
      <c r="G388" s="48"/>
      <c r="H388" s="48"/>
      <c r="I388" s="48"/>
      <c r="J388" s="48"/>
      <c r="K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c r="GL388" s="48"/>
      <c r="GM388" s="48"/>
      <c r="GN388" s="48"/>
      <c r="GO388" s="48"/>
      <c r="GP388" s="48"/>
      <c r="GQ388" s="48"/>
      <c r="GR388" s="48"/>
      <c r="GS388" s="48"/>
      <c r="GT388" s="48"/>
      <c r="GU388" s="48"/>
      <c r="GV388" s="48"/>
      <c r="GW388" s="48"/>
      <c r="GX388" s="48"/>
      <c r="GY388" s="48"/>
      <c r="GZ388" s="48"/>
      <c r="HA388" s="48"/>
      <c r="HB388" s="48"/>
      <c r="HC388" s="48"/>
      <c r="HD388" s="48"/>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row>
    <row r="389" spans="2:256" x14ac:dyDescent="0.2">
      <c r="B389" s="48"/>
      <c r="C389" s="48"/>
      <c r="D389" s="48"/>
      <c r="E389" s="48"/>
      <c r="F389" s="48"/>
      <c r="G389" s="48"/>
      <c r="H389" s="48"/>
      <c r="I389" s="48"/>
      <c r="J389" s="48"/>
      <c r="K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48"/>
      <c r="GT389" s="48"/>
      <c r="GU389" s="48"/>
      <c r="GV389" s="48"/>
      <c r="GW389" s="48"/>
      <c r="GX389" s="48"/>
      <c r="GY389" s="48"/>
      <c r="GZ389" s="48"/>
      <c r="HA389" s="48"/>
      <c r="HB389" s="48"/>
      <c r="HC389" s="48"/>
      <c r="HD389" s="48"/>
      <c r="HE389" s="48"/>
      <c r="HF389" s="48"/>
      <c r="HG389" s="48"/>
      <c r="HH389" s="48"/>
      <c r="HI389" s="48"/>
      <c r="HJ389" s="48"/>
      <c r="HK389" s="48"/>
      <c r="HL389" s="48"/>
      <c r="HM389" s="48"/>
      <c r="HN389" s="48"/>
      <c r="HO389" s="48"/>
      <c r="HP389" s="48"/>
      <c r="HQ389" s="48"/>
      <c r="HR389" s="48"/>
      <c r="HS389" s="48"/>
      <c r="HT389" s="48"/>
      <c r="HU389" s="48"/>
      <c r="HV389" s="48"/>
      <c r="HW389" s="48"/>
      <c r="HX389" s="48"/>
      <c r="HY389" s="48"/>
      <c r="HZ389" s="48"/>
      <c r="IA389" s="48"/>
      <c r="IB389" s="48"/>
      <c r="IC389" s="48"/>
      <c r="ID389" s="48"/>
      <c r="IE389" s="48"/>
      <c r="IF389" s="48"/>
      <c r="IG389" s="48"/>
      <c r="IH389" s="48"/>
      <c r="II389" s="48"/>
      <c r="IJ389" s="48"/>
      <c r="IK389" s="48"/>
      <c r="IL389" s="48"/>
      <c r="IM389" s="48"/>
      <c r="IN389" s="48"/>
      <c r="IO389" s="48"/>
      <c r="IP389" s="48"/>
      <c r="IQ389" s="48"/>
      <c r="IR389" s="48"/>
      <c r="IS389" s="48"/>
      <c r="IT389" s="48"/>
      <c r="IU389" s="48"/>
      <c r="IV389" s="48"/>
    </row>
    <row r="390" spans="2:256" x14ac:dyDescent="0.2">
      <c r="B390" s="48"/>
      <c r="C390" s="48"/>
      <c r="D390" s="48"/>
      <c r="E390" s="48"/>
      <c r="F390" s="48"/>
      <c r="G390" s="48"/>
      <c r="H390" s="48"/>
      <c r="I390" s="48"/>
      <c r="J390" s="48"/>
      <c r="K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row>
    <row r="391" spans="2:256" x14ac:dyDescent="0.2">
      <c r="B391" s="48"/>
      <c r="C391" s="48"/>
      <c r="D391" s="48"/>
      <c r="E391" s="48"/>
      <c r="F391" s="48"/>
      <c r="G391" s="48"/>
      <c r="H391" s="48"/>
      <c r="I391" s="48"/>
      <c r="J391" s="48"/>
      <c r="K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row>
    <row r="392" spans="2:256" x14ac:dyDescent="0.2">
      <c r="B392" s="48"/>
      <c r="C392" s="48"/>
      <c r="D392" s="48"/>
      <c r="E392" s="48"/>
      <c r="F392" s="48"/>
      <c r="G392" s="48"/>
      <c r="H392" s="48"/>
      <c r="I392" s="48"/>
      <c r="J392" s="48"/>
      <c r="K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row>
    <row r="393" spans="2:256" x14ac:dyDescent="0.2">
      <c r="B393" s="48"/>
      <c r="C393" s="48"/>
      <c r="D393" s="48"/>
      <c r="E393" s="48"/>
      <c r="F393" s="48"/>
      <c r="G393" s="48"/>
      <c r="H393" s="48"/>
      <c r="I393" s="48"/>
      <c r="J393" s="48"/>
      <c r="K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row>
    <row r="394" spans="2:256" x14ac:dyDescent="0.2">
      <c r="B394" s="48"/>
      <c r="C394" s="48"/>
      <c r="D394" s="48"/>
      <c r="E394" s="48"/>
      <c r="F394" s="48"/>
      <c r="G394" s="48"/>
      <c r="H394" s="48"/>
      <c r="I394" s="48"/>
      <c r="J394" s="48"/>
      <c r="K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row>
    <row r="395" spans="2:256" x14ac:dyDescent="0.2">
      <c r="B395" s="48"/>
      <c r="C395" s="48"/>
      <c r="D395" s="48"/>
      <c r="E395" s="48"/>
      <c r="F395" s="48"/>
      <c r="G395" s="48"/>
      <c r="H395" s="48"/>
      <c r="I395" s="48"/>
      <c r="J395" s="48"/>
      <c r="K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row>
    <row r="396" spans="2:256" x14ac:dyDescent="0.2">
      <c r="B396" s="48"/>
      <c r="C396" s="48"/>
      <c r="D396" s="48"/>
      <c r="E396" s="48"/>
      <c r="F396" s="48"/>
      <c r="G396" s="48"/>
      <c r="H396" s="48"/>
      <c r="I396" s="48"/>
      <c r="J396" s="48"/>
      <c r="K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row>
    <row r="397" spans="2:256" x14ac:dyDescent="0.2">
      <c r="B397" s="48"/>
      <c r="C397" s="48"/>
      <c r="D397" s="48"/>
      <c r="E397" s="48"/>
      <c r="F397" s="48"/>
      <c r="G397" s="48"/>
      <c r="H397" s="48"/>
      <c r="I397" s="48"/>
      <c r="J397" s="48"/>
      <c r="K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row>
    <row r="398" spans="2:256" x14ac:dyDescent="0.2">
      <c r="B398" s="48"/>
      <c r="C398" s="48"/>
      <c r="D398" s="48"/>
      <c r="E398" s="48"/>
      <c r="F398" s="48"/>
      <c r="G398" s="48"/>
      <c r="H398" s="48"/>
      <c r="I398" s="48"/>
      <c r="J398" s="48"/>
      <c r="K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row>
    <row r="399" spans="2:256" x14ac:dyDescent="0.2">
      <c r="B399" s="48"/>
      <c r="C399" s="48"/>
      <c r="D399" s="48"/>
      <c r="E399" s="48"/>
      <c r="F399" s="48"/>
      <c r="G399" s="48"/>
      <c r="H399" s="48"/>
      <c r="I399" s="48"/>
      <c r="J399" s="48"/>
      <c r="K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row>
    <row r="400" spans="2:256" x14ac:dyDescent="0.2">
      <c r="B400" s="48"/>
      <c r="C400" s="48"/>
      <c r="D400" s="48"/>
      <c r="E400" s="48"/>
      <c r="F400" s="48"/>
      <c r="G400" s="48"/>
      <c r="H400" s="48"/>
      <c r="I400" s="48"/>
      <c r="J400" s="48"/>
      <c r="K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row>
    <row r="401" spans="2:256" x14ac:dyDescent="0.2">
      <c r="B401" s="48"/>
      <c r="C401" s="48"/>
      <c r="D401" s="48"/>
      <c r="E401" s="48"/>
      <c r="F401" s="48"/>
      <c r="G401" s="48"/>
      <c r="H401" s="48"/>
      <c r="I401" s="48"/>
      <c r="J401" s="48"/>
      <c r="K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row>
    <row r="402" spans="2:256" x14ac:dyDescent="0.2">
      <c r="B402" s="48"/>
      <c r="C402" s="48"/>
      <c r="D402" s="48"/>
      <c r="E402" s="48"/>
      <c r="F402" s="48"/>
      <c r="G402" s="48"/>
      <c r="H402" s="48"/>
      <c r="I402" s="48"/>
      <c r="J402" s="48"/>
      <c r="K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row>
    <row r="403" spans="2:256" x14ac:dyDescent="0.2">
      <c r="B403" s="48"/>
      <c r="C403" s="48"/>
      <c r="D403" s="48"/>
      <c r="E403" s="48"/>
      <c r="F403" s="48"/>
      <c r="G403" s="48"/>
      <c r="H403" s="48"/>
      <c r="I403" s="48"/>
      <c r="J403" s="48"/>
      <c r="K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row>
    <row r="404" spans="2:256" x14ac:dyDescent="0.2">
      <c r="B404" s="48"/>
      <c r="C404" s="48"/>
      <c r="D404" s="48"/>
      <c r="E404" s="48"/>
      <c r="F404" s="48"/>
      <c r="G404" s="48"/>
      <c r="H404" s="48"/>
      <c r="I404" s="48"/>
      <c r="J404" s="48"/>
      <c r="K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row>
    <row r="405" spans="2:256" x14ac:dyDescent="0.2">
      <c r="B405" s="48"/>
      <c r="C405" s="48"/>
      <c r="D405" s="48"/>
      <c r="E405" s="48"/>
      <c r="F405" s="48"/>
      <c r="G405" s="48"/>
      <c r="H405" s="48"/>
      <c r="I405" s="48"/>
      <c r="J405" s="48"/>
      <c r="K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row>
    <row r="406" spans="2:256" x14ac:dyDescent="0.2">
      <c r="B406" s="48"/>
      <c r="C406" s="48"/>
      <c r="D406" s="48"/>
      <c r="E406" s="48"/>
      <c r="F406" s="48"/>
      <c r="G406" s="48"/>
      <c r="H406" s="48"/>
      <c r="I406" s="48"/>
      <c r="J406" s="48"/>
      <c r="K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row>
    <row r="407" spans="2:256" x14ac:dyDescent="0.2">
      <c r="B407" s="48"/>
      <c r="C407" s="48"/>
      <c r="D407" s="48"/>
      <c r="E407" s="48"/>
      <c r="F407" s="48"/>
      <c r="G407" s="48"/>
      <c r="H407" s="48"/>
      <c r="I407" s="48"/>
      <c r="J407" s="48"/>
      <c r="K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row>
    <row r="408" spans="2:256" x14ac:dyDescent="0.2">
      <c r="B408" s="48"/>
      <c r="C408" s="48"/>
      <c r="D408" s="48"/>
      <c r="E408" s="48"/>
      <c r="F408" s="48"/>
      <c r="G408" s="48"/>
      <c r="H408" s="48"/>
      <c r="I408" s="48"/>
      <c r="J408" s="48"/>
      <c r="K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row>
    <row r="409" spans="2:256" x14ac:dyDescent="0.2">
      <c r="B409" s="48"/>
      <c r="C409" s="48"/>
      <c r="D409" s="48"/>
      <c r="E409" s="48"/>
      <c r="F409" s="48"/>
      <c r="G409" s="48"/>
      <c r="H409" s="48"/>
      <c r="I409" s="48"/>
      <c r="J409" s="48"/>
      <c r="K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row>
    <row r="410" spans="2:256" x14ac:dyDescent="0.2">
      <c r="B410" s="48"/>
      <c r="C410" s="48"/>
      <c r="D410" s="48"/>
      <c r="E410" s="48"/>
      <c r="F410" s="48"/>
      <c r="G410" s="48"/>
      <c r="H410" s="48"/>
      <c r="I410" s="48"/>
      <c r="J410" s="48"/>
      <c r="K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c r="GT410" s="48"/>
      <c r="GU410" s="48"/>
      <c r="GV410" s="48"/>
      <c r="GW410" s="48"/>
      <c r="GX410" s="48"/>
      <c r="GY410" s="48"/>
      <c r="GZ410" s="48"/>
      <c r="HA410" s="48"/>
      <c r="HB410" s="48"/>
      <c r="HC410" s="48"/>
      <c r="HD410" s="48"/>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row>
    <row r="411" spans="2:256" x14ac:dyDescent="0.2">
      <c r="B411" s="48"/>
      <c r="C411" s="48"/>
      <c r="D411" s="48"/>
      <c r="E411" s="48"/>
      <c r="F411" s="48"/>
      <c r="G411" s="48"/>
      <c r="H411" s="48"/>
      <c r="I411" s="48"/>
      <c r="J411" s="48"/>
      <c r="K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c r="GT411" s="48"/>
      <c r="GU411" s="48"/>
      <c r="GV411" s="48"/>
      <c r="GW411" s="48"/>
      <c r="GX411" s="48"/>
      <c r="GY411" s="48"/>
      <c r="GZ411" s="48"/>
      <c r="HA411" s="48"/>
      <c r="HB411" s="48"/>
      <c r="HC411" s="48"/>
      <c r="HD411" s="48"/>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row>
    <row r="412" spans="2:256" x14ac:dyDescent="0.2">
      <c r="B412" s="48"/>
      <c r="C412" s="48"/>
      <c r="D412" s="48"/>
      <c r="E412" s="48"/>
      <c r="F412" s="48"/>
      <c r="G412" s="48"/>
      <c r="H412" s="48"/>
      <c r="I412" s="48"/>
      <c r="J412" s="48"/>
      <c r="K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c r="GT412" s="48"/>
      <c r="GU412" s="48"/>
      <c r="GV412" s="48"/>
      <c r="GW412" s="48"/>
      <c r="GX412" s="48"/>
      <c r="GY412" s="48"/>
      <c r="GZ412" s="48"/>
      <c r="HA412" s="48"/>
      <c r="HB412" s="48"/>
      <c r="HC412" s="48"/>
      <c r="HD412" s="48"/>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row>
    <row r="413" spans="2:256" x14ac:dyDescent="0.2">
      <c r="B413" s="48"/>
      <c r="C413" s="48"/>
      <c r="D413" s="48"/>
      <c r="E413" s="48"/>
      <c r="F413" s="48"/>
      <c r="G413" s="48"/>
      <c r="H413" s="48"/>
      <c r="I413" s="48"/>
      <c r="J413" s="48"/>
      <c r="K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c r="GT413" s="48"/>
      <c r="GU413" s="48"/>
      <c r="GV413" s="48"/>
      <c r="GW413" s="48"/>
      <c r="GX413" s="48"/>
      <c r="GY413" s="48"/>
      <c r="GZ413" s="48"/>
      <c r="HA413" s="48"/>
      <c r="HB413" s="48"/>
      <c r="HC413" s="48"/>
      <c r="HD413" s="48"/>
      <c r="HE413" s="48"/>
      <c r="HF413" s="48"/>
      <c r="HG413" s="48"/>
      <c r="HH413" s="48"/>
      <c r="HI413" s="48"/>
      <c r="HJ413" s="48"/>
      <c r="HK413" s="48"/>
      <c r="HL413" s="48"/>
      <c r="HM413" s="48"/>
      <c r="HN413" s="48"/>
      <c r="HO413" s="48"/>
      <c r="HP413" s="48"/>
      <c r="HQ413" s="48"/>
      <c r="HR413" s="48"/>
      <c r="HS413" s="48"/>
      <c r="HT413" s="48"/>
      <c r="HU413" s="48"/>
      <c r="HV413" s="48"/>
      <c r="HW413" s="48"/>
      <c r="HX413" s="48"/>
      <c r="HY413" s="48"/>
      <c r="HZ413" s="48"/>
      <c r="IA413" s="48"/>
      <c r="IB413" s="48"/>
      <c r="IC413" s="48"/>
      <c r="ID413" s="48"/>
      <c r="IE413" s="48"/>
      <c r="IF413" s="48"/>
      <c r="IG413" s="48"/>
      <c r="IH413" s="48"/>
      <c r="II413" s="48"/>
      <c r="IJ413" s="48"/>
      <c r="IK413" s="48"/>
      <c r="IL413" s="48"/>
      <c r="IM413" s="48"/>
      <c r="IN413" s="48"/>
      <c r="IO413" s="48"/>
      <c r="IP413" s="48"/>
      <c r="IQ413" s="48"/>
      <c r="IR413" s="48"/>
      <c r="IS413" s="48"/>
      <c r="IT413" s="48"/>
      <c r="IU413" s="48"/>
      <c r="IV413" s="48"/>
    </row>
    <row r="414" spans="2:256" x14ac:dyDescent="0.2">
      <c r="B414" s="48"/>
      <c r="C414" s="48"/>
      <c r="D414" s="48"/>
      <c r="E414" s="48"/>
      <c r="F414" s="48"/>
      <c r="G414" s="48"/>
      <c r="H414" s="48"/>
      <c r="I414" s="48"/>
      <c r="J414" s="48"/>
      <c r="K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c r="GT414" s="48"/>
      <c r="GU414" s="48"/>
      <c r="GV414" s="48"/>
      <c r="GW414" s="48"/>
      <c r="GX414" s="48"/>
      <c r="GY414" s="48"/>
      <c r="GZ414" s="48"/>
      <c r="HA414" s="48"/>
      <c r="HB414" s="48"/>
      <c r="HC414" s="48"/>
      <c r="HD414" s="48"/>
      <c r="HE414" s="48"/>
      <c r="HF414" s="48"/>
      <c r="HG414" s="48"/>
      <c r="HH414" s="48"/>
      <c r="HI414" s="48"/>
      <c r="HJ414" s="48"/>
      <c r="HK414" s="48"/>
      <c r="HL414" s="48"/>
      <c r="HM414" s="48"/>
      <c r="HN414" s="48"/>
      <c r="HO414" s="48"/>
      <c r="HP414" s="48"/>
      <c r="HQ414" s="48"/>
      <c r="HR414" s="48"/>
      <c r="HS414" s="48"/>
      <c r="HT414" s="48"/>
      <c r="HU414" s="48"/>
      <c r="HV414" s="48"/>
      <c r="HW414" s="48"/>
      <c r="HX414" s="48"/>
      <c r="HY414" s="48"/>
      <c r="HZ414" s="48"/>
      <c r="IA414" s="48"/>
      <c r="IB414" s="48"/>
      <c r="IC414" s="48"/>
      <c r="ID414" s="48"/>
      <c r="IE414" s="48"/>
      <c r="IF414" s="48"/>
      <c r="IG414" s="48"/>
      <c r="IH414" s="48"/>
      <c r="II414" s="48"/>
      <c r="IJ414" s="48"/>
      <c r="IK414" s="48"/>
      <c r="IL414" s="48"/>
      <c r="IM414" s="48"/>
      <c r="IN414" s="48"/>
      <c r="IO414" s="48"/>
      <c r="IP414" s="48"/>
      <c r="IQ414" s="48"/>
      <c r="IR414" s="48"/>
      <c r="IS414" s="48"/>
      <c r="IT414" s="48"/>
      <c r="IU414" s="48"/>
      <c r="IV414" s="48"/>
    </row>
    <row r="415" spans="2:256" x14ac:dyDescent="0.2">
      <c r="B415" s="48"/>
      <c r="C415" s="48"/>
      <c r="D415" s="48"/>
      <c r="E415" s="48"/>
      <c r="F415" s="48"/>
      <c r="G415" s="48"/>
      <c r="H415" s="48"/>
      <c r="I415" s="48"/>
      <c r="J415" s="48"/>
      <c r="K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48"/>
      <c r="GT415" s="48"/>
      <c r="GU415" s="48"/>
      <c r="GV415" s="48"/>
      <c r="GW415" s="48"/>
      <c r="GX415" s="48"/>
      <c r="GY415" s="48"/>
      <c r="GZ415" s="48"/>
      <c r="HA415" s="48"/>
      <c r="HB415" s="48"/>
      <c r="HC415" s="48"/>
      <c r="HD415" s="48"/>
      <c r="HE415" s="48"/>
      <c r="HF415" s="48"/>
      <c r="HG415" s="48"/>
      <c r="HH415" s="48"/>
      <c r="HI415" s="48"/>
      <c r="HJ415" s="48"/>
      <c r="HK415" s="48"/>
      <c r="HL415" s="48"/>
      <c r="HM415" s="48"/>
      <c r="HN415" s="48"/>
      <c r="HO415" s="48"/>
      <c r="HP415" s="48"/>
      <c r="HQ415" s="48"/>
      <c r="HR415" s="48"/>
      <c r="HS415" s="48"/>
      <c r="HT415" s="48"/>
      <c r="HU415" s="48"/>
      <c r="HV415" s="48"/>
      <c r="HW415" s="48"/>
      <c r="HX415" s="48"/>
      <c r="HY415" s="48"/>
      <c r="HZ415" s="48"/>
      <c r="IA415" s="48"/>
      <c r="IB415" s="48"/>
      <c r="IC415" s="48"/>
      <c r="ID415" s="48"/>
      <c r="IE415" s="48"/>
      <c r="IF415" s="48"/>
      <c r="IG415" s="48"/>
      <c r="IH415" s="48"/>
      <c r="II415" s="48"/>
      <c r="IJ415" s="48"/>
      <c r="IK415" s="48"/>
      <c r="IL415" s="48"/>
      <c r="IM415" s="48"/>
      <c r="IN415" s="48"/>
      <c r="IO415" s="48"/>
      <c r="IP415" s="48"/>
      <c r="IQ415" s="48"/>
      <c r="IR415" s="48"/>
      <c r="IS415" s="48"/>
      <c r="IT415" s="48"/>
      <c r="IU415" s="48"/>
      <c r="IV415" s="48"/>
    </row>
    <row r="416" spans="2:256" x14ac:dyDescent="0.2">
      <c r="B416" s="48"/>
      <c r="C416" s="48"/>
      <c r="D416" s="48"/>
      <c r="E416" s="48"/>
      <c r="F416" s="48"/>
      <c r="G416" s="48"/>
      <c r="H416" s="48"/>
      <c r="I416" s="48"/>
      <c r="J416" s="48"/>
      <c r="K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c r="GT416" s="48"/>
      <c r="GU416" s="48"/>
      <c r="GV416" s="48"/>
      <c r="GW416" s="48"/>
      <c r="GX416" s="48"/>
      <c r="GY416" s="48"/>
      <c r="GZ416" s="48"/>
      <c r="HA416" s="48"/>
      <c r="HB416" s="48"/>
      <c r="HC416" s="48"/>
      <c r="HD416" s="48"/>
      <c r="HE416" s="48"/>
      <c r="HF416" s="48"/>
      <c r="HG416" s="48"/>
      <c r="HH416" s="48"/>
      <c r="HI416" s="48"/>
      <c r="HJ416" s="48"/>
      <c r="HK416" s="48"/>
      <c r="HL416" s="48"/>
      <c r="HM416" s="48"/>
      <c r="HN416" s="48"/>
      <c r="HO416" s="48"/>
      <c r="HP416" s="48"/>
      <c r="HQ416" s="48"/>
      <c r="HR416" s="48"/>
      <c r="HS416" s="48"/>
      <c r="HT416" s="48"/>
      <c r="HU416" s="48"/>
      <c r="HV416" s="48"/>
      <c r="HW416" s="48"/>
      <c r="HX416" s="48"/>
      <c r="HY416" s="48"/>
      <c r="HZ416" s="48"/>
      <c r="IA416" s="48"/>
      <c r="IB416" s="48"/>
      <c r="IC416" s="48"/>
      <c r="ID416" s="48"/>
      <c r="IE416" s="48"/>
      <c r="IF416" s="48"/>
      <c r="IG416" s="48"/>
      <c r="IH416" s="48"/>
      <c r="II416" s="48"/>
      <c r="IJ416" s="48"/>
      <c r="IK416" s="48"/>
      <c r="IL416" s="48"/>
      <c r="IM416" s="48"/>
      <c r="IN416" s="48"/>
      <c r="IO416" s="48"/>
      <c r="IP416" s="48"/>
      <c r="IQ416" s="48"/>
      <c r="IR416" s="48"/>
      <c r="IS416" s="48"/>
      <c r="IT416" s="48"/>
      <c r="IU416" s="48"/>
      <c r="IV416" s="48"/>
    </row>
    <row r="417" spans="2:256" x14ac:dyDescent="0.2">
      <c r="B417" s="48"/>
      <c r="C417" s="48"/>
      <c r="D417" s="48"/>
      <c r="E417" s="48"/>
      <c r="F417" s="48"/>
      <c r="G417" s="48"/>
      <c r="H417" s="48"/>
      <c r="I417" s="48"/>
      <c r="J417" s="48"/>
      <c r="K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c r="GT417" s="48"/>
      <c r="GU417" s="48"/>
      <c r="GV417" s="48"/>
      <c r="GW417" s="48"/>
      <c r="GX417" s="48"/>
      <c r="GY417" s="48"/>
      <c r="GZ417" s="48"/>
      <c r="HA417" s="48"/>
      <c r="HB417" s="48"/>
      <c r="HC417" s="48"/>
      <c r="HD417" s="48"/>
      <c r="HE417" s="48"/>
      <c r="HF417" s="48"/>
      <c r="HG417" s="48"/>
      <c r="HH417" s="48"/>
      <c r="HI417" s="48"/>
      <c r="HJ417" s="48"/>
      <c r="HK417" s="48"/>
      <c r="HL417" s="48"/>
      <c r="HM417" s="48"/>
      <c r="HN417" s="48"/>
      <c r="HO417" s="48"/>
      <c r="HP417" s="48"/>
      <c r="HQ417" s="48"/>
      <c r="HR417" s="48"/>
      <c r="HS417" s="48"/>
      <c r="HT417" s="48"/>
      <c r="HU417" s="48"/>
      <c r="HV417" s="48"/>
      <c r="HW417" s="48"/>
      <c r="HX417" s="48"/>
      <c r="HY417" s="48"/>
      <c r="HZ417" s="48"/>
      <c r="IA417" s="48"/>
      <c r="IB417" s="48"/>
      <c r="IC417" s="48"/>
      <c r="ID417" s="48"/>
      <c r="IE417" s="48"/>
      <c r="IF417" s="48"/>
      <c r="IG417" s="48"/>
      <c r="IH417" s="48"/>
      <c r="II417" s="48"/>
      <c r="IJ417" s="48"/>
      <c r="IK417" s="48"/>
      <c r="IL417" s="48"/>
      <c r="IM417" s="48"/>
      <c r="IN417" s="48"/>
      <c r="IO417" s="48"/>
      <c r="IP417" s="48"/>
      <c r="IQ417" s="48"/>
      <c r="IR417" s="48"/>
      <c r="IS417" s="48"/>
      <c r="IT417" s="48"/>
      <c r="IU417" s="48"/>
      <c r="IV417" s="48"/>
    </row>
    <row r="418" spans="2:256" x14ac:dyDescent="0.2">
      <c r="B418" s="48"/>
      <c r="C418" s="48"/>
      <c r="D418" s="48"/>
      <c r="E418" s="48"/>
      <c r="F418" s="48"/>
      <c r="G418" s="48"/>
      <c r="H418" s="48"/>
      <c r="I418" s="48"/>
      <c r="J418" s="48"/>
      <c r="K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c r="GT418" s="48"/>
      <c r="GU418" s="48"/>
      <c r="GV418" s="48"/>
      <c r="GW418" s="48"/>
      <c r="GX418" s="48"/>
      <c r="GY418" s="48"/>
      <c r="GZ418" s="48"/>
      <c r="HA418" s="48"/>
      <c r="HB418" s="48"/>
      <c r="HC418" s="48"/>
      <c r="HD418" s="48"/>
      <c r="HE418" s="48"/>
      <c r="HF418" s="48"/>
      <c r="HG418" s="48"/>
      <c r="HH418" s="48"/>
      <c r="HI418" s="48"/>
      <c r="HJ418" s="48"/>
      <c r="HK418" s="48"/>
      <c r="HL418" s="48"/>
      <c r="HM418" s="48"/>
      <c r="HN418" s="48"/>
      <c r="HO418" s="48"/>
      <c r="HP418" s="48"/>
      <c r="HQ418" s="48"/>
      <c r="HR418" s="48"/>
      <c r="HS418" s="48"/>
      <c r="HT418" s="48"/>
      <c r="HU418" s="48"/>
      <c r="HV418" s="48"/>
      <c r="HW418" s="48"/>
      <c r="HX418" s="48"/>
      <c r="HY418" s="48"/>
      <c r="HZ418" s="48"/>
      <c r="IA418" s="48"/>
      <c r="IB418" s="48"/>
      <c r="IC418" s="48"/>
      <c r="ID418" s="48"/>
      <c r="IE418" s="48"/>
      <c r="IF418" s="48"/>
      <c r="IG418" s="48"/>
      <c r="IH418" s="48"/>
      <c r="II418" s="48"/>
      <c r="IJ418" s="48"/>
      <c r="IK418" s="48"/>
      <c r="IL418" s="48"/>
      <c r="IM418" s="48"/>
      <c r="IN418" s="48"/>
      <c r="IO418" s="48"/>
      <c r="IP418" s="48"/>
      <c r="IQ418" s="48"/>
      <c r="IR418" s="48"/>
      <c r="IS418" s="48"/>
      <c r="IT418" s="48"/>
      <c r="IU418" s="48"/>
      <c r="IV418" s="48"/>
    </row>
    <row r="419" spans="2:256" x14ac:dyDescent="0.2">
      <c r="B419" s="48"/>
      <c r="C419" s="48"/>
      <c r="D419" s="48"/>
      <c r="E419" s="48"/>
      <c r="F419" s="48"/>
      <c r="G419" s="48"/>
      <c r="H419" s="48"/>
      <c r="I419" s="48"/>
      <c r="J419" s="48"/>
      <c r="K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c r="GL419" s="48"/>
      <c r="GM419" s="48"/>
      <c r="GN419" s="48"/>
      <c r="GO419" s="48"/>
      <c r="GP419" s="48"/>
      <c r="GQ419" s="48"/>
      <c r="GR419" s="48"/>
      <c r="GS419" s="48"/>
      <c r="GT419" s="48"/>
      <c r="GU419" s="48"/>
      <c r="GV419" s="48"/>
      <c r="GW419" s="48"/>
      <c r="GX419" s="48"/>
      <c r="GY419" s="48"/>
      <c r="GZ419" s="48"/>
      <c r="HA419" s="48"/>
      <c r="HB419" s="48"/>
      <c r="HC419" s="48"/>
      <c r="HD419" s="48"/>
      <c r="HE419" s="48"/>
      <c r="HF419" s="48"/>
      <c r="HG419" s="48"/>
      <c r="HH419" s="48"/>
      <c r="HI419" s="48"/>
      <c r="HJ419" s="48"/>
      <c r="HK419" s="48"/>
      <c r="HL419" s="48"/>
      <c r="HM419" s="48"/>
      <c r="HN419" s="48"/>
      <c r="HO419" s="48"/>
      <c r="HP419" s="48"/>
      <c r="HQ419" s="48"/>
      <c r="HR419" s="48"/>
      <c r="HS419" s="48"/>
      <c r="HT419" s="48"/>
      <c r="HU419" s="48"/>
      <c r="HV419" s="48"/>
      <c r="HW419" s="48"/>
      <c r="HX419" s="48"/>
      <c r="HY419" s="48"/>
      <c r="HZ419" s="48"/>
      <c r="IA419" s="48"/>
      <c r="IB419" s="48"/>
      <c r="IC419" s="48"/>
      <c r="ID419" s="48"/>
      <c r="IE419" s="48"/>
      <c r="IF419" s="48"/>
      <c r="IG419" s="48"/>
      <c r="IH419" s="48"/>
      <c r="II419" s="48"/>
      <c r="IJ419" s="48"/>
      <c r="IK419" s="48"/>
      <c r="IL419" s="48"/>
      <c r="IM419" s="48"/>
      <c r="IN419" s="48"/>
      <c r="IO419" s="48"/>
      <c r="IP419" s="48"/>
      <c r="IQ419" s="48"/>
      <c r="IR419" s="48"/>
      <c r="IS419" s="48"/>
      <c r="IT419" s="48"/>
      <c r="IU419" s="48"/>
      <c r="IV419" s="48"/>
    </row>
    <row r="420" spans="2:256" x14ac:dyDescent="0.2">
      <c r="B420" s="48"/>
      <c r="C420" s="48"/>
      <c r="D420" s="48"/>
      <c r="E420" s="48"/>
      <c r="F420" s="48"/>
      <c r="G420" s="48"/>
      <c r="H420" s="48"/>
      <c r="I420" s="48"/>
      <c r="J420" s="48"/>
      <c r="K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c r="GT420" s="48"/>
      <c r="GU420" s="48"/>
      <c r="GV420" s="48"/>
      <c r="GW420" s="48"/>
      <c r="GX420" s="48"/>
      <c r="GY420" s="48"/>
      <c r="GZ420" s="48"/>
      <c r="HA420" s="48"/>
      <c r="HB420" s="48"/>
      <c r="HC420" s="48"/>
      <c r="HD420" s="48"/>
      <c r="HE420" s="48"/>
      <c r="HF420" s="48"/>
      <c r="HG420" s="48"/>
      <c r="HH420" s="48"/>
      <c r="HI420" s="48"/>
      <c r="HJ420" s="48"/>
      <c r="HK420" s="48"/>
      <c r="HL420" s="48"/>
      <c r="HM420" s="48"/>
      <c r="HN420" s="48"/>
      <c r="HO420" s="48"/>
      <c r="HP420" s="48"/>
      <c r="HQ420" s="48"/>
      <c r="HR420" s="48"/>
      <c r="HS420" s="48"/>
      <c r="HT420" s="48"/>
      <c r="HU420" s="48"/>
      <c r="HV420" s="48"/>
      <c r="HW420" s="48"/>
      <c r="HX420" s="48"/>
      <c r="HY420" s="48"/>
      <c r="HZ420" s="48"/>
      <c r="IA420" s="48"/>
      <c r="IB420" s="48"/>
      <c r="IC420" s="48"/>
      <c r="ID420" s="48"/>
      <c r="IE420" s="48"/>
      <c r="IF420" s="48"/>
      <c r="IG420" s="48"/>
      <c r="IH420" s="48"/>
      <c r="II420" s="48"/>
      <c r="IJ420" s="48"/>
      <c r="IK420" s="48"/>
      <c r="IL420" s="48"/>
      <c r="IM420" s="48"/>
      <c r="IN420" s="48"/>
      <c r="IO420" s="48"/>
      <c r="IP420" s="48"/>
      <c r="IQ420" s="48"/>
      <c r="IR420" s="48"/>
      <c r="IS420" s="48"/>
      <c r="IT420" s="48"/>
      <c r="IU420" s="48"/>
      <c r="IV420" s="48"/>
    </row>
    <row r="421" spans="2:256" x14ac:dyDescent="0.2">
      <c r="B421" s="48"/>
      <c r="C421" s="48"/>
      <c r="D421" s="48"/>
      <c r="E421" s="48"/>
      <c r="F421" s="48"/>
      <c r="G421" s="48"/>
      <c r="H421" s="48"/>
      <c r="I421" s="48"/>
      <c r="J421" s="48"/>
      <c r="K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c r="GT421" s="48"/>
      <c r="GU421" s="48"/>
      <c r="GV421" s="48"/>
      <c r="GW421" s="48"/>
      <c r="GX421" s="48"/>
      <c r="GY421" s="48"/>
      <c r="GZ421" s="48"/>
      <c r="HA421" s="48"/>
      <c r="HB421" s="48"/>
      <c r="HC421" s="48"/>
      <c r="HD421" s="48"/>
      <c r="HE421" s="48"/>
      <c r="HF421" s="48"/>
      <c r="HG421" s="48"/>
      <c r="HH421" s="48"/>
      <c r="HI421" s="48"/>
      <c r="HJ421" s="48"/>
      <c r="HK421" s="48"/>
      <c r="HL421" s="48"/>
      <c r="HM421" s="48"/>
      <c r="HN421" s="48"/>
      <c r="HO421" s="48"/>
      <c r="HP421" s="48"/>
      <c r="HQ421" s="48"/>
      <c r="HR421" s="48"/>
      <c r="HS421" s="48"/>
      <c r="HT421" s="48"/>
      <c r="HU421" s="48"/>
      <c r="HV421" s="48"/>
      <c r="HW421" s="48"/>
      <c r="HX421" s="48"/>
      <c r="HY421" s="48"/>
      <c r="HZ421" s="48"/>
      <c r="IA421" s="48"/>
      <c r="IB421" s="48"/>
      <c r="IC421" s="48"/>
      <c r="ID421" s="48"/>
      <c r="IE421" s="48"/>
      <c r="IF421" s="48"/>
      <c r="IG421" s="48"/>
      <c r="IH421" s="48"/>
      <c r="II421" s="48"/>
      <c r="IJ421" s="48"/>
      <c r="IK421" s="48"/>
      <c r="IL421" s="48"/>
      <c r="IM421" s="48"/>
      <c r="IN421" s="48"/>
      <c r="IO421" s="48"/>
      <c r="IP421" s="48"/>
      <c r="IQ421" s="48"/>
      <c r="IR421" s="48"/>
      <c r="IS421" s="48"/>
      <c r="IT421" s="48"/>
      <c r="IU421" s="48"/>
      <c r="IV421" s="48"/>
    </row>
    <row r="422" spans="2:256" x14ac:dyDescent="0.2">
      <c r="B422" s="48"/>
      <c r="C422" s="48"/>
      <c r="D422" s="48"/>
      <c r="E422" s="48"/>
      <c r="F422" s="48"/>
      <c r="G422" s="48"/>
      <c r="H422" s="48"/>
      <c r="I422" s="48"/>
      <c r="J422" s="48"/>
      <c r="K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c r="GT422" s="48"/>
      <c r="GU422" s="48"/>
      <c r="GV422" s="48"/>
      <c r="GW422" s="48"/>
      <c r="GX422" s="48"/>
      <c r="GY422" s="48"/>
      <c r="GZ422" s="48"/>
      <c r="HA422" s="48"/>
      <c r="HB422" s="48"/>
      <c r="HC422" s="48"/>
      <c r="HD422" s="48"/>
      <c r="HE422" s="48"/>
      <c r="HF422" s="48"/>
      <c r="HG422" s="48"/>
      <c r="HH422" s="48"/>
      <c r="HI422" s="48"/>
      <c r="HJ422" s="48"/>
      <c r="HK422" s="48"/>
      <c r="HL422" s="48"/>
      <c r="HM422" s="48"/>
      <c r="HN422" s="48"/>
      <c r="HO422" s="48"/>
      <c r="HP422" s="48"/>
      <c r="HQ422" s="48"/>
      <c r="HR422" s="48"/>
      <c r="HS422" s="48"/>
      <c r="HT422" s="48"/>
      <c r="HU422" s="48"/>
      <c r="HV422" s="48"/>
      <c r="HW422" s="48"/>
      <c r="HX422" s="48"/>
      <c r="HY422" s="48"/>
      <c r="HZ422" s="48"/>
      <c r="IA422" s="48"/>
      <c r="IB422" s="48"/>
      <c r="IC422" s="48"/>
      <c r="ID422" s="48"/>
      <c r="IE422" s="48"/>
      <c r="IF422" s="48"/>
      <c r="IG422" s="48"/>
      <c r="IH422" s="48"/>
      <c r="II422" s="48"/>
      <c r="IJ422" s="48"/>
      <c r="IK422" s="48"/>
      <c r="IL422" s="48"/>
      <c r="IM422" s="48"/>
      <c r="IN422" s="48"/>
      <c r="IO422" s="48"/>
      <c r="IP422" s="48"/>
      <c r="IQ422" s="48"/>
      <c r="IR422" s="48"/>
      <c r="IS422" s="48"/>
      <c r="IT422" s="48"/>
      <c r="IU422" s="48"/>
      <c r="IV422" s="48"/>
    </row>
    <row r="423" spans="2:256" x14ac:dyDescent="0.2">
      <c r="B423" s="48"/>
      <c r="C423" s="48"/>
      <c r="D423" s="48"/>
      <c r="E423" s="48"/>
      <c r="F423" s="48"/>
      <c r="G423" s="48"/>
      <c r="H423" s="48"/>
      <c r="I423" s="48"/>
      <c r="J423" s="48"/>
      <c r="K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c r="GT423" s="48"/>
      <c r="GU423" s="48"/>
      <c r="GV423" s="48"/>
      <c r="GW423" s="48"/>
      <c r="GX423" s="48"/>
      <c r="GY423" s="48"/>
      <c r="GZ423" s="48"/>
      <c r="HA423" s="48"/>
      <c r="HB423" s="48"/>
      <c r="HC423" s="48"/>
      <c r="HD423" s="48"/>
      <c r="HE423" s="48"/>
      <c r="HF423" s="48"/>
      <c r="HG423" s="48"/>
      <c r="HH423" s="48"/>
      <c r="HI423" s="48"/>
      <c r="HJ423" s="48"/>
      <c r="HK423" s="48"/>
      <c r="HL423" s="48"/>
      <c r="HM423" s="48"/>
      <c r="HN423" s="48"/>
      <c r="HO423" s="48"/>
      <c r="HP423" s="48"/>
      <c r="HQ423" s="48"/>
      <c r="HR423" s="48"/>
      <c r="HS423" s="48"/>
      <c r="HT423" s="48"/>
      <c r="HU423" s="48"/>
      <c r="HV423" s="48"/>
      <c r="HW423" s="48"/>
      <c r="HX423" s="48"/>
      <c r="HY423" s="48"/>
      <c r="HZ423" s="48"/>
      <c r="IA423" s="48"/>
      <c r="IB423" s="48"/>
      <c r="IC423" s="48"/>
      <c r="ID423" s="48"/>
      <c r="IE423" s="48"/>
      <c r="IF423" s="48"/>
      <c r="IG423" s="48"/>
      <c r="IH423" s="48"/>
      <c r="II423" s="48"/>
      <c r="IJ423" s="48"/>
      <c r="IK423" s="48"/>
      <c r="IL423" s="48"/>
      <c r="IM423" s="48"/>
      <c r="IN423" s="48"/>
      <c r="IO423" s="48"/>
      <c r="IP423" s="48"/>
      <c r="IQ423" s="48"/>
      <c r="IR423" s="48"/>
      <c r="IS423" s="48"/>
      <c r="IT423" s="48"/>
      <c r="IU423" s="48"/>
      <c r="IV423" s="48"/>
    </row>
    <row r="424" spans="2:256" x14ac:dyDescent="0.2">
      <c r="B424" s="48"/>
      <c r="C424" s="48"/>
      <c r="D424" s="48"/>
      <c r="E424" s="48"/>
      <c r="F424" s="48"/>
      <c r="G424" s="48"/>
      <c r="H424" s="48"/>
      <c r="I424" s="48"/>
      <c r="J424" s="48"/>
      <c r="K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c r="GG424" s="48"/>
      <c r="GH424" s="48"/>
      <c r="GI424" s="48"/>
      <c r="GJ424" s="48"/>
      <c r="GK424" s="48"/>
      <c r="GL424" s="48"/>
      <c r="GM424" s="48"/>
      <c r="GN424" s="48"/>
      <c r="GO424" s="48"/>
      <c r="GP424" s="48"/>
      <c r="GQ424" s="48"/>
      <c r="GR424" s="48"/>
      <c r="GS424" s="48"/>
      <c r="GT424" s="48"/>
      <c r="GU424" s="48"/>
      <c r="GV424" s="48"/>
      <c r="GW424" s="48"/>
      <c r="GX424" s="48"/>
      <c r="GY424" s="48"/>
      <c r="GZ424" s="48"/>
      <c r="HA424" s="48"/>
      <c r="HB424" s="48"/>
      <c r="HC424" s="48"/>
      <c r="HD424" s="48"/>
      <c r="HE424" s="48"/>
      <c r="HF424" s="48"/>
      <c r="HG424" s="48"/>
      <c r="HH424" s="48"/>
      <c r="HI424" s="48"/>
      <c r="HJ424" s="48"/>
      <c r="HK424" s="48"/>
      <c r="HL424" s="48"/>
      <c r="HM424" s="48"/>
      <c r="HN424" s="48"/>
      <c r="HO424" s="48"/>
      <c r="HP424" s="48"/>
      <c r="HQ424" s="48"/>
      <c r="HR424" s="48"/>
      <c r="HS424" s="48"/>
      <c r="HT424" s="48"/>
      <c r="HU424" s="48"/>
      <c r="HV424" s="48"/>
      <c r="HW424" s="48"/>
      <c r="HX424" s="48"/>
      <c r="HY424" s="48"/>
      <c r="HZ424" s="48"/>
      <c r="IA424" s="48"/>
      <c r="IB424" s="48"/>
      <c r="IC424" s="48"/>
      <c r="ID424" s="48"/>
      <c r="IE424" s="48"/>
      <c r="IF424" s="48"/>
      <c r="IG424" s="48"/>
      <c r="IH424" s="48"/>
      <c r="II424" s="48"/>
      <c r="IJ424" s="48"/>
      <c r="IK424" s="48"/>
      <c r="IL424" s="48"/>
      <c r="IM424" s="48"/>
      <c r="IN424" s="48"/>
      <c r="IO424" s="48"/>
      <c r="IP424" s="48"/>
      <c r="IQ424" s="48"/>
      <c r="IR424" s="48"/>
      <c r="IS424" s="48"/>
      <c r="IT424" s="48"/>
      <c r="IU424" s="48"/>
      <c r="IV424" s="48"/>
    </row>
    <row r="425" spans="2:256" x14ac:dyDescent="0.2">
      <c r="B425" s="48"/>
      <c r="C425" s="48"/>
      <c r="D425" s="48"/>
      <c r="E425" s="48"/>
      <c r="F425" s="48"/>
      <c r="G425" s="48"/>
      <c r="H425" s="48"/>
      <c r="I425" s="48"/>
      <c r="J425" s="48"/>
      <c r="K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c r="GT425" s="48"/>
      <c r="GU425" s="48"/>
      <c r="GV425" s="48"/>
      <c r="GW425" s="48"/>
      <c r="GX425" s="48"/>
      <c r="GY425" s="48"/>
      <c r="GZ425" s="48"/>
      <c r="HA425" s="48"/>
      <c r="HB425" s="48"/>
      <c r="HC425" s="48"/>
      <c r="HD425" s="48"/>
      <c r="HE425" s="48"/>
      <c r="HF425" s="48"/>
      <c r="HG425" s="48"/>
      <c r="HH425" s="48"/>
      <c r="HI425" s="48"/>
      <c r="HJ425" s="48"/>
      <c r="HK425" s="48"/>
      <c r="HL425" s="48"/>
      <c r="HM425" s="48"/>
      <c r="HN425" s="48"/>
      <c r="HO425" s="48"/>
      <c r="HP425" s="48"/>
      <c r="HQ425" s="48"/>
      <c r="HR425" s="48"/>
      <c r="HS425" s="48"/>
      <c r="HT425" s="48"/>
      <c r="HU425" s="48"/>
      <c r="HV425" s="48"/>
      <c r="HW425" s="48"/>
      <c r="HX425" s="48"/>
      <c r="HY425" s="48"/>
      <c r="HZ425" s="48"/>
      <c r="IA425" s="48"/>
      <c r="IB425" s="48"/>
      <c r="IC425" s="48"/>
      <c r="ID425" s="48"/>
      <c r="IE425" s="48"/>
      <c r="IF425" s="48"/>
      <c r="IG425" s="48"/>
      <c r="IH425" s="48"/>
      <c r="II425" s="48"/>
      <c r="IJ425" s="48"/>
      <c r="IK425" s="48"/>
      <c r="IL425" s="48"/>
      <c r="IM425" s="48"/>
      <c r="IN425" s="48"/>
      <c r="IO425" s="48"/>
      <c r="IP425" s="48"/>
      <c r="IQ425" s="48"/>
      <c r="IR425" s="48"/>
      <c r="IS425" s="48"/>
      <c r="IT425" s="48"/>
      <c r="IU425" s="48"/>
      <c r="IV425" s="48"/>
    </row>
    <row r="426" spans="2:256" x14ac:dyDescent="0.2">
      <c r="B426" s="48"/>
      <c r="C426" s="48"/>
      <c r="D426" s="48"/>
      <c r="E426" s="48"/>
      <c r="F426" s="48"/>
      <c r="G426" s="48"/>
      <c r="H426" s="48"/>
      <c r="I426" s="48"/>
      <c r="J426" s="48"/>
      <c r="K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c r="GT426" s="48"/>
      <c r="GU426" s="48"/>
      <c r="GV426" s="48"/>
      <c r="GW426" s="48"/>
      <c r="GX426" s="48"/>
      <c r="GY426" s="48"/>
      <c r="GZ426" s="48"/>
      <c r="HA426" s="48"/>
      <c r="HB426" s="48"/>
      <c r="HC426" s="48"/>
      <c r="HD426" s="48"/>
      <c r="HE426" s="48"/>
      <c r="HF426" s="48"/>
      <c r="HG426" s="48"/>
      <c r="HH426" s="48"/>
      <c r="HI426" s="48"/>
      <c r="HJ426" s="48"/>
      <c r="HK426" s="48"/>
      <c r="HL426" s="48"/>
      <c r="HM426" s="48"/>
      <c r="HN426" s="48"/>
      <c r="HO426" s="48"/>
      <c r="HP426" s="48"/>
      <c r="HQ426" s="48"/>
      <c r="HR426" s="48"/>
      <c r="HS426" s="48"/>
      <c r="HT426" s="48"/>
      <c r="HU426" s="48"/>
      <c r="HV426" s="48"/>
      <c r="HW426" s="48"/>
      <c r="HX426" s="48"/>
      <c r="HY426" s="48"/>
      <c r="HZ426" s="48"/>
      <c r="IA426" s="48"/>
      <c r="IB426" s="48"/>
      <c r="IC426" s="48"/>
      <c r="ID426" s="48"/>
      <c r="IE426" s="48"/>
      <c r="IF426" s="48"/>
      <c r="IG426" s="48"/>
      <c r="IH426" s="48"/>
      <c r="II426" s="48"/>
      <c r="IJ426" s="48"/>
      <c r="IK426" s="48"/>
      <c r="IL426" s="48"/>
      <c r="IM426" s="48"/>
      <c r="IN426" s="48"/>
      <c r="IO426" s="48"/>
      <c r="IP426" s="48"/>
      <c r="IQ426" s="48"/>
      <c r="IR426" s="48"/>
      <c r="IS426" s="48"/>
      <c r="IT426" s="48"/>
      <c r="IU426" s="48"/>
      <c r="IV426" s="48"/>
    </row>
    <row r="427" spans="2:256" x14ac:dyDescent="0.2">
      <c r="B427" s="48"/>
      <c r="C427" s="48"/>
      <c r="D427" s="48"/>
      <c r="E427" s="48"/>
      <c r="F427" s="48"/>
      <c r="G427" s="48"/>
      <c r="H427" s="48"/>
      <c r="I427" s="48"/>
      <c r="J427" s="48"/>
      <c r="K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row>
    <row r="428" spans="2:256" x14ac:dyDescent="0.2">
      <c r="B428" s="48"/>
      <c r="C428" s="48"/>
      <c r="D428" s="48"/>
      <c r="E428" s="48"/>
      <c r="F428" s="48"/>
      <c r="G428" s="48"/>
      <c r="H428" s="48"/>
      <c r="I428" s="48"/>
      <c r="J428" s="48"/>
      <c r="K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row>
    <row r="429" spans="2:256" x14ac:dyDescent="0.2">
      <c r="B429" s="48"/>
      <c r="C429" s="48"/>
      <c r="D429" s="48"/>
      <c r="E429" s="48"/>
      <c r="F429" s="48"/>
      <c r="G429" s="48"/>
      <c r="H429" s="48"/>
      <c r="I429" s="48"/>
      <c r="J429" s="48"/>
      <c r="K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row>
    <row r="430" spans="2:256" x14ac:dyDescent="0.2">
      <c r="B430" s="48"/>
      <c r="C430" s="48"/>
      <c r="D430" s="48"/>
      <c r="E430" s="48"/>
      <c r="F430" s="48"/>
      <c r="G430" s="48"/>
      <c r="H430" s="48"/>
      <c r="I430" s="48"/>
      <c r="J430" s="48"/>
      <c r="K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row>
    <row r="431" spans="2:256" x14ac:dyDescent="0.2">
      <c r="B431" s="48"/>
      <c r="C431" s="48"/>
      <c r="D431" s="48"/>
      <c r="E431" s="48"/>
      <c r="F431" s="48"/>
      <c r="G431" s="48"/>
      <c r="H431" s="48"/>
      <c r="I431" s="48"/>
      <c r="J431" s="48"/>
      <c r="K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row>
    <row r="432" spans="2:256" x14ac:dyDescent="0.2">
      <c r="B432" s="48"/>
      <c r="C432" s="48"/>
      <c r="D432" s="48"/>
      <c r="E432" s="48"/>
      <c r="F432" s="48"/>
      <c r="G432" s="48"/>
      <c r="H432" s="48"/>
      <c r="I432" s="48"/>
      <c r="J432" s="48"/>
      <c r="K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row>
    <row r="433" spans="2:256" x14ac:dyDescent="0.2">
      <c r="B433" s="48"/>
      <c r="C433" s="48"/>
      <c r="D433" s="48"/>
      <c r="E433" s="48"/>
      <c r="F433" s="48"/>
      <c r="G433" s="48"/>
      <c r="H433" s="48"/>
      <c r="I433" s="48"/>
      <c r="J433" s="48"/>
      <c r="K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row>
    <row r="434" spans="2:256" x14ac:dyDescent="0.2">
      <c r="B434" s="48"/>
      <c r="C434" s="48"/>
      <c r="D434" s="48"/>
      <c r="E434" s="48"/>
      <c r="F434" s="48"/>
      <c r="G434" s="48"/>
      <c r="H434" s="48"/>
      <c r="I434" s="48"/>
      <c r="J434" s="48"/>
      <c r="K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row>
    <row r="435" spans="2:256" x14ac:dyDescent="0.2">
      <c r="B435" s="48"/>
      <c r="C435" s="48"/>
      <c r="D435" s="48"/>
      <c r="E435" s="48"/>
      <c r="F435" s="48"/>
      <c r="G435" s="48"/>
      <c r="H435" s="48"/>
      <c r="I435" s="48"/>
      <c r="J435" s="48"/>
      <c r="K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row>
    <row r="436" spans="2:256" x14ac:dyDescent="0.2">
      <c r="B436" s="48"/>
      <c r="C436" s="48"/>
      <c r="D436" s="48"/>
      <c r="E436" s="48"/>
      <c r="F436" s="48"/>
      <c r="G436" s="48"/>
      <c r="H436" s="48"/>
      <c r="I436" s="48"/>
      <c r="J436" s="48"/>
      <c r="K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row>
    <row r="437" spans="2:256" x14ac:dyDescent="0.2">
      <c r="B437" s="48"/>
      <c r="C437" s="48"/>
      <c r="D437" s="48"/>
      <c r="E437" s="48"/>
      <c r="F437" s="48"/>
      <c r="G437" s="48"/>
      <c r="H437" s="48"/>
      <c r="I437" s="48"/>
      <c r="J437" s="48"/>
      <c r="K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row>
    <row r="438" spans="2:256" x14ac:dyDescent="0.2">
      <c r="B438" s="48"/>
      <c r="C438" s="48"/>
      <c r="D438" s="48"/>
      <c r="E438" s="48"/>
      <c r="F438" s="48"/>
      <c r="G438" s="48"/>
      <c r="H438" s="48"/>
      <c r="I438" s="48"/>
      <c r="J438" s="48"/>
      <c r="K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row>
    <row r="439" spans="2:256" x14ac:dyDescent="0.2">
      <c r="B439" s="48"/>
      <c r="C439" s="48"/>
      <c r="D439" s="48"/>
      <c r="E439" s="48"/>
      <c r="F439" s="48"/>
      <c r="G439" s="48"/>
      <c r="H439" s="48"/>
      <c r="I439" s="48"/>
      <c r="J439" s="48"/>
      <c r="K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row>
    <row r="440" spans="2:256" x14ac:dyDescent="0.2">
      <c r="B440" s="48"/>
      <c r="C440" s="48"/>
      <c r="D440" s="48"/>
      <c r="E440" s="48"/>
      <c r="F440" s="48"/>
      <c r="G440" s="48"/>
      <c r="H440" s="48"/>
      <c r="I440" s="48"/>
      <c r="J440" s="48"/>
      <c r="K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row>
    <row r="441" spans="2:256" x14ac:dyDescent="0.2">
      <c r="B441" s="48"/>
      <c r="C441" s="48"/>
      <c r="D441" s="48"/>
      <c r="E441" s="48"/>
      <c r="F441" s="48"/>
      <c r="G441" s="48"/>
      <c r="H441" s="48"/>
      <c r="I441" s="48"/>
      <c r="J441" s="48"/>
      <c r="K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c r="GT441" s="48"/>
      <c r="GU441" s="48"/>
      <c r="GV441" s="48"/>
      <c r="GW441" s="48"/>
      <c r="GX441" s="48"/>
      <c r="GY441" s="48"/>
      <c r="GZ441" s="48"/>
      <c r="HA441" s="48"/>
      <c r="HB441" s="48"/>
      <c r="HC441" s="48"/>
      <c r="HD441" s="48"/>
      <c r="HE441" s="48"/>
      <c r="HF441" s="48"/>
      <c r="HG441" s="48"/>
      <c r="HH441" s="48"/>
      <c r="HI441" s="48"/>
      <c r="HJ441" s="48"/>
      <c r="HK441" s="48"/>
      <c r="HL441" s="48"/>
      <c r="HM441" s="48"/>
      <c r="HN441" s="48"/>
      <c r="HO441" s="48"/>
      <c r="HP441" s="48"/>
      <c r="HQ441" s="48"/>
      <c r="HR441" s="48"/>
      <c r="HS441" s="48"/>
      <c r="HT441" s="48"/>
      <c r="HU441" s="48"/>
      <c r="HV441" s="48"/>
      <c r="HW441" s="48"/>
      <c r="HX441" s="48"/>
      <c r="HY441" s="48"/>
      <c r="HZ441" s="48"/>
      <c r="IA441" s="48"/>
      <c r="IB441" s="48"/>
      <c r="IC441" s="48"/>
      <c r="ID441" s="48"/>
      <c r="IE441" s="48"/>
      <c r="IF441" s="48"/>
      <c r="IG441" s="48"/>
      <c r="IH441" s="48"/>
      <c r="II441" s="48"/>
      <c r="IJ441" s="48"/>
      <c r="IK441" s="48"/>
      <c r="IL441" s="48"/>
      <c r="IM441" s="48"/>
      <c r="IN441" s="48"/>
      <c r="IO441" s="48"/>
      <c r="IP441" s="48"/>
      <c r="IQ441" s="48"/>
      <c r="IR441" s="48"/>
      <c r="IS441" s="48"/>
      <c r="IT441" s="48"/>
      <c r="IU441" s="48"/>
      <c r="IV441" s="48"/>
    </row>
    <row r="442" spans="2:256" x14ac:dyDescent="0.2">
      <c r="B442" s="48"/>
      <c r="C442" s="48"/>
      <c r="D442" s="48"/>
      <c r="E442" s="48"/>
      <c r="F442" s="48"/>
      <c r="G442" s="48"/>
      <c r="H442" s="48"/>
      <c r="I442" s="48"/>
      <c r="J442" s="48"/>
      <c r="K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c r="GT442" s="48"/>
      <c r="GU442" s="48"/>
      <c r="GV442" s="48"/>
      <c r="GW442" s="48"/>
      <c r="GX442" s="48"/>
      <c r="GY442" s="48"/>
      <c r="GZ442" s="48"/>
      <c r="HA442" s="48"/>
      <c r="HB442" s="48"/>
      <c r="HC442" s="48"/>
      <c r="HD442" s="48"/>
      <c r="HE442" s="48"/>
      <c r="HF442" s="48"/>
      <c r="HG442" s="48"/>
      <c r="HH442" s="48"/>
      <c r="HI442" s="48"/>
      <c r="HJ442" s="48"/>
      <c r="HK442" s="48"/>
      <c r="HL442" s="48"/>
      <c r="HM442" s="48"/>
      <c r="HN442" s="48"/>
      <c r="HO442" s="48"/>
      <c r="HP442" s="48"/>
      <c r="HQ442" s="48"/>
      <c r="HR442" s="48"/>
      <c r="HS442" s="48"/>
      <c r="HT442" s="48"/>
      <c r="HU442" s="48"/>
      <c r="HV442" s="48"/>
      <c r="HW442" s="48"/>
      <c r="HX442" s="48"/>
      <c r="HY442" s="48"/>
      <c r="HZ442" s="48"/>
      <c r="IA442" s="48"/>
      <c r="IB442" s="48"/>
      <c r="IC442" s="48"/>
      <c r="ID442" s="48"/>
      <c r="IE442" s="48"/>
      <c r="IF442" s="48"/>
      <c r="IG442" s="48"/>
      <c r="IH442" s="48"/>
      <c r="II442" s="48"/>
      <c r="IJ442" s="48"/>
      <c r="IK442" s="48"/>
      <c r="IL442" s="48"/>
      <c r="IM442" s="48"/>
      <c r="IN442" s="48"/>
      <c r="IO442" s="48"/>
      <c r="IP442" s="48"/>
      <c r="IQ442" s="48"/>
      <c r="IR442" s="48"/>
      <c r="IS442" s="48"/>
      <c r="IT442" s="48"/>
      <c r="IU442" s="48"/>
      <c r="IV442" s="48"/>
    </row>
    <row r="443" spans="2:256" x14ac:dyDescent="0.2">
      <c r="B443" s="48"/>
      <c r="C443" s="48"/>
      <c r="D443" s="48"/>
      <c r="E443" s="48"/>
      <c r="F443" s="48"/>
      <c r="G443" s="48"/>
      <c r="H443" s="48"/>
      <c r="I443" s="48"/>
      <c r="J443" s="48"/>
      <c r="K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c r="GT443" s="48"/>
      <c r="GU443" s="48"/>
      <c r="GV443" s="48"/>
      <c r="GW443" s="48"/>
      <c r="GX443" s="48"/>
      <c r="GY443" s="48"/>
      <c r="GZ443" s="48"/>
      <c r="HA443" s="48"/>
      <c r="HB443" s="48"/>
      <c r="HC443" s="48"/>
      <c r="HD443" s="48"/>
      <c r="HE443" s="48"/>
      <c r="HF443" s="48"/>
      <c r="HG443" s="48"/>
      <c r="HH443" s="48"/>
      <c r="HI443" s="48"/>
      <c r="HJ443" s="48"/>
      <c r="HK443" s="48"/>
      <c r="HL443" s="48"/>
      <c r="HM443" s="48"/>
      <c r="HN443" s="48"/>
      <c r="HO443" s="48"/>
      <c r="HP443" s="48"/>
      <c r="HQ443" s="48"/>
      <c r="HR443" s="48"/>
      <c r="HS443" s="48"/>
      <c r="HT443" s="48"/>
      <c r="HU443" s="48"/>
      <c r="HV443" s="48"/>
      <c r="HW443" s="48"/>
      <c r="HX443" s="48"/>
      <c r="HY443" s="48"/>
      <c r="HZ443" s="48"/>
      <c r="IA443" s="48"/>
      <c r="IB443" s="48"/>
      <c r="IC443" s="48"/>
      <c r="ID443" s="48"/>
      <c r="IE443" s="48"/>
      <c r="IF443" s="48"/>
      <c r="IG443" s="48"/>
      <c r="IH443" s="48"/>
      <c r="II443" s="48"/>
      <c r="IJ443" s="48"/>
      <c r="IK443" s="48"/>
      <c r="IL443" s="48"/>
      <c r="IM443" s="48"/>
      <c r="IN443" s="48"/>
      <c r="IO443" s="48"/>
      <c r="IP443" s="48"/>
      <c r="IQ443" s="48"/>
      <c r="IR443" s="48"/>
      <c r="IS443" s="48"/>
      <c r="IT443" s="48"/>
      <c r="IU443" s="48"/>
      <c r="IV443" s="48"/>
    </row>
    <row r="444" spans="2:256" x14ac:dyDescent="0.2">
      <c r="B444" s="48"/>
      <c r="C444" s="48"/>
      <c r="D444" s="48"/>
      <c r="E444" s="48"/>
      <c r="F444" s="48"/>
      <c r="G444" s="48"/>
      <c r="H444" s="48"/>
      <c r="I444" s="48"/>
      <c r="J444" s="48"/>
      <c r="K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row>
    <row r="445" spans="2:256" x14ac:dyDescent="0.2">
      <c r="B445" s="48"/>
      <c r="C445" s="48"/>
      <c r="D445" s="48"/>
      <c r="E445" s="48"/>
      <c r="F445" s="48"/>
      <c r="G445" s="48"/>
      <c r="H445" s="48"/>
      <c r="I445" s="48"/>
      <c r="J445" s="48"/>
      <c r="K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row>
    <row r="446" spans="2:256" x14ac:dyDescent="0.2">
      <c r="B446" s="48"/>
      <c r="C446" s="48"/>
      <c r="D446" s="48"/>
      <c r="E446" s="48"/>
      <c r="F446" s="48"/>
      <c r="G446" s="48"/>
      <c r="H446" s="48"/>
      <c r="I446" s="48"/>
      <c r="J446" s="48"/>
      <c r="K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c r="GL446" s="48"/>
      <c r="GM446" s="48"/>
      <c r="GN446" s="48"/>
      <c r="GO446" s="48"/>
      <c r="GP446" s="48"/>
      <c r="GQ446" s="48"/>
      <c r="GR446" s="48"/>
      <c r="GS446" s="48"/>
      <c r="GT446" s="48"/>
      <c r="GU446" s="48"/>
      <c r="GV446" s="48"/>
      <c r="GW446" s="48"/>
      <c r="GX446" s="48"/>
      <c r="GY446" s="48"/>
      <c r="GZ446" s="48"/>
      <c r="HA446" s="48"/>
      <c r="HB446" s="48"/>
      <c r="HC446" s="48"/>
      <c r="HD446" s="48"/>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row>
    <row r="447" spans="2:256" x14ac:dyDescent="0.2">
      <c r="B447" s="48"/>
      <c r="C447" s="48"/>
      <c r="D447" s="48"/>
      <c r="E447" s="48"/>
      <c r="F447" s="48"/>
      <c r="G447" s="48"/>
      <c r="H447" s="48"/>
      <c r="I447" s="48"/>
      <c r="J447" s="48"/>
      <c r="K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c r="GL447" s="48"/>
      <c r="GM447" s="48"/>
      <c r="GN447" s="48"/>
      <c r="GO447" s="48"/>
      <c r="GP447" s="48"/>
      <c r="GQ447" s="48"/>
      <c r="GR447" s="48"/>
      <c r="GS447" s="48"/>
      <c r="GT447" s="48"/>
      <c r="GU447" s="48"/>
      <c r="GV447" s="48"/>
      <c r="GW447" s="48"/>
      <c r="GX447" s="48"/>
      <c r="GY447" s="48"/>
      <c r="GZ447" s="48"/>
      <c r="HA447" s="48"/>
      <c r="HB447" s="48"/>
      <c r="HC447" s="48"/>
      <c r="HD447" s="48"/>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row>
    <row r="448" spans="2:256" x14ac:dyDescent="0.2">
      <c r="B448" s="48"/>
      <c r="C448" s="48"/>
      <c r="D448" s="48"/>
      <c r="E448" s="48"/>
      <c r="F448" s="48"/>
      <c r="G448" s="48"/>
      <c r="H448" s="48"/>
      <c r="I448" s="48"/>
      <c r="J448" s="48"/>
      <c r="K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c r="GT448" s="48"/>
      <c r="GU448" s="48"/>
      <c r="GV448" s="48"/>
      <c r="GW448" s="48"/>
      <c r="GX448" s="48"/>
      <c r="GY448" s="48"/>
      <c r="GZ448" s="48"/>
      <c r="HA448" s="48"/>
      <c r="HB448" s="48"/>
      <c r="HC448" s="48"/>
      <c r="HD448" s="48"/>
      <c r="HE448" s="48"/>
      <c r="HF448" s="48"/>
      <c r="HG448" s="48"/>
      <c r="HH448" s="48"/>
      <c r="HI448" s="48"/>
      <c r="HJ448" s="48"/>
      <c r="HK448" s="48"/>
      <c r="HL448" s="48"/>
      <c r="HM448" s="48"/>
      <c r="HN448" s="48"/>
      <c r="HO448" s="48"/>
      <c r="HP448" s="48"/>
      <c r="HQ448" s="48"/>
      <c r="HR448" s="48"/>
      <c r="HS448" s="48"/>
      <c r="HT448" s="48"/>
      <c r="HU448" s="48"/>
      <c r="HV448" s="48"/>
      <c r="HW448" s="48"/>
      <c r="HX448" s="48"/>
      <c r="HY448" s="48"/>
      <c r="HZ448" s="48"/>
      <c r="IA448" s="48"/>
      <c r="IB448" s="48"/>
      <c r="IC448" s="48"/>
      <c r="ID448" s="48"/>
      <c r="IE448" s="48"/>
      <c r="IF448" s="48"/>
      <c r="IG448" s="48"/>
      <c r="IH448" s="48"/>
      <c r="II448" s="48"/>
      <c r="IJ448" s="48"/>
      <c r="IK448" s="48"/>
      <c r="IL448" s="48"/>
      <c r="IM448" s="48"/>
      <c r="IN448" s="48"/>
      <c r="IO448" s="48"/>
      <c r="IP448" s="48"/>
      <c r="IQ448" s="48"/>
      <c r="IR448" s="48"/>
      <c r="IS448" s="48"/>
      <c r="IT448" s="48"/>
      <c r="IU448" s="48"/>
      <c r="IV448" s="48"/>
    </row>
    <row r="449" spans="2:256" x14ac:dyDescent="0.2">
      <c r="B449" s="48"/>
      <c r="C449" s="48"/>
      <c r="D449" s="48"/>
      <c r="E449" s="48"/>
      <c r="F449" s="48"/>
      <c r="G449" s="48"/>
      <c r="H449" s="48"/>
      <c r="I449" s="48"/>
      <c r="J449" s="48"/>
      <c r="K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c r="GT449" s="48"/>
      <c r="GU449" s="48"/>
      <c r="GV449" s="48"/>
      <c r="GW449" s="48"/>
      <c r="GX449" s="48"/>
      <c r="GY449" s="48"/>
      <c r="GZ449" s="48"/>
      <c r="HA449" s="48"/>
      <c r="HB449" s="48"/>
      <c r="HC449" s="48"/>
      <c r="HD449" s="48"/>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row>
    <row r="450" spans="2:256" x14ac:dyDescent="0.2">
      <c r="B450" s="48"/>
      <c r="C450" s="48"/>
      <c r="D450" s="48"/>
      <c r="E450" s="48"/>
      <c r="F450" s="48"/>
      <c r="G450" s="48"/>
      <c r="H450" s="48"/>
      <c r="I450" s="48"/>
      <c r="J450" s="48"/>
      <c r="K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c r="GT450" s="48"/>
      <c r="GU450" s="48"/>
      <c r="GV450" s="48"/>
      <c r="GW450" s="48"/>
      <c r="GX450" s="48"/>
      <c r="GY450" s="48"/>
      <c r="GZ450" s="48"/>
      <c r="HA450" s="48"/>
      <c r="HB450" s="48"/>
      <c r="HC450" s="48"/>
      <c r="HD450" s="48"/>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row>
    <row r="451" spans="2:256" x14ac:dyDescent="0.2">
      <c r="B451" s="48"/>
      <c r="C451" s="48"/>
      <c r="D451" s="48"/>
      <c r="E451" s="48"/>
      <c r="F451" s="48"/>
      <c r="G451" s="48"/>
      <c r="H451" s="48"/>
      <c r="I451" s="48"/>
      <c r="J451" s="48"/>
      <c r="K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c r="GL451" s="48"/>
      <c r="GM451" s="48"/>
      <c r="GN451" s="48"/>
      <c r="GO451" s="48"/>
      <c r="GP451" s="48"/>
      <c r="GQ451" s="48"/>
      <c r="GR451" s="48"/>
      <c r="GS451" s="48"/>
      <c r="GT451" s="48"/>
      <c r="GU451" s="48"/>
      <c r="GV451" s="48"/>
      <c r="GW451" s="48"/>
      <c r="GX451" s="48"/>
      <c r="GY451" s="48"/>
      <c r="GZ451" s="48"/>
      <c r="HA451" s="48"/>
      <c r="HB451" s="48"/>
      <c r="HC451" s="48"/>
      <c r="HD451" s="48"/>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row>
    <row r="452" spans="2:256" x14ac:dyDescent="0.2">
      <c r="B452" s="48"/>
      <c r="C452" s="48"/>
      <c r="D452" s="48"/>
      <c r="E452" s="48"/>
      <c r="F452" s="48"/>
      <c r="G452" s="48"/>
      <c r="H452" s="48"/>
      <c r="I452" s="48"/>
      <c r="J452" s="48"/>
      <c r="K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c r="GT452" s="48"/>
      <c r="GU452" s="48"/>
      <c r="GV452" s="48"/>
      <c r="GW452" s="48"/>
      <c r="GX452" s="48"/>
      <c r="GY452" s="48"/>
      <c r="GZ452" s="48"/>
      <c r="HA452" s="48"/>
      <c r="HB452" s="48"/>
      <c r="HC452" s="48"/>
      <c r="HD452" s="48"/>
      <c r="HE452" s="48"/>
      <c r="HF452" s="48"/>
      <c r="HG452" s="48"/>
      <c r="HH452" s="48"/>
      <c r="HI452" s="48"/>
      <c r="HJ452" s="48"/>
      <c r="HK452" s="48"/>
      <c r="HL452" s="48"/>
      <c r="HM452" s="48"/>
      <c r="HN452" s="48"/>
      <c r="HO452" s="48"/>
      <c r="HP452" s="48"/>
      <c r="HQ452" s="48"/>
      <c r="HR452" s="48"/>
      <c r="HS452" s="48"/>
      <c r="HT452" s="48"/>
      <c r="HU452" s="48"/>
      <c r="HV452" s="48"/>
      <c r="HW452" s="48"/>
      <c r="HX452" s="48"/>
      <c r="HY452" s="48"/>
      <c r="HZ452" s="48"/>
      <c r="IA452" s="48"/>
      <c r="IB452" s="48"/>
      <c r="IC452" s="48"/>
      <c r="ID452" s="48"/>
      <c r="IE452" s="48"/>
      <c r="IF452" s="48"/>
      <c r="IG452" s="48"/>
      <c r="IH452" s="48"/>
      <c r="II452" s="48"/>
      <c r="IJ452" s="48"/>
      <c r="IK452" s="48"/>
      <c r="IL452" s="48"/>
      <c r="IM452" s="48"/>
      <c r="IN452" s="48"/>
      <c r="IO452" s="48"/>
      <c r="IP452" s="48"/>
      <c r="IQ452" s="48"/>
      <c r="IR452" s="48"/>
      <c r="IS452" s="48"/>
      <c r="IT452" s="48"/>
      <c r="IU452" s="48"/>
      <c r="IV452" s="48"/>
    </row>
    <row r="453" spans="2:256" x14ac:dyDescent="0.2">
      <c r="B453" s="48"/>
      <c r="C453" s="48"/>
      <c r="D453" s="48"/>
      <c r="E453" s="48"/>
      <c r="F453" s="48"/>
      <c r="G453" s="48"/>
      <c r="H453" s="48"/>
      <c r="I453" s="48"/>
      <c r="J453" s="48"/>
      <c r="K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c r="GT453" s="48"/>
      <c r="GU453" s="48"/>
      <c r="GV453" s="48"/>
      <c r="GW453" s="48"/>
      <c r="GX453" s="48"/>
      <c r="GY453" s="48"/>
      <c r="GZ453" s="48"/>
      <c r="HA453" s="48"/>
      <c r="HB453" s="48"/>
      <c r="HC453" s="48"/>
      <c r="HD453" s="48"/>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row>
    <row r="454" spans="2:256" x14ac:dyDescent="0.2">
      <c r="B454" s="48"/>
      <c r="C454" s="48"/>
      <c r="D454" s="48"/>
      <c r="E454" s="48"/>
      <c r="F454" s="48"/>
      <c r="G454" s="48"/>
      <c r="H454" s="48"/>
      <c r="I454" s="48"/>
      <c r="J454" s="48"/>
      <c r="K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c r="GL454" s="48"/>
      <c r="GM454" s="48"/>
      <c r="GN454" s="48"/>
      <c r="GO454" s="48"/>
      <c r="GP454" s="48"/>
      <c r="GQ454" s="48"/>
      <c r="GR454" s="48"/>
      <c r="GS454" s="48"/>
      <c r="GT454" s="48"/>
      <c r="GU454" s="48"/>
      <c r="GV454" s="48"/>
      <c r="GW454" s="48"/>
      <c r="GX454" s="48"/>
      <c r="GY454" s="48"/>
      <c r="GZ454" s="48"/>
      <c r="HA454" s="48"/>
      <c r="HB454" s="48"/>
      <c r="HC454" s="48"/>
      <c r="HD454" s="48"/>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row>
    <row r="455" spans="2:256" x14ac:dyDescent="0.2">
      <c r="B455" s="48"/>
      <c r="C455" s="48"/>
      <c r="D455" s="48"/>
      <c r="E455" s="48"/>
      <c r="F455" s="48"/>
      <c r="G455" s="48"/>
      <c r="H455" s="48"/>
      <c r="I455" s="48"/>
      <c r="J455" s="48"/>
      <c r="K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c r="GT455" s="48"/>
      <c r="GU455" s="48"/>
      <c r="GV455" s="48"/>
      <c r="GW455" s="48"/>
      <c r="GX455" s="48"/>
      <c r="GY455" s="48"/>
      <c r="GZ455" s="48"/>
      <c r="HA455" s="48"/>
      <c r="HB455" s="48"/>
      <c r="HC455" s="48"/>
      <c r="HD455" s="48"/>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row>
    <row r="456" spans="2:256" x14ac:dyDescent="0.2">
      <c r="B456" s="48"/>
      <c r="C456" s="48"/>
      <c r="D456" s="48"/>
      <c r="E456" s="48"/>
      <c r="F456" s="48"/>
      <c r="G456" s="48"/>
      <c r="H456" s="48"/>
      <c r="I456" s="48"/>
      <c r="J456" s="48"/>
      <c r="K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48"/>
      <c r="FH456" s="48"/>
      <c r="FI456" s="48"/>
      <c r="FJ456" s="48"/>
      <c r="FK456" s="48"/>
      <c r="FL456" s="48"/>
      <c r="FM456" s="48"/>
      <c r="FN456" s="48"/>
      <c r="FO456" s="48"/>
      <c r="FP456" s="48"/>
      <c r="FQ456" s="48"/>
      <c r="FR456" s="48"/>
      <c r="FS456" s="48"/>
      <c r="FT456" s="48"/>
      <c r="FU456" s="48"/>
      <c r="FV456" s="48"/>
      <c r="FW456" s="48"/>
      <c r="FX456" s="48"/>
      <c r="FY456" s="48"/>
      <c r="FZ456" s="48"/>
      <c r="GA456" s="48"/>
      <c r="GB456" s="48"/>
      <c r="GC456" s="48"/>
      <c r="GD456" s="48"/>
      <c r="GE456" s="48"/>
      <c r="GF456" s="48"/>
      <c r="GG456" s="48"/>
      <c r="GH456" s="48"/>
      <c r="GI456" s="48"/>
      <c r="GJ456" s="48"/>
      <c r="GK456" s="48"/>
      <c r="GL456" s="48"/>
      <c r="GM456" s="48"/>
      <c r="GN456" s="48"/>
      <c r="GO456" s="48"/>
      <c r="GP456" s="48"/>
      <c r="GQ456" s="48"/>
      <c r="GR456" s="48"/>
      <c r="GS456" s="48"/>
      <c r="GT456" s="48"/>
      <c r="GU456" s="48"/>
      <c r="GV456" s="48"/>
      <c r="GW456" s="48"/>
      <c r="GX456" s="48"/>
      <c r="GY456" s="48"/>
      <c r="GZ456" s="48"/>
      <c r="HA456" s="48"/>
      <c r="HB456" s="48"/>
      <c r="HC456" s="48"/>
      <c r="HD456" s="48"/>
      <c r="HE456" s="48"/>
      <c r="HF456" s="48"/>
      <c r="HG456" s="48"/>
      <c r="HH456" s="48"/>
      <c r="HI456" s="48"/>
      <c r="HJ456" s="48"/>
      <c r="HK456" s="48"/>
      <c r="HL456" s="48"/>
      <c r="HM456" s="48"/>
      <c r="HN456" s="48"/>
      <c r="HO456" s="48"/>
      <c r="HP456" s="48"/>
      <c r="HQ456" s="48"/>
      <c r="HR456" s="48"/>
      <c r="HS456" s="48"/>
      <c r="HT456" s="48"/>
      <c r="HU456" s="48"/>
      <c r="HV456" s="48"/>
      <c r="HW456" s="48"/>
      <c r="HX456" s="48"/>
      <c r="HY456" s="48"/>
      <c r="HZ456" s="48"/>
      <c r="IA456" s="48"/>
      <c r="IB456" s="48"/>
      <c r="IC456" s="48"/>
      <c r="ID456" s="48"/>
      <c r="IE456" s="48"/>
      <c r="IF456" s="48"/>
      <c r="IG456" s="48"/>
      <c r="IH456" s="48"/>
      <c r="II456" s="48"/>
      <c r="IJ456" s="48"/>
      <c r="IK456" s="48"/>
      <c r="IL456" s="48"/>
      <c r="IM456" s="48"/>
      <c r="IN456" s="48"/>
      <c r="IO456" s="48"/>
      <c r="IP456" s="48"/>
      <c r="IQ456" s="48"/>
      <c r="IR456" s="48"/>
      <c r="IS456" s="48"/>
      <c r="IT456" s="48"/>
      <c r="IU456" s="48"/>
      <c r="IV456" s="48"/>
    </row>
    <row r="457" spans="2:256" x14ac:dyDescent="0.2">
      <c r="B457" s="48"/>
      <c r="C457" s="48"/>
      <c r="D457" s="48"/>
      <c r="E457" s="48"/>
      <c r="F457" s="48"/>
      <c r="G457" s="48"/>
      <c r="H457" s="48"/>
      <c r="I457" s="48"/>
      <c r="J457" s="48"/>
      <c r="K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c r="GT457" s="48"/>
      <c r="GU457" s="48"/>
      <c r="GV457" s="48"/>
      <c r="GW457" s="48"/>
      <c r="GX457" s="48"/>
      <c r="GY457" s="48"/>
      <c r="GZ457" s="48"/>
      <c r="HA457" s="48"/>
      <c r="HB457" s="48"/>
      <c r="HC457" s="48"/>
      <c r="HD457" s="48"/>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row>
    <row r="458" spans="2:256" x14ac:dyDescent="0.2">
      <c r="B458" s="48"/>
      <c r="C458" s="48"/>
      <c r="D458" s="48"/>
      <c r="E458" s="48"/>
      <c r="F458" s="48"/>
      <c r="G458" s="48"/>
      <c r="H458" s="48"/>
      <c r="I458" s="48"/>
      <c r="J458" s="48"/>
      <c r="K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c r="GT458" s="48"/>
      <c r="GU458" s="48"/>
      <c r="GV458" s="48"/>
      <c r="GW458" s="48"/>
      <c r="GX458" s="48"/>
      <c r="GY458" s="48"/>
      <c r="GZ458" s="48"/>
      <c r="HA458" s="48"/>
      <c r="HB458" s="48"/>
      <c r="HC458" s="48"/>
      <c r="HD458" s="48"/>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row>
    <row r="459" spans="2:256" x14ac:dyDescent="0.2">
      <c r="B459" s="48"/>
      <c r="C459" s="48"/>
      <c r="D459" s="48"/>
      <c r="E459" s="48"/>
      <c r="F459" s="48"/>
      <c r="G459" s="48"/>
      <c r="H459" s="48"/>
      <c r="I459" s="48"/>
      <c r="J459" s="48"/>
      <c r="K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c r="GT459" s="48"/>
      <c r="GU459" s="48"/>
      <c r="GV459" s="48"/>
      <c r="GW459" s="48"/>
      <c r="GX459" s="48"/>
      <c r="GY459" s="48"/>
      <c r="GZ459" s="48"/>
      <c r="HA459" s="48"/>
      <c r="HB459" s="48"/>
      <c r="HC459" s="48"/>
      <c r="HD459" s="48"/>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row>
    <row r="460" spans="2:256" x14ac:dyDescent="0.2">
      <c r="B460" s="48"/>
      <c r="C460" s="48"/>
      <c r="D460" s="48"/>
      <c r="E460" s="48"/>
      <c r="F460" s="48"/>
      <c r="G460" s="48"/>
      <c r="H460" s="48"/>
      <c r="I460" s="48"/>
      <c r="J460" s="48"/>
      <c r="K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c r="GT460" s="48"/>
      <c r="GU460" s="48"/>
      <c r="GV460" s="48"/>
      <c r="GW460" s="48"/>
      <c r="GX460" s="48"/>
      <c r="GY460" s="48"/>
      <c r="GZ460" s="48"/>
      <c r="HA460" s="48"/>
      <c r="HB460" s="48"/>
      <c r="HC460" s="48"/>
      <c r="HD460" s="48"/>
      <c r="HE460" s="48"/>
      <c r="HF460" s="48"/>
      <c r="HG460" s="48"/>
      <c r="HH460" s="48"/>
      <c r="HI460" s="48"/>
      <c r="HJ460" s="48"/>
      <c r="HK460" s="48"/>
      <c r="HL460" s="48"/>
      <c r="HM460" s="48"/>
      <c r="HN460" s="48"/>
      <c r="HO460" s="48"/>
      <c r="HP460" s="48"/>
      <c r="HQ460" s="48"/>
      <c r="HR460" s="48"/>
      <c r="HS460" s="48"/>
      <c r="HT460" s="48"/>
      <c r="HU460" s="48"/>
      <c r="HV460" s="48"/>
      <c r="HW460" s="48"/>
      <c r="HX460" s="48"/>
      <c r="HY460" s="48"/>
      <c r="HZ460" s="48"/>
      <c r="IA460" s="48"/>
      <c r="IB460" s="48"/>
      <c r="IC460" s="48"/>
      <c r="ID460" s="48"/>
      <c r="IE460" s="48"/>
      <c r="IF460" s="48"/>
      <c r="IG460" s="48"/>
      <c r="IH460" s="48"/>
      <c r="II460" s="48"/>
      <c r="IJ460" s="48"/>
      <c r="IK460" s="48"/>
      <c r="IL460" s="48"/>
      <c r="IM460" s="48"/>
      <c r="IN460" s="48"/>
      <c r="IO460" s="48"/>
      <c r="IP460" s="48"/>
      <c r="IQ460" s="48"/>
      <c r="IR460" s="48"/>
      <c r="IS460" s="48"/>
      <c r="IT460" s="48"/>
      <c r="IU460" s="48"/>
      <c r="IV460" s="48"/>
    </row>
    <row r="461" spans="2:256" x14ac:dyDescent="0.2">
      <c r="B461" s="48"/>
      <c r="C461" s="48"/>
      <c r="D461" s="48"/>
      <c r="E461" s="48"/>
      <c r="F461" s="48"/>
      <c r="G461" s="48"/>
      <c r="H461" s="48"/>
      <c r="I461" s="48"/>
      <c r="J461" s="48"/>
      <c r="K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c r="GL461" s="48"/>
      <c r="GM461" s="48"/>
      <c r="GN461" s="48"/>
      <c r="GO461" s="48"/>
      <c r="GP461" s="48"/>
      <c r="GQ461" s="48"/>
      <c r="GR461" s="48"/>
      <c r="GS461" s="48"/>
      <c r="GT461" s="48"/>
      <c r="GU461" s="48"/>
      <c r="GV461" s="48"/>
      <c r="GW461" s="48"/>
      <c r="GX461" s="48"/>
      <c r="GY461" s="48"/>
      <c r="GZ461" s="48"/>
      <c r="HA461" s="48"/>
      <c r="HB461" s="48"/>
      <c r="HC461" s="48"/>
      <c r="HD461" s="48"/>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row>
    <row r="462" spans="2:256" x14ac:dyDescent="0.2">
      <c r="B462" s="48"/>
      <c r="C462" s="48"/>
      <c r="D462" s="48"/>
      <c r="E462" s="48"/>
      <c r="F462" s="48"/>
      <c r="G462" s="48"/>
      <c r="H462" s="48"/>
      <c r="I462" s="48"/>
      <c r="J462" s="48"/>
      <c r="K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48"/>
      <c r="DF462" s="48"/>
      <c r="DG462" s="48"/>
      <c r="DH462" s="48"/>
      <c r="DI462" s="48"/>
      <c r="DJ462" s="48"/>
      <c r="DK462" s="48"/>
      <c r="DL462" s="48"/>
      <c r="DM462" s="48"/>
      <c r="DN462" s="48"/>
      <c r="DO462" s="48"/>
      <c r="DP462" s="48"/>
      <c r="DQ462" s="48"/>
      <c r="DR462" s="48"/>
      <c r="DS462" s="48"/>
      <c r="DT462" s="48"/>
      <c r="DU462" s="48"/>
      <c r="DV462" s="48"/>
      <c r="DW462" s="48"/>
      <c r="DX462" s="48"/>
      <c r="DY462" s="48"/>
      <c r="DZ462" s="48"/>
      <c r="EA462" s="48"/>
      <c r="EB462" s="48"/>
      <c r="EC462" s="48"/>
      <c r="ED462" s="48"/>
      <c r="EE462" s="48"/>
      <c r="EF462" s="48"/>
      <c r="EG462" s="48"/>
      <c r="EH462" s="48"/>
      <c r="EI462" s="48"/>
      <c r="EJ462" s="48"/>
      <c r="EK462" s="48"/>
      <c r="EL462" s="48"/>
      <c r="EM462" s="48"/>
      <c r="EN462" s="48"/>
      <c r="EO462" s="48"/>
      <c r="EP462" s="48"/>
      <c r="EQ462" s="48"/>
      <c r="ER462" s="48"/>
      <c r="ES462" s="48"/>
      <c r="ET462" s="48"/>
      <c r="EU462" s="48"/>
      <c r="EV462" s="48"/>
      <c r="EW462" s="48"/>
      <c r="EX462" s="48"/>
      <c r="EY462" s="48"/>
      <c r="EZ462" s="48"/>
      <c r="FA462" s="48"/>
      <c r="FB462" s="48"/>
      <c r="FC462" s="48"/>
      <c r="FD462" s="48"/>
      <c r="FE462" s="48"/>
      <c r="FF462" s="48"/>
      <c r="FG462" s="48"/>
      <c r="FH462" s="48"/>
      <c r="FI462" s="48"/>
      <c r="FJ462" s="48"/>
      <c r="FK462" s="48"/>
      <c r="FL462" s="48"/>
      <c r="FM462" s="48"/>
      <c r="FN462" s="48"/>
      <c r="FO462" s="48"/>
      <c r="FP462" s="48"/>
      <c r="FQ462" s="48"/>
      <c r="FR462" s="48"/>
      <c r="FS462" s="48"/>
      <c r="FT462" s="48"/>
      <c r="FU462" s="48"/>
      <c r="FV462" s="48"/>
      <c r="FW462" s="48"/>
      <c r="FX462" s="48"/>
      <c r="FY462" s="48"/>
      <c r="FZ462" s="48"/>
      <c r="GA462" s="48"/>
      <c r="GB462" s="48"/>
      <c r="GC462" s="48"/>
      <c r="GD462" s="48"/>
      <c r="GE462" s="48"/>
      <c r="GF462" s="48"/>
      <c r="GG462" s="48"/>
      <c r="GH462" s="48"/>
      <c r="GI462" s="48"/>
      <c r="GJ462" s="48"/>
      <c r="GK462" s="48"/>
      <c r="GL462" s="48"/>
      <c r="GM462" s="48"/>
      <c r="GN462" s="48"/>
      <c r="GO462" s="48"/>
      <c r="GP462" s="48"/>
      <c r="GQ462" s="48"/>
      <c r="GR462" s="48"/>
      <c r="GS462" s="48"/>
      <c r="GT462" s="48"/>
      <c r="GU462" s="48"/>
      <c r="GV462" s="48"/>
      <c r="GW462" s="48"/>
      <c r="GX462" s="48"/>
      <c r="GY462" s="48"/>
      <c r="GZ462" s="48"/>
      <c r="HA462" s="48"/>
      <c r="HB462" s="48"/>
      <c r="HC462" s="48"/>
      <c r="HD462" s="48"/>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row>
    <row r="463" spans="2:256" x14ac:dyDescent="0.2">
      <c r="B463" s="48"/>
      <c r="C463" s="48"/>
      <c r="D463" s="48"/>
      <c r="E463" s="48"/>
      <c r="F463" s="48"/>
      <c r="G463" s="48"/>
      <c r="H463" s="48"/>
      <c r="I463" s="48"/>
      <c r="J463" s="48"/>
      <c r="K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c r="EF463" s="48"/>
      <c r="EG463" s="48"/>
      <c r="EH463" s="48"/>
      <c r="EI463" s="48"/>
      <c r="EJ463" s="48"/>
      <c r="EK463" s="48"/>
      <c r="EL463" s="48"/>
      <c r="EM463" s="48"/>
      <c r="EN463" s="48"/>
      <c r="EO463" s="48"/>
      <c r="EP463" s="48"/>
      <c r="EQ463" s="48"/>
      <c r="ER463" s="48"/>
      <c r="ES463" s="48"/>
      <c r="ET463" s="48"/>
      <c r="EU463" s="48"/>
      <c r="EV463" s="48"/>
      <c r="EW463" s="48"/>
      <c r="EX463" s="48"/>
      <c r="EY463" s="48"/>
      <c r="EZ463" s="48"/>
      <c r="FA463" s="48"/>
      <c r="FB463" s="48"/>
      <c r="FC463" s="48"/>
      <c r="FD463" s="48"/>
      <c r="FE463" s="48"/>
      <c r="FF463" s="48"/>
      <c r="FG463" s="48"/>
      <c r="FH463" s="48"/>
      <c r="FI463" s="48"/>
      <c r="FJ463" s="48"/>
      <c r="FK463" s="48"/>
      <c r="FL463" s="48"/>
      <c r="FM463" s="48"/>
      <c r="FN463" s="48"/>
      <c r="FO463" s="48"/>
      <c r="FP463" s="48"/>
      <c r="FQ463" s="48"/>
      <c r="FR463" s="48"/>
      <c r="FS463" s="48"/>
      <c r="FT463" s="48"/>
      <c r="FU463" s="48"/>
      <c r="FV463" s="48"/>
      <c r="FW463" s="48"/>
      <c r="FX463" s="48"/>
      <c r="FY463" s="48"/>
      <c r="FZ463" s="48"/>
      <c r="GA463" s="48"/>
      <c r="GB463" s="48"/>
      <c r="GC463" s="48"/>
      <c r="GD463" s="48"/>
      <c r="GE463" s="48"/>
      <c r="GF463" s="48"/>
      <c r="GG463" s="48"/>
      <c r="GH463" s="48"/>
      <c r="GI463" s="48"/>
      <c r="GJ463" s="48"/>
      <c r="GK463" s="48"/>
      <c r="GL463" s="48"/>
      <c r="GM463" s="48"/>
      <c r="GN463" s="48"/>
      <c r="GO463" s="48"/>
      <c r="GP463" s="48"/>
      <c r="GQ463" s="48"/>
      <c r="GR463" s="48"/>
      <c r="GS463" s="48"/>
      <c r="GT463" s="48"/>
      <c r="GU463" s="48"/>
      <c r="GV463" s="48"/>
      <c r="GW463" s="48"/>
      <c r="GX463" s="48"/>
      <c r="GY463" s="48"/>
      <c r="GZ463" s="48"/>
      <c r="HA463" s="48"/>
      <c r="HB463" s="48"/>
      <c r="HC463" s="48"/>
      <c r="HD463" s="48"/>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row>
    <row r="464" spans="2:256" x14ac:dyDescent="0.2">
      <c r="B464" s="48"/>
      <c r="C464" s="48"/>
      <c r="D464" s="48"/>
      <c r="E464" s="48"/>
      <c r="F464" s="48"/>
      <c r="G464" s="48"/>
      <c r="H464" s="48"/>
      <c r="I464" s="48"/>
      <c r="J464" s="48"/>
      <c r="K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M464" s="48"/>
      <c r="EN464" s="48"/>
      <c r="EO464" s="48"/>
      <c r="EP464" s="48"/>
      <c r="EQ464" s="48"/>
      <c r="ER464" s="48"/>
      <c r="ES464" s="48"/>
      <c r="ET464" s="48"/>
      <c r="EU464" s="48"/>
      <c r="EV464" s="48"/>
      <c r="EW464" s="48"/>
      <c r="EX464" s="48"/>
      <c r="EY464" s="48"/>
      <c r="EZ464" s="48"/>
      <c r="FA464" s="48"/>
      <c r="FB464" s="48"/>
      <c r="FC464" s="48"/>
      <c r="FD464" s="48"/>
      <c r="FE464" s="48"/>
      <c r="FF464" s="48"/>
      <c r="FG464" s="48"/>
      <c r="FH464" s="48"/>
      <c r="FI464" s="48"/>
      <c r="FJ464" s="48"/>
      <c r="FK464" s="48"/>
      <c r="FL464" s="48"/>
      <c r="FM464" s="48"/>
      <c r="FN464" s="48"/>
      <c r="FO464" s="48"/>
      <c r="FP464" s="48"/>
      <c r="FQ464" s="48"/>
      <c r="FR464" s="48"/>
      <c r="FS464" s="48"/>
      <c r="FT464" s="48"/>
      <c r="FU464" s="48"/>
      <c r="FV464" s="48"/>
      <c r="FW464" s="48"/>
      <c r="FX464" s="48"/>
      <c r="FY464" s="48"/>
      <c r="FZ464" s="48"/>
      <c r="GA464" s="48"/>
      <c r="GB464" s="48"/>
      <c r="GC464" s="48"/>
      <c r="GD464" s="48"/>
      <c r="GE464" s="48"/>
      <c r="GF464" s="48"/>
      <c r="GG464" s="48"/>
      <c r="GH464" s="48"/>
      <c r="GI464" s="48"/>
      <c r="GJ464" s="48"/>
      <c r="GK464" s="48"/>
      <c r="GL464" s="48"/>
      <c r="GM464" s="48"/>
      <c r="GN464" s="48"/>
      <c r="GO464" s="48"/>
      <c r="GP464" s="48"/>
      <c r="GQ464" s="48"/>
      <c r="GR464" s="48"/>
      <c r="GS464" s="48"/>
      <c r="GT464" s="48"/>
      <c r="GU464" s="48"/>
      <c r="GV464" s="48"/>
      <c r="GW464" s="48"/>
      <c r="GX464" s="48"/>
      <c r="GY464" s="48"/>
      <c r="GZ464" s="48"/>
      <c r="HA464" s="48"/>
      <c r="HB464" s="48"/>
      <c r="HC464" s="48"/>
      <c r="HD464" s="48"/>
      <c r="HE464" s="48"/>
      <c r="HF464" s="48"/>
      <c r="HG464" s="48"/>
      <c r="HH464" s="48"/>
      <c r="HI464" s="48"/>
      <c r="HJ464" s="48"/>
      <c r="HK464" s="48"/>
      <c r="HL464" s="48"/>
      <c r="HM464" s="48"/>
      <c r="HN464" s="48"/>
      <c r="HO464" s="48"/>
      <c r="HP464" s="48"/>
      <c r="HQ464" s="48"/>
      <c r="HR464" s="48"/>
      <c r="HS464" s="48"/>
      <c r="HT464" s="48"/>
      <c r="HU464" s="48"/>
      <c r="HV464" s="48"/>
      <c r="HW464" s="48"/>
      <c r="HX464" s="48"/>
      <c r="HY464" s="48"/>
      <c r="HZ464" s="48"/>
      <c r="IA464" s="48"/>
      <c r="IB464" s="48"/>
      <c r="IC464" s="48"/>
      <c r="ID464" s="48"/>
      <c r="IE464" s="48"/>
      <c r="IF464" s="48"/>
      <c r="IG464" s="48"/>
      <c r="IH464" s="48"/>
      <c r="II464" s="48"/>
      <c r="IJ464" s="48"/>
      <c r="IK464" s="48"/>
      <c r="IL464" s="48"/>
      <c r="IM464" s="48"/>
      <c r="IN464" s="48"/>
      <c r="IO464" s="48"/>
      <c r="IP464" s="48"/>
      <c r="IQ464" s="48"/>
      <c r="IR464" s="48"/>
      <c r="IS464" s="48"/>
      <c r="IT464" s="48"/>
      <c r="IU464" s="48"/>
      <c r="IV464" s="48"/>
    </row>
    <row r="465" spans="2:256" x14ac:dyDescent="0.2">
      <c r="B465" s="48"/>
      <c r="C465" s="48"/>
      <c r="D465" s="48"/>
      <c r="E465" s="48"/>
      <c r="F465" s="48"/>
      <c r="G465" s="48"/>
      <c r="H465" s="48"/>
      <c r="I465" s="48"/>
      <c r="J465" s="48"/>
      <c r="K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M465" s="48"/>
      <c r="EN465" s="48"/>
      <c r="EO465" s="48"/>
      <c r="EP465" s="48"/>
      <c r="EQ465" s="48"/>
      <c r="ER465" s="48"/>
      <c r="ES465" s="48"/>
      <c r="ET465" s="48"/>
      <c r="EU465" s="48"/>
      <c r="EV465" s="48"/>
      <c r="EW465" s="48"/>
      <c r="EX465" s="48"/>
      <c r="EY465" s="48"/>
      <c r="EZ465" s="48"/>
      <c r="FA465" s="48"/>
      <c r="FB465" s="48"/>
      <c r="FC465" s="48"/>
      <c r="FD465" s="48"/>
      <c r="FE465" s="48"/>
      <c r="FF465" s="48"/>
      <c r="FG465" s="48"/>
      <c r="FH465" s="48"/>
      <c r="FI465" s="48"/>
      <c r="FJ465" s="48"/>
      <c r="FK465" s="48"/>
      <c r="FL465" s="48"/>
      <c r="FM465" s="48"/>
      <c r="FN465" s="48"/>
      <c r="FO465" s="48"/>
      <c r="FP465" s="48"/>
      <c r="FQ465" s="48"/>
      <c r="FR465" s="48"/>
      <c r="FS465" s="48"/>
      <c r="FT465" s="48"/>
      <c r="FU465" s="48"/>
      <c r="FV465" s="48"/>
      <c r="FW465" s="48"/>
      <c r="FX465" s="48"/>
      <c r="FY465" s="48"/>
      <c r="FZ465" s="48"/>
      <c r="GA465" s="48"/>
      <c r="GB465" s="48"/>
      <c r="GC465" s="48"/>
      <c r="GD465" s="48"/>
      <c r="GE465" s="48"/>
      <c r="GF465" s="48"/>
      <c r="GG465" s="48"/>
      <c r="GH465" s="48"/>
      <c r="GI465" s="48"/>
      <c r="GJ465" s="48"/>
      <c r="GK465" s="48"/>
      <c r="GL465" s="48"/>
      <c r="GM465" s="48"/>
      <c r="GN465" s="48"/>
      <c r="GO465" s="48"/>
      <c r="GP465" s="48"/>
      <c r="GQ465" s="48"/>
      <c r="GR465" s="48"/>
      <c r="GS465" s="48"/>
      <c r="GT465" s="48"/>
      <c r="GU465" s="48"/>
      <c r="GV465" s="48"/>
      <c r="GW465" s="48"/>
      <c r="GX465" s="48"/>
      <c r="GY465" s="48"/>
      <c r="GZ465" s="48"/>
      <c r="HA465" s="48"/>
      <c r="HB465" s="48"/>
      <c r="HC465" s="48"/>
      <c r="HD465" s="48"/>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row>
    <row r="466" spans="2:256" x14ac:dyDescent="0.2">
      <c r="B466" s="48"/>
      <c r="C466" s="48"/>
      <c r="D466" s="48"/>
      <c r="E466" s="48"/>
      <c r="F466" s="48"/>
      <c r="G466" s="48"/>
      <c r="H466" s="48"/>
      <c r="I466" s="48"/>
      <c r="J466" s="48"/>
      <c r="K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M466" s="48"/>
      <c r="EN466" s="48"/>
      <c r="EO466" s="48"/>
      <c r="EP466" s="48"/>
      <c r="EQ466" s="48"/>
      <c r="ER466" s="48"/>
      <c r="ES466" s="48"/>
      <c r="ET466" s="48"/>
      <c r="EU466" s="48"/>
      <c r="EV466" s="48"/>
      <c r="EW466" s="48"/>
      <c r="EX466" s="48"/>
      <c r="EY466" s="48"/>
      <c r="EZ466" s="48"/>
      <c r="FA466" s="48"/>
      <c r="FB466" s="48"/>
      <c r="FC466" s="48"/>
      <c r="FD466" s="48"/>
      <c r="FE466" s="48"/>
      <c r="FF466" s="48"/>
      <c r="FG466" s="48"/>
      <c r="FH466" s="48"/>
      <c r="FI466" s="48"/>
      <c r="FJ466" s="48"/>
      <c r="FK466" s="48"/>
      <c r="FL466" s="48"/>
      <c r="FM466" s="48"/>
      <c r="FN466" s="48"/>
      <c r="FO466" s="48"/>
      <c r="FP466" s="48"/>
      <c r="FQ466" s="48"/>
      <c r="FR466" s="48"/>
      <c r="FS466" s="48"/>
      <c r="FT466" s="48"/>
      <c r="FU466" s="48"/>
      <c r="FV466" s="48"/>
      <c r="FW466" s="48"/>
      <c r="FX466" s="48"/>
      <c r="FY466" s="48"/>
      <c r="FZ466" s="48"/>
      <c r="GA466" s="48"/>
      <c r="GB466" s="48"/>
      <c r="GC466" s="48"/>
      <c r="GD466" s="48"/>
      <c r="GE466" s="48"/>
      <c r="GF466" s="48"/>
      <c r="GG466" s="48"/>
      <c r="GH466" s="48"/>
      <c r="GI466" s="48"/>
      <c r="GJ466" s="48"/>
      <c r="GK466" s="48"/>
      <c r="GL466" s="48"/>
      <c r="GM466" s="48"/>
      <c r="GN466" s="48"/>
      <c r="GO466" s="48"/>
      <c r="GP466" s="48"/>
      <c r="GQ466" s="48"/>
      <c r="GR466" s="48"/>
      <c r="GS466" s="48"/>
      <c r="GT466" s="48"/>
      <c r="GU466" s="48"/>
      <c r="GV466" s="48"/>
      <c r="GW466" s="48"/>
      <c r="GX466" s="48"/>
      <c r="GY466" s="48"/>
      <c r="GZ466" s="48"/>
      <c r="HA466" s="48"/>
      <c r="HB466" s="48"/>
      <c r="HC466" s="48"/>
      <c r="HD466" s="48"/>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row>
    <row r="467" spans="2:256" x14ac:dyDescent="0.2">
      <c r="B467" s="48"/>
      <c r="C467" s="48"/>
      <c r="D467" s="48"/>
      <c r="E467" s="48"/>
      <c r="F467" s="48"/>
      <c r="G467" s="48"/>
      <c r="H467" s="48"/>
      <c r="I467" s="48"/>
      <c r="J467" s="48"/>
      <c r="K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c r="EF467" s="48"/>
      <c r="EG467" s="48"/>
      <c r="EH467" s="48"/>
      <c r="EI467" s="48"/>
      <c r="EJ467" s="48"/>
      <c r="EK467" s="48"/>
      <c r="EL467" s="48"/>
      <c r="EM467" s="48"/>
      <c r="EN467" s="48"/>
      <c r="EO467" s="48"/>
      <c r="EP467" s="48"/>
      <c r="EQ467" s="48"/>
      <c r="ER467" s="48"/>
      <c r="ES467" s="48"/>
      <c r="ET467" s="48"/>
      <c r="EU467" s="48"/>
      <c r="EV467" s="48"/>
      <c r="EW467" s="48"/>
      <c r="EX467" s="48"/>
      <c r="EY467" s="48"/>
      <c r="EZ467" s="48"/>
      <c r="FA467" s="48"/>
      <c r="FB467" s="48"/>
      <c r="FC467" s="48"/>
      <c r="FD467" s="48"/>
      <c r="FE467" s="48"/>
      <c r="FF467" s="48"/>
      <c r="FG467" s="48"/>
      <c r="FH467" s="48"/>
      <c r="FI467" s="48"/>
      <c r="FJ467" s="48"/>
      <c r="FK467" s="48"/>
      <c r="FL467" s="48"/>
      <c r="FM467" s="48"/>
      <c r="FN467" s="48"/>
      <c r="FO467" s="48"/>
      <c r="FP467" s="48"/>
      <c r="FQ467" s="48"/>
      <c r="FR467" s="48"/>
      <c r="FS467" s="48"/>
      <c r="FT467" s="48"/>
      <c r="FU467" s="48"/>
      <c r="FV467" s="48"/>
      <c r="FW467" s="48"/>
      <c r="FX467" s="48"/>
      <c r="FY467" s="48"/>
      <c r="FZ467" s="48"/>
      <c r="GA467" s="48"/>
      <c r="GB467" s="48"/>
      <c r="GC467" s="48"/>
      <c r="GD467" s="48"/>
      <c r="GE467" s="48"/>
      <c r="GF467" s="48"/>
      <c r="GG467" s="48"/>
      <c r="GH467" s="48"/>
      <c r="GI467" s="48"/>
      <c r="GJ467" s="48"/>
      <c r="GK467" s="48"/>
      <c r="GL467" s="48"/>
      <c r="GM467" s="48"/>
      <c r="GN467" s="48"/>
      <c r="GO467" s="48"/>
      <c r="GP467" s="48"/>
      <c r="GQ467" s="48"/>
      <c r="GR467" s="48"/>
      <c r="GS467" s="48"/>
      <c r="GT467" s="48"/>
      <c r="GU467" s="48"/>
      <c r="GV467" s="48"/>
      <c r="GW467" s="48"/>
      <c r="GX467" s="48"/>
      <c r="GY467" s="48"/>
      <c r="GZ467" s="48"/>
      <c r="HA467" s="48"/>
      <c r="HB467" s="48"/>
      <c r="HC467" s="48"/>
      <c r="HD467" s="48"/>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row>
    <row r="468" spans="2:256" x14ac:dyDescent="0.2">
      <c r="B468" s="48"/>
      <c r="C468" s="48"/>
      <c r="D468" s="48"/>
      <c r="E468" s="48"/>
      <c r="F468" s="48"/>
      <c r="G468" s="48"/>
      <c r="H468" s="48"/>
      <c r="I468" s="48"/>
      <c r="J468" s="48"/>
      <c r="K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c r="GT468" s="48"/>
      <c r="GU468" s="48"/>
      <c r="GV468" s="48"/>
      <c r="GW468" s="48"/>
      <c r="GX468" s="48"/>
      <c r="GY468" s="48"/>
      <c r="GZ468" s="48"/>
      <c r="HA468" s="48"/>
      <c r="HB468" s="48"/>
      <c r="HC468" s="48"/>
      <c r="HD468" s="48"/>
      <c r="HE468" s="48"/>
      <c r="HF468" s="48"/>
      <c r="HG468" s="48"/>
      <c r="HH468" s="48"/>
      <c r="HI468" s="48"/>
      <c r="HJ468" s="48"/>
      <c r="HK468" s="48"/>
      <c r="HL468" s="48"/>
      <c r="HM468" s="48"/>
      <c r="HN468" s="48"/>
      <c r="HO468" s="48"/>
      <c r="HP468" s="48"/>
      <c r="HQ468" s="48"/>
      <c r="HR468" s="48"/>
      <c r="HS468" s="48"/>
      <c r="HT468" s="48"/>
      <c r="HU468" s="48"/>
      <c r="HV468" s="48"/>
      <c r="HW468" s="48"/>
      <c r="HX468" s="48"/>
      <c r="HY468" s="48"/>
      <c r="HZ468" s="48"/>
      <c r="IA468" s="48"/>
      <c r="IB468" s="48"/>
      <c r="IC468" s="48"/>
      <c r="ID468" s="48"/>
      <c r="IE468" s="48"/>
      <c r="IF468" s="48"/>
      <c r="IG468" s="48"/>
      <c r="IH468" s="48"/>
      <c r="II468" s="48"/>
      <c r="IJ468" s="48"/>
      <c r="IK468" s="48"/>
      <c r="IL468" s="48"/>
      <c r="IM468" s="48"/>
      <c r="IN468" s="48"/>
      <c r="IO468" s="48"/>
      <c r="IP468" s="48"/>
      <c r="IQ468" s="48"/>
      <c r="IR468" s="48"/>
      <c r="IS468" s="48"/>
      <c r="IT468" s="48"/>
      <c r="IU468" s="48"/>
      <c r="IV468" s="48"/>
    </row>
    <row r="469" spans="2:256" x14ac:dyDescent="0.2">
      <c r="B469" s="48"/>
      <c r="C469" s="48"/>
      <c r="D469" s="48"/>
      <c r="E469" s="48"/>
      <c r="F469" s="48"/>
      <c r="G469" s="48"/>
      <c r="H469" s="48"/>
      <c r="I469" s="48"/>
      <c r="J469" s="48"/>
      <c r="K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c r="GT469" s="48"/>
      <c r="GU469" s="48"/>
      <c r="GV469" s="48"/>
      <c r="GW469" s="48"/>
      <c r="GX469" s="48"/>
      <c r="GY469" s="48"/>
      <c r="GZ469" s="48"/>
      <c r="HA469" s="48"/>
      <c r="HB469" s="48"/>
      <c r="HC469" s="48"/>
      <c r="HD469" s="48"/>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row>
    <row r="470" spans="2:256" x14ac:dyDescent="0.2">
      <c r="B470" s="48"/>
      <c r="C470" s="48"/>
      <c r="D470" s="48"/>
      <c r="E470" s="48"/>
      <c r="F470" s="48"/>
      <c r="G470" s="48"/>
      <c r="H470" s="48"/>
      <c r="I470" s="48"/>
      <c r="J470" s="48"/>
      <c r="K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c r="GT470" s="48"/>
      <c r="GU470" s="48"/>
      <c r="GV470" s="48"/>
      <c r="GW470" s="48"/>
      <c r="GX470" s="48"/>
      <c r="GY470" s="48"/>
      <c r="GZ470" s="48"/>
      <c r="HA470" s="48"/>
      <c r="HB470" s="48"/>
      <c r="HC470" s="48"/>
      <c r="HD470" s="48"/>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row>
    <row r="471" spans="2:256" x14ac:dyDescent="0.2">
      <c r="B471" s="48"/>
      <c r="C471" s="48"/>
      <c r="D471" s="48"/>
      <c r="E471" s="48"/>
      <c r="F471" s="48"/>
      <c r="G471" s="48"/>
      <c r="H471" s="48"/>
      <c r="I471" s="48"/>
      <c r="J471" s="48"/>
      <c r="K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c r="GT471" s="48"/>
      <c r="GU471" s="48"/>
      <c r="GV471" s="48"/>
      <c r="GW471" s="48"/>
      <c r="GX471" s="48"/>
      <c r="GY471" s="48"/>
      <c r="GZ471" s="48"/>
      <c r="HA471" s="48"/>
      <c r="HB471" s="48"/>
      <c r="HC471" s="48"/>
      <c r="HD471" s="48"/>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row>
    <row r="472" spans="2:256" x14ac:dyDescent="0.2">
      <c r="B472" s="48"/>
      <c r="C472" s="48"/>
      <c r="D472" s="48"/>
      <c r="E472" s="48"/>
      <c r="F472" s="48"/>
      <c r="G472" s="48"/>
      <c r="H472" s="48"/>
      <c r="I472" s="48"/>
      <c r="J472" s="48"/>
      <c r="K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row>
    <row r="473" spans="2:256" x14ac:dyDescent="0.2">
      <c r="B473" s="48"/>
      <c r="C473" s="48"/>
      <c r="D473" s="48"/>
      <c r="E473" s="48"/>
      <c r="F473" s="48"/>
      <c r="G473" s="48"/>
      <c r="H473" s="48"/>
      <c r="I473" s="48"/>
      <c r="J473" s="48"/>
      <c r="K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row>
    <row r="474" spans="2:256" x14ac:dyDescent="0.2">
      <c r="B474" s="48"/>
      <c r="C474" s="48"/>
      <c r="D474" s="48"/>
      <c r="E474" s="48"/>
      <c r="F474" s="48"/>
      <c r="G474" s="48"/>
      <c r="H474" s="48"/>
      <c r="I474" s="48"/>
      <c r="J474" s="48"/>
      <c r="K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row>
    <row r="475" spans="2:256" x14ac:dyDescent="0.2">
      <c r="B475" s="48"/>
      <c r="C475" s="48"/>
      <c r="D475" s="48"/>
      <c r="E475" s="48"/>
      <c r="F475" s="48"/>
      <c r="G475" s="48"/>
      <c r="H475" s="48"/>
      <c r="I475" s="48"/>
      <c r="J475" s="48"/>
      <c r="K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row>
    <row r="476" spans="2:256" x14ac:dyDescent="0.2">
      <c r="B476" s="48"/>
      <c r="C476" s="48"/>
      <c r="D476" s="48"/>
      <c r="E476" s="48"/>
      <c r="F476" s="48"/>
      <c r="G476" s="48"/>
      <c r="H476" s="48"/>
      <c r="I476" s="48"/>
      <c r="J476" s="48"/>
      <c r="K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row>
    <row r="477" spans="2:256" x14ac:dyDescent="0.2">
      <c r="B477" s="48"/>
      <c r="C477" s="48"/>
      <c r="D477" s="48"/>
      <c r="E477" s="48"/>
      <c r="F477" s="48"/>
      <c r="G477" s="48"/>
      <c r="H477" s="48"/>
      <c r="I477" s="48"/>
      <c r="J477" s="48"/>
      <c r="K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row>
    <row r="478" spans="2:256" x14ac:dyDescent="0.2">
      <c r="B478" s="48"/>
      <c r="C478" s="48"/>
      <c r="D478" s="48"/>
      <c r="E478" s="48"/>
      <c r="F478" s="48"/>
      <c r="G478" s="48"/>
      <c r="H478" s="48"/>
      <c r="I478" s="48"/>
      <c r="J478" s="48"/>
      <c r="K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row>
    <row r="479" spans="2:256" x14ac:dyDescent="0.2">
      <c r="B479" s="48"/>
      <c r="C479" s="48"/>
      <c r="D479" s="48"/>
      <c r="E479" s="48"/>
      <c r="F479" s="48"/>
      <c r="G479" s="48"/>
      <c r="H479" s="48"/>
      <c r="I479" s="48"/>
      <c r="J479" s="48"/>
      <c r="K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row>
    <row r="480" spans="2:256" x14ac:dyDescent="0.2">
      <c r="B480" s="48"/>
      <c r="C480" s="48"/>
      <c r="D480" s="48"/>
      <c r="E480" s="48"/>
      <c r="F480" s="48"/>
      <c r="G480" s="48"/>
      <c r="H480" s="48"/>
      <c r="I480" s="48"/>
      <c r="J480" s="48"/>
      <c r="K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row>
    <row r="481" spans="2:256" x14ac:dyDescent="0.2">
      <c r="B481" s="48"/>
      <c r="C481" s="48"/>
      <c r="D481" s="48"/>
      <c r="E481" s="48"/>
      <c r="F481" s="48"/>
      <c r="G481" s="48"/>
      <c r="H481" s="48"/>
      <c r="I481" s="48"/>
      <c r="J481" s="48"/>
      <c r="K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row>
    <row r="482" spans="2:256" x14ac:dyDescent="0.2">
      <c r="B482" s="48"/>
      <c r="C482" s="48"/>
      <c r="D482" s="48"/>
      <c r="E482" s="48"/>
      <c r="F482" s="48"/>
      <c r="G482" s="48"/>
      <c r="H482" s="48"/>
      <c r="I482" s="48"/>
      <c r="J482" s="48"/>
      <c r="K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row>
    <row r="483" spans="2:256" x14ac:dyDescent="0.2">
      <c r="B483" s="48"/>
      <c r="C483" s="48"/>
      <c r="D483" s="48"/>
      <c r="E483" s="48"/>
      <c r="F483" s="48"/>
      <c r="G483" s="48"/>
      <c r="H483" s="48"/>
      <c r="I483" s="48"/>
      <c r="J483" s="48"/>
      <c r="K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row>
    <row r="484" spans="2:256" x14ac:dyDescent="0.2">
      <c r="B484" s="48"/>
      <c r="C484" s="48"/>
      <c r="D484" s="48"/>
      <c r="E484" s="48"/>
      <c r="F484" s="48"/>
      <c r="G484" s="48"/>
      <c r="H484" s="48"/>
      <c r="I484" s="48"/>
      <c r="J484" s="48"/>
      <c r="K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row>
    <row r="485" spans="2:256" x14ac:dyDescent="0.2">
      <c r="B485" s="48"/>
      <c r="C485" s="48"/>
      <c r="D485" s="48"/>
      <c r="E485" s="48"/>
      <c r="F485" s="48"/>
      <c r="G485" s="48"/>
      <c r="H485" s="48"/>
      <c r="I485" s="48"/>
      <c r="J485" s="48"/>
      <c r="K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row>
    <row r="486" spans="2:256" x14ac:dyDescent="0.2">
      <c r="B486" s="48"/>
      <c r="C486" s="48"/>
      <c r="D486" s="48"/>
      <c r="E486" s="48"/>
      <c r="F486" s="48"/>
      <c r="G486" s="48"/>
      <c r="H486" s="48"/>
      <c r="I486" s="48"/>
      <c r="J486" s="48"/>
      <c r="K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row>
    <row r="487" spans="2:256" x14ac:dyDescent="0.2">
      <c r="B487" s="48"/>
      <c r="C487" s="48"/>
      <c r="D487" s="48"/>
      <c r="E487" s="48"/>
      <c r="F487" s="48"/>
      <c r="G487" s="48"/>
      <c r="H487" s="48"/>
      <c r="I487" s="48"/>
      <c r="J487" s="48"/>
      <c r="K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row>
    <row r="488" spans="2:256" x14ac:dyDescent="0.2">
      <c r="B488" s="48"/>
      <c r="C488" s="48"/>
      <c r="D488" s="48"/>
      <c r="E488" s="48"/>
      <c r="F488" s="48"/>
      <c r="G488" s="48"/>
      <c r="H488" s="48"/>
      <c r="I488" s="48"/>
      <c r="J488" s="48"/>
      <c r="K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row>
    <row r="489" spans="2:256" x14ac:dyDescent="0.2">
      <c r="B489" s="48"/>
      <c r="C489" s="48"/>
      <c r="D489" s="48"/>
      <c r="E489" s="48"/>
      <c r="F489" s="48"/>
      <c r="G489" s="48"/>
      <c r="H489" s="48"/>
      <c r="I489" s="48"/>
      <c r="J489" s="48"/>
      <c r="K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row>
    <row r="490" spans="2:256" x14ac:dyDescent="0.2">
      <c r="B490" s="48"/>
      <c r="C490" s="48"/>
      <c r="D490" s="48"/>
      <c r="E490" s="48"/>
      <c r="F490" s="48"/>
      <c r="G490" s="48"/>
      <c r="H490" s="48"/>
      <c r="I490" s="48"/>
      <c r="J490" s="48"/>
      <c r="K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c r="GL490" s="48"/>
      <c r="GM490" s="48"/>
      <c r="GN490" s="48"/>
      <c r="GO490" s="48"/>
      <c r="GP490" s="48"/>
      <c r="GQ490" s="48"/>
      <c r="GR490" s="48"/>
      <c r="GS490" s="48"/>
      <c r="GT490" s="48"/>
      <c r="GU490" s="48"/>
      <c r="GV490" s="48"/>
      <c r="GW490" s="48"/>
      <c r="GX490" s="48"/>
      <c r="GY490" s="48"/>
      <c r="GZ490" s="48"/>
      <c r="HA490" s="48"/>
      <c r="HB490" s="48"/>
      <c r="HC490" s="48"/>
      <c r="HD490" s="48"/>
      <c r="HE490" s="48"/>
      <c r="HF490" s="48"/>
      <c r="HG490" s="48"/>
      <c r="HH490" s="48"/>
      <c r="HI490" s="48"/>
      <c r="HJ490" s="48"/>
      <c r="HK490" s="48"/>
      <c r="HL490" s="48"/>
      <c r="HM490" s="48"/>
      <c r="HN490" s="48"/>
      <c r="HO490" s="48"/>
      <c r="HP490" s="48"/>
      <c r="HQ490" s="48"/>
      <c r="HR490" s="48"/>
      <c r="HS490" s="48"/>
      <c r="HT490" s="48"/>
      <c r="HU490" s="48"/>
      <c r="HV490" s="48"/>
      <c r="HW490" s="48"/>
      <c r="HX490" s="48"/>
      <c r="HY490" s="48"/>
      <c r="HZ490" s="48"/>
      <c r="IA490" s="48"/>
      <c r="IB490" s="48"/>
      <c r="IC490" s="48"/>
      <c r="ID490" s="48"/>
      <c r="IE490" s="48"/>
      <c r="IF490" s="48"/>
      <c r="IG490" s="48"/>
      <c r="IH490" s="48"/>
      <c r="II490" s="48"/>
      <c r="IJ490" s="48"/>
      <c r="IK490" s="48"/>
      <c r="IL490" s="48"/>
      <c r="IM490" s="48"/>
      <c r="IN490" s="48"/>
      <c r="IO490" s="48"/>
      <c r="IP490" s="48"/>
      <c r="IQ490" s="48"/>
      <c r="IR490" s="48"/>
      <c r="IS490" s="48"/>
      <c r="IT490" s="48"/>
      <c r="IU490" s="48"/>
      <c r="IV490" s="48"/>
    </row>
    <row r="491" spans="2:256" x14ac:dyDescent="0.2">
      <c r="B491" s="48"/>
      <c r="C491" s="48"/>
      <c r="D491" s="48"/>
      <c r="E491" s="48"/>
      <c r="F491" s="48"/>
      <c r="G491" s="48"/>
      <c r="H491" s="48"/>
      <c r="I491" s="48"/>
      <c r="J491" s="48"/>
      <c r="K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c r="GT491" s="48"/>
      <c r="GU491" s="48"/>
      <c r="GV491" s="48"/>
      <c r="GW491" s="48"/>
      <c r="GX491" s="48"/>
      <c r="GY491" s="48"/>
      <c r="GZ491" s="48"/>
      <c r="HA491" s="48"/>
      <c r="HB491" s="48"/>
      <c r="HC491" s="48"/>
      <c r="HD491" s="48"/>
      <c r="HE491" s="48"/>
      <c r="HF491" s="48"/>
      <c r="HG491" s="48"/>
      <c r="HH491" s="48"/>
      <c r="HI491" s="48"/>
      <c r="HJ491" s="48"/>
      <c r="HK491" s="48"/>
      <c r="HL491" s="48"/>
      <c r="HM491" s="48"/>
      <c r="HN491" s="48"/>
      <c r="HO491" s="48"/>
      <c r="HP491" s="48"/>
      <c r="HQ491" s="48"/>
      <c r="HR491" s="48"/>
      <c r="HS491" s="48"/>
      <c r="HT491" s="48"/>
      <c r="HU491" s="48"/>
      <c r="HV491" s="48"/>
      <c r="HW491" s="48"/>
      <c r="HX491" s="48"/>
      <c r="HY491" s="48"/>
      <c r="HZ491" s="48"/>
      <c r="IA491" s="48"/>
      <c r="IB491" s="48"/>
      <c r="IC491" s="48"/>
      <c r="ID491" s="48"/>
      <c r="IE491" s="48"/>
      <c r="IF491" s="48"/>
      <c r="IG491" s="48"/>
      <c r="IH491" s="48"/>
      <c r="II491" s="48"/>
      <c r="IJ491" s="48"/>
      <c r="IK491" s="48"/>
      <c r="IL491" s="48"/>
      <c r="IM491" s="48"/>
      <c r="IN491" s="48"/>
      <c r="IO491" s="48"/>
      <c r="IP491" s="48"/>
      <c r="IQ491" s="48"/>
      <c r="IR491" s="48"/>
      <c r="IS491" s="48"/>
      <c r="IT491" s="48"/>
      <c r="IU491" s="48"/>
      <c r="IV491" s="48"/>
    </row>
    <row r="492" spans="2:256" x14ac:dyDescent="0.2">
      <c r="B492" s="48"/>
      <c r="C492" s="48"/>
      <c r="D492" s="48"/>
      <c r="E492" s="48"/>
      <c r="F492" s="48"/>
      <c r="G492" s="48"/>
      <c r="H492" s="48"/>
      <c r="I492" s="48"/>
      <c r="J492" s="48"/>
      <c r="K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c r="GT492" s="48"/>
      <c r="GU492" s="48"/>
      <c r="GV492" s="48"/>
      <c r="GW492" s="48"/>
      <c r="GX492" s="48"/>
      <c r="GY492" s="48"/>
      <c r="GZ492" s="48"/>
      <c r="HA492" s="48"/>
      <c r="HB492" s="48"/>
      <c r="HC492" s="48"/>
      <c r="HD492" s="48"/>
      <c r="HE492" s="48"/>
      <c r="HF492" s="48"/>
      <c r="HG492" s="48"/>
      <c r="HH492" s="48"/>
      <c r="HI492" s="48"/>
      <c r="HJ492" s="48"/>
      <c r="HK492" s="48"/>
      <c r="HL492" s="48"/>
      <c r="HM492" s="48"/>
      <c r="HN492" s="48"/>
      <c r="HO492" s="48"/>
      <c r="HP492" s="48"/>
      <c r="HQ492" s="48"/>
      <c r="HR492" s="48"/>
      <c r="HS492" s="48"/>
      <c r="HT492" s="48"/>
      <c r="HU492" s="48"/>
      <c r="HV492" s="48"/>
      <c r="HW492" s="48"/>
      <c r="HX492" s="48"/>
      <c r="HY492" s="48"/>
      <c r="HZ492" s="48"/>
      <c r="IA492" s="48"/>
      <c r="IB492" s="48"/>
      <c r="IC492" s="48"/>
      <c r="ID492" s="48"/>
      <c r="IE492" s="48"/>
      <c r="IF492" s="48"/>
      <c r="IG492" s="48"/>
      <c r="IH492" s="48"/>
      <c r="II492" s="48"/>
      <c r="IJ492" s="48"/>
      <c r="IK492" s="48"/>
      <c r="IL492" s="48"/>
      <c r="IM492" s="48"/>
      <c r="IN492" s="48"/>
      <c r="IO492" s="48"/>
      <c r="IP492" s="48"/>
      <c r="IQ492" s="48"/>
      <c r="IR492" s="48"/>
      <c r="IS492" s="48"/>
      <c r="IT492" s="48"/>
      <c r="IU492" s="48"/>
      <c r="IV492" s="48"/>
    </row>
    <row r="493" spans="2:256" x14ac:dyDescent="0.2">
      <c r="B493" s="48"/>
      <c r="C493" s="48"/>
      <c r="D493" s="48"/>
      <c r="E493" s="48"/>
      <c r="F493" s="48"/>
      <c r="G493" s="48"/>
      <c r="H493" s="48"/>
      <c r="I493" s="48"/>
      <c r="J493" s="48"/>
      <c r="K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c r="GT493" s="48"/>
      <c r="GU493" s="48"/>
      <c r="GV493" s="48"/>
      <c r="GW493" s="48"/>
      <c r="GX493" s="48"/>
      <c r="GY493" s="48"/>
      <c r="GZ493" s="48"/>
      <c r="HA493" s="48"/>
      <c r="HB493" s="48"/>
      <c r="HC493" s="48"/>
      <c r="HD493" s="48"/>
      <c r="HE493" s="48"/>
      <c r="HF493" s="48"/>
      <c r="HG493" s="48"/>
      <c r="HH493" s="48"/>
      <c r="HI493" s="48"/>
      <c r="HJ493" s="48"/>
      <c r="HK493" s="48"/>
      <c r="HL493" s="48"/>
      <c r="HM493" s="48"/>
      <c r="HN493" s="48"/>
      <c r="HO493" s="48"/>
      <c r="HP493" s="48"/>
      <c r="HQ493" s="48"/>
      <c r="HR493" s="48"/>
      <c r="HS493" s="48"/>
      <c r="HT493" s="48"/>
      <c r="HU493" s="48"/>
      <c r="HV493" s="48"/>
      <c r="HW493" s="48"/>
      <c r="HX493" s="48"/>
      <c r="HY493" s="48"/>
      <c r="HZ493" s="48"/>
      <c r="IA493" s="48"/>
      <c r="IB493" s="48"/>
      <c r="IC493" s="48"/>
      <c r="ID493" s="48"/>
      <c r="IE493" s="48"/>
      <c r="IF493" s="48"/>
      <c r="IG493" s="48"/>
      <c r="IH493" s="48"/>
      <c r="II493" s="48"/>
      <c r="IJ493" s="48"/>
      <c r="IK493" s="48"/>
      <c r="IL493" s="48"/>
      <c r="IM493" s="48"/>
      <c r="IN493" s="48"/>
      <c r="IO493" s="48"/>
      <c r="IP493" s="48"/>
      <c r="IQ493" s="48"/>
      <c r="IR493" s="48"/>
      <c r="IS493" s="48"/>
      <c r="IT493" s="48"/>
      <c r="IU493" s="48"/>
      <c r="IV493" s="48"/>
    </row>
    <row r="494" spans="2:256" x14ac:dyDescent="0.2">
      <c r="B494" s="48"/>
      <c r="C494" s="48"/>
      <c r="D494" s="48"/>
      <c r="E494" s="48"/>
      <c r="F494" s="48"/>
      <c r="G494" s="48"/>
      <c r="H494" s="48"/>
      <c r="I494" s="48"/>
      <c r="J494" s="48"/>
      <c r="K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c r="GT494" s="48"/>
      <c r="GU494" s="48"/>
      <c r="GV494" s="48"/>
      <c r="GW494" s="48"/>
      <c r="GX494" s="48"/>
      <c r="GY494" s="48"/>
      <c r="GZ494" s="48"/>
      <c r="HA494" s="48"/>
      <c r="HB494" s="48"/>
      <c r="HC494" s="48"/>
      <c r="HD494" s="48"/>
      <c r="HE494" s="48"/>
      <c r="HF494" s="48"/>
      <c r="HG494" s="48"/>
      <c r="HH494" s="48"/>
      <c r="HI494" s="48"/>
      <c r="HJ494" s="48"/>
      <c r="HK494" s="48"/>
      <c r="HL494" s="48"/>
      <c r="HM494" s="48"/>
      <c r="HN494" s="48"/>
      <c r="HO494" s="48"/>
      <c r="HP494" s="48"/>
      <c r="HQ494" s="48"/>
      <c r="HR494" s="48"/>
      <c r="HS494" s="48"/>
      <c r="HT494" s="48"/>
      <c r="HU494" s="48"/>
      <c r="HV494" s="48"/>
      <c r="HW494" s="48"/>
      <c r="HX494" s="48"/>
      <c r="HY494" s="48"/>
      <c r="HZ494" s="48"/>
      <c r="IA494" s="48"/>
      <c r="IB494" s="48"/>
      <c r="IC494" s="48"/>
      <c r="ID494" s="48"/>
      <c r="IE494" s="48"/>
      <c r="IF494" s="48"/>
      <c r="IG494" s="48"/>
      <c r="IH494" s="48"/>
      <c r="II494" s="48"/>
      <c r="IJ494" s="48"/>
      <c r="IK494" s="48"/>
      <c r="IL494" s="48"/>
      <c r="IM494" s="48"/>
      <c r="IN494" s="48"/>
      <c r="IO494" s="48"/>
      <c r="IP494" s="48"/>
      <c r="IQ494" s="48"/>
      <c r="IR494" s="48"/>
      <c r="IS494" s="48"/>
      <c r="IT494" s="48"/>
      <c r="IU494" s="48"/>
      <c r="IV494" s="48"/>
    </row>
    <row r="495" spans="2:256" x14ac:dyDescent="0.2">
      <c r="B495" s="48"/>
      <c r="C495" s="48"/>
      <c r="D495" s="48"/>
      <c r="E495" s="48"/>
      <c r="F495" s="48"/>
      <c r="G495" s="48"/>
      <c r="H495" s="48"/>
      <c r="I495" s="48"/>
      <c r="J495" s="48"/>
      <c r="K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c r="GT495" s="48"/>
      <c r="GU495" s="48"/>
      <c r="GV495" s="48"/>
      <c r="GW495" s="48"/>
      <c r="GX495" s="48"/>
      <c r="GY495" s="48"/>
      <c r="GZ495" s="48"/>
      <c r="HA495" s="48"/>
      <c r="HB495" s="48"/>
      <c r="HC495" s="48"/>
      <c r="HD495" s="48"/>
      <c r="HE495" s="48"/>
      <c r="HF495" s="48"/>
      <c r="HG495" s="48"/>
      <c r="HH495" s="48"/>
      <c r="HI495" s="48"/>
      <c r="HJ495" s="48"/>
      <c r="HK495" s="48"/>
      <c r="HL495" s="48"/>
      <c r="HM495" s="48"/>
      <c r="HN495" s="48"/>
      <c r="HO495" s="48"/>
      <c r="HP495" s="48"/>
      <c r="HQ495" s="48"/>
      <c r="HR495" s="48"/>
      <c r="HS495" s="48"/>
      <c r="HT495" s="48"/>
      <c r="HU495" s="48"/>
      <c r="HV495" s="48"/>
      <c r="HW495" s="48"/>
      <c r="HX495" s="48"/>
      <c r="HY495" s="48"/>
      <c r="HZ495" s="48"/>
      <c r="IA495" s="48"/>
      <c r="IB495" s="48"/>
      <c r="IC495" s="48"/>
      <c r="ID495" s="48"/>
      <c r="IE495" s="48"/>
      <c r="IF495" s="48"/>
      <c r="IG495" s="48"/>
      <c r="IH495" s="48"/>
      <c r="II495" s="48"/>
      <c r="IJ495" s="48"/>
      <c r="IK495" s="48"/>
      <c r="IL495" s="48"/>
      <c r="IM495" s="48"/>
      <c r="IN495" s="48"/>
      <c r="IO495" s="48"/>
      <c r="IP495" s="48"/>
      <c r="IQ495" s="48"/>
      <c r="IR495" s="48"/>
      <c r="IS495" s="48"/>
      <c r="IT495" s="48"/>
      <c r="IU495" s="48"/>
      <c r="IV495" s="48"/>
    </row>
    <row r="496" spans="2:256" x14ac:dyDescent="0.2">
      <c r="B496" s="48"/>
      <c r="C496" s="48"/>
      <c r="D496" s="48"/>
      <c r="E496" s="48"/>
      <c r="F496" s="48"/>
      <c r="G496" s="48"/>
      <c r="H496" s="48"/>
      <c r="I496" s="48"/>
      <c r="J496" s="48"/>
      <c r="K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c r="GT496" s="48"/>
      <c r="GU496" s="48"/>
      <c r="GV496" s="48"/>
      <c r="GW496" s="48"/>
      <c r="GX496" s="48"/>
      <c r="GY496" s="48"/>
      <c r="GZ496" s="48"/>
      <c r="HA496" s="48"/>
      <c r="HB496" s="48"/>
      <c r="HC496" s="48"/>
      <c r="HD496" s="48"/>
      <c r="HE496" s="48"/>
      <c r="HF496" s="48"/>
      <c r="HG496" s="48"/>
      <c r="HH496" s="48"/>
      <c r="HI496" s="48"/>
      <c r="HJ496" s="48"/>
      <c r="HK496" s="48"/>
      <c r="HL496" s="48"/>
      <c r="HM496" s="48"/>
      <c r="HN496" s="48"/>
      <c r="HO496" s="48"/>
      <c r="HP496" s="48"/>
      <c r="HQ496" s="48"/>
      <c r="HR496" s="48"/>
      <c r="HS496" s="48"/>
      <c r="HT496" s="48"/>
      <c r="HU496" s="48"/>
      <c r="HV496" s="48"/>
      <c r="HW496" s="48"/>
      <c r="HX496" s="48"/>
      <c r="HY496" s="48"/>
      <c r="HZ496" s="48"/>
      <c r="IA496" s="48"/>
      <c r="IB496" s="48"/>
      <c r="IC496" s="48"/>
      <c r="ID496" s="48"/>
      <c r="IE496" s="48"/>
      <c r="IF496" s="48"/>
      <c r="IG496" s="48"/>
      <c r="IH496" s="48"/>
      <c r="II496" s="48"/>
      <c r="IJ496" s="48"/>
      <c r="IK496" s="48"/>
      <c r="IL496" s="48"/>
      <c r="IM496" s="48"/>
      <c r="IN496" s="48"/>
      <c r="IO496" s="48"/>
      <c r="IP496" s="48"/>
      <c r="IQ496" s="48"/>
      <c r="IR496" s="48"/>
      <c r="IS496" s="48"/>
      <c r="IT496" s="48"/>
      <c r="IU496" s="48"/>
      <c r="IV496" s="48"/>
    </row>
    <row r="497" spans="2:256" x14ac:dyDescent="0.2">
      <c r="B497" s="48"/>
      <c r="C497" s="48"/>
      <c r="D497" s="48"/>
      <c r="E497" s="48"/>
      <c r="F497" s="48"/>
      <c r="G497" s="48"/>
      <c r="H497" s="48"/>
      <c r="I497" s="48"/>
      <c r="J497" s="48"/>
      <c r="K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c r="GT497" s="48"/>
      <c r="GU497" s="48"/>
      <c r="GV497" s="48"/>
      <c r="GW497" s="48"/>
      <c r="GX497" s="48"/>
      <c r="GY497" s="48"/>
      <c r="GZ497" s="48"/>
      <c r="HA497" s="48"/>
      <c r="HB497" s="48"/>
      <c r="HC497" s="48"/>
      <c r="HD497" s="48"/>
      <c r="HE497" s="48"/>
      <c r="HF497" s="48"/>
      <c r="HG497" s="48"/>
      <c r="HH497" s="48"/>
      <c r="HI497" s="48"/>
      <c r="HJ497" s="48"/>
      <c r="HK497" s="48"/>
      <c r="HL497" s="48"/>
      <c r="HM497" s="48"/>
      <c r="HN497" s="48"/>
      <c r="HO497" s="48"/>
      <c r="HP497" s="48"/>
      <c r="HQ497" s="48"/>
      <c r="HR497" s="48"/>
      <c r="HS497" s="48"/>
      <c r="HT497" s="48"/>
      <c r="HU497" s="48"/>
      <c r="HV497" s="48"/>
      <c r="HW497" s="48"/>
      <c r="HX497" s="48"/>
      <c r="HY497" s="48"/>
      <c r="HZ497" s="48"/>
      <c r="IA497" s="48"/>
      <c r="IB497" s="48"/>
      <c r="IC497" s="48"/>
      <c r="ID497" s="48"/>
      <c r="IE497" s="48"/>
      <c r="IF497" s="48"/>
      <c r="IG497" s="48"/>
      <c r="IH497" s="48"/>
      <c r="II497" s="48"/>
      <c r="IJ497" s="48"/>
      <c r="IK497" s="48"/>
      <c r="IL497" s="48"/>
      <c r="IM497" s="48"/>
      <c r="IN497" s="48"/>
      <c r="IO497" s="48"/>
      <c r="IP497" s="48"/>
      <c r="IQ497" s="48"/>
      <c r="IR497" s="48"/>
      <c r="IS497" s="48"/>
      <c r="IT497" s="48"/>
      <c r="IU497" s="48"/>
      <c r="IV497" s="48"/>
    </row>
    <row r="498" spans="2:256" x14ac:dyDescent="0.2">
      <c r="B498" s="48"/>
      <c r="C498" s="48"/>
      <c r="D498" s="48"/>
      <c r="E498" s="48"/>
      <c r="F498" s="48"/>
      <c r="G498" s="48"/>
      <c r="H498" s="48"/>
      <c r="I498" s="48"/>
      <c r="J498" s="48"/>
      <c r="K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c r="GL498" s="48"/>
      <c r="GM498" s="48"/>
      <c r="GN498" s="48"/>
      <c r="GO498" s="48"/>
      <c r="GP498" s="48"/>
      <c r="GQ498" s="48"/>
      <c r="GR498" s="48"/>
      <c r="GS498" s="48"/>
      <c r="GT498" s="48"/>
      <c r="GU498" s="48"/>
      <c r="GV498" s="48"/>
      <c r="GW498" s="48"/>
      <c r="GX498" s="48"/>
      <c r="GY498" s="48"/>
      <c r="GZ498" s="48"/>
      <c r="HA498" s="48"/>
      <c r="HB498" s="48"/>
      <c r="HC498" s="48"/>
      <c r="HD498" s="48"/>
      <c r="HE498" s="48"/>
      <c r="HF498" s="48"/>
      <c r="HG498" s="48"/>
      <c r="HH498" s="48"/>
      <c r="HI498" s="48"/>
      <c r="HJ498" s="48"/>
      <c r="HK498" s="48"/>
      <c r="HL498" s="48"/>
      <c r="HM498" s="48"/>
      <c r="HN498" s="48"/>
      <c r="HO498" s="48"/>
      <c r="HP498" s="48"/>
      <c r="HQ498" s="48"/>
      <c r="HR498" s="48"/>
      <c r="HS498" s="48"/>
      <c r="HT498" s="48"/>
      <c r="HU498" s="48"/>
      <c r="HV498" s="48"/>
      <c r="HW498" s="48"/>
      <c r="HX498" s="48"/>
      <c r="HY498" s="48"/>
      <c r="HZ498" s="48"/>
      <c r="IA498" s="48"/>
      <c r="IB498" s="48"/>
      <c r="IC498" s="48"/>
      <c r="ID498" s="48"/>
      <c r="IE498" s="48"/>
      <c r="IF498" s="48"/>
      <c r="IG498" s="48"/>
      <c r="IH498" s="48"/>
      <c r="II498" s="48"/>
      <c r="IJ498" s="48"/>
      <c r="IK498" s="48"/>
      <c r="IL498" s="48"/>
      <c r="IM498" s="48"/>
      <c r="IN498" s="48"/>
      <c r="IO498" s="48"/>
      <c r="IP498" s="48"/>
      <c r="IQ498" s="48"/>
      <c r="IR498" s="48"/>
      <c r="IS498" s="48"/>
      <c r="IT498" s="48"/>
      <c r="IU498" s="48"/>
      <c r="IV498" s="48"/>
    </row>
    <row r="499" spans="2:256" x14ac:dyDescent="0.2">
      <c r="B499" s="48"/>
      <c r="C499" s="48"/>
      <c r="D499" s="48"/>
      <c r="E499" s="48"/>
      <c r="F499" s="48"/>
      <c r="G499" s="48"/>
      <c r="H499" s="48"/>
      <c r="I499" s="48"/>
      <c r="J499" s="48"/>
      <c r="K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c r="GT499" s="48"/>
      <c r="GU499" s="48"/>
      <c r="GV499" s="48"/>
      <c r="GW499" s="48"/>
      <c r="GX499" s="48"/>
      <c r="GY499" s="48"/>
      <c r="GZ499" s="48"/>
      <c r="HA499" s="48"/>
      <c r="HB499" s="48"/>
      <c r="HC499" s="48"/>
      <c r="HD499" s="48"/>
      <c r="HE499" s="48"/>
      <c r="HF499" s="48"/>
      <c r="HG499" s="48"/>
      <c r="HH499" s="48"/>
      <c r="HI499" s="48"/>
      <c r="HJ499" s="48"/>
      <c r="HK499" s="48"/>
      <c r="HL499" s="48"/>
      <c r="HM499" s="48"/>
      <c r="HN499" s="48"/>
      <c r="HO499" s="48"/>
      <c r="HP499" s="48"/>
      <c r="HQ499" s="48"/>
      <c r="HR499" s="48"/>
      <c r="HS499" s="48"/>
      <c r="HT499" s="48"/>
      <c r="HU499" s="48"/>
      <c r="HV499" s="48"/>
      <c r="HW499" s="48"/>
      <c r="HX499" s="48"/>
      <c r="HY499" s="48"/>
      <c r="HZ499" s="48"/>
      <c r="IA499" s="48"/>
      <c r="IB499" s="48"/>
      <c r="IC499" s="48"/>
      <c r="ID499" s="48"/>
      <c r="IE499" s="48"/>
      <c r="IF499" s="48"/>
      <c r="IG499" s="48"/>
      <c r="IH499" s="48"/>
      <c r="II499" s="48"/>
      <c r="IJ499" s="48"/>
      <c r="IK499" s="48"/>
      <c r="IL499" s="48"/>
      <c r="IM499" s="48"/>
      <c r="IN499" s="48"/>
      <c r="IO499" s="48"/>
      <c r="IP499" s="48"/>
      <c r="IQ499" s="48"/>
      <c r="IR499" s="48"/>
      <c r="IS499" s="48"/>
      <c r="IT499" s="48"/>
      <c r="IU499" s="48"/>
      <c r="IV499" s="48"/>
    </row>
    <row r="500" spans="2:256" x14ac:dyDescent="0.2">
      <c r="B500" s="48"/>
      <c r="C500" s="48"/>
      <c r="D500" s="48"/>
      <c r="E500" s="48"/>
      <c r="F500" s="48"/>
      <c r="G500" s="48"/>
      <c r="H500" s="48"/>
      <c r="I500" s="48"/>
      <c r="J500" s="48"/>
      <c r="K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c r="GL500" s="48"/>
      <c r="GM500" s="48"/>
      <c r="GN500" s="48"/>
      <c r="GO500" s="48"/>
      <c r="GP500" s="48"/>
      <c r="GQ500" s="48"/>
      <c r="GR500" s="48"/>
      <c r="GS500" s="48"/>
      <c r="GT500" s="48"/>
      <c r="GU500" s="48"/>
      <c r="GV500" s="48"/>
      <c r="GW500" s="48"/>
      <c r="GX500" s="48"/>
      <c r="GY500" s="48"/>
      <c r="GZ500" s="48"/>
      <c r="HA500" s="48"/>
      <c r="HB500" s="48"/>
      <c r="HC500" s="48"/>
      <c r="HD500" s="48"/>
      <c r="HE500" s="48"/>
      <c r="HF500" s="48"/>
      <c r="HG500" s="48"/>
      <c r="HH500" s="48"/>
      <c r="HI500" s="48"/>
      <c r="HJ500" s="48"/>
      <c r="HK500" s="48"/>
      <c r="HL500" s="48"/>
      <c r="HM500" s="48"/>
      <c r="HN500" s="48"/>
      <c r="HO500" s="48"/>
      <c r="HP500" s="48"/>
      <c r="HQ500" s="48"/>
      <c r="HR500" s="48"/>
      <c r="HS500" s="48"/>
      <c r="HT500" s="48"/>
      <c r="HU500" s="48"/>
      <c r="HV500" s="48"/>
      <c r="HW500" s="48"/>
      <c r="HX500" s="48"/>
      <c r="HY500" s="48"/>
      <c r="HZ500" s="48"/>
      <c r="IA500" s="48"/>
      <c r="IB500" s="48"/>
      <c r="IC500" s="48"/>
      <c r="ID500" s="48"/>
      <c r="IE500" s="48"/>
      <c r="IF500" s="48"/>
      <c r="IG500" s="48"/>
      <c r="IH500" s="48"/>
      <c r="II500" s="48"/>
      <c r="IJ500" s="48"/>
      <c r="IK500" s="48"/>
      <c r="IL500" s="48"/>
      <c r="IM500" s="48"/>
      <c r="IN500" s="48"/>
      <c r="IO500" s="48"/>
      <c r="IP500" s="48"/>
      <c r="IQ500" s="48"/>
      <c r="IR500" s="48"/>
      <c r="IS500" s="48"/>
      <c r="IT500" s="48"/>
      <c r="IU500" s="48"/>
      <c r="IV500" s="48"/>
    </row>
    <row r="501" spans="2:256" x14ac:dyDescent="0.2">
      <c r="B501" s="48"/>
      <c r="C501" s="48"/>
      <c r="D501" s="48"/>
      <c r="E501" s="48"/>
      <c r="F501" s="48"/>
      <c r="G501" s="48"/>
      <c r="H501" s="48"/>
      <c r="I501" s="48"/>
      <c r="J501" s="48"/>
      <c r="K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c r="GL501" s="48"/>
      <c r="GM501" s="48"/>
      <c r="GN501" s="48"/>
      <c r="GO501" s="48"/>
      <c r="GP501" s="48"/>
      <c r="GQ501" s="48"/>
      <c r="GR501" s="48"/>
      <c r="GS501" s="48"/>
      <c r="GT501" s="48"/>
      <c r="GU501" s="48"/>
      <c r="GV501" s="48"/>
      <c r="GW501" s="48"/>
      <c r="GX501" s="48"/>
      <c r="GY501" s="48"/>
      <c r="GZ501" s="48"/>
      <c r="HA501" s="48"/>
      <c r="HB501" s="48"/>
      <c r="HC501" s="48"/>
      <c r="HD501" s="48"/>
      <c r="HE501" s="48"/>
      <c r="HF501" s="48"/>
      <c r="HG501" s="48"/>
      <c r="HH501" s="48"/>
      <c r="HI501" s="48"/>
      <c r="HJ501" s="48"/>
      <c r="HK501" s="48"/>
      <c r="HL501" s="48"/>
      <c r="HM501" s="48"/>
      <c r="HN501" s="48"/>
      <c r="HO501" s="48"/>
      <c r="HP501" s="48"/>
      <c r="HQ501" s="48"/>
      <c r="HR501" s="48"/>
      <c r="HS501" s="48"/>
      <c r="HT501" s="48"/>
      <c r="HU501" s="48"/>
      <c r="HV501" s="48"/>
      <c r="HW501" s="48"/>
      <c r="HX501" s="48"/>
      <c r="HY501" s="48"/>
      <c r="HZ501" s="48"/>
      <c r="IA501" s="48"/>
      <c r="IB501" s="48"/>
      <c r="IC501" s="48"/>
      <c r="ID501" s="48"/>
      <c r="IE501" s="48"/>
      <c r="IF501" s="48"/>
      <c r="IG501" s="48"/>
      <c r="IH501" s="48"/>
      <c r="II501" s="48"/>
      <c r="IJ501" s="48"/>
      <c r="IK501" s="48"/>
      <c r="IL501" s="48"/>
      <c r="IM501" s="48"/>
      <c r="IN501" s="48"/>
      <c r="IO501" s="48"/>
      <c r="IP501" s="48"/>
      <c r="IQ501" s="48"/>
      <c r="IR501" s="48"/>
      <c r="IS501" s="48"/>
      <c r="IT501" s="48"/>
      <c r="IU501" s="48"/>
      <c r="IV501" s="48"/>
    </row>
    <row r="502" spans="2:256" x14ac:dyDescent="0.2">
      <c r="B502" s="48"/>
      <c r="C502" s="48"/>
      <c r="D502" s="48"/>
      <c r="E502" s="48"/>
      <c r="F502" s="48"/>
      <c r="G502" s="48"/>
      <c r="H502" s="48"/>
      <c r="I502" s="48"/>
      <c r="J502" s="48"/>
      <c r="K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c r="GL502" s="48"/>
      <c r="GM502" s="48"/>
      <c r="GN502" s="48"/>
      <c r="GO502" s="48"/>
      <c r="GP502" s="48"/>
      <c r="GQ502" s="48"/>
      <c r="GR502" s="48"/>
      <c r="GS502" s="48"/>
      <c r="GT502" s="48"/>
      <c r="GU502" s="48"/>
      <c r="GV502" s="48"/>
      <c r="GW502" s="48"/>
      <c r="GX502" s="48"/>
      <c r="GY502" s="48"/>
      <c r="GZ502" s="48"/>
      <c r="HA502" s="48"/>
      <c r="HB502" s="48"/>
      <c r="HC502" s="48"/>
      <c r="HD502" s="48"/>
      <c r="HE502" s="48"/>
      <c r="HF502" s="48"/>
      <c r="HG502" s="48"/>
      <c r="HH502" s="48"/>
      <c r="HI502" s="48"/>
      <c r="HJ502" s="48"/>
      <c r="HK502" s="48"/>
      <c r="HL502" s="48"/>
      <c r="HM502" s="48"/>
      <c r="HN502" s="48"/>
      <c r="HO502" s="48"/>
      <c r="HP502" s="48"/>
      <c r="HQ502" s="48"/>
      <c r="HR502" s="48"/>
      <c r="HS502" s="48"/>
      <c r="HT502" s="48"/>
      <c r="HU502" s="48"/>
      <c r="HV502" s="48"/>
      <c r="HW502" s="48"/>
      <c r="HX502" s="48"/>
      <c r="HY502" s="48"/>
      <c r="HZ502" s="48"/>
      <c r="IA502" s="48"/>
      <c r="IB502" s="48"/>
      <c r="IC502" s="48"/>
      <c r="ID502" s="48"/>
      <c r="IE502" s="48"/>
      <c r="IF502" s="48"/>
      <c r="IG502" s="48"/>
      <c r="IH502" s="48"/>
      <c r="II502" s="48"/>
      <c r="IJ502" s="48"/>
      <c r="IK502" s="48"/>
      <c r="IL502" s="48"/>
      <c r="IM502" s="48"/>
      <c r="IN502" s="48"/>
      <c r="IO502" s="48"/>
      <c r="IP502" s="48"/>
      <c r="IQ502" s="48"/>
      <c r="IR502" s="48"/>
      <c r="IS502" s="48"/>
      <c r="IT502" s="48"/>
      <c r="IU502" s="48"/>
      <c r="IV502" s="48"/>
    </row>
    <row r="503" spans="2:256" x14ac:dyDescent="0.2">
      <c r="B503" s="48"/>
      <c r="C503" s="48"/>
      <c r="D503" s="48"/>
      <c r="E503" s="48"/>
      <c r="F503" s="48"/>
      <c r="G503" s="48"/>
      <c r="H503" s="48"/>
      <c r="I503" s="48"/>
      <c r="J503" s="48"/>
      <c r="K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c r="GL503" s="48"/>
      <c r="GM503" s="48"/>
      <c r="GN503" s="48"/>
      <c r="GO503" s="48"/>
      <c r="GP503" s="48"/>
      <c r="GQ503" s="48"/>
      <c r="GR503" s="48"/>
      <c r="GS503" s="48"/>
      <c r="GT503" s="48"/>
      <c r="GU503" s="48"/>
      <c r="GV503" s="48"/>
      <c r="GW503" s="48"/>
      <c r="GX503" s="48"/>
      <c r="GY503" s="48"/>
      <c r="GZ503" s="48"/>
      <c r="HA503" s="48"/>
      <c r="HB503" s="48"/>
      <c r="HC503" s="48"/>
      <c r="HD503" s="48"/>
      <c r="HE503" s="48"/>
      <c r="HF503" s="48"/>
      <c r="HG503" s="48"/>
      <c r="HH503" s="48"/>
      <c r="HI503" s="48"/>
      <c r="HJ503" s="48"/>
      <c r="HK503" s="48"/>
      <c r="HL503" s="48"/>
      <c r="HM503" s="48"/>
      <c r="HN503" s="48"/>
      <c r="HO503" s="48"/>
      <c r="HP503" s="48"/>
      <c r="HQ503" s="48"/>
      <c r="HR503" s="48"/>
      <c r="HS503" s="48"/>
      <c r="HT503" s="48"/>
      <c r="HU503" s="48"/>
      <c r="HV503" s="48"/>
      <c r="HW503" s="48"/>
      <c r="HX503" s="48"/>
      <c r="HY503" s="48"/>
      <c r="HZ503" s="48"/>
      <c r="IA503" s="48"/>
      <c r="IB503" s="48"/>
      <c r="IC503" s="48"/>
      <c r="ID503" s="48"/>
      <c r="IE503" s="48"/>
      <c r="IF503" s="48"/>
      <c r="IG503" s="48"/>
      <c r="IH503" s="48"/>
      <c r="II503" s="48"/>
      <c r="IJ503" s="48"/>
      <c r="IK503" s="48"/>
      <c r="IL503" s="48"/>
      <c r="IM503" s="48"/>
      <c r="IN503" s="48"/>
      <c r="IO503" s="48"/>
      <c r="IP503" s="48"/>
      <c r="IQ503" s="48"/>
      <c r="IR503" s="48"/>
      <c r="IS503" s="48"/>
      <c r="IT503" s="48"/>
      <c r="IU503" s="48"/>
      <c r="IV503" s="48"/>
    </row>
    <row r="504" spans="2:256" x14ac:dyDescent="0.2">
      <c r="B504" s="48"/>
      <c r="C504" s="48"/>
      <c r="D504" s="48"/>
      <c r="E504" s="48"/>
      <c r="F504" s="48"/>
      <c r="G504" s="48"/>
      <c r="H504" s="48"/>
      <c r="I504" s="48"/>
      <c r="J504" s="48"/>
      <c r="K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c r="GL504" s="48"/>
      <c r="GM504" s="48"/>
      <c r="GN504" s="48"/>
      <c r="GO504" s="48"/>
      <c r="GP504" s="48"/>
      <c r="GQ504" s="48"/>
      <c r="GR504" s="48"/>
      <c r="GS504" s="48"/>
      <c r="GT504" s="48"/>
      <c r="GU504" s="48"/>
      <c r="GV504" s="48"/>
      <c r="GW504" s="48"/>
      <c r="GX504" s="48"/>
      <c r="GY504" s="48"/>
      <c r="GZ504" s="48"/>
      <c r="HA504" s="48"/>
      <c r="HB504" s="48"/>
      <c r="HC504" s="48"/>
      <c r="HD504" s="48"/>
      <c r="HE504" s="48"/>
      <c r="HF504" s="48"/>
      <c r="HG504" s="48"/>
      <c r="HH504" s="48"/>
      <c r="HI504" s="48"/>
      <c r="HJ504" s="48"/>
      <c r="HK504" s="48"/>
      <c r="HL504" s="48"/>
      <c r="HM504" s="48"/>
      <c r="HN504" s="48"/>
      <c r="HO504" s="48"/>
      <c r="HP504" s="48"/>
      <c r="HQ504" s="48"/>
      <c r="HR504" s="48"/>
      <c r="HS504" s="48"/>
      <c r="HT504" s="48"/>
      <c r="HU504" s="48"/>
      <c r="HV504" s="48"/>
      <c r="HW504" s="48"/>
      <c r="HX504" s="48"/>
      <c r="HY504" s="48"/>
      <c r="HZ504" s="48"/>
      <c r="IA504" s="48"/>
      <c r="IB504" s="48"/>
      <c r="IC504" s="48"/>
      <c r="ID504" s="48"/>
      <c r="IE504" s="48"/>
      <c r="IF504" s="48"/>
      <c r="IG504" s="48"/>
      <c r="IH504" s="48"/>
      <c r="II504" s="48"/>
      <c r="IJ504" s="48"/>
      <c r="IK504" s="48"/>
      <c r="IL504" s="48"/>
      <c r="IM504" s="48"/>
      <c r="IN504" s="48"/>
      <c r="IO504" s="48"/>
      <c r="IP504" s="48"/>
      <c r="IQ504" s="48"/>
      <c r="IR504" s="48"/>
      <c r="IS504" s="48"/>
      <c r="IT504" s="48"/>
      <c r="IU504" s="48"/>
      <c r="IV504" s="48"/>
    </row>
    <row r="505" spans="2:256" x14ac:dyDescent="0.2">
      <c r="B505" s="48"/>
      <c r="C505" s="48"/>
      <c r="D505" s="48"/>
      <c r="E505" s="48"/>
      <c r="F505" s="48"/>
      <c r="G505" s="48"/>
      <c r="H505" s="48"/>
      <c r="I505" s="48"/>
      <c r="J505" s="48"/>
      <c r="K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c r="GL505" s="48"/>
      <c r="GM505" s="48"/>
      <c r="GN505" s="48"/>
      <c r="GO505" s="48"/>
      <c r="GP505" s="48"/>
      <c r="GQ505" s="48"/>
      <c r="GR505" s="48"/>
      <c r="GS505" s="48"/>
      <c r="GT505" s="48"/>
      <c r="GU505" s="48"/>
      <c r="GV505" s="48"/>
      <c r="GW505" s="48"/>
      <c r="GX505" s="48"/>
      <c r="GY505" s="48"/>
      <c r="GZ505" s="48"/>
      <c r="HA505" s="48"/>
      <c r="HB505" s="48"/>
      <c r="HC505" s="48"/>
      <c r="HD505" s="48"/>
      <c r="HE505" s="48"/>
      <c r="HF505" s="48"/>
      <c r="HG505" s="48"/>
      <c r="HH505" s="48"/>
      <c r="HI505" s="48"/>
      <c r="HJ505" s="48"/>
      <c r="HK505" s="48"/>
      <c r="HL505" s="48"/>
      <c r="HM505" s="48"/>
      <c r="HN505" s="48"/>
      <c r="HO505" s="48"/>
      <c r="HP505" s="48"/>
      <c r="HQ505" s="48"/>
      <c r="HR505" s="48"/>
      <c r="HS505" s="48"/>
      <c r="HT505" s="48"/>
      <c r="HU505" s="48"/>
      <c r="HV505" s="48"/>
      <c r="HW505" s="48"/>
      <c r="HX505" s="48"/>
      <c r="HY505" s="48"/>
      <c r="HZ505" s="48"/>
      <c r="IA505" s="48"/>
      <c r="IB505" s="48"/>
      <c r="IC505" s="48"/>
      <c r="ID505" s="48"/>
      <c r="IE505" s="48"/>
      <c r="IF505" s="48"/>
      <c r="IG505" s="48"/>
      <c r="IH505" s="48"/>
      <c r="II505" s="48"/>
      <c r="IJ505" s="48"/>
      <c r="IK505" s="48"/>
      <c r="IL505" s="48"/>
      <c r="IM505" s="48"/>
      <c r="IN505" s="48"/>
      <c r="IO505" s="48"/>
      <c r="IP505" s="48"/>
      <c r="IQ505" s="48"/>
      <c r="IR505" s="48"/>
      <c r="IS505" s="48"/>
      <c r="IT505" s="48"/>
      <c r="IU505" s="48"/>
      <c r="IV505" s="48"/>
    </row>
    <row r="506" spans="2:256" x14ac:dyDescent="0.2">
      <c r="B506" s="48"/>
      <c r="C506" s="48"/>
      <c r="D506" s="48"/>
      <c r="E506" s="48"/>
      <c r="F506" s="48"/>
      <c r="G506" s="48"/>
      <c r="H506" s="48"/>
      <c r="I506" s="48"/>
      <c r="J506" s="48"/>
      <c r="K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48"/>
      <c r="DF506" s="48"/>
      <c r="DG506" s="48"/>
      <c r="DH506" s="48"/>
      <c r="DI506" s="48"/>
      <c r="DJ506" s="48"/>
      <c r="DK506" s="48"/>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c r="GL506" s="48"/>
      <c r="GM506" s="48"/>
      <c r="GN506" s="48"/>
      <c r="GO506" s="48"/>
      <c r="GP506" s="48"/>
      <c r="GQ506" s="48"/>
      <c r="GR506" s="48"/>
      <c r="GS506" s="48"/>
      <c r="GT506" s="48"/>
      <c r="GU506" s="48"/>
      <c r="GV506" s="48"/>
      <c r="GW506" s="48"/>
      <c r="GX506" s="48"/>
      <c r="GY506" s="48"/>
      <c r="GZ506" s="48"/>
      <c r="HA506" s="48"/>
      <c r="HB506" s="48"/>
      <c r="HC506" s="48"/>
      <c r="HD506" s="48"/>
      <c r="HE506" s="48"/>
      <c r="HF506" s="48"/>
      <c r="HG506" s="48"/>
      <c r="HH506" s="48"/>
      <c r="HI506" s="48"/>
      <c r="HJ506" s="48"/>
      <c r="HK506" s="48"/>
      <c r="HL506" s="48"/>
      <c r="HM506" s="48"/>
      <c r="HN506" s="48"/>
      <c r="HO506" s="48"/>
      <c r="HP506" s="48"/>
      <c r="HQ506" s="48"/>
      <c r="HR506" s="48"/>
      <c r="HS506" s="48"/>
      <c r="HT506" s="48"/>
      <c r="HU506" s="48"/>
      <c r="HV506" s="48"/>
      <c r="HW506" s="48"/>
      <c r="HX506" s="48"/>
      <c r="HY506" s="48"/>
      <c r="HZ506" s="48"/>
      <c r="IA506" s="48"/>
      <c r="IB506" s="48"/>
      <c r="IC506" s="48"/>
      <c r="ID506" s="48"/>
      <c r="IE506" s="48"/>
      <c r="IF506" s="48"/>
      <c r="IG506" s="48"/>
      <c r="IH506" s="48"/>
      <c r="II506" s="48"/>
      <c r="IJ506" s="48"/>
      <c r="IK506" s="48"/>
      <c r="IL506" s="48"/>
      <c r="IM506" s="48"/>
      <c r="IN506" s="48"/>
      <c r="IO506" s="48"/>
      <c r="IP506" s="48"/>
      <c r="IQ506" s="48"/>
      <c r="IR506" s="48"/>
      <c r="IS506" s="48"/>
      <c r="IT506" s="48"/>
      <c r="IU506" s="48"/>
      <c r="IV506" s="48"/>
    </row>
    <row r="507" spans="2:256" x14ac:dyDescent="0.2">
      <c r="B507" s="48"/>
      <c r="C507" s="48"/>
      <c r="D507" s="48"/>
      <c r="E507" s="48"/>
      <c r="F507" s="48"/>
      <c r="G507" s="48"/>
      <c r="H507" s="48"/>
      <c r="I507" s="48"/>
      <c r="J507" s="48"/>
      <c r="K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c r="GL507" s="48"/>
      <c r="GM507" s="48"/>
      <c r="GN507" s="48"/>
      <c r="GO507" s="48"/>
      <c r="GP507" s="48"/>
      <c r="GQ507" s="48"/>
      <c r="GR507" s="48"/>
      <c r="GS507" s="48"/>
      <c r="GT507" s="48"/>
      <c r="GU507" s="48"/>
      <c r="GV507" s="48"/>
      <c r="GW507" s="48"/>
      <c r="GX507" s="48"/>
      <c r="GY507" s="48"/>
      <c r="GZ507" s="48"/>
      <c r="HA507" s="48"/>
      <c r="HB507" s="48"/>
      <c r="HC507" s="48"/>
      <c r="HD507" s="48"/>
      <c r="HE507" s="48"/>
      <c r="HF507" s="48"/>
      <c r="HG507" s="48"/>
      <c r="HH507" s="48"/>
      <c r="HI507" s="48"/>
      <c r="HJ507" s="48"/>
      <c r="HK507" s="48"/>
      <c r="HL507" s="48"/>
      <c r="HM507" s="48"/>
      <c r="HN507" s="48"/>
      <c r="HO507" s="48"/>
      <c r="HP507" s="48"/>
      <c r="HQ507" s="48"/>
      <c r="HR507" s="48"/>
      <c r="HS507" s="48"/>
      <c r="HT507" s="48"/>
      <c r="HU507" s="48"/>
      <c r="HV507" s="48"/>
      <c r="HW507" s="48"/>
      <c r="HX507" s="48"/>
      <c r="HY507" s="48"/>
      <c r="HZ507" s="48"/>
      <c r="IA507" s="48"/>
      <c r="IB507" s="48"/>
      <c r="IC507" s="48"/>
      <c r="ID507" s="48"/>
      <c r="IE507" s="48"/>
      <c r="IF507" s="48"/>
      <c r="IG507" s="48"/>
      <c r="IH507" s="48"/>
      <c r="II507" s="48"/>
      <c r="IJ507" s="48"/>
      <c r="IK507" s="48"/>
      <c r="IL507" s="48"/>
      <c r="IM507" s="48"/>
      <c r="IN507" s="48"/>
      <c r="IO507" s="48"/>
      <c r="IP507" s="48"/>
      <c r="IQ507" s="48"/>
      <c r="IR507" s="48"/>
      <c r="IS507" s="48"/>
      <c r="IT507" s="48"/>
      <c r="IU507" s="48"/>
      <c r="IV507" s="48"/>
    </row>
    <row r="508" spans="2:256" x14ac:dyDescent="0.2">
      <c r="B508" s="48"/>
      <c r="C508" s="48"/>
      <c r="D508" s="48"/>
      <c r="E508" s="48"/>
      <c r="F508" s="48"/>
      <c r="G508" s="48"/>
      <c r="H508" s="48"/>
      <c r="I508" s="48"/>
      <c r="J508" s="48"/>
      <c r="K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c r="GT508" s="48"/>
      <c r="GU508" s="48"/>
      <c r="GV508" s="48"/>
      <c r="GW508" s="48"/>
      <c r="GX508" s="48"/>
      <c r="GY508" s="48"/>
      <c r="GZ508" s="48"/>
      <c r="HA508" s="48"/>
      <c r="HB508" s="48"/>
      <c r="HC508" s="48"/>
      <c r="HD508" s="48"/>
      <c r="HE508" s="48"/>
      <c r="HF508" s="48"/>
      <c r="HG508" s="48"/>
      <c r="HH508" s="48"/>
      <c r="HI508" s="48"/>
      <c r="HJ508" s="48"/>
      <c r="HK508" s="48"/>
      <c r="HL508" s="48"/>
      <c r="HM508" s="48"/>
      <c r="HN508" s="48"/>
      <c r="HO508" s="48"/>
      <c r="HP508" s="48"/>
      <c r="HQ508" s="48"/>
      <c r="HR508" s="48"/>
      <c r="HS508" s="48"/>
      <c r="HT508" s="48"/>
      <c r="HU508" s="48"/>
      <c r="HV508" s="48"/>
      <c r="HW508" s="48"/>
      <c r="HX508" s="48"/>
      <c r="HY508" s="48"/>
      <c r="HZ508" s="48"/>
      <c r="IA508" s="48"/>
      <c r="IB508" s="48"/>
      <c r="IC508" s="48"/>
      <c r="ID508" s="48"/>
      <c r="IE508" s="48"/>
      <c r="IF508" s="48"/>
      <c r="IG508" s="48"/>
      <c r="IH508" s="48"/>
      <c r="II508" s="48"/>
      <c r="IJ508" s="48"/>
      <c r="IK508" s="48"/>
      <c r="IL508" s="48"/>
      <c r="IM508" s="48"/>
      <c r="IN508" s="48"/>
      <c r="IO508" s="48"/>
      <c r="IP508" s="48"/>
      <c r="IQ508" s="48"/>
      <c r="IR508" s="48"/>
      <c r="IS508" s="48"/>
      <c r="IT508" s="48"/>
      <c r="IU508" s="48"/>
      <c r="IV508" s="48"/>
    </row>
    <row r="509" spans="2:256" x14ac:dyDescent="0.2">
      <c r="B509" s="48"/>
      <c r="C509" s="48"/>
      <c r="D509" s="48"/>
      <c r="E509" s="48"/>
      <c r="F509" s="48"/>
      <c r="G509" s="48"/>
      <c r="H509" s="48"/>
      <c r="I509" s="48"/>
      <c r="J509" s="48"/>
      <c r="K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c r="GT509" s="48"/>
      <c r="GU509" s="48"/>
      <c r="GV509" s="48"/>
      <c r="GW509" s="48"/>
      <c r="GX509" s="48"/>
      <c r="GY509" s="48"/>
      <c r="GZ509" s="48"/>
      <c r="HA509" s="48"/>
      <c r="HB509" s="48"/>
      <c r="HC509" s="48"/>
      <c r="HD509" s="48"/>
      <c r="HE509" s="48"/>
      <c r="HF509" s="48"/>
      <c r="HG509" s="48"/>
      <c r="HH509" s="48"/>
      <c r="HI509" s="48"/>
      <c r="HJ509" s="48"/>
      <c r="HK509" s="48"/>
      <c r="HL509" s="48"/>
      <c r="HM509" s="48"/>
      <c r="HN509" s="48"/>
      <c r="HO509" s="48"/>
      <c r="HP509" s="48"/>
      <c r="HQ509" s="48"/>
      <c r="HR509" s="48"/>
      <c r="HS509" s="48"/>
      <c r="HT509" s="48"/>
      <c r="HU509" s="48"/>
      <c r="HV509" s="48"/>
      <c r="HW509" s="48"/>
      <c r="HX509" s="48"/>
      <c r="HY509" s="48"/>
      <c r="HZ509" s="48"/>
      <c r="IA509" s="48"/>
      <c r="IB509" s="48"/>
      <c r="IC509" s="48"/>
      <c r="ID509" s="48"/>
      <c r="IE509" s="48"/>
      <c r="IF509" s="48"/>
      <c r="IG509" s="48"/>
      <c r="IH509" s="48"/>
      <c r="II509" s="48"/>
      <c r="IJ509" s="48"/>
      <c r="IK509" s="48"/>
      <c r="IL509" s="48"/>
      <c r="IM509" s="48"/>
      <c r="IN509" s="48"/>
      <c r="IO509" s="48"/>
      <c r="IP509" s="48"/>
      <c r="IQ509" s="48"/>
      <c r="IR509" s="48"/>
      <c r="IS509" s="48"/>
      <c r="IT509" s="48"/>
      <c r="IU509" s="48"/>
      <c r="IV509" s="48"/>
    </row>
    <row r="510" spans="2:256" x14ac:dyDescent="0.2">
      <c r="B510" s="48"/>
      <c r="C510" s="48"/>
      <c r="D510" s="48"/>
      <c r="E510" s="48"/>
      <c r="F510" s="48"/>
      <c r="G510" s="48"/>
      <c r="H510" s="48"/>
      <c r="I510" s="48"/>
      <c r="J510" s="48"/>
      <c r="K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c r="GT510" s="48"/>
      <c r="GU510" s="48"/>
      <c r="GV510" s="48"/>
      <c r="GW510" s="48"/>
      <c r="GX510" s="48"/>
      <c r="GY510" s="48"/>
      <c r="GZ510" s="48"/>
      <c r="HA510" s="48"/>
      <c r="HB510" s="48"/>
      <c r="HC510" s="48"/>
      <c r="HD510" s="48"/>
      <c r="HE510" s="48"/>
      <c r="HF510" s="48"/>
      <c r="HG510" s="48"/>
      <c r="HH510" s="48"/>
      <c r="HI510" s="48"/>
      <c r="HJ510" s="48"/>
      <c r="HK510" s="48"/>
      <c r="HL510" s="48"/>
      <c r="HM510" s="48"/>
      <c r="HN510" s="48"/>
      <c r="HO510" s="48"/>
      <c r="HP510" s="48"/>
      <c r="HQ510" s="48"/>
      <c r="HR510" s="48"/>
      <c r="HS510" s="48"/>
      <c r="HT510" s="48"/>
      <c r="HU510" s="48"/>
      <c r="HV510" s="48"/>
      <c r="HW510" s="48"/>
      <c r="HX510" s="48"/>
      <c r="HY510" s="48"/>
      <c r="HZ510" s="48"/>
      <c r="IA510" s="48"/>
      <c r="IB510" s="48"/>
      <c r="IC510" s="48"/>
      <c r="ID510" s="48"/>
      <c r="IE510" s="48"/>
      <c r="IF510" s="48"/>
      <c r="IG510" s="48"/>
      <c r="IH510" s="48"/>
      <c r="II510" s="48"/>
      <c r="IJ510" s="48"/>
      <c r="IK510" s="48"/>
      <c r="IL510" s="48"/>
      <c r="IM510" s="48"/>
      <c r="IN510" s="48"/>
      <c r="IO510" s="48"/>
      <c r="IP510" s="48"/>
      <c r="IQ510" s="48"/>
      <c r="IR510" s="48"/>
      <c r="IS510" s="48"/>
      <c r="IT510" s="48"/>
      <c r="IU510" s="48"/>
      <c r="IV510" s="48"/>
    </row>
    <row r="511" spans="2:256" x14ac:dyDescent="0.2">
      <c r="B511" s="48"/>
      <c r="C511" s="48"/>
      <c r="D511" s="48"/>
      <c r="E511" s="48"/>
      <c r="F511" s="48"/>
      <c r="G511" s="48"/>
      <c r="H511" s="48"/>
      <c r="I511" s="48"/>
      <c r="J511" s="48"/>
      <c r="K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c r="GT511" s="48"/>
      <c r="GU511" s="48"/>
      <c r="GV511" s="48"/>
      <c r="GW511" s="48"/>
      <c r="GX511" s="48"/>
      <c r="GY511" s="48"/>
      <c r="GZ511" s="48"/>
      <c r="HA511" s="48"/>
      <c r="HB511" s="48"/>
      <c r="HC511" s="48"/>
      <c r="HD511" s="48"/>
      <c r="HE511" s="48"/>
      <c r="HF511" s="48"/>
      <c r="HG511" s="48"/>
      <c r="HH511" s="48"/>
      <c r="HI511" s="48"/>
      <c r="HJ511" s="48"/>
      <c r="HK511" s="48"/>
      <c r="HL511" s="48"/>
      <c r="HM511" s="48"/>
      <c r="HN511" s="48"/>
      <c r="HO511" s="48"/>
      <c r="HP511" s="48"/>
      <c r="HQ511" s="48"/>
      <c r="HR511" s="48"/>
      <c r="HS511" s="48"/>
      <c r="HT511" s="48"/>
      <c r="HU511" s="48"/>
      <c r="HV511" s="48"/>
      <c r="HW511" s="48"/>
      <c r="HX511" s="48"/>
      <c r="HY511" s="48"/>
      <c r="HZ511" s="48"/>
      <c r="IA511" s="48"/>
      <c r="IB511" s="48"/>
      <c r="IC511" s="48"/>
      <c r="ID511" s="48"/>
      <c r="IE511" s="48"/>
      <c r="IF511" s="48"/>
      <c r="IG511" s="48"/>
      <c r="IH511" s="48"/>
      <c r="II511" s="48"/>
      <c r="IJ511" s="48"/>
      <c r="IK511" s="48"/>
      <c r="IL511" s="48"/>
      <c r="IM511" s="48"/>
      <c r="IN511" s="48"/>
      <c r="IO511" s="48"/>
      <c r="IP511" s="48"/>
      <c r="IQ511" s="48"/>
      <c r="IR511" s="48"/>
      <c r="IS511" s="48"/>
      <c r="IT511" s="48"/>
      <c r="IU511" s="48"/>
      <c r="IV511" s="48"/>
    </row>
    <row r="512" spans="2:256" x14ac:dyDescent="0.2">
      <c r="B512" s="48"/>
      <c r="C512" s="48"/>
      <c r="D512" s="48"/>
      <c r="E512" s="48"/>
      <c r="F512" s="48"/>
      <c r="G512" s="48"/>
      <c r="H512" s="48"/>
      <c r="I512" s="48"/>
      <c r="J512" s="48"/>
      <c r="K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c r="GL512" s="48"/>
      <c r="GM512" s="48"/>
      <c r="GN512" s="48"/>
      <c r="GO512" s="48"/>
      <c r="GP512" s="48"/>
      <c r="GQ512" s="48"/>
      <c r="GR512" s="48"/>
      <c r="GS512" s="48"/>
      <c r="GT512" s="48"/>
      <c r="GU512" s="48"/>
      <c r="GV512" s="48"/>
      <c r="GW512" s="48"/>
      <c r="GX512" s="48"/>
      <c r="GY512" s="48"/>
      <c r="GZ512" s="48"/>
      <c r="HA512" s="48"/>
      <c r="HB512" s="48"/>
      <c r="HC512" s="48"/>
      <c r="HD512" s="48"/>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row>
    <row r="513" spans="2:256" x14ac:dyDescent="0.2">
      <c r="B513" s="48"/>
      <c r="C513" s="48"/>
      <c r="D513" s="48"/>
      <c r="E513" s="48"/>
      <c r="F513" s="48"/>
      <c r="G513" s="48"/>
      <c r="H513" s="48"/>
      <c r="I513" s="48"/>
      <c r="J513" s="48"/>
      <c r="K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c r="GT513" s="48"/>
      <c r="GU513" s="48"/>
      <c r="GV513" s="48"/>
      <c r="GW513" s="48"/>
      <c r="GX513" s="48"/>
      <c r="GY513" s="48"/>
      <c r="GZ513" s="48"/>
      <c r="HA513" s="48"/>
      <c r="HB513" s="48"/>
      <c r="HC513" s="48"/>
      <c r="HD513" s="48"/>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row>
    <row r="514" spans="2:256" x14ac:dyDescent="0.2">
      <c r="B514" s="48"/>
      <c r="C514" s="48"/>
      <c r="D514" s="48"/>
      <c r="E514" s="48"/>
      <c r="F514" s="48"/>
      <c r="G514" s="48"/>
      <c r="H514" s="48"/>
      <c r="I514" s="48"/>
      <c r="J514" s="48"/>
      <c r="K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c r="GT514" s="48"/>
      <c r="GU514" s="48"/>
      <c r="GV514" s="48"/>
      <c r="GW514" s="48"/>
      <c r="GX514" s="48"/>
      <c r="GY514" s="48"/>
      <c r="GZ514" s="48"/>
      <c r="HA514" s="48"/>
      <c r="HB514" s="48"/>
      <c r="HC514" s="48"/>
      <c r="HD514" s="48"/>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row>
    <row r="515" spans="2:256" x14ac:dyDescent="0.2">
      <c r="B515" s="48"/>
      <c r="C515" s="48"/>
      <c r="D515" s="48"/>
      <c r="E515" s="48"/>
      <c r="F515" s="48"/>
      <c r="G515" s="48"/>
      <c r="H515" s="48"/>
      <c r="I515" s="48"/>
      <c r="J515" s="48"/>
      <c r="K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c r="GT515" s="48"/>
      <c r="GU515" s="48"/>
      <c r="GV515" s="48"/>
      <c r="GW515" s="48"/>
      <c r="GX515" s="48"/>
      <c r="GY515" s="48"/>
      <c r="GZ515" s="48"/>
      <c r="HA515" s="48"/>
      <c r="HB515" s="48"/>
      <c r="HC515" s="48"/>
      <c r="HD515" s="48"/>
      <c r="HE515" s="48"/>
      <c r="HF515" s="48"/>
      <c r="HG515" s="48"/>
      <c r="HH515" s="48"/>
      <c r="HI515" s="48"/>
      <c r="HJ515" s="48"/>
      <c r="HK515" s="48"/>
      <c r="HL515" s="48"/>
      <c r="HM515" s="48"/>
      <c r="HN515" s="48"/>
      <c r="HO515" s="48"/>
      <c r="HP515" s="48"/>
      <c r="HQ515" s="48"/>
      <c r="HR515" s="48"/>
      <c r="HS515" s="48"/>
      <c r="HT515" s="48"/>
      <c r="HU515" s="48"/>
      <c r="HV515" s="48"/>
      <c r="HW515" s="48"/>
      <c r="HX515" s="48"/>
      <c r="HY515" s="48"/>
      <c r="HZ515" s="48"/>
      <c r="IA515" s="48"/>
      <c r="IB515" s="48"/>
      <c r="IC515" s="48"/>
      <c r="ID515" s="48"/>
      <c r="IE515" s="48"/>
      <c r="IF515" s="48"/>
      <c r="IG515" s="48"/>
      <c r="IH515" s="48"/>
      <c r="II515" s="48"/>
      <c r="IJ515" s="48"/>
      <c r="IK515" s="48"/>
      <c r="IL515" s="48"/>
      <c r="IM515" s="48"/>
      <c r="IN515" s="48"/>
      <c r="IO515" s="48"/>
      <c r="IP515" s="48"/>
      <c r="IQ515" s="48"/>
      <c r="IR515" s="48"/>
      <c r="IS515" s="48"/>
      <c r="IT515" s="48"/>
      <c r="IU515" s="48"/>
      <c r="IV515" s="48"/>
    </row>
    <row r="516" spans="2:256" x14ac:dyDescent="0.2">
      <c r="B516" s="48"/>
      <c r="C516" s="48"/>
      <c r="D516" s="48"/>
      <c r="E516" s="48"/>
      <c r="F516" s="48"/>
      <c r="G516" s="48"/>
      <c r="H516" s="48"/>
      <c r="I516" s="48"/>
      <c r="J516" s="48"/>
      <c r="K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48"/>
      <c r="FH516" s="48"/>
      <c r="FI516" s="48"/>
      <c r="FJ516" s="48"/>
      <c r="FK516" s="48"/>
      <c r="FL516" s="48"/>
      <c r="FM516" s="48"/>
      <c r="FN516" s="48"/>
      <c r="FO516" s="48"/>
      <c r="FP516" s="48"/>
      <c r="FQ516" s="48"/>
      <c r="FR516" s="48"/>
      <c r="FS516" s="48"/>
      <c r="FT516" s="48"/>
      <c r="FU516" s="48"/>
      <c r="FV516" s="48"/>
      <c r="FW516" s="48"/>
      <c r="FX516" s="48"/>
      <c r="FY516" s="48"/>
      <c r="FZ516" s="48"/>
      <c r="GA516" s="48"/>
      <c r="GB516" s="48"/>
      <c r="GC516" s="48"/>
      <c r="GD516" s="48"/>
      <c r="GE516" s="48"/>
      <c r="GF516" s="48"/>
      <c r="GG516" s="48"/>
      <c r="GH516" s="48"/>
      <c r="GI516" s="48"/>
      <c r="GJ516" s="48"/>
      <c r="GK516" s="48"/>
      <c r="GL516" s="48"/>
      <c r="GM516" s="48"/>
      <c r="GN516" s="48"/>
      <c r="GO516" s="48"/>
      <c r="GP516" s="48"/>
      <c r="GQ516" s="48"/>
      <c r="GR516" s="48"/>
      <c r="GS516" s="48"/>
      <c r="GT516" s="48"/>
      <c r="GU516" s="48"/>
      <c r="GV516" s="48"/>
      <c r="GW516" s="48"/>
      <c r="GX516" s="48"/>
      <c r="GY516" s="48"/>
      <c r="GZ516" s="48"/>
      <c r="HA516" s="48"/>
      <c r="HB516" s="48"/>
      <c r="HC516" s="48"/>
      <c r="HD516" s="48"/>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row>
    <row r="517" spans="2:256" x14ac:dyDescent="0.2">
      <c r="B517" s="48"/>
      <c r="C517" s="48"/>
      <c r="D517" s="48"/>
      <c r="E517" s="48"/>
      <c r="F517" s="48"/>
      <c r="G517" s="48"/>
      <c r="H517" s="48"/>
      <c r="I517" s="48"/>
      <c r="J517" s="48"/>
      <c r="K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M517" s="48"/>
      <c r="EN517" s="48"/>
      <c r="EO517" s="48"/>
      <c r="EP517" s="48"/>
      <c r="EQ517" s="48"/>
      <c r="ER517" s="48"/>
      <c r="ES517" s="48"/>
      <c r="ET517" s="48"/>
      <c r="EU517" s="48"/>
      <c r="EV517" s="48"/>
      <c r="EW517" s="48"/>
      <c r="EX517" s="48"/>
      <c r="EY517" s="48"/>
      <c r="EZ517" s="48"/>
      <c r="FA517" s="48"/>
      <c r="FB517" s="48"/>
      <c r="FC517" s="48"/>
      <c r="FD517" s="48"/>
      <c r="FE517" s="48"/>
      <c r="FF517" s="48"/>
      <c r="FG517" s="48"/>
      <c r="FH517" s="48"/>
      <c r="FI517" s="48"/>
      <c r="FJ517" s="48"/>
      <c r="FK517" s="48"/>
      <c r="FL517" s="48"/>
      <c r="FM517" s="48"/>
      <c r="FN517" s="48"/>
      <c r="FO517" s="48"/>
      <c r="FP517" s="48"/>
      <c r="FQ517" s="48"/>
      <c r="FR517" s="48"/>
      <c r="FS517" s="48"/>
      <c r="FT517" s="48"/>
      <c r="FU517" s="48"/>
      <c r="FV517" s="48"/>
      <c r="FW517" s="48"/>
      <c r="FX517" s="48"/>
      <c r="FY517" s="48"/>
      <c r="FZ517" s="48"/>
      <c r="GA517" s="48"/>
      <c r="GB517" s="48"/>
      <c r="GC517" s="48"/>
      <c r="GD517" s="48"/>
      <c r="GE517" s="48"/>
      <c r="GF517" s="48"/>
      <c r="GG517" s="48"/>
      <c r="GH517" s="48"/>
      <c r="GI517" s="48"/>
      <c r="GJ517" s="48"/>
      <c r="GK517" s="48"/>
      <c r="GL517" s="48"/>
      <c r="GM517" s="48"/>
      <c r="GN517" s="48"/>
      <c r="GO517" s="48"/>
      <c r="GP517" s="48"/>
      <c r="GQ517" s="48"/>
      <c r="GR517" s="48"/>
      <c r="GS517" s="48"/>
      <c r="GT517" s="48"/>
      <c r="GU517" s="48"/>
      <c r="GV517" s="48"/>
      <c r="GW517" s="48"/>
      <c r="GX517" s="48"/>
      <c r="GY517" s="48"/>
      <c r="GZ517" s="48"/>
      <c r="HA517" s="48"/>
      <c r="HB517" s="48"/>
      <c r="HC517" s="48"/>
      <c r="HD517" s="48"/>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row>
    <row r="518" spans="2:256" x14ac:dyDescent="0.2">
      <c r="B518" s="48"/>
      <c r="C518" s="48"/>
      <c r="D518" s="48"/>
      <c r="E518" s="48"/>
      <c r="F518" s="48"/>
      <c r="G518" s="48"/>
      <c r="H518" s="48"/>
      <c r="I518" s="48"/>
      <c r="J518" s="48"/>
      <c r="K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c r="EF518" s="48"/>
      <c r="EG518" s="48"/>
      <c r="EH518" s="48"/>
      <c r="EI518" s="48"/>
      <c r="EJ518" s="48"/>
      <c r="EK518" s="48"/>
      <c r="EL518" s="48"/>
      <c r="EM518" s="48"/>
      <c r="EN518" s="48"/>
      <c r="EO518" s="48"/>
      <c r="EP518" s="48"/>
      <c r="EQ518" s="48"/>
      <c r="ER518" s="48"/>
      <c r="ES518" s="48"/>
      <c r="ET518" s="48"/>
      <c r="EU518" s="48"/>
      <c r="EV518" s="48"/>
      <c r="EW518" s="48"/>
      <c r="EX518" s="48"/>
      <c r="EY518" s="48"/>
      <c r="EZ518" s="48"/>
      <c r="FA518" s="48"/>
      <c r="FB518" s="48"/>
      <c r="FC518" s="48"/>
      <c r="FD518" s="48"/>
      <c r="FE518" s="48"/>
      <c r="FF518" s="48"/>
      <c r="FG518" s="48"/>
      <c r="FH518" s="48"/>
      <c r="FI518" s="48"/>
      <c r="FJ518" s="48"/>
      <c r="FK518" s="48"/>
      <c r="FL518" s="48"/>
      <c r="FM518" s="48"/>
      <c r="FN518" s="48"/>
      <c r="FO518" s="48"/>
      <c r="FP518" s="48"/>
      <c r="FQ518" s="48"/>
      <c r="FR518" s="48"/>
      <c r="FS518" s="48"/>
      <c r="FT518" s="48"/>
      <c r="FU518" s="48"/>
      <c r="FV518" s="48"/>
      <c r="FW518" s="48"/>
      <c r="FX518" s="48"/>
      <c r="FY518" s="48"/>
      <c r="FZ518" s="48"/>
      <c r="GA518" s="48"/>
      <c r="GB518" s="48"/>
      <c r="GC518" s="48"/>
      <c r="GD518" s="48"/>
      <c r="GE518" s="48"/>
      <c r="GF518" s="48"/>
      <c r="GG518" s="48"/>
      <c r="GH518" s="48"/>
      <c r="GI518" s="48"/>
      <c r="GJ518" s="48"/>
      <c r="GK518" s="48"/>
      <c r="GL518" s="48"/>
      <c r="GM518" s="48"/>
      <c r="GN518" s="48"/>
      <c r="GO518" s="48"/>
      <c r="GP518" s="48"/>
      <c r="GQ518" s="48"/>
      <c r="GR518" s="48"/>
      <c r="GS518" s="48"/>
      <c r="GT518" s="48"/>
      <c r="GU518" s="48"/>
      <c r="GV518" s="48"/>
      <c r="GW518" s="48"/>
      <c r="GX518" s="48"/>
      <c r="GY518" s="48"/>
      <c r="GZ518" s="48"/>
      <c r="HA518" s="48"/>
      <c r="HB518" s="48"/>
      <c r="HC518" s="48"/>
      <c r="HD518" s="48"/>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row>
    <row r="519" spans="2:256" x14ac:dyDescent="0.2">
      <c r="B519" s="48"/>
      <c r="C519" s="48"/>
      <c r="D519" s="48"/>
      <c r="E519" s="48"/>
      <c r="F519" s="48"/>
      <c r="G519" s="48"/>
      <c r="H519" s="48"/>
      <c r="I519" s="48"/>
      <c r="J519" s="48"/>
      <c r="K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M519" s="48"/>
      <c r="EN519" s="48"/>
      <c r="EO519" s="48"/>
      <c r="EP519" s="48"/>
      <c r="EQ519" s="48"/>
      <c r="ER519" s="48"/>
      <c r="ES519" s="48"/>
      <c r="ET519" s="48"/>
      <c r="EU519" s="48"/>
      <c r="EV519" s="48"/>
      <c r="EW519" s="48"/>
      <c r="EX519" s="48"/>
      <c r="EY519" s="48"/>
      <c r="EZ519" s="48"/>
      <c r="FA519" s="48"/>
      <c r="FB519" s="48"/>
      <c r="FC519" s="48"/>
      <c r="FD519" s="48"/>
      <c r="FE519" s="48"/>
      <c r="FF519" s="48"/>
      <c r="FG519" s="48"/>
      <c r="FH519" s="48"/>
      <c r="FI519" s="48"/>
      <c r="FJ519" s="48"/>
      <c r="FK519" s="48"/>
      <c r="FL519" s="48"/>
      <c r="FM519" s="48"/>
      <c r="FN519" s="48"/>
      <c r="FO519" s="48"/>
      <c r="FP519" s="48"/>
      <c r="FQ519" s="48"/>
      <c r="FR519" s="48"/>
      <c r="FS519" s="48"/>
      <c r="FT519" s="48"/>
      <c r="FU519" s="48"/>
      <c r="FV519" s="48"/>
      <c r="FW519" s="48"/>
      <c r="FX519" s="48"/>
      <c r="FY519" s="48"/>
      <c r="FZ519" s="48"/>
      <c r="GA519" s="48"/>
      <c r="GB519" s="48"/>
      <c r="GC519" s="48"/>
      <c r="GD519" s="48"/>
      <c r="GE519" s="48"/>
      <c r="GF519" s="48"/>
      <c r="GG519" s="48"/>
      <c r="GH519" s="48"/>
      <c r="GI519" s="48"/>
      <c r="GJ519" s="48"/>
      <c r="GK519" s="48"/>
      <c r="GL519" s="48"/>
      <c r="GM519" s="48"/>
      <c r="GN519" s="48"/>
      <c r="GO519" s="48"/>
      <c r="GP519" s="48"/>
      <c r="GQ519" s="48"/>
      <c r="GR519" s="48"/>
      <c r="GS519" s="48"/>
      <c r="GT519" s="48"/>
      <c r="GU519" s="48"/>
      <c r="GV519" s="48"/>
      <c r="GW519" s="48"/>
      <c r="GX519" s="48"/>
      <c r="GY519" s="48"/>
      <c r="GZ519" s="48"/>
      <c r="HA519" s="48"/>
      <c r="HB519" s="48"/>
      <c r="HC519" s="48"/>
      <c r="HD519" s="48"/>
      <c r="HE519" s="48"/>
      <c r="HF519" s="48"/>
      <c r="HG519" s="48"/>
      <c r="HH519" s="48"/>
      <c r="HI519" s="48"/>
      <c r="HJ519" s="48"/>
      <c r="HK519" s="48"/>
      <c r="HL519" s="48"/>
      <c r="HM519" s="48"/>
      <c r="HN519" s="48"/>
      <c r="HO519" s="48"/>
      <c r="HP519" s="48"/>
      <c r="HQ519" s="48"/>
      <c r="HR519" s="48"/>
      <c r="HS519" s="48"/>
      <c r="HT519" s="48"/>
      <c r="HU519" s="48"/>
      <c r="HV519" s="48"/>
      <c r="HW519" s="48"/>
      <c r="HX519" s="48"/>
      <c r="HY519" s="48"/>
      <c r="HZ519" s="48"/>
      <c r="IA519" s="48"/>
      <c r="IB519" s="48"/>
      <c r="IC519" s="48"/>
      <c r="ID519" s="48"/>
      <c r="IE519" s="48"/>
      <c r="IF519" s="48"/>
      <c r="IG519" s="48"/>
      <c r="IH519" s="48"/>
      <c r="II519" s="48"/>
      <c r="IJ519" s="48"/>
      <c r="IK519" s="48"/>
      <c r="IL519" s="48"/>
      <c r="IM519" s="48"/>
      <c r="IN519" s="48"/>
      <c r="IO519" s="48"/>
      <c r="IP519" s="48"/>
      <c r="IQ519" s="48"/>
      <c r="IR519" s="48"/>
      <c r="IS519" s="48"/>
      <c r="IT519" s="48"/>
      <c r="IU519" s="48"/>
      <c r="IV519" s="48"/>
    </row>
    <row r="520" spans="2:256" x14ac:dyDescent="0.2">
      <c r="B520" s="48"/>
      <c r="C520" s="48"/>
      <c r="D520" s="48"/>
      <c r="E520" s="48"/>
      <c r="F520" s="48"/>
      <c r="G520" s="48"/>
      <c r="H520" s="48"/>
      <c r="I520" s="48"/>
      <c r="J520" s="48"/>
      <c r="K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c r="GT520" s="48"/>
      <c r="GU520" s="48"/>
      <c r="GV520" s="48"/>
      <c r="GW520" s="48"/>
      <c r="GX520" s="48"/>
      <c r="GY520" s="48"/>
      <c r="GZ520" s="48"/>
      <c r="HA520" s="48"/>
      <c r="HB520" s="48"/>
      <c r="HC520" s="48"/>
      <c r="HD520" s="48"/>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row>
    <row r="521" spans="2:256" x14ac:dyDescent="0.2">
      <c r="B521" s="48"/>
      <c r="C521" s="48"/>
      <c r="D521" s="48"/>
      <c r="E521" s="48"/>
      <c r="F521" s="48"/>
      <c r="G521" s="48"/>
      <c r="H521" s="48"/>
      <c r="I521" s="48"/>
      <c r="J521" s="48"/>
      <c r="K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c r="GT521" s="48"/>
      <c r="GU521" s="48"/>
      <c r="GV521" s="48"/>
      <c r="GW521" s="48"/>
      <c r="GX521" s="48"/>
      <c r="GY521" s="48"/>
      <c r="GZ521" s="48"/>
      <c r="HA521" s="48"/>
      <c r="HB521" s="48"/>
      <c r="HC521" s="48"/>
      <c r="HD521" s="48"/>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row>
    <row r="522" spans="2:256" x14ac:dyDescent="0.2">
      <c r="B522" s="48"/>
      <c r="C522" s="48"/>
      <c r="D522" s="48"/>
      <c r="E522" s="48"/>
      <c r="F522" s="48"/>
      <c r="G522" s="48"/>
      <c r="H522" s="48"/>
      <c r="I522" s="48"/>
      <c r="J522" s="48"/>
      <c r="K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c r="GT522" s="48"/>
      <c r="GU522" s="48"/>
      <c r="GV522" s="48"/>
      <c r="GW522" s="48"/>
      <c r="GX522" s="48"/>
      <c r="GY522" s="48"/>
      <c r="GZ522" s="48"/>
      <c r="HA522" s="48"/>
      <c r="HB522" s="48"/>
      <c r="HC522" s="48"/>
      <c r="HD522" s="48"/>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row>
    <row r="523" spans="2:256" x14ac:dyDescent="0.2">
      <c r="B523" s="48"/>
      <c r="C523" s="48"/>
      <c r="D523" s="48"/>
      <c r="E523" s="48"/>
      <c r="F523" s="48"/>
      <c r="G523" s="48"/>
      <c r="H523" s="48"/>
      <c r="I523" s="48"/>
      <c r="J523" s="48"/>
      <c r="K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c r="GT523" s="48"/>
      <c r="GU523" s="48"/>
      <c r="GV523" s="48"/>
      <c r="GW523" s="48"/>
      <c r="GX523" s="48"/>
      <c r="GY523" s="48"/>
      <c r="GZ523" s="48"/>
      <c r="HA523" s="48"/>
      <c r="HB523" s="48"/>
      <c r="HC523" s="48"/>
      <c r="HD523" s="48"/>
      <c r="HE523" s="48"/>
      <c r="HF523" s="48"/>
      <c r="HG523" s="48"/>
      <c r="HH523" s="48"/>
      <c r="HI523" s="48"/>
      <c r="HJ523" s="48"/>
      <c r="HK523" s="48"/>
      <c r="HL523" s="48"/>
      <c r="HM523" s="48"/>
      <c r="HN523" s="48"/>
      <c r="HO523" s="48"/>
      <c r="HP523" s="48"/>
      <c r="HQ523" s="48"/>
      <c r="HR523" s="48"/>
      <c r="HS523" s="48"/>
      <c r="HT523" s="48"/>
      <c r="HU523" s="48"/>
      <c r="HV523" s="48"/>
      <c r="HW523" s="48"/>
      <c r="HX523" s="48"/>
      <c r="HY523" s="48"/>
      <c r="HZ523" s="48"/>
      <c r="IA523" s="48"/>
      <c r="IB523" s="48"/>
      <c r="IC523" s="48"/>
      <c r="ID523" s="48"/>
      <c r="IE523" s="48"/>
      <c r="IF523" s="48"/>
      <c r="IG523" s="48"/>
      <c r="IH523" s="48"/>
      <c r="II523" s="48"/>
      <c r="IJ523" s="48"/>
      <c r="IK523" s="48"/>
      <c r="IL523" s="48"/>
      <c r="IM523" s="48"/>
      <c r="IN523" s="48"/>
      <c r="IO523" s="48"/>
      <c r="IP523" s="48"/>
      <c r="IQ523" s="48"/>
      <c r="IR523" s="48"/>
      <c r="IS523" s="48"/>
      <c r="IT523" s="48"/>
      <c r="IU523" s="48"/>
      <c r="IV523" s="48"/>
    </row>
    <row r="524" spans="2:256" x14ac:dyDescent="0.2">
      <c r="B524" s="48"/>
      <c r="C524" s="48"/>
      <c r="D524" s="48"/>
      <c r="E524" s="48"/>
      <c r="F524" s="48"/>
      <c r="G524" s="48"/>
      <c r="H524" s="48"/>
      <c r="I524" s="48"/>
      <c r="J524" s="48"/>
      <c r="K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c r="GL524" s="48"/>
      <c r="GM524" s="48"/>
      <c r="GN524" s="48"/>
      <c r="GO524" s="48"/>
      <c r="GP524" s="48"/>
      <c r="GQ524" s="48"/>
      <c r="GR524" s="48"/>
      <c r="GS524" s="48"/>
      <c r="GT524" s="48"/>
      <c r="GU524" s="48"/>
      <c r="GV524" s="48"/>
      <c r="GW524" s="48"/>
      <c r="GX524" s="48"/>
      <c r="GY524" s="48"/>
      <c r="GZ524" s="48"/>
      <c r="HA524" s="48"/>
      <c r="HB524" s="48"/>
      <c r="HC524" s="48"/>
      <c r="HD524" s="48"/>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row>
    <row r="525" spans="2:256" x14ac:dyDescent="0.2">
      <c r="B525" s="48"/>
      <c r="C525" s="48"/>
      <c r="D525" s="48"/>
      <c r="E525" s="48"/>
      <c r="F525" s="48"/>
      <c r="G525" s="48"/>
      <c r="H525" s="48"/>
      <c r="I525" s="48"/>
      <c r="J525" s="48"/>
      <c r="K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c r="GT525" s="48"/>
      <c r="GU525" s="48"/>
      <c r="GV525" s="48"/>
      <c r="GW525" s="48"/>
      <c r="GX525" s="48"/>
      <c r="GY525" s="48"/>
      <c r="GZ525" s="48"/>
      <c r="HA525" s="48"/>
      <c r="HB525" s="48"/>
      <c r="HC525" s="48"/>
      <c r="HD525" s="48"/>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row>
    <row r="526" spans="2:256" x14ac:dyDescent="0.2">
      <c r="B526" s="48"/>
      <c r="C526" s="48"/>
      <c r="D526" s="48"/>
      <c r="E526" s="48"/>
      <c r="F526" s="48"/>
      <c r="G526" s="48"/>
      <c r="H526" s="48"/>
      <c r="I526" s="48"/>
      <c r="J526" s="48"/>
      <c r="K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c r="HD526" s="48"/>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row>
    <row r="527" spans="2:256" x14ac:dyDescent="0.2">
      <c r="B527" s="48"/>
      <c r="C527" s="48"/>
      <c r="D527" s="48"/>
      <c r="E527" s="48"/>
      <c r="F527" s="48"/>
      <c r="G527" s="48"/>
      <c r="H527" s="48"/>
      <c r="I527" s="48"/>
      <c r="J527" s="48"/>
      <c r="K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c r="GT527" s="48"/>
      <c r="GU527" s="48"/>
      <c r="GV527" s="48"/>
      <c r="GW527" s="48"/>
      <c r="GX527" s="48"/>
      <c r="GY527" s="48"/>
      <c r="GZ527" s="48"/>
      <c r="HA527" s="48"/>
      <c r="HB527" s="48"/>
      <c r="HC527" s="48"/>
      <c r="HD527" s="48"/>
      <c r="HE527" s="48"/>
      <c r="HF527" s="48"/>
      <c r="HG527" s="48"/>
      <c r="HH527" s="48"/>
      <c r="HI527" s="48"/>
      <c r="HJ527" s="48"/>
      <c r="HK527" s="48"/>
      <c r="HL527" s="48"/>
      <c r="HM527" s="48"/>
      <c r="HN527" s="48"/>
      <c r="HO527" s="48"/>
      <c r="HP527" s="48"/>
      <c r="HQ527" s="48"/>
      <c r="HR527" s="48"/>
      <c r="HS527" s="48"/>
      <c r="HT527" s="48"/>
      <c r="HU527" s="48"/>
      <c r="HV527" s="48"/>
      <c r="HW527" s="48"/>
      <c r="HX527" s="48"/>
      <c r="HY527" s="48"/>
      <c r="HZ527" s="48"/>
      <c r="IA527" s="48"/>
      <c r="IB527" s="48"/>
      <c r="IC527" s="48"/>
      <c r="ID527" s="48"/>
      <c r="IE527" s="48"/>
      <c r="IF527" s="48"/>
      <c r="IG527" s="48"/>
      <c r="IH527" s="48"/>
      <c r="II527" s="48"/>
      <c r="IJ527" s="48"/>
      <c r="IK527" s="48"/>
      <c r="IL527" s="48"/>
      <c r="IM527" s="48"/>
      <c r="IN527" s="48"/>
      <c r="IO527" s="48"/>
      <c r="IP527" s="48"/>
      <c r="IQ527" s="48"/>
      <c r="IR527" s="48"/>
      <c r="IS527" s="48"/>
      <c r="IT527" s="48"/>
      <c r="IU527" s="48"/>
      <c r="IV527" s="48"/>
    </row>
    <row r="528" spans="2:256" x14ac:dyDescent="0.2">
      <c r="B528" s="48"/>
      <c r="C528" s="48"/>
      <c r="D528" s="48"/>
      <c r="E528" s="48"/>
      <c r="F528" s="48"/>
      <c r="G528" s="48"/>
      <c r="H528" s="48"/>
      <c r="I528" s="48"/>
      <c r="J528" s="48"/>
      <c r="K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c r="GT528" s="48"/>
      <c r="GU528" s="48"/>
      <c r="GV528" s="48"/>
      <c r="GW528" s="48"/>
      <c r="GX528" s="48"/>
      <c r="GY528" s="48"/>
      <c r="GZ528" s="48"/>
      <c r="HA528" s="48"/>
      <c r="HB528" s="48"/>
      <c r="HC528" s="48"/>
      <c r="HD528" s="48"/>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row>
    <row r="529" spans="2:256" x14ac:dyDescent="0.2">
      <c r="B529" s="48"/>
      <c r="C529" s="48"/>
      <c r="D529" s="48"/>
      <c r="E529" s="48"/>
      <c r="F529" s="48"/>
      <c r="G529" s="48"/>
      <c r="H529" s="48"/>
      <c r="I529" s="48"/>
      <c r="J529" s="48"/>
      <c r="K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c r="GT529" s="48"/>
      <c r="GU529" s="48"/>
      <c r="GV529" s="48"/>
      <c r="GW529" s="48"/>
      <c r="GX529" s="48"/>
      <c r="GY529" s="48"/>
      <c r="GZ529" s="48"/>
      <c r="HA529" s="48"/>
      <c r="HB529" s="48"/>
      <c r="HC529" s="48"/>
      <c r="HD529" s="48"/>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row>
    <row r="530" spans="2:256" x14ac:dyDescent="0.2">
      <c r="B530" s="48"/>
      <c r="C530" s="48"/>
      <c r="D530" s="48"/>
      <c r="E530" s="48"/>
      <c r="F530" s="48"/>
      <c r="G530" s="48"/>
      <c r="H530" s="48"/>
      <c r="I530" s="48"/>
      <c r="J530" s="48"/>
      <c r="K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c r="GT530" s="48"/>
      <c r="GU530" s="48"/>
      <c r="GV530" s="48"/>
      <c r="GW530" s="48"/>
      <c r="GX530" s="48"/>
      <c r="GY530" s="48"/>
      <c r="GZ530" s="48"/>
      <c r="HA530" s="48"/>
      <c r="HB530" s="48"/>
      <c r="HC530" s="48"/>
      <c r="HD530" s="48"/>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row>
    <row r="531" spans="2:256" x14ac:dyDescent="0.2">
      <c r="B531" s="48"/>
      <c r="C531" s="48"/>
      <c r="D531" s="48"/>
      <c r="E531" s="48"/>
      <c r="F531" s="48"/>
      <c r="G531" s="48"/>
      <c r="H531" s="48"/>
      <c r="I531" s="48"/>
      <c r="J531" s="48"/>
      <c r="K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c r="GT531" s="48"/>
      <c r="GU531" s="48"/>
      <c r="GV531" s="48"/>
      <c r="GW531" s="48"/>
      <c r="GX531" s="48"/>
      <c r="GY531" s="48"/>
      <c r="GZ531" s="48"/>
      <c r="HA531" s="48"/>
      <c r="HB531" s="48"/>
      <c r="HC531" s="48"/>
      <c r="HD531" s="48"/>
      <c r="HE531" s="48"/>
      <c r="HF531" s="48"/>
      <c r="HG531" s="48"/>
      <c r="HH531" s="48"/>
      <c r="HI531" s="48"/>
      <c r="HJ531" s="48"/>
      <c r="HK531" s="48"/>
      <c r="HL531" s="48"/>
      <c r="HM531" s="48"/>
      <c r="HN531" s="48"/>
      <c r="HO531" s="48"/>
      <c r="HP531" s="48"/>
      <c r="HQ531" s="48"/>
      <c r="HR531" s="48"/>
      <c r="HS531" s="48"/>
      <c r="HT531" s="48"/>
      <c r="HU531" s="48"/>
      <c r="HV531" s="48"/>
      <c r="HW531" s="48"/>
      <c r="HX531" s="48"/>
      <c r="HY531" s="48"/>
      <c r="HZ531" s="48"/>
      <c r="IA531" s="48"/>
      <c r="IB531" s="48"/>
      <c r="IC531" s="48"/>
      <c r="ID531" s="48"/>
      <c r="IE531" s="48"/>
      <c r="IF531" s="48"/>
      <c r="IG531" s="48"/>
      <c r="IH531" s="48"/>
      <c r="II531" s="48"/>
      <c r="IJ531" s="48"/>
      <c r="IK531" s="48"/>
      <c r="IL531" s="48"/>
      <c r="IM531" s="48"/>
      <c r="IN531" s="48"/>
      <c r="IO531" s="48"/>
      <c r="IP531" s="48"/>
      <c r="IQ531" s="48"/>
      <c r="IR531" s="48"/>
      <c r="IS531" s="48"/>
      <c r="IT531" s="48"/>
      <c r="IU531" s="48"/>
      <c r="IV531" s="48"/>
    </row>
    <row r="532" spans="2:256" x14ac:dyDescent="0.2">
      <c r="B532" s="48"/>
      <c r="C532" s="48"/>
      <c r="D532" s="48"/>
      <c r="E532" s="48"/>
      <c r="F532" s="48"/>
      <c r="G532" s="48"/>
      <c r="H532" s="48"/>
      <c r="I532" s="48"/>
      <c r="J532" s="48"/>
      <c r="K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c r="GT532" s="48"/>
      <c r="GU532" s="48"/>
      <c r="GV532" s="48"/>
      <c r="GW532" s="48"/>
      <c r="GX532" s="48"/>
      <c r="GY532" s="48"/>
      <c r="GZ532" s="48"/>
      <c r="HA532" s="48"/>
      <c r="HB532" s="48"/>
      <c r="HC532" s="48"/>
      <c r="HD532" s="48"/>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row>
    <row r="533" spans="2:256" x14ac:dyDescent="0.2">
      <c r="B533" s="48"/>
      <c r="C533" s="48"/>
      <c r="D533" s="48"/>
      <c r="E533" s="48"/>
      <c r="F533" s="48"/>
      <c r="G533" s="48"/>
      <c r="H533" s="48"/>
      <c r="I533" s="48"/>
      <c r="J533" s="48"/>
      <c r="K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c r="GL533" s="48"/>
      <c r="GM533" s="48"/>
      <c r="GN533" s="48"/>
      <c r="GO533" s="48"/>
      <c r="GP533" s="48"/>
      <c r="GQ533" s="48"/>
      <c r="GR533" s="48"/>
      <c r="GS533" s="48"/>
      <c r="GT533" s="48"/>
      <c r="GU533" s="48"/>
      <c r="GV533" s="48"/>
      <c r="GW533" s="48"/>
      <c r="GX533" s="48"/>
      <c r="GY533" s="48"/>
      <c r="GZ533" s="48"/>
      <c r="HA533" s="48"/>
      <c r="HB533" s="48"/>
      <c r="HC533" s="48"/>
      <c r="HD533" s="48"/>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row>
    <row r="534" spans="2:256" x14ac:dyDescent="0.2">
      <c r="B534" s="48"/>
      <c r="C534" s="48"/>
      <c r="D534" s="48"/>
      <c r="E534" s="48"/>
      <c r="F534" s="48"/>
      <c r="G534" s="48"/>
      <c r="H534" s="48"/>
      <c r="I534" s="48"/>
      <c r="J534" s="48"/>
      <c r="K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c r="GL534" s="48"/>
      <c r="GM534" s="48"/>
      <c r="GN534" s="48"/>
      <c r="GO534" s="48"/>
      <c r="GP534" s="48"/>
      <c r="GQ534" s="48"/>
      <c r="GR534" s="48"/>
      <c r="GS534" s="48"/>
      <c r="GT534" s="48"/>
      <c r="GU534" s="48"/>
      <c r="GV534" s="48"/>
      <c r="GW534" s="48"/>
      <c r="GX534" s="48"/>
      <c r="GY534" s="48"/>
      <c r="GZ534" s="48"/>
      <c r="HA534" s="48"/>
      <c r="HB534" s="48"/>
      <c r="HC534" s="48"/>
      <c r="HD534" s="48"/>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row>
    <row r="535" spans="2:256" x14ac:dyDescent="0.2">
      <c r="B535" s="48"/>
      <c r="C535" s="48"/>
      <c r="D535" s="48"/>
      <c r="E535" s="48"/>
      <c r="F535" s="48"/>
      <c r="G535" s="48"/>
      <c r="H535" s="48"/>
      <c r="I535" s="48"/>
      <c r="J535" s="48"/>
      <c r="K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M535" s="48"/>
      <c r="EN535" s="48"/>
      <c r="EO535" s="48"/>
      <c r="EP535" s="48"/>
      <c r="EQ535" s="48"/>
      <c r="ER535" s="48"/>
      <c r="ES535" s="48"/>
      <c r="ET535" s="48"/>
      <c r="EU535" s="48"/>
      <c r="EV535" s="48"/>
      <c r="EW535" s="48"/>
      <c r="EX535" s="48"/>
      <c r="EY535" s="48"/>
      <c r="EZ535" s="48"/>
      <c r="FA535" s="48"/>
      <c r="FB535" s="48"/>
      <c r="FC535" s="48"/>
      <c r="FD535" s="48"/>
      <c r="FE535" s="48"/>
      <c r="FF535" s="48"/>
      <c r="FG535" s="48"/>
      <c r="FH535" s="48"/>
      <c r="FI535" s="48"/>
      <c r="FJ535" s="48"/>
      <c r="FK535" s="48"/>
      <c r="FL535" s="48"/>
      <c r="FM535" s="48"/>
      <c r="FN535" s="48"/>
      <c r="FO535" s="48"/>
      <c r="FP535" s="48"/>
      <c r="FQ535" s="48"/>
      <c r="FR535" s="48"/>
      <c r="FS535" s="48"/>
      <c r="FT535" s="48"/>
      <c r="FU535" s="48"/>
      <c r="FV535" s="48"/>
      <c r="FW535" s="48"/>
      <c r="FX535" s="48"/>
      <c r="FY535" s="48"/>
      <c r="FZ535" s="48"/>
      <c r="GA535" s="48"/>
      <c r="GB535" s="48"/>
      <c r="GC535" s="48"/>
      <c r="GD535" s="48"/>
      <c r="GE535" s="48"/>
      <c r="GF535" s="48"/>
      <c r="GG535" s="48"/>
      <c r="GH535" s="48"/>
      <c r="GI535" s="48"/>
      <c r="GJ535" s="48"/>
      <c r="GK535" s="48"/>
      <c r="GL535" s="48"/>
      <c r="GM535" s="48"/>
      <c r="GN535" s="48"/>
      <c r="GO535" s="48"/>
      <c r="GP535" s="48"/>
      <c r="GQ535" s="48"/>
      <c r="GR535" s="48"/>
      <c r="GS535" s="48"/>
      <c r="GT535" s="48"/>
      <c r="GU535" s="48"/>
      <c r="GV535" s="48"/>
      <c r="GW535" s="48"/>
      <c r="GX535" s="48"/>
      <c r="GY535" s="48"/>
      <c r="GZ535" s="48"/>
      <c r="HA535" s="48"/>
      <c r="HB535" s="48"/>
      <c r="HC535" s="48"/>
      <c r="HD535" s="48"/>
      <c r="HE535" s="48"/>
      <c r="HF535" s="48"/>
      <c r="HG535" s="48"/>
      <c r="HH535" s="48"/>
      <c r="HI535" s="48"/>
      <c r="HJ535" s="48"/>
      <c r="HK535" s="48"/>
      <c r="HL535" s="48"/>
      <c r="HM535" s="48"/>
      <c r="HN535" s="48"/>
      <c r="HO535" s="48"/>
      <c r="HP535" s="48"/>
      <c r="HQ535" s="48"/>
      <c r="HR535" s="48"/>
      <c r="HS535" s="48"/>
      <c r="HT535" s="48"/>
      <c r="HU535" s="48"/>
      <c r="HV535" s="48"/>
      <c r="HW535" s="48"/>
      <c r="HX535" s="48"/>
      <c r="HY535" s="48"/>
      <c r="HZ535" s="48"/>
      <c r="IA535" s="48"/>
      <c r="IB535" s="48"/>
      <c r="IC535" s="48"/>
      <c r="ID535" s="48"/>
      <c r="IE535" s="48"/>
      <c r="IF535" s="48"/>
      <c r="IG535" s="48"/>
      <c r="IH535" s="48"/>
      <c r="II535" s="48"/>
      <c r="IJ535" s="48"/>
      <c r="IK535" s="48"/>
      <c r="IL535" s="48"/>
      <c r="IM535" s="48"/>
      <c r="IN535" s="48"/>
      <c r="IO535" s="48"/>
      <c r="IP535" s="48"/>
      <c r="IQ535" s="48"/>
      <c r="IR535" s="48"/>
      <c r="IS535" s="48"/>
      <c r="IT535" s="48"/>
      <c r="IU535" s="48"/>
      <c r="IV535" s="48"/>
    </row>
    <row r="536" spans="2:256" x14ac:dyDescent="0.2">
      <c r="B536" s="48"/>
      <c r="C536" s="48"/>
      <c r="D536" s="48"/>
      <c r="E536" s="48"/>
      <c r="F536" s="48"/>
      <c r="G536" s="48"/>
      <c r="H536" s="48"/>
      <c r="I536" s="48"/>
      <c r="J536" s="48"/>
      <c r="K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c r="GL536" s="48"/>
      <c r="GM536" s="48"/>
      <c r="GN536" s="48"/>
      <c r="GO536" s="48"/>
      <c r="GP536" s="48"/>
      <c r="GQ536" s="48"/>
      <c r="GR536" s="48"/>
      <c r="GS536" s="48"/>
      <c r="GT536" s="48"/>
      <c r="GU536" s="48"/>
      <c r="GV536" s="48"/>
      <c r="GW536" s="48"/>
      <c r="GX536" s="48"/>
      <c r="GY536" s="48"/>
      <c r="GZ536" s="48"/>
      <c r="HA536" s="48"/>
      <c r="HB536" s="48"/>
      <c r="HC536" s="48"/>
      <c r="HD536" s="48"/>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row>
    <row r="537" spans="2:256" x14ac:dyDescent="0.2">
      <c r="B537" s="48"/>
      <c r="C537" s="48"/>
      <c r="D537" s="48"/>
      <c r="E537" s="48"/>
      <c r="F537" s="48"/>
      <c r="G537" s="48"/>
      <c r="H537" s="48"/>
      <c r="I537" s="48"/>
      <c r="J537" s="48"/>
      <c r="K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c r="GL537" s="48"/>
      <c r="GM537" s="48"/>
      <c r="GN537" s="48"/>
      <c r="GO537" s="48"/>
      <c r="GP537" s="48"/>
      <c r="GQ537" s="48"/>
      <c r="GR537" s="48"/>
      <c r="GS537" s="48"/>
      <c r="GT537" s="48"/>
      <c r="GU537" s="48"/>
      <c r="GV537" s="48"/>
      <c r="GW537" s="48"/>
      <c r="GX537" s="48"/>
      <c r="GY537" s="48"/>
      <c r="GZ537" s="48"/>
      <c r="HA537" s="48"/>
      <c r="HB537" s="48"/>
      <c r="HC537" s="48"/>
      <c r="HD537" s="48"/>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row>
    <row r="538" spans="2:256" x14ac:dyDescent="0.2">
      <c r="B538" s="48"/>
      <c r="C538" s="48"/>
      <c r="D538" s="48"/>
      <c r="E538" s="48"/>
      <c r="F538" s="48"/>
      <c r="G538" s="48"/>
      <c r="H538" s="48"/>
      <c r="I538" s="48"/>
      <c r="J538" s="48"/>
      <c r="K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M538" s="48"/>
      <c r="EN538" s="48"/>
      <c r="EO538" s="48"/>
      <c r="EP538" s="48"/>
      <c r="EQ538" s="48"/>
      <c r="ER538" s="48"/>
      <c r="ES538" s="48"/>
      <c r="ET538" s="48"/>
      <c r="EU538" s="48"/>
      <c r="EV538" s="48"/>
      <c r="EW538" s="48"/>
      <c r="EX538" s="48"/>
      <c r="EY538" s="48"/>
      <c r="EZ538" s="48"/>
      <c r="FA538" s="48"/>
      <c r="FB538" s="48"/>
      <c r="FC538" s="48"/>
      <c r="FD538" s="48"/>
      <c r="FE538" s="48"/>
      <c r="FF538" s="48"/>
      <c r="FG538" s="48"/>
      <c r="FH538" s="48"/>
      <c r="FI538" s="48"/>
      <c r="FJ538" s="48"/>
      <c r="FK538" s="48"/>
      <c r="FL538" s="48"/>
      <c r="FM538" s="48"/>
      <c r="FN538" s="48"/>
      <c r="FO538" s="48"/>
      <c r="FP538" s="48"/>
      <c r="FQ538" s="48"/>
      <c r="FR538" s="48"/>
      <c r="FS538" s="48"/>
      <c r="FT538" s="48"/>
      <c r="FU538" s="48"/>
      <c r="FV538" s="48"/>
      <c r="FW538" s="48"/>
      <c r="FX538" s="48"/>
      <c r="FY538" s="48"/>
      <c r="FZ538" s="48"/>
      <c r="GA538" s="48"/>
      <c r="GB538" s="48"/>
      <c r="GC538" s="48"/>
      <c r="GD538" s="48"/>
      <c r="GE538" s="48"/>
      <c r="GF538" s="48"/>
      <c r="GG538" s="48"/>
      <c r="GH538" s="48"/>
      <c r="GI538" s="48"/>
      <c r="GJ538" s="48"/>
      <c r="GK538" s="48"/>
      <c r="GL538" s="48"/>
      <c r="GM538" s="48"/>
      <c r="GN538" s="48"/>
      <c r="GO538" s="48"/>
      <c r="GP538" s="48"/>
      <c r="GQ538" s="48"/>
      <c r="GR538" s="48"/>
      <c r="GS538" s="48"/>
      <c r="GT538" s="48"/>
      <c r="GU538" s="48"/>
      <c r="GV538" s="48"/>
      <c r="GW538" s="48"/>
      <c r="GX538" s="48"/>
      <c r="GY538" s="48"/>
      <c r="GZ538" s="48"/>
      <c r="HA538" s="48"/>
      <c r="HB538" s="48"/>
      <c r="HC538" s="48"/>
      <c r="HD538" s="48"/>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row>
    <row r="539" spans="2:256" x14ac:dyDescent="0.2">
      <c r="B539" s="48"/>
      <c r="C539" s="48"/>
      <c r="D539" s="48"/>
      <c r="E539" s="48"/>
      <c r="F539" s="48"/>
      <c r="G539" s="48"/>
      <c r="H539" s="48"/>
      <c r="I539" s="48"/>
      <c r="J539" s="48"/>
      <c r="K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c r="EF539" s="48"/>
      <c r="EG539" s="48"/>
      <c r="EH539" s="48"/>
      <c r="EI539" s="48"/>
      <c r="EJ539" s="48"/>
      <c r="EK539" s="48"/>
      <c r="EL539" s="48"/>
      <c r="EM539" s="48"/>
      <c r="EN539" s="48"/>
      <c r="EO539" s="48"/>
      <c r="EP539" s="48"/>
      <c r="EQ539" s="48"/>
      <c r="ER539" s="48"/>
      <c r="ES539" s="48"/>
      <c r="ET539" s="48"/>
      <c r="EU539" s="48"/>
      <c r="EV539" s="48"/>
      <c r="EW539" s="48"/>
      <c r="EX539" s="48"/>
      <c r="EY539" s="48"/>
      <c r="EZ539" s="48"/>
      <c r="FA539" s="48"/>
      <c r="FB539" s="48"/>
      <c r="FC539" s="48"/>
      <c r="FD539" s="48"/>
      <c r="FE539" s="48"/>
      <c r="FF539" s="48"/>
      <c r="FG539" s="48"/>
      <c r="FH539" s="48"/>
      <c r="FI539" s="48"/>
      <c r="FJ539" s="48"/>
      <c r="FK539" s="48"/>
      <c r="FL539" s="48"/>
      <c r="FM539" s="48"/>
      <c r="FN539" s="48"/>
      <c r="FO539" s="48"/>
      <c r="FP539" s="48"/>
      <c r="FQ539" s="48"/>
      <c r="FR539" s="48"/>
      <c r="FS539" s="48"/>
      <c r="FT539" s="48"/>
      <c r="FU539" s="48"/>
      <c r="FV539" s="48"/>
      <c r="FW539" s="48"/>
      <c r="FX539" s="48"/>
      <c r="FY539" s="48"/>
      <c r="FZ539" s="48"/>
      <c r="GA539" s="48"/>
      <c r="GB539" s="48"/>
      <c r="GC539" s="48"/>
      <c r="GD539" s="48"/>
      <c r="GE539" s="48"/>
      <c r="GF539" s="48"/>
      <c r="GG539" s="48"/>
      <c r="GH539" s="48"/>
      <c r="GI539" s="48"/>
      <c r="GJ539" s="48"/>
      <c r="GK539" s="48"/>
      <c r="GL539" s="48"/>
      <c r="GM539" s="48"/>
      <c r="GN539" s="48"/>
      <c r="GO539" s="48"/>
      <c r="GP539" s="48"/>
      <c r="GQ539" s="48"/>
      <c r="GR539" s="48"/>
      <c r="GS539" s="48"/>
      <c r="GT539" s="48"/>
      <c r="GU539" s="48"/>
      <c r="GV539" s="48"/>
      <c r="GW539" s="48"/>
      <c r="GX539" s="48"/>
      <c r="GY539" s="48"/>
      <c r="GZ539" s="48"/>
      <c r="HA539" s="48"/>
      <c r="HB539" s="48"/>
      <c r="HC539" s="48"/>
      <c r="HD539" s="48"/>
      <c r="HE539" s="48"/>
      <c r="HF539" s="48"/>
      <c r="HG539" s="48"/>
      <c r="HH539" s="48"/>
      <c r="HI539" s="48"/>
      <c r="HJ539" s="48"/>
      <c r="HK539" s="48"/>
      <c r="HL539" s="48"/>
      <c r="HM539" s="48"/>
      <c r="HN539" s="48"/>
      <c r="HO539" s="48"/>
      <c r="HP539" s="48"/>
      <c r="HQ539" s="48"/>
      <c r="HR539" s="48"/>
      <c r="HS539" s="48"/>
      <c r="HT539" s="48"/>
      <c r="HU539" s="48"/>
      <c r="HV539" s="48"/>
      <c r="HW539" s="48"/>
      <c r="HX539" s="48"/>
      <c r="HY539" s="48"/>
      <c r="HZ539" s="48"/>
      <c r="IA539" s="48"/>
      <c r="IB539" s="48"/>
      <c r="IC539" s="48"/>
      <c r="ID539" s="48"/>
      <c r="IE539" s="48"/>
      <c r="IF539" s="48"/>
      <c r="IG539" s="48"/>
      <c r="IH539" s="48"/>
      <c r="II539" s="48"/>
      <c r="IJ539" s="48"/>
      <c r="IK539" s="48"/>
      <c r="IL539" s="48"/>
      <c r="IM539" s="48"/>
      <c r="IN539" s="48"/>
      <c r="IO539" s="48"/>
      <c r="IP539" s="48"/>
      <c r="IQ539" s="48"/>
      <c r="IR539" s="48"/>
      <c r="IS539" s="48"/>
      <c r="IT539" s="48"/>
      <c r="IU539" s="48"/>
      <c r="IV539" s="48"/>
    </row>
    <row r="540" spans="2:256" x14ac:dyDescent="0.2">
      <c r="B540" s="48"/>
      <c r="C540" s="48"/>
      <c r="D540" s="48"/>
      <c r="E540" s="48"/>
      <c r="F540" s="48"/>
      <c r="G540" s="48"/>
      <c r="H540" s="48"/>
      <c r="I540" s="48"/>
      <c r="J540" s="48"/>
      <c r="K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48"/>
      <c r="GT540" s="48"/>
      <c r="GU540" s="48"/>
      <c r="GV540" s="48"/>
      <c r="GW540" s="48"/>
      <c r="GX540" s="48"/>
      <c r="GY540" s="48"/>
      <c r="GZ540" s="48"/>
      <c r="HA540" s="48"/>
      <c r="HB540" s="48"/>
      <c r="HC540" s="48"/>
      <c r="HD540" s="48"/>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row>
    <row r="541" spans="2:256" x14ac:dyDescent="0.2">
      <c r="B541" s="48"/>
      <c r="C541" s="48"/>
      <c r="D541" s="48"/>
      <c r="E541" s="48"/>
      <c r="F541" s="48"/>
      <c r="G541" s="48"/>
      <c r="H541" s="48"/>
      <c r="I541" s="48"/>
      <c r="J541" s="48"/>
      <c r="K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M541" s="48"/>
      <c r="EN541" s="48"/>
      <c r="EO541" s="48"/>
      <c r="EP541" s="48"/>
      <c r="EQ541" s="48"/>
      <c r="ER541" s="48"/>
      <c r="ES541" s="48"/>
      <c r="ET541" s="48"/>
      <c r="EU541" s="48"/>
      <c r="EV541" s="48"/>
      <c r="EW541" s="48"/>
      <c r="EX541" s="48"/>
      <c r="EY541" s="48"/>
      <c r="EZ541" s="48"/>
      <c r="FA541" s="48"/>
      <c r="FB541" s="48"/>
      <c r="FC541" s="48"/>
      <c r="FD541" s="48"/>
      <c r="FE541" s="48"/>
      <c r="FF541" s="48"/>
      <c r="FG541" s="48"/>
      <c r="FH541" s="48"/>
      <c r="FI541" s="48"/>
      <c r="FJ541" s="48"/>
      <c r="FK541" s="48"/>
      <c r="FL541" s="48"/>
      <c r="FM541" s="48"/>
      <c r="FN541" s="48"/>
      <c r="FO541" s="48"/>
      <c r="FP541" s="48"/>
      <c r="FQ541" s="48"/>
      <c r="FR541" s="48"/>
      <c r="FS541" s="48"/>
      <c r="FT541" s="48"/>
      <c r="FU541" s="48"/>
      <c r="FV541" s="48"/>
      <c r="FW541" s="48"/>
      <c r="FX541" s="48"/>
      <c r="FY541" s="48"/>
      <c r="FZ541" s="48"/>
      <c r="GA541" s="48"/>
      <c r="GB541" s="48"/>
      <c r="GC541" s="48"/>
      <c r="GD541" s="48"/>
      <c r="GE541" s="48"/>
      <c r="GF541" s="48"/>
      <c r="GG541" s="48"/>
      <c r="GH541" s="48"/>
      <c r="GI541" s="48"/>
      <c r="GJ541" s="48"/>
      <c r="GK541" s="48"/>
      <c r="GL541" s="48"/>
      <c r="GM541" s="48"/>
      <c r="GN541" s="48"/>
      <c r="GO541" s="48"/>
      <c r="GP541" s="48"/>
      <c r="GQ541" s="48"/>
      <c r="GR541" s="48"/>
      <c r="GS541" s="48"/>
      <c r="GT541" s="48"/>
      <c r="GU541" s="48"/>
      <c r="GV541" s="48"/>
      <c r="GW541" s="48"/>
      <c r="GX541" s="48"/>
      <c r="GY541" s="48"/>
      <c r="GZ541" s="48"/>
      <c r="HA541" s="48"/>
      <c r="HB541" s="48"/>
      <c r="HC541" s="48"/>
      <c r="HD541" s="48"/>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row>
    <row r="542" spans="2:256" x14ac:dyDescent="0.2">
      <c r="B542" s="48"/>
      <c r="C542" s="48"/>
      <c r="D542" s="48"/>
      <c r="E542" s="48"/>
      <c r="F542" s="48"/>
      <c r="G542" s="48"/>
      <c r="H542" s="48"/>
      <c r="I542" s="48"/>
      <c r="J542" s="48"/>
      <c r="K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c r="EF542" s="48"/>
      <c r="EG542" s="48"/>
      <c r="EH542" s="48"/>
      <c r="EI542" s="48"/>
      <c r="EJ542" s="48"/>
      <c r="EK542" s="48"/>
      <c r="EL542" s="48"/>
      <c r="EM542" s="48"/>
      <c r="EN542" s="48"/>
      <c r="EO542" s="48"/>
      <c r="EP542" s="48"/>
      <c r="EQ542" s="48"/>
      <c r="ER542" s="48"/>
      <c r="ES542" s="48"/>
      <c r="ET542" s="48"/>
      <c r="EU542" s="48"/>
      <c r="EV542" s="48"/>
      <c r="EW542" s="48"/>
      <c r="EX542" s="48"/>
      <c r="EY542" s="48"/>
      <c r="EZ542" s="48"/>
      <c r="FA542" s="48"/>
      <c r="FB542" s="48"/>
      <c r="FC542" s="48"/>
      <c r="FD542" s="48"/>
      <c r="FE542" s="48"/>
      <c r="FF542" s="48"/>
      <c r="FG542" s="48"/>
      <c r="FH542" s="48"/>
      <c r="FI542" s="48"/>
      <c r="FJ542" s="48"/>
      <c r="FK542" s="48"/>
      <c r="FL542" s="48"/>
      <c r="FM542" s="48"/>
      <c r="FN542" s="48"/>
      <c r="FO542" s="48"/>
      <c r="FP542" s="48"/>
      <c r="FQ542" s="48"/>
      <c r="FR542" s="48"/>
      <c r="FS542" s="48"/>
      <c r="FT542" s="48"/>
      <c r="FU542" s="48"/>
      <c r="FV542" s="48"/>
      <c r="FW542" s="48"/>
      <c r="FX542" s="48"/>
      <c r="FY542" s="48"/>
      <c r="FZ542" s="48"/>
      <c r="GA542" s="48"/>
      <c r="GB542" s="48"/>
      <c r="GC542" s="48"/>
      <c r="GD542" s="48"/>
      <c r="GE542" s="48"/>
      <c r="GF542" s="48"/>
      <c r="GG542" s="48"/>
      <c r="GH542" s="48"/>
      <c r="GI542" s="48"/>
      <c r="GJ542" s="48"/>
      <c r="GK542" s="48"/>
      <c r="GL542" s="48"/>
      <c r="GM542" s="48"/>
      <c r="GN542" s="48"/>
      <c r="GO542" s="48"/>
      <c r="GP542" s="48"/>
      <c r="GQ542" s="48"/>
      <c r="GR542" s="48"/>
      <c r="GS542" s="48"/>
      <c r="GT542" s="48"/>
      <c r="GU542" s="48"/>
      <c r="GV542" s="48"/>
      <c r="GW542" s="48"/>
      <c r="GX542" s="48"/>
      <c r="GY542" s="48"/>
      <c r="GZ542" s="48"/>
      <c r="HA542" s="48"/>
      <c r="HB542" s="48"/>
      <c r="HC542" s="48"/>
      <c r="HD542" s="48"/>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row>
    <row r="543" spans="2:256" x14ac:dyDescent="0.2">
      <c r="B543" s="48"/>
      <c r="C543" s="48"/>
      <c r="D543" s="48"/>
      <c r="E543" s="48"/>
      <c r="F543" s="48"/>
      <c r="G543" s="48"/>
      <c r="H543" s="48"/>
      <c r="I543" s="48"/>
      <c r="J543" s="48"/>
      <c r="K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M543" s="48"/>
      <c r="EN543" s="48"/>
      <c r="EO543" s="48"/>
      <c r="EP543" s="48"/>
      <c r="EQ543" s="48"/>
      <c r="ER543" s="48"/>
      <c r="ES543" s="48"/>
      <c r="ET543" s="48"/>
      <c r="EU543" s="48"/>
      <c r="EV543" s="48"/>
      <c r="EW543" s="48"/>
      <c r="EX543" s="48"/>
      <c r="EY543" s="48"/>
      <c r="EZ543" s="48"/>
      <c r="FA543" s="48"/>
      <c r="FB543" s="48"/>
      <c r="FC543" s="48"/>
      <c r="FD543" s="48"/>
      <c r="FE543" s="48"/>
      <c r="FF543" s="48"/>
      <c r="FG543" s="48"/>
      <c r="FH543" s="48"/>
      <c r="FI543" s="48"/>
      <c r="FJ543" s="48"/>
      <c r="FK543" s="48"/>
      <c r="FL543" s="48"/>
      <c r="FM543" s="48"/>
      <c r="FN543" s="48"/>
      <c r="FO543" s="48"/>
      <c r="FP543" s="48"/>
      <c r="FQ543" s="48"/>
      <c r="FR543" s="48"/>
      <c r="FS543" s="48"/>
      <c r="FT543" s="48"/>
      <c r="FU543" s="48"/>
      <c r="FV543" s="48"/>
      <c r="FW543" s="48"/>
      <c r="FX543" s="48"/>
      <c r="FY543" s="48"/>
      <c r="FZ543" s="48"/>
      <c r="GA543" s="48"/>
      <c r="GB543" s="48"/>
      <c r="GC543" s="48"/>
      <c r="GD543" s="48"/>
      <c r="GE543" s="48"/>
      <c r="GF543" s="48"/>
      <c r="GG543" s="48"/>
      <c r="GH543" s="48"/>
      <c r="GI543" s="48"/>
      <c r="GJ543" s="48"/>
      <c r="GK543" s="48"/>
      <c r="GL543" s="48"/>
      <c r="GM543" s="48"/>
      <c r="GN543" s="48"/>
      <c r="GO543" s="48"/>
      <c r="GP543" s="48"/>
      <c r="GQ543" s="48"/>
      <c r="GR543" s="48"/>
      <c r="GS543" s="48"/>
      <c r="GT543" s="48"/>
      <c r="GU543" s="48"/>
      <c r="GV543" s="48"/>
      <c r="GW543" s="48"/>
      <c r="GX543" s="48"/>
      <c r="GY543" s="48"/>
      <c r="GZ543" s="48"/>
      <c r="HA543" s="48"/>
      <c r="HB543" s="48"/>
      <c r="HC543" s="48"/>
      <c r="HD543" s="48"/>
      <c r="HE543" s="48"/>
      <c r="HF543" s="48"/>
      <c r="HG543" s="48"/>
      <c r="HH543" s="48"/>
      <c r="HI543" s="48"/>
      <c r="HJ543" s="48"/>
      <c r="HK543" s="48"/>
      <c r="HL543" s="48"/>
      <c r="HM543" s="48"/>
      <c r="HN543" s="48"/>
      <c r="HO543" s="48"/>
      <c r="HP543" s="48"/>
      <c r="HQ543" s="48"/>
      <c r="HR543" s="48"/>
      <c r="HS543" s="48"/>
      <c r="HT543" s="48"/>
      <c r="HU543" s="48"/>
      <c r="HV543" s="48"/>
      <c r="HW543" s="48"/>
      <c r="HX543" s="48"/>
      <c r="HY543" s="48"/>
      <c r="HZ543" s="48"/>
      <c r="IA543" s="48"/>
      <c r="IB543" s="48"/>
      <c r="IC543" s="48"/>
      <c r="ID543" s="48"/>
      <c r="IE543" s="48"/>
      <c r="IF543" s="48"/>
      <c r="IG543" s="48"/>
      <c r="IH543" s="48"/>
      <c r="II543" s="48"/>
      <c r="IJ543" s="48"/>
      <c r="IK543" s="48"/>
      <c r="IL543" s="48"/>
      <c r="IM543" s="48"/>
      <c r="IN543" s="48"/>
      <c r="IO543" s="48"/>
      <c r="IP543" s="48"/>
      <c r="IQ543" s="48"/>
      <c r="IR543" s="48"/>
      <c r="IS543" s="48"/>
      <c r="IT543" s="48"/>
      <c r="IU543" s="48"/>
      <c r="IV543" s="48"/>
    </row>
    <row r="544" spans="2:256" x14ac:dyDescent="0.2">
      <c r="B544" s="48"/>
      <c r="C544" s="48"/>
      <c r="D544" s="48"/>
      <c r="E544" s="48"/>
      <c r="F544" s="48"/>
      <c r="G544" s="48"/>
      <c r="H544" s="48"/>
      <c r="I544" s="48"/>
      <c r="J544" s="48"/>
      <c r="K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M544" s="48"/>
      <c r="EN544" s="48"/>
      <c r="EO544" s="48"/>
      <c r="EP544" s="48"/>
      <c r="EQ544" s="48"/>
      <c r="ER544" s="48"/>
      <c r="ES544" s="48"/>
      <c r="ET544" s="48"/>
      <c r="EU544" s="48"/>
      <c r="EV544" s="48"/>
      <c r="EW544" s="48"/>
      <c r="EX544" s="48"/>
      <c r="EY544" s="48"/>
      <c r="EZ544" s="48"/>
      <c r="FA544" s="48"/>
      <c r="FB544" s="48"/>
      <c r="FC544" s="48"/>
      <c r="FD544" s="48"/>
      <c r="FE544" s="48"/>
      <c r="FF544" s="48"/>
      <c r="FG544" s="48"/>
      <c r="FH544" s="48"/>
      <c r="FI544" s="48"/>
      <c r="FJ544" s="48"/>
      <c r="FK544" s="48"/>
      <c r="FL544" s="48"/>
      <c r="FM544" s="48"/>
      <c r="FN544" s="48"/>
      <c r="FO544" s="48"/>
      <c r="FP544" s="48"/>
      <c r="FQ544" s="48"/>
      <c r="FR544" s="48"/>
      <c r="FS544" s="48"/>
      <c r="FT544" s="48"/>
      <c r="FU544" s="48"/>
      <c r="FV544" s="48"/>
      <c r="FW544" s="48"/>
      <c r="FX544" s="48"/>
      <c r="FY544" s="48"/>
      <c r="FZ544" s="48"/>
      <c r="GA544" s="48"/>
      <c r="GB544" s="48"/>
      <c r="GC544" s="48"/>
      <c r="GD544" s="48"/>
      <c r="GE544" s="48"/>
      <c r="GF544" s="48"/>
      <c r="GG544" s="48"/>
      <c r="GH544" s="48"/>
      <c r="GI544" s="48"/>
      <c r="GJ544" s="48"/>
      <c r="GK544" s="48"/>
      <c r="GL544" s="48"/>
      <c r="GM544" s="48"/>
      <c r="GN544" s="48"/>
      <c r="GO544" s="48"/>
      <c r="GP544" s="48"/>
      <c r="GQ544" s="48"/>
      <c r="GR544" s="48"/>
      <c r="GS544" s="48"/>
      <c r="GT544" s="48"/>
      <c r="GU544" s="48"/>
      <c r="GV544" s="48"/>
      <c r="GW544" s="48"/>
      <c r="GX544" s="48"/>
      <c r="GY544" s="48"/>
      <c r="GZ544" s="48"/>
      <c r="HA544" s="48"/>
      <c r="HB544" s="48"/>
      <c r="HC544" s="48"/>
      <c r="HD544" s="48"/>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row>
    <row r="545" spans="2:256" x14ac:dyDescent="0.2">
      <c r="B545" s="48"/>
      <c r="C545" s="48"/>
      <c r="D545" s="48"/>
      <c r="E545" s="48"/>
      <c r="F545" s="48"/>
      <c r="G545" s="48"/>
      <c r="H545" s="48"/>
      <c r="I545" s="48"/>
      <c r="J545" s="48"/>
      <c r="K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48"/>
      <c r="FH545" s="48"/>
      <c r="FI545" s="48"/>
      <c r="FJ545" s="48"/>
      <c r="FK545" s="48"/>
      <c r="FL545" s="48"/>
      <c r="FM545" s="48"/>
      <c r="FN545" s="48"/>
      <c r="FO545" s="48"/>
      <c r="FP545" s="48"/>
      <c r="FQ545" s="48"/>
      <c r="FR545" s="48"/>
      <c r="FS545" s="48"/>
      <c r="FT545" s="48"/>
      <c r="FU545" s="48"/>
      <c r="FV545" s="48"/>
      <c r="FW545" s="48"/>
      <c r="FX545" s="48"/>
      <c r="FY545" s="48"/>
      <c r="FZ545" s="48"/>
      <c r="GA545" s="48"/>
      <c r="GB545" s="48"/>
      <c r="GC545" s="48"/>
      <c r="GD545" s="48"/>
      <c r="GE545" s="48"/>
      <c r="GF545" s="48"/>
      <c r="GG545" s="48"/>
      <c r="GH545" s="48"/>
      <c r="GI545" s="48"/>
      <c r="GJ545" s="48"/>
      <c r="GK545" s="48"/>
      <c r="GL545" s="48"/>
      <c r="GM545" s="48"/>
      <c r="GN545" s="48"/>
      <c r="GO545" s="48"/>
      <c r="GP545" s="48"/>
      <c r="GQ545" s="48"/>
      <c r="GR545" s="48"/>
      <c r="GS545" s="48"/>
      <c r="GT545" s="48"/>
      <c r="GU545" s="48"/>
      <c r="GV545" s="48"/>
      <c r="GW545" s="48"/>
      <c r="GX545" s="48"/>
      <c r="GY545" s="48"/>
      <c r="GZ545" s="48"/>
      <c r="HA545" s="48"/>
      <c r="HB545" s="48"/>
      <c r="HC545" s="48"/>
      <c r="HD545" s="48"/>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row>
    <row r="546" spans="2:256" x14ac:dyDescent="0.2">
      <c r="B546" s="48"/>
      <c r="C546" s="48"/>
      <c r="D546" s="48"/>
      <c r="E546" s="48"/>
      <c r="F546" s="48"/>
      <c r="G546" s="48"/>
      <c r="H546" s="48"/>
      <c r="I546" s="48"/>
      <c r="J546" s="48"/>
      <c r="K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c r="EF546" s="48"/>
      <c r="EG546" s="48"/>
      <c r="EH546" s="48"/>
      <c r="EI546" s="48"/>
      <c r="EJ546" s="48"/>
      <c r="EK546" s="48"/>
      <c r="EL546" s="48"/>
      <c r="EM546" s="48"/>
      <c r="EN546" s="48"/>
      <c r="EO546" s="48"/>
      <c r="EP546" s="48"/>
      <c r="EQ546" s="48"/>
      <c r="ER546" s="48"/>
      <c r="ES546" s="48"/>
      <c r="ET546" s="48"/>
      <c r="EU546" s="48"/>
      <c r="EV546" s="48"/>
      <c r="EW546" s="48"/>
      <c r="EX546" s="48"/>
      <c r="EY546" s="48"/>
      <c r="EZ546" s="48"/>
      <c r="FA546" s="48"/>
      <c r="FB546" s="48"/>
      <c r="FC546" s="48"/>
      <c r="FD546" s="48"/>
      <c r="FE546" s="48"/>
      <c r="FF546" s="48"/>
      <c r="FG546" s="48"/>
      <c r="FH546" s="48"/>
      <c r="FI546" s="48"/>
      <c r="FJ546" s="48"/>
      <c r="FK546" s="48"/>
      <c r="FL546" s="48"/>
      <c r="FM546" s="48"/>
      <c r="FN546" s="48"/>
      <c r="FO546" s="48"/>
      <c r="FP546" s="48"/>
      <c r="FQ546" s="48"/>
      <c r="FR546" s="48"/>
      <c r="FS546" s="48"/>
      <c r="FT546" s="48"/>
      <c r="FU546" s="48"/>
      <c r="FV546" s="48"/>
      <c r="FW546" s="48"/>
      <c r="FX546" s="48"/>
      <c r="FY546" s="48"/>
      <c r="FZ546" s="48"/>
      <c r="GA546" s="48"/>
      <c r="GB546" s="48"/>
      <c r="GC546" s="48"/>
      <c r="GD546" s="48"/>
      <c r="GE546" s="48"/>
      <c r="GF546" s="48"/>
      <c r="GG546" s="48"/>
      <c r="GH546" s="48"/>
      <c r="GI546" s="48"/>
      <c r="GJ546" s="48"/>
      <c r="GK546" s="48"/>
      <c r="GL546" s="48"/>
      <c r="GM546" s="48"/>
      <c r="GN546" s="48"/>
      <c r="GO546" s="48"/>
      <c r="GP546" s="48"/>
      <c r="GQ546" s="48"/>
      <c r="GR546" s="48"/>
      <c r="GS546" s="48"/>
      <c r="GT546" s="48"/>
      <c r="GU546" s="48"/>
      <c r="GV546" s="48"/>
      <c r="GW546" s="48"/>
      <c r="GX546" s="48"/>
      <c r="GY546" s="48"/>
      <c r="GZ546" s="48"/>
      <c r="HA546" s="48"/>
      <c r="HB546" s="48"/>
      <c r="HC546" s="48"/>
      <c r="HD546" s="48"/>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row>
    <row r="547" spans="2:256" x14ac:dyDescent="0.2">
      <c r="B547" s="48"/>
      <c r="C547" s="48"/>
      <c r="D547" s="48"/>
      <c r="E547" s="48"/>
      <c r="F547" s="48"/>
      <c r="G547" s="48"/>
      <c r="H547" s="48"/>
      <c r="I547" s="48"/>
      <c r="J547" s="48"/>
      <c r="K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c r="GL547" s="48"/>
      <c r="GM547" s="48"/>
      <c r="GN547" s="48"/>
      <c r="GO547" s="48"/>
      <c r="GP547" s="48"/>
      <c r="GQ547" s="48"/>
      <c r="GR547" s="48"/>
      <c r="GS547" s="48"/>
      <c r="GT547" s="48"/>
      <c r="GU547" s="48"/>
      <c r="GV547" s="48"/>
      <c r="GW547" s="48"/>
      <c r="GX547" s="48"/>
      <c r="GY547" s="48"/>
      <c r="GZ547" s="48"/>
      <c r="HA547" s="48"/>
      <c r="HB547" s="48"/>
      <c r="HC547" s="48"/>
      <c r="HD547" s="48"/>
      <c r="HE547" s="48"/>
      <c r="HF547" s="48"/>
      <c r="HG547" s="48"/>
      <c r="HH547" s="48"/>
      <c r="HI547" s="48"/>
      <c r="HJ547" s="48"/>
      <c r="HK547" s="48"/>
      <c r="HL547" s="48"/>
      <c r="HM547" s="48"/>
      <c r="HN547" s="48"/>
      <c r="HO547" s="48"/>
      <c r="HP547" s="48"/>
      <c r="HQ547" s="48"/>
      <c r="HR547" s="48"/>
      <c r="HS547" s="48"/>
      <c r="HT547" s="48"/>
      <c r="HU547" s="48"/>
      <c r="HV547" s="48"/>
      <c r="HW547" s="48"/>
      <c r="HX547" s="48"/>
      <c r="HY547" s="48"/>
      <c r="HZ547" s="48"/>
      <c r="IA547" s="48"/>
      <c r="IB547" s="48"/>
      <c r="IC547" s="48"/>
      <c r="ID547" s="48"/>
      <c r="IE547" s="48"/>
      <c r="IF547" s="48"/>
      <c r="IG547" s="48"/>
      <c r="IH547" s="48"/>
      <c r="II547" s="48"/>
      <c r="IJ547" s="48"/>
      <c r="IK547" s="48"/>
      <c r="IL547" s="48"/>
      <c r="IM547" s="48"/>
      <c r="IN547" s="48"/>
      <c r="IO547" s="48"/>
      <c r="IP547" s="48"/>
      <c r="IQ547" s="48"/>
      <c r="IR547" s="48"/>
      <c r="IS547" s="48"/>
      <c r="IT547" s="48"/>
      <c r="IU547" s="48"/>
      <c r="IV547" s="48"/>
    </row>
    <row r="548" spans="2:256" x14ac:dyDescent="0.2">
      <c r="B548" s="48"/>
      <c r="C548" s="48"/>
      <c r="D548" s="48"/>
      <c r="E548" s="48"/>
      <c r="F548" s="48"/>
      <c r="G548" s="48"/>
      <c r="H548" s="48"/>
      <c r="I548" s="48"/>
      <c r="J548" s="48"/>
      <c r="K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48"/>
      <c r="FH548" s="48"/>
      <c r="FI548" s="48"/>
      <c r="FJ548" s="48"/>
      <c r="FK548" s="48"/>
      <c r="FL548" s="48"/>
      <c r="FM548" s="48"/>
      <c r="FN548" s="48"/>
      <c r="FO548" s="48"/>
      <c r="FP548" s="48"/>
      <c r="FQ548" s="48"/>
      <c r="FR548" s="48"/>
      <c r="FS548" s="48"/>
      <c r="FT548" s="48"/>
      <c r="FU548" s="48"/>
      <c r="FV548" s="48"/>
      <c r="FW548" s="48"/>
      <c r="FX548" s="48"/>
      <c r="FY548" s="48"/>
      <c r="FZ548" s="48"/>
      <c r="GA548" s="48"/>
      <c r="GB548" s="48"/>
      <c r="GC548" s="48"/>
      <c r="GD548" s="48"/>
      <c r="GE548" s="48"/>
      <c r="GF548" s="48"/>
      <c r="GG548" s="48"/>
      <c r="GH548" s="48"/>
      <c r="GI548" s="48"/>
      <c r="GJ548" s="48"/>
      <c r="GK548" s="48"/>
      <c r="GL548" s="48"/>
      <c r="GM548" s="48"/>
      <c r="GN548" s="48"/>
      <c r="GO548" s="48"/>
      <c r="GP548" s="48"/>
      <c r="GQ548" s="48"/>
      <c r="GR548" s="48"/>
      <c r="GS548" s="48"/>
      <c r="GT548" s="48"/>
      <c r="GU548" s="48"/>
      <c r="GV548" s="48"/>
      <c r="GW548" s="48"/>
      <c r="GX548" s="48"/>
      <c r="GY548" s="48"/>
      <c r="GZ548" s="48"/>
      <c r="HA548" s="48"/>
      <c r="HB548" s="48"/>
      <c r="HC548" s="48"/>
      <c r="HD548" s="48"/>
      <c r="HE548" s="48"/>
      <c r="HF548" s="48"/>
      <c r="HG548" s="48"/>
      <c r="HH548" s="48"/>
      <c r="HI548" s="48"/>
      <c r="HJ548" s="48"/>
      <c r="HK548" s="48"/>
      <c r="HL548" s="48"/>
      <c r="HM548" s="48"/>
      <c r="HN548" s="48"/>
      <c r="HO548" s="48"/>
      <c r="HP548" s="48"/>
      <c r="HQ548" s="48"/>
      <c r="HR548" s="48"/>
      <c r="HS548" s="48"/>
      <c r="HT548" s="48"/>
      <c r="HU548" s="48"/>
      <c r="HV548" s="48"/>
      <c r="HW548" s="48"/>
      <c r="HX548" s="48"/>
      <c r="HY548" s="48"/>
      <c r="HZ548" s="48"/>
      <c r="IA548" s="48"/>
      <c r="IB548" s="48"/>
      <c r="IC548" s="48"/>
      <c r="ID548" s="48"/>
      <c r="IE548" s="48"/>
      <c r="IF548" s="48"/>
      <c r="IG548" s="48"/>
      <c r="IH548" s="48"/>
      <c r="II548" s="48"/>
      <c r="IJ548" s="48"/>
      <c r="IK548" s="48"/>
      <c r="IL548" s="48"/>
      <c r="IM548" s="48"/>
      <c r="IN548" s="48"/>
      <c r="IO548" s="48"/>
      <c r="IP548" s="48"/>
      <c r="IQ548" s="48"/>
      <c r="IR548" s="48"/>
      <c r="IS548" s="48"/>
      <c r="IT548" s="48"/>
      <c r="IU548" s="48"/>
      <c r="IV548" s="48"/>
    </row>
    <row r="549" spans="2:256" x14ac:dyDescent="0.2">
      <c r="B549" s="48"/>
      <c r="C549" s="48"/>
      <c r="D549" s="48"/>
      <c r="E549" s="48"/>
      <c r="F549" s="48"/>
      <c r="G549" s="48"/>
      <c r="H549" s="48"/>
      <c r="I549" s="48"/>
      <c r="J549" s="48"/>
      <c r="K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48"/>
      <c r="FH549" s="48"/>
      <c r="FI549" s="48"/>
      <c r="FJ549" s="48"/>
      <c r="FK549" s="48"/>
      <c r="FL549" s="48"/>
      <c r="FM549" s="48"/>
      <c r="FN549" s="48"/>
      <c r="FO549" s="48"/>
      <c r="FP549" s="48"/>
      <c r="FQ549" s="48"/>
      <c r="FR549" s="48"/>
      <c r="FS549" s="48"/>
      <c r="FT549" s="48"/>
      <c r="FU549" s="48"/>
      <c r="FV549" s="48"/>
      <c r="FW549" s="48"/>
      <c r="FX549" s="48"/>
      <c r="FY549" s="48"/>
      <c r="FZ549" s="48"/>
      <c r="GA549" s="48"/>
      <c r="GB549" s="48"/>
      <c r="GC549" s="48"/>
      <c r="GD549" s="48"/>
      <c r="GE549" s="48"/>
      <c r="GF549" s="48"/>
      <c r="GG549" s="48"/>
      <c r="GH549" s="48"/>
      <c r="GI549" s="48"/>
      <c r="GJ549" s="48"/>
      <c r="GK549" s="48"/>
      <c r="GL549" s="48"/>
      <c r="GM549" s="48"/>
      <c r="GN549" s="48"/>
      <c r="GO549" s="48"/>
      <c r="GP549" s="48"/>
      <c r="GQ549" s="48"/>
      <c r="GR549" s="48"/>
      <c r="GS549" s="48"/>
      <c r="GT549" s="48"/>
      <c r="GU549" s="48"/>
      <c r="GV549" s="48"/>
      <c r="GW549" s="48"/>
      <c r="GX549" s="48"/>
      <c r="GY549" s="48"/>
      <c r="GZ549" s="48"/>
      <c r="HA549" s="48"/>
      <c r="HB549" s="48"/>
      <c r="HC549" s="48"/>
      <c r="HD549" s="48"/>
      <c r="HE549" s="48"/>
      <c r="HF549" s="48"/>
      <c r="HG549" s="48"/>
      <c r="HH549" s="48"/>
      <c r="HI549" s="48"/>
      <c r="HJ549" s="48"/>
      <c r="HK549" s="48"/>
      <c r="HL549" s="48"/>
      <c r="HM549" s="48"/>
      <c r="HN549" s="48"/>
      <c r="HO549" s="48"/>
      <c r="HP549" s="48"/>
      <c r="HQ549" s="48"/>
      <c r="HR549" s="48"/>
      <c r="HS549" s="48"/>
      <c r="HT549" s="48"/>
      <c r="HU549" s="48"/>
      <c r="HV549" s="48"/>
      <c r="HW549" s="48"/>
      <c r="HX549" s="48"/>
      <c r="HY549" s="48"/>
      <c r="HZ549" s="48"/>
      <c r="IA549" s="48"/>
      <c r="IB549" s="48"/>
      <c r="IC549" s="48"/>
      <c r="ID549" s="48"/>
      <c r="IE549" s="48"/>
      <c r="IF549" s="48"/>
      <c r="IG549" s="48"/>
      <c r="IH549" s="48"/>
      <c r="II549" s="48"/>
      <c r="IJ549" s="48"/>
      <c r="IK549" s="48"/>
      <c r="IL549" s="48"/>
      <c r="IM549" s="48"/>
      <c r="IN549" s="48"/>
      <c r="IO549" s="48"/>
      <c r="IP549" s="48"/>
      <c r="IQ549" s="48"/>
      <c r="IR549" s="48"/>
      <c r="IS549" s="48"/>
      <c r="IT549" s="48"/>
      <c r="IU549" s="48"/>
      <c r="IV549" s="48"/>
    </row>
    <row r="550" spans="2:256" x14ac:dyDescent="0.2">
      <c r="B550" s="48"/>
      <c r="C550" s="48"/>
      <c r="D550" s="48"/>
      <c r="E550" s="48"/>
      <c r="F550" s="48"/>
      <c r="G550" s="48"/>
      <c r="H550" s="48"/>
      <c r="I550" s="48"/>
      <c r="J550" s="48"/>
      <c r="K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row>
    <row r="551" spans="2:256" x14ac:dyDescent="0.2">
      <c r="B551" s="48"/>
      <c r="C551" s="48"/>
      <c r="D551" s="48"/>
      <c r="E551" s="48"/>
      <c r="F551" s="48"/>
      <c r="G551" s="48"/>
      <c r="H551" s="48"/>
      <c r="I551" s="48"/>
      <c r="J551" s="48"/>
      <c r="K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row>
    <row r="552" spans="2:256" x14ac:dyDescent="0.2">
      <c r="B552" s="48"/>
      <c r="C552" s="48"/>
      <c r="D552" s="48"/>
      <c r="E552" s="48"/>
      <c r="F552" s="48"/>
      <c r="G552" s="48"/>
      <c r="H552" s="48"/>
      <c r="I552" s="48"/>
      <c r="J552" s="48"/>
      <c r="K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row>
    <row r="553" spans="2:256" x14ac:dyDescent="0.2">
      <c r="B553" s="48"/>
      <c r="C553" s="48"/>
      <c r="D553" s="48"/>
      <c r="E553" s="48"/>
      <c r="F553" s="48"/>
      <c r="G553" s="48"/>
      <c r="H553" s="48"/>
      <c r="I553" s="48"/>
      <c r="J553" s="48"/>
      <c r="K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row>
    <row r="554" spans="2:256" x14ac:dyDescent="0.2">
      <c r="B554" s="48"/>
      <c r="C554" s="48"/>
      <c r="D554" s="48"/>
      <c r="E554" s="48"/>
      <c r="F554" s="48"/>
      <c r="G554" s="48"/>
      <c r="H554" s="48"/>
      <c r="I554" s="48"/>
      <c r="J554" s="48"/>
      <c r="K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row>
    <row r="555" spans="2:256" x14ac:dyDescent="0.2">
      <c r="B555" s="48"/>
      <c r="C555" s="48"/>
      <c r="D555" s="48"/>
      <c r="E555" s="48"/>
      <c r="F555" s="48"/>
      <c r="G555" s="48"/>
      <c r="H555" s="48"/>
      <c r="I555" s="48"/>
      <c r="J555" s="48"/>
      <c r="K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row>
    <row r="556" spans="2:256" x14ac:dyDescent="0.2">
      <c r="B556" s="48"/>
      <c r="C556" s="48"/>
      <c r="D556" s="48"/>
      <c r="E556" s="48"/>
      <c r="F556" s="48"/>
      <c r="G556" s="48"/>
      <c r="H556" s="48"/>
      <c r="I556" s="48"/>
      <c r="J556" s="48"/>
      <c r="K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row>
    <row r="557" spans="2:256" x14ac:dyDescent="0.2">
      <c r="B557" s="48"/>
      <c r="C557" s="48"/>
      <c r="D557" s="48"/>
      <c r="E557" s="48"/>
      <c r="F557" s="48"/>
      <c r="G557" s="48"/>
      <c r="H557" s="48"/>
      <c r="I557" s="48"/>
      <c r="J557" s="48"/>
      <c r="K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row>
    <row r="558" spans="2:256" x14ac:dyDescent="0.2">
      <c r="B558" s="48"/>
      <c r="C558" s="48"/>
      <c r="D558" s="48"/>
      <c r="E558" s="48"/>
      <c r="F558" s="48"/>
      <c r="G558" s="48"/>
      <c r="H558" s="48"/>
      <c r="I558" s="48"/>
      <c r="J558" s="48"/>
      <c r="K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row>
    <row r="559" spans="2:256" x14ac:dyDescent="0.2">
      <c r="B559" s="48"/>
      <c r="C559" s="48"/>
      <c r="D559" s="48"/>
      <c r="E559" s="48"/>
      <c r="F559" s="48"/>
      <c r="G559" s="48"/>
      <c r="H559" s="48"/>
      <c r="I559" s="48"/>
      <c r="J559" s="48"/>
      <c r="K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row>
    <row r="560" spans="2:256" x14ac:dyDescent="0.2">
      <c r="B560" s="48"/>
      <c r="C560" s="48"/>
      <c r="D560" s="48"/>
      <c r="E560" s="48"/>
      <c r="F560" s="48"/>
      <c r="G560" s="48"/>
      <c r="H560" s="48"/>
      <c r="I560" s="48"/>
      <c r="J560" s="48"/>
      <c r="K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row>
    <row r="561" spans="2:256" x14ac:dyDescent="0.2">
      <c r="B561" s="48"/>
      <c r="C561" s="48"/>
      <c r="D561" s="48"/>
      <c r="E561" s="48"/>
      <c r="F561" s="48"/>
      <c r="G561" s="48"/>
      <c r="H561" s="48"/>
      <c r="I561" s="48"/>
      <c r="J561" s="48"/>
      <c r="K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row>
    <row r="562" spans="2:256" x14ac:dyDescent="0.2">
      <c r="B562" s="48"/>
      <c r="C562" s="48"/>
      <c r="D562" s="48"/>
      <c r="E562" s="48"/>
      <c r="F562" s="48"/>
      <c r="G562" s="48"/>
      <c r="H562" s="48"/>
      <c r="I562" s="48"/>
      <c r="J562" s="48"/>
      <c r="K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row>
    <row r="563" spans="2:256" x14ac:dyDescent="0.2">
      <c r="B563" s="48"/>
      <c r="C563" s="48"/>
      <c r="D563" s="48"/>
      <c r="E563" s="48"/>
      <c r="F563" s="48"/>
      <c r="G563" s="48"/>
      <c r="H563" s="48"/>
      <c r="I563" s="48"/>
      <c r="J563" s="48"/>
      <c r="K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row>
    <row r="564" spans="2:256" x14ac:dyDescent="0.2">
      <c r="B564" s="48"/>
      <c r="C564" s="48"/>
      <c r="D564" s="48"/>
      <c r="E564" s="48"/>
      <c r="F564" s="48"/>
      <c r="G564" s="48"/>
      <c r="H564" s="48"/>
      <c r="I564" s="48"/>
      <c r="J564" s="48"/>
      <c r="K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row>
    <row r="565" spans="2:256" x14ac:dyDescent="0.2">
      <c r="B565" s="48"/>
      <c r="C565" s="48"/>
      <c r="D565" s="48"/>
      <c r="E565" s="48"/>
      <c r="F565" s="48"/>
      <c r="G565" s="48"/>
      <c r="H565" s="48"/>
      <c r="I565" s="48"/>
      <c r="J565" s="48"/>
      <c r="K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row>
    <row r="566" spans="2:256" x14ac:dyDescent="0.2">
      <c r="B566" s="48"/>
      <c r="C566" s="48"/>
      <c r="D566" s="48"/>
      <c r="E566" s="48"/>
      <c r="F566" s="48"/>
      <c r="G566" s="48"/>
      <c r="H566" s="48"/>
      <c r="I566" s="48"/>
      <c r="J566" s="48"/>
      <c r="K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row>
    <row r="567" spans="2:256" x14ac:dyDescent="0.2">
      <c r="B567" s="48"/>
      <c r="C567" s="48"/>
      <c r="D567" s="48"/>
      <c r="E567" s="48"/>
      <c r="F567" s="48"/>
      <c r="G567" s="48"/>
      <c r="H567" s="48"/>
      <c r="I567" s="48"/>
      <c r="J567" s="48"/>
      <c r="K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row>
    <row r="568" spans="2:256" x14ac:dyDescent="0.2">
      <c r="B568" s="48"/>
      <c r="C568" s="48"/>
      <c r="D568" s="48"/>
      <c r="E568" s="48"/>
      <c r="F568" s="48"/>
      <c r="G568" s="48"/>
      <c r="H568" s="48"/>
      <c r="I568" s="48"/>
      <c r="J568" s="48"/>
      <c r="K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row>
    <row r="569" spans="2:256" x14ac:dyDescent="0.2">
      <c r="B569" s="48"/>
      <c r="C569" s="48"/>
      <c r="D569" s="48"/>
      <c r="E569" s="48"/>
      <c r="F569" s="48"/>
      <c r="G569" s="48"/>
      <c r="H569" s="48"/>
      <c r="I569" s="48"/>
      <c r="J569" s="48"/>
      <c r="K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M569" s="48"/>
      <c r="EN569" s="48"/>
      <c r="EO569" s="48"/>
      <c r="EP569" s="48"/>
      <c r="EQ569" s="48"/>
      <c r="ER569" s="48"/>
      <c r="ES569" s="48"/>
      <c r="ET569" s="48"/>
      <c r="EU569" s="48"/>
      <c r="EV569" s="48"/>
      <c r="EW569" s="48"/>
      <c r="EX569" s="48"/>
      <c r="EY569" s="48"/>
      <c r="EZ569" s="48"/>
      <c r="FA569" s="48"/>
      <c r="FB569" s="48"/>
      <c r="FC569" s="48"/>
      <c r="FD569" s="48"/>
      <c r="FE569" s="48"/>
      <c r="FF569" s="48"/>
      <c r="FG569" s="48"/>
      <c r="FH569" s="48"/>
      <c r="FI569" s="48"/>
      <c r="FJ569" s="48"/>
      <c r="FK569" s="48"/>
      <c r="FL569" s="48"/>
      <c r="FM569" s="48"/>
      <c r="FN569" s="48"/>
      <c r="FO569" s="48"/>
      <c r="FP569" s="48"/>
      <c r="FQ569" s="48"/>
      <c r="FR569" s="48"/>
      <c r="FS569" s="48"/>
      <c r="FT569" s="48"/>
      <c r="FU569" s="48"/>
      <c r="FV569" s="48"/>
      <c r="FW569" s="48"/>
      <c r="FX569" s="48"/>
      <c r="FY569" s="48"/>
      <c r="FZ569" s="48"/>
      <c r="GA569" s="48"/>
      <c r="GB569" s="48"/>
      <c r="GC569" s="48"/>
      <c r="GD569" s="48"/>
      <c r="GE569" s="48"/>
      <c r="GF569" s="48"/>
      <c r="GG569" s="48"/>
      <c r="GH569" s="48"/>
      <c r="GI569" s="48"/>
      <c r="GJ569" s="48"/>
      <c r="GK569" s="48"/>
      <c r="GL569" s="48"/>
      <c r="GM569" s="48"/>
      <c r="GN569" s="48"/>
      <c r="GO569" s="48"/>
      <c r="GP569" s="48"/>
      <c r="GQ569" s="48"/>
      <c r="GR569" s="48"/>
      <c r="GS569" s="48"/>
      <c r="GT569" s="48"/>
      <c r="GU569" s="48"/>
      <c r="GV569" s="48"/>
      <c r="GW569" s="48"/>
      <c r="GX569" s="48"/>
      <c r="GY569" s="48"/>
      <c r="GZ569" s="48"/>
      <c r="HA569" s="48"/>
      <c r="HB569" s="48"/>
      <c r="HC569" s="48"/>
      <c r="HD569" s="48"/>
      <c r="HE569" s="48"/>
      <c r="HF569" s="48"/>
      <c r="HG569" s="48"/>
      <c r="HH569" s="48"/>
      <c r="HI569" s="48"/>
      <c r="HJ569" s="48"/>
      <c r="HK569" s="48"/>
      <c r="HL569" s="48"/>
      <c r="HM569" s="48"/>
      <c r="HN569" s="48"/>
      <c r="HO569" s="48"/>
      <c r="HP569" s="48"/>
      <c r="HQ569" s="48"/>
      <c r="HR569" s="48"/>
      <c r="HS569" s="48"/>
      <c r="HT569" s="48"/>
      <c r="HU569" s="48"/>
      <c r="HV569" s="48"/>
      <c r="HW569" s="48"/>
      <c r="HX569" s="48"/>
      <c r="HY569" s="48"/>
      <c r="HZ569" s="48"/>
      <c r="IA569" s="48"/>
      <c r="IB569" s="48"/>
      <c r="IC569" s="48"/>
      <c r="ID569" s="48"/>
      <c r="IE569" s="48"/>
      <c r="IF569" s="48"/>
      <c r="IG569" s="48"/>
      <c r="IH569" s="48"/>
      <c r="II569" s="48"/>
      <c r="IJ569" s="48"/>
      <c r="IK569" s="48"/>
      <c r="IL569" s="48"/>
      <c r="IM569" s="48"/>
      <c r="IN569" s="48"/>
      <c r="IO569" s="48"/>
      <c r="IP569" s="48"/>
      <c r="IQ569" s="48"/>
      <c r="IR569" s="48"/>
      <c r="IS569" s="48"/>
      <c r="IT569" s="48"/>
      <c r="IU569" s="48"/>
      <c r="IV569" s="48"/>
    </row>
    <row r="570" spans="2:256" x14ac:dyDescent="0.2">
      <c r="B570" s="48"/>
      <c r="C570" s="48"/>
      <c r="D570" s="48"/>
      <c r="E570" s="48"/>
      <c r="F570" s="48"/>
      <c r="G570" s="48"/>
      <c r="H570" s="48"/>
      <c r="I570" s="48"/>
      <c r="J570" s="48"/>
      <c r="K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c r="GT570" s="48"/>
      <c r="GU570" s="48"/>
      <c r="GV570" s="48"/>
      <c r="GW570" s="48"/>
      <c r="GX570" s="48"/>
      <c r="GY570" s="48"/>
      <c r="GZ570" s="48"/>
      <c r="HA570" s="48"/>
      <c r="HB570" s="48"/>
      <c r="HC570" s="48"/>
      <c r="HD570" s="48"/>
      <c r="HE570" s="48"/>
      <c r="HF570" s="48"/>
      <c r="HG570" s="48"/>
      <c r="HH570" s="48"/>
      <c r="HI570" s="48"/>
      <c r="HJ570" s="48"/>
      <c r="HK570" s="48"/>
      <c r="HL570" s="48"/>
      <c r="HM570" s="48"/>
      <c r="HN570" s="48"/>
      <c r="HO570" s="48"/>
      <c r="HP570" s="48"/>
      <c r="HQ570" s="48"/>
      <c r="HR570" s="48"/>
      <c r="HS570" s="48"/>
      <c r="HT570" s="48"/>
      <c r="HU570" s="48"/>
      <c r="HV570" s="48"/>
      <c r="HW570" s="48"/>
      <c r="HX570" s="48"/>
      <c r="HY570" s="48"/>
      <c r="HZ570" s="48"/>
      <c r="IA570" s="48"/>
      <c r="IB570" s="48"/>
      <c r="IC570" s="48"/>
      <c r="ID570" s="48"/>
      <c r="IE570" s="48"/>
      <c r="IF570" s="48"/>
      <c r="IG570" s="48"/>
      <c r="IH570" s="48"/>
      <c r="II570" s="48"/>
      <c r="IJ570" s="48"/>
      <c r="IK570" s="48"/>
      <c r="IL570" s="48"/>
      <c r="IM570" s="48"/>
      <c r="IN570" s="48"/>
      <c r="IO570" s="48"/>
      <c r="IP570" s="48"/>
      <c r="IQ570" s="48"/>
      <c r="IR570" s="48"/>
      <c r="IS570" s="48"/>
      <c r="IT570" s="48"/>
      <c r="IU570" s="48"/>
      <c r="IV570" s="48"/>
    </row>
    <row r="571" spans="2:256" x14ac:dyDescent="0.2">
      <c r="B571" s="48"/>
      <c r="C571" s="48"/>
      <c r="D571" s="48"/>
      <c r="E571" s="48"/>
      <c r="F571" s="48"/>
      <c r="G571" s="48"/>
      <c r="H571" s="48"/>
      <c r="I571" s="48"/>
      <c r="J571" s="48"/>
      <c r="K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c r="GL571" s="48"/>
      <c r="GM571" s="48"/>
      <c r="GN571" s="48"/>
      <c r="GO571" s="48"/>
      <c r="GP571" s="48"/>
      <c r="GQ571" s="48"/>
      <c r="GR571" s="48"/>
      <c r="GS571" s="48"/>
      <c r="GT571" s="48"/>
      <c r="GU571" s="48"/>
      <c r="GV571" s="48"/>
      <c r="GW571" s="48"/>
      <c r="GX571" s="48"/>
      <c r="GY571" s="48"/>
      <c r="GZ571" s="48"/>
      <c r="HA571" s="48"/>
      <c r="HB571" s="48"/>
      <c r="HC571" s="48"/>
      <c r="HD571" s="48"/>
      <c r="HE571" s="48"/>
      <c r="HF571" s="48"/>
      <c r="HG571" s="48"/>
      <c r="HH571" s="48"/>
      <c r="HI571" s="48"/>
      <c r="HJ571" s="48"/>
      <c r="HK571" s="48"/>
      <c r="HL571" s="48"/>
      <c r="HM571" s="48"/>
      <c r="HN571" s="48"/>
      <c r="HO571" s="48"/>
      <c r="HP571" s="48"/>
      <c r="HQ571" s="48"/>
      <c r="HR571" s="48"/>
      <c r="HS571" s="48"/>
      <c r="HT571" s="48"/>
      <c r="HU571" s="48"/>
      <c r="HV571" s="48"/>
      <c r="HW571" s="48"/>
      <c r="HX571" s="48"/>
      <c r="HY571" s="48"/>
      <c r="HZ571" s="48"/>
      <c r="IA571" s="48"/>
      <c r="IB571" s="48"/>
      <c r="IC571" s="48"/>
      <c r="ID571" s="48"/>
      <c r="IE571" s="48"/>
      <c r="IF571" s="48"/>
      <c r="IG571" s="48"/>
      <c r="IH571" s="48"/>
      <c r="II571" s="48"/>
      <c r="IJ571" s="48"/>
      <c r="IK571" s="48"/>
      <c r="IL571" s="48"/>
      <c r="IM571" s="48"/>
      <c r="IN571" s="48"/>
      <c r="IO571" s="48"/>
      <c r="IP571" s="48"/>
      <c r="IQ571" s="48"/>
      <c r="IR571" s="48"/>
      <c r="IS571" s="48"/>
      <c r="IT571" s="48"/>
      <c r="IU571" s="48"/>
      <c r="IV571" s="48"/>
    </row>
    <row r="572" spans="2:256" x14ac:dyDescent="0.2">
      <c r="B572" s="48"/>
      <c r="C572" s="48"/>
      <c r="D572" s="48"/>
      <c r="E572" s="48"/>
      <c r="F572" s="48"/>
      <c r="G572" s="48"/>
      <c r="H572" s="48"/>
      <c r="I572" s="48"/>
      <c r="J572" s="48"/>
      <c r="K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c r="GT572" s="48"/>
      <c r="GU572" s="48"/>
      <c r="GV572" s="48"/>
      <c r="GW572" s="48"/>
      <c r="GX572" s="48"/>
      <c r="GY572" s="48"/>
      <c r="GZ572" s="48"/>
      <c r="HA572" s="48"/>
      <c r="HB572" s="48"/>
      <c r="HC572" s="48"/>
      <c r="HD572" s="48"/>
      <c r="HE572" s="48"/>
      <c r="HF572" s="48"/>
      <c r="HG572" s="48"/>
      <c r="HH572" s="48"/>
      <c r="HI572" s="48"/>
      <c r="HJ572" s="48"/>
      <c r="HK572" s="48"/>
      <c r="HL572" s="48"/>
      <c r="HM572" s="48"/>
      <c r="HN572" s="48"/>
      <c r="HO572" s="48"/>
      <c r="HP572" s="48"/>
      <c r="HQ572" s="48"/>
      <c r="HR572" s="48"/>
      <c r="HS572" s="48"/>
      <c r="HT572" s="48"/>
      <c r="HU572" s="48"/>
      <c r="HV572" s="48"/>
      <c r="HW572" s="48"/>
      <c r="HX572" s="48"/>
      <c r="HY572" s="48"/>
      <c r="HZ572" s="48"/>
      <c r="IA572" s="48"/>
      <c r="IB572" s="48"/>
      <c r="IC572" s="48"/>
      <c r="ID572" s="48"/>
      <c r="IE572" s="48"/>
      <c r="IF572" s="48"/>
      <c r="IG572" s="48"/>
      <c r="IH572" s="48"/>
      <c r="II572" s="48"/>
      <c r="IJ572" s="48"/>
      <c r="IK572" s="48"/>
      <c r="IL572" s="48"/>
      <c r="IM572" s="48"/>
      <c r="IN572" s="48"/>
      <c r="IO572" s="48"/>
      <c r="IP572" s="48"/>
      <c r="IQ572" s="48"/>
      <c r="IR572" s="48"/>
      <c r="IS572" s="48"/>
      <c r="IT572" s="48"/>
      <c r="IU572" s="48"/>
      <c r="IV572" s="48"/>
    </row>
    <row r="573" spans="2:256" x14ac:dyDescent="0.2">
      <c r="B573" s="48"/>
      <c r="C573" s="48"/>
      <c r="D573" s="48"/>
      <c r="E573" s="48"/>
      <c r="F573" s="48"/>
      <c r="G573" s="48"/>
      <c r="H573" s="48"/>
      <c r="I573" s="48"/>
      <c r="J573" s="48"/>
      <c r="K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c r="GT573" s="48"/>
      <c r="GU573" s="48"/>
      <c r="GV573" s="48"/>
      <c r="GW573" s="48"/>
      <c r="GX573" s="48"/>
      <c r="GY573" s="48"/>
      <c r="GZ573" s="48"/>
      <c r="HA573" s="48"/>
      <c r="HB573" s="48"/>
      <c r="HC573" s="48"/>
      <c r="HD573" s="48"/>
      <c r="HE573" s="48"/>
      <c r="HF573" s="48"/>
      <c r="HG573" s="48"/>
      <c r="HH573" s="48"/>
      <c r="HI573" s="48"/>
      <c r="HJ573" s="48"/>
      <c r="HK573" s="48"/>
      <c r="HL573" s="48"/>
      <c r="HM573" s="48"/>
      <c r="HN573" s="48"/>
      <c r="HO573" s="48"/>
      <c r="HP573" s="48"/>
      <c r="HQ573" s="48"/>
      <c r="HR573" s="48"/>
      <c r="HS573" s="48"/>
      <c r="HT573" s="48"/>
      <c r="HU573" s="48"/>
      <c r="HV573" s="48"/>
      <c r="HW573" s="48"/>
      <c r="HX573" s="48"/>
      <c r="HY573" s="48"/>
      <c r="HZ573" s="48"/>
      <c r="IA573" s="48"/>
      <c r="IB573" s="48"/>
      <c r="IC573" s="48"/>
      <c r="ID573" s="48"/>
      <c r="IE573" s="48"/>
      <c r="IF573" s="48"/>
      <c r="IG573" s="48"/>
      <c r="IH573" s="48"/>
      <c r="II573" s="48"/>
      <c r="IJ573" s="48"/>
      <c r="IK573" s="48"/>
      <c r="IL573" s="48"/>
      <c r="IM573" s="48"/>
      <c r="IN573" s="48"/>
      <c r="IO573" s="48"/>
      <c r="IP573" s="48"/>
      <c r="IQ573" s="48"/>
      <c r="IR573" s="48"/>
      <c r="IS573" s="48"/>
      <c r="IT573" s="48"/>
      <c r="IU573" s="48"/>
      <c r="IV573" s="48"/>
    </row>
    <row r="574" spans="2:256" x14ac:dyDescent="0.2">
      <c r="B574" s="48"/>
      <c r="C574" s="48"/>
      <c r="D574" s="48"/>
      <c r="E574" s="48"/>
      <c r="F574" s="48"/>
      <c r="G574" s="48"/>
      <c r="H574" s="48"/>
      <c r="I574" s="48"/>
      <c r="J574" s="48"/>
      <c r="K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c r="GT574" s="48"/>
      <c r="GU574" s="48"/>
      <c r="GV574" s="48"/>
      <c r="GW574" s="48"/>
      <c r="GX574" s="48"/>
      <c r="GY574" s="48"/>
      <c r="GZ574" s="48"/>
      <c r="HA574" s="48"/>
      <c r="HB574" s="48"/>
      <c r="HC574" s="48"/>
      <c r="HD574" s="48"/>
      <c r="HE574" s="48"/>
      <c r="HF574" s="48"/>
      <c r="HG574" s="48"/>
      <c r="HH574" s="48"/>
      <c r="HI574" s="48"/>
      <c r="HJ574" s="48"/>
      <c r="HK574" s="48"/>
      <c r="HL574" s="48"/>
      <c r="HM574" s="48"/>
      <c r="HN574" s="48"/>
      <c r="HO574" s="48"/>
      <c r="HP574" s="48"/>
      <c r="HQ574" s="48"/>
      <c r="HR574" s="48"/>
      <c r="HS574" s="48"/>
      <c r="HT574" s="48"/>
      <c r="HU574" s="48"/>
      <c r="HV574" s="48"/>
      <c r="HW574" s="48"/>
      <c r="HX574" s="48"/>
      <c r="HY574" s="48"/>
      <c r="HZ574" s="48"/>
      <c r="IA574" s="48"/>
      <c r="IB574" s="48"/>
      <c r="IC574" s="48"/>
      <c r="ID574" s="48"/>
      <c r="IE574" s="48"/>
      <c r="IF574" s="48"/>
      <c r="IG574" s="48"/>
      <c r="IH574" s="48"/>
      <c r="II574" s="48"/>
      <c r="IJ574" s="48"/>
      <c r="IK574" s="48"/>
      <c r="IL574" s="48"/>
      <c r="IM574" s="48"/>
      <c r="IN574" s="48"/>
      <c r="IO574" s="48"/>
      <c r="IP574" s="48"/>
      <c r="IQ574" s="48"/>
      <c r="IR574" s="48"/>
      <c r="IS574" s="48"/>
      <c r="IT574" s="48"/>
      <c r="IU574" s="48"/>
      <c r="IV574" s="48"/>
    </row>
    <row r="575" spans="2:256" x14ac:dyDescent="0.2">
      <c r="B575" s="48"/>
      <c r="C575" s="48"/>
      <c r="D575" s="48"/>
      <c r="E575" s="48"/>
      <c r="F575" s="48"/>
      <c r="G575" s="48"/>
      <c r="H575" s="48"/>
      <c r="I575" s="48"/>
      <c r="J575" s="48"/>
      <c r="K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c r="GT575" s="48"/>
      <c r="GU575" s="48"/>
      <c r="GV575" s="48"/>
      <c r="GW575" s="48"/>
      <c r="GX575" s="48"/>
      <c r="GY575" s="48"/>
      <c r="GZ575" s="48"/>
      <c r="HA575" s="48"/>
      <c r="HB575" s="48"/>
      <c r="HC575" s="48"/>
      <c r="HD575" s="48"/>
      <c r="HE575" s="48"/>
      <c r="HF575" s="48"/>
      <c r="HG575" s="48"/>
      <c r="HH575" s="48"/>
      <c r="HI575" s="48"/>
      <c r="HJ575" s="48"/>
      <c r="HK575" s="48"/>
      <c r="HL575" s="48"/>
      <c r="HM575" s="48"/>
      <c r="HN575" s="48"/>
      <c r="HO575" s="48"/>
      <c r="HP575" s="48"/>
      <c r="HQ575" s="48"/>
      <c r="HR575" s="48"/>
      <c r="HS575" s="48"/>
      <c r="HT575" s="48"/>
      <c r="HU575" s="48"/>
      <c r="HV575" s="48"/>
      <c r="HW575" s="48"/>
      <c r="HX575" s="48"/>
      <c r="HY575" s="48"/>
      <c r="HZ575" s="48"/>
      <c r="IA575" s="48"/>
      <c r="IB575" s="48"/>
      <c r="IC575" s="48"/>
      <c r="ID575" s="48"/>
      <c r="IE575" s="48"/>
      <c r="IF575" s="48"/>
      <c r="IG575" s="48"/>
      <c r="IH575" s="48"/>
      <c r="II575" s="48"/>
      <c r="IJ575" s="48"/>
      <c r="IK575" s="48"/>
      <c r="IL575" s="48"/>
      <c r="IM575" s="48"/>
      <c r="IN575" s="48"/>
      <c r="IO575" s="48"/>
      <c r="IP575" s="48"/>
      <c r="IQ575" s="48"/>
      <c r="IR575" s="48"/>
      <c r="IS575" s="48"/>
      <c r="IT575" s="48"/>
      <c r="IU575" s="48"/>
      <c r="IV575" s="48"/>
    </row>
    <row r="576" spans="2:256" x14ac:dyDescent="0.2">
      <c r="B576" s="48"/>
      <c r="C576" s="48"/>
      <c r="D576" s="48"/>
      <c r="E576" s="48"/>
      <c r="F576" s="48"/>
      <c r="G576" s="48"/>
      <c r="H576" s="48"/>
      <c r="I576" s="48"/>
      <c r="J576" s="48"/>
      <c r="K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c r="GT576" s="48"/>
      <c r="GU576" s="48"/>
      <c r="GV576" s="48"/>
      <c r="GW576" s="48"/>
      <c r="GX576" s="48"/>
      <c r="GY576" s="48"/>
      <c r="GZ576" s="48"/>
      <c r="HA576" s="48"/>
      <c r="HB576" s="48"/>
      <c r="HC576" s="48"/>
      <c r="HD576" s="48"/>
      <c r="HE576" s="48"/>
      <c r="HF576" s="48"/>
      <c r="HG576" s="48"/>
      <c r="HH576" s="48"/>
      <c r="HI576" s="48"/>
      <c r="HJ576" s="48"/>
      <c r="HK576" s="48"/>
      <c r="HL576" s="48"/>
      <c r="HM576" s="48"/>
      <c r="HN576" s="48"/>
      <c r="HO576" s="48"/>
      <c r="HP576" s="48"/>
      <c r="HQ576" s="48"/>
      <c r="HR576" s="48"/>
      <c r="HS576" s="48"/>
      <c r="HT576" s="48"/>
      <c r="HU576" s="48"/>
      <c r="HV576" s="48"/>
      <c r="HW576" s="48"/>
      <c r="HX576" s="48"/>
      <c r="HY576" s="48"/>
      <c r="HZ576" s="48"/>
      <c r="IA576" s="48"/>
      <c r="IB576" s="48"/>
      <c r="IC576" s="48"/>
      <c r="ID576" s="48"/>
      <c r="IE576" s="48"/>
      <c r="IF576" s="48"/>
      <c r="IG576" s="48"/>
      <c r="IH576" s="48"/>
      <c r="II576" s="48"/>
      <c r="IJ576" s="48"/>
      <c r="IK576" s="48"/>
      <c r="IL576" s="48"/>
      <c r="IM576" s="48"/>
      <c r="IN576" s="48"/>
      <c r="IO576" s="48"/>
      <c r="IP576" s="48"/>
      <c r="IQ576" s="48"/>
      <c r="IR576" s="48"/>
      <c r="IS576" s="48"/>
      <c r="IT576" s="48"/>
      <c r="IU576" s="48"/>
      <c r="IV576" s="48"/>
    </row>
    <row r="577" spans="2:256" x14ac:dyDescent="0.2">
      <c r="B577" s="48"/>
      <c r="C577" s="48"/>
      <c r="D577" s="48"/>
      <c r="E577" s="48"/>
      <c r="F577" s="48"/>
      <c r="G577" s="48"/>
      <c r="H577" s="48"/>
      <c r="I577" s="48"/>
      <c r="J577" s="48"/>
      <c r="K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c r="GT577" s="48"/>
      <c r="GU577" s="48"/>
      <c r="GV577" s="48"/>
      <c r="GW577" s="48"/>
      <c r="GX577" s="48"/>
      <c r="GY577" s="48"/>
      <c r="GZ577" s="48"/>
      <c r="HA577" s="48"/>
      <c r="HB577" s="48"/>
      <c r="HC577" s="48"/>
      <c r="HD577" s="48"/>
      <c r="HE577" s="48"/>
      <c r="HF577" s="48"/>
      <c r="HG577" s="48"/>
      <c r="HH577" s="48"/>
      <c r="HI577" s="48"/>
      <c r="HJ577" s="48"/>
      <c r="HK577" s="48"/>
      <c r="HL577" s="48"/>
      <c r="HM577" s="48"/>
      <c r="HN577" s="48"/>
      <c r="HO577" s="48"/>
      <c r="HP577" s="48"/>
      <c r="HQ577" s="48"/>
      <c r="HR577" s="48"/>
      <c r="HS577" s="48"/>
      <c r="HT577" s="48"/>
      <c r="HU577" s="48"/>
      <c r="HV577" s="48"/>
      <c r="HW577" s="48"/>
      <c r="HX577" s="48"/>
      <c r="HY577" s="48"/>
      <c r="HZ577" s="48"/>
      <c r="IA577" s="48"/>
      <c r="IB577" s="48"/>
      <c r="IC577" s="48"/>
      <c r="ID577" s="48"/>
      <c r="IE577" s="48"/>
      <c r="IF577" s="48"/>
      <c r="IG577" s="48"/>
      <c r="IH577" s="48"/>
      <c r="II577" s="48"/>
      <c r="IJ577" s="48"/>
      <c r="IK577" s="48"/>
      <c r="IL577" s="48"/>
      <c r="IM577" s="48"/>
      <c r="IN577" s="48"/>
      <c r="IO577" s="48"/>
      <c r="IP577" s="48"/>
      <c r="IQ577" s="48"/>
      <c r="IR577" s="48"/>
      <c r="IS577" s="48"/>
      <c r="IT577" s="48"/>
      <c r="IU577" s="48"/>
      <c r="IV577" s="48"/>
    </row>
    <row r="578" spans="2:256" x14ac:dyDescent="0.2">
      <c r="B578" s="48"/>
      <c r="C578" s="48"/>
      <c r="D578" s="48"/>
      <c r="E578" s="48"/>
      <c r="F578" s="48"/>
      <c r="G578" s="48"/>
      <c r="H578" s="48"/>
      <c r="I578" s="48"/>
      <c r="J578" s="48"/>
      <c r="K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c r="GT578" s="48"/>
      <c r="GU578" s="48"/>
      <c r="GV578" s="48"/>
      <c r="GW578" s="48"/>
      <c r="GX578" s="48"/>
      <c r="GY578" s="48"/>
      <c r="GZ578" s="48"/>
      <c r="HA578" s="48"/>
      <c r="HB578" s="48"/>
      <c r="HC578" s="48"/>
      <c r="HD578" s="48"/>
      <c r="HE578" s="48"/>
      <c r="HF578" s="48"/>
      <c r="HG578" s="48"/>
      <c r="HH578" s="48"/>
      <c r="HI578" s="48"/>
      <c r="HJ578" s="48"/>
      <c r="HK578" s="48"/>
      <c r="HL578" s="48"/>
      <c r="HM578" s="48"/>
      <c r="HN578" s="48"/>
      <c r="HO578" s="48"/>
      <c r="HP578" s="48"/>
      <c r="HQ578" s="48"/>
      <c r="HR578" s="48"/>
      <c r="HS578" s="48"/>
      <c r="HT578" s="48"/>
      <c r="HU578" s="48"/>
      <c r="HV578" s="48"/>
      <c r="HW578" s="48"/>
      <c r="HX578" s="48"/>
      <c r="HY578" s="48"/>
      <c r="HZ578" s="48"/>
      <c r="IA578" s="48"/>
      <c r="IB578" s="48"/>
      <c r="IC578" s="48"/>
      <c r="ID578" s="48"/>
      <c r="IE578" s="48"/>
      <c r="IF578" s="48"/>
      <c r="IG578" s="48"/>
      <c r="IH578" s="48"/>
      <c r="II578" s="48"/>
      <c r="IJ578" s="48"/>
      <c r="IK578" s="48"/>
      <c r="IL578" s="48"/>
      <c r="IM578" s="48"/>
      <c r="IN578" s="48"/>
      <c r="IO578" s="48"/>
      <c r="IP578" s="48"/>
      <c r="IQ578" s="48"/>
      <c r="IR578" s="48"/>
      <c r="IS578" s="48"/>
      <c r="IT578" s="48"/>
      <c r="IU578" s="48"/>
      <c r="IV578" s="48"/>
    </row>
    <row r="579" spans="2:256" x14ac:dyDescent="0.2">
      <c r="B579" s="48"/>
      <c r="C579" s="48"/>
      <c r="D579" s="48"/>
      <c r="E579" s="48"/>
      <c r="F579" s="48"/>
      <c r="G579" s="48"/>
      <c r="H579" s="48"/>
      <c r="I579" s="48"/>
      <c r="J579" s="48"/>
      <c r="K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c r="GT579" s="48"/>
      <c r="GU579" s="48"/>
      <c r="GV579" s="48"/>
      <c r="GW579" s="48"/>
      <c r="GX579" s="48"/>
      <c r="GY579" s="48"/>
      <c r="GZ579" s="48"/>
      <c r="HA579" s="48"/>
      <c r="HB579" s="48"/>
      <c r="HC579" s="48"/>
      <c r="HD579" s="48"/>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row>
    <row r="580" spans="2:256" x14ac:dyDescent="0.2">
      <c r="B580" s="48"/>
      <c r="C580" s="48"/>
      <c r="D580" s="48"/>
      <c r="E580" s="48"/>
      <c r="F580" s="48"/>
      <c r="G580" s="48"/>
      <c r="H580" s="48"/>
      <c r="I580" s="48"/>
      <c r="J580" s="48"/>
      <c r="K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c r="GT580" s="48"/>
      <c r="GU580" s="48"/>
      <c r="GV580" s="48"/>
      <c r="GW580" s="48"/>
      <c r="GX580" s="48"/>
      <c r="GY580" s="48"/>
      <c r="GZ580" s="48"/>
      <c r="HA580" s="48"/>
      <c r="HB580" s="48"/>
      <c r="HC580" s="48"/>
      <c r="HD580" s="48"/>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row>
    <row r="581" spans="2:256" x14ac:dyDescent="0.2">
      <c r="B581" s="48"/>
      <c r="C581" s="48"/>
      <c r="D581" s="48"/>
      <c r="E581" s="48"/>
      <c r="F581" s="48"/>
      <c r="G581" s="48"/>
      <c r="H581" s="48"/>
      <c r="I581" s="48"/>
      <c r="J581" s="48"/>
      <c r="K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c r="GT581" s="48"/>
      <c r="GU581" s="48"/>
      <c r="GV581" s="48"/>
      <c r="GW581" s="48"/>
      <c r="GX581" s="48"/>
      <c r="GY581" s="48"/>
      <c r="GZ581" s="48"/>
      <c r="HA581" s="48"/>
      <c r="HB581" s="48"/>
      <c r="HC581" s="48"/>
      <c r="HD581" s="48"/>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row>
    <row r="582" spans="2:256" x14ac:dyDescent="0.2">
      <c r="B582" s="48"/>
      <c r="C582" s="48"/>
      <c r="D582" s="48"/>
      <c r="E582" s="48"/>
      <c r="F582" s="48"/>
      <c r="G582" s="48"/>
      <c r="H582" s="48"/>
      <c r="I582" s="48"/>
      <c r="J582" s="48"/>
      <c r="K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c r="GT582" s="48"/>
      <c r="GU582" s="48"/>
      <c r="GV582" s="48"/>
      <c r="GW582" s="48"/>
      <c r="GX582" s="48"/>
      <c r="GY582" s="48"/>
      <c r="GZ582" s="48"/>
      <c r="HA582" s="48"/>
      <c r="HB582" s="48"/>
      <c r="HC582" s="48"/>
      <c r="HD582" s="48"/>
      <c r="HE582" s="48"/>
      <c r="HF582" s="48"/>
      <c r="HG582" s="48"/>
      <c r="HH582" s="48"/>
      <c r="HI582" s="48"/>
      <c r="HJ582" s="48"/>
      <c r="HK582" s="48"/>
      <c r="HL582" s="48"/>
      <c r="HM582" s="48"/>
      <c r="HN582" s="48"/>
      <c r="HO582" s="48"/>
      <c r="HP582" s="48"/>
      <c r="HQ582" s="48"/>
      <c r="HR582" s="48"/>
      <c r="HS582" s="48"/>
      <c r="HT582" s="48"/>
      <c r="HU582" s="48"/>
      <c r="HV582" s="48"/>
      <c r="HW582" s="48"/>
      <c r="HX582" s="48"/>
      <c r="HY582" s="48"/>
      <c r="HZ582" s="48"/>
      <c r="IA582" s="48"/>
      <c r="IB582" s="48"/>
      <c r="IC582" s="48"/>
      <c r="ID582" s="48"/>
      <c r="IE582" s="48"/>
      <c r="IF582" s="48"/>
      <c r="IG582" s="48"/>
      <c r="IH582" s="48"/>
      <c r="II582" s="48"/>
      <c r="IJ582" s="48"/>
      <c r="IK582" s="48"/>
      <c r="IL582" s="48"/>
      <c r="IM582" s="48"/>
      <c r="IN582" s="48"/>
      <c r="IO582" s="48"/>
      <c r="IP582" s="48"/>
      <c r="IQ582" s="48"/>
      <c r="IR582" s="48"/>
      <c r="IS582" s="48"/>
      <c r="IT582" s="48"/>
      <c r="IU582" s="48"/>
      <c r="IV582" s="48"/>
    </row>
    <row r="583" spans="2:256" x14ac:dyDescent="0.2">
      <c r="B583" s="48"/>
      <c r="C583" s="48"/>
      <c r="D583" s="48"/>
      <c r="E583" s="48"/>
      <c r="F583" s="48"/>
      <c r="G583" s="48"/>
      <c r="H583" s="48"/>
      <c r="I583" s="48"/>
      <c r="J583" s="48"/>
      <c r="K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c r="GT583" s="48"/>
      <c r="GU583" s="48"/>
      <c r="GV583" s="48"/>
      <c r="GW583" s="48"/>
      <c r="GX583" s="48"/>
      <c r="GY583" s="48"/>
      <c r="GZ583" s="48"/>
      <c r="HA583" s="48"/>
      <c r="HB583" s="48"/>
      <c r="HC583" s="48"/>
      <c r="HD583" s="48"/>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row>
    <row r="584" spans="2:256" x14ac:dyDescent="0.2">
      <c r="B584" s="48"/>
      <c r="C584" s="48"/>
      <c r="D584" s="48"/>
      <c r="E584" s="48"/>
      <c r="F584" s="48"/>
      <c r="G584" s="48"/>
      <c r="H584" s="48"/>
      <c r="I584" s="48"/>
      <c r="J584" s="48"/>
      <c r="K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c r="GT584" s="48"/>
      <c r="GU584" s="48"/>
      <c r="GV584" s="48"/>
      <c r="GW584" s="48"/>
      <c r="GX584" s="48"/>
      <c r="GY584" s="48"/>
      <c r="GZ584" s="48"/>
      <c r="HA584" s="48"/>
      <c r="HB584" s="48"/>
      <c r="HC584" s="48"/>
      <c r="HD584" s="48"/>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row>
    <row r="585" spans="2:256" x14ac:dyDescent="0.2">
      <c r="B585" s="48"/>
      <c r="C585" s="48"/>
      <c r="D585" s="48"/>
      <c r="E585" s="48"/>
      <c r="F585" s="48"/>
      <c r="G585" s="48"/>
      <c r="H585" s="48"/>
      <c r="I585" s="48"/>
      <c r="J585" s="48"/>
      <c r="K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c r="GT585" s="48"/>
      <c r="GU585" s="48"/>
      <c r="GV585" s="48"/>
      <c r="GW585" s="48"/>
      <c r="GX585" s="48"/>
      <c r="GY585" s="48"/>
      <c r="GZ585" s="48"/>
      <c r="HA585" s="48"/>
      <c r="HB585" s="48"/>
      <c r="HC585" s="48"/>
      <c r="HD585" s="48"/>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row>
    <row r="586" spans="2:256" x14ac:dyDescent="0.2">
      <c r="B586" s="48"/>
      <c r="C586" s="48"/>
      <c r="D586" s="48"/>
      <c r="E586" s="48"/>
      <c r="F586" s="48"/>
      <c r="G586" s="48"/>
      <c r="H586" s="48"/>
      <c r="I586" s="48"/>
      <c r="J586" s="48"/>
      <c r="K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c r="GT586" s="48"/>
      <c r="GU586" s="48"/>
      <c r="GV586" s="48"/>
      <c r="GW586" s="48"/>
      <c r="GX586" s="48"/>
      <c r="GY586" s="48"/>
      <c r="GZ586" s="48"/>
      <c r="HA586" s="48"/>
      <c r="HB586" s="48"/>
      <c r="HC586" s="48"/>
      <c r="HD586" s="48"/>
      <c r="HE586" s="48"/>
      <c r="HF586" s="48"/>
      <c r="HG586" s="48"/>
      <c r="HH586" s="48"/>
      <c r="HI586" s="48"/>
      <c r="HJ586" s="48"/>
      <c r="HK586" s="48"/>
      <c r="HL586" s="48"/>
      <c r="HM586" s="48"/>
      <c r="HN586" s="48"/>
      <c r="HO586" s="48"/>
      <c r="HP586" s="48"/>
      <c r="HQ586" s="48"/>
      <c r="HR586" s="48"/>
      <c r="HS586" s="48"/>
      <c r="HT586" s="48"/>
      <c r="HU586" s="48"/>
      <c r="HV586" s="48"/>
      <c r="HW586" s="48"/>
      <c r="HX586" s="48"/>
      <c r="HY586" s="48"/>
      <c r="HZ586" s="48"/>
      <c r="IA586" s="48"/>
      <c r="IB586" s="48"/>
      <c r="IC586" s="48"/>
      <c r="ID586" s="48"/>
      <c r="IE586" s="48"/>
      <c r="IF586" s="48"/>
      <c r="IG586" s="48"/>
      <c r="IH586" s="48"/>
      <c r="II586" s="48"/>
      <c r="IJ586" s="48"/>
      <c r="IK586" s="48"/>
      <c r="IL586" s="48"/>
      <c r="IM586" s="48"/>
      <c r="IN586" s="48"/>
      <c r="IO586" s="48"/>
      <c r="IP586" s="48"/>
      <c r="IQ586" s="48"/>
      <c r="IR586" s="48"/>
      <c r="IS586" s="48"/>
      <c r="IT586" s="48"/>
      <c r="IU586" s="48"/>
      <c r="IV586" s="48"/>
    </row>
    <row r="587" spans="2:256" x14ac:dyDescent="0.2">
      <c r="B587" s="48"/>
      <c r="C587" s="48"/>
      <c r="D587" s="48"/>
      <c r="E587" s="48"/>
      <c r="F587" s="48"/>
      <c r="G587" s="48"/>
      <c r="H587" s="48"/>
      <c r="I587" s="48"/>
      <c r="J587" s="48"/>
      <c r="K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c r="GT587" s="48"/>
      <c r="GU587" s="48"/>
      <c r="GV587" s="48"/>
      <c r="GW587" s="48"/>
      <c r="GX587" s="48"/>
      <c r="GY587" s="48"/>
      <c r="GZ587" s="48"/>
      <c r="HA587" s="48"/>
      <c r="HB587" s="48"/>
      <c r="HC587" s="48"/>
      <c r="HD587" s="48"/>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row>
    <row r="588" spans="2:256" x14ac:dyDescent="0.2">
      <c r="B588" s="48"/>
      <c r="C588" s="48"/>
      <c r="D588" s="48"/>
      <c r="E588" s="48"/>
      <c r="F588" s="48"/>
      <c r="G588" s="48"/>
      <c r="H588" s="48"/>
      <c r="I588" s="48"/>
      <c r="J588" s="48"/>
      <c r="K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c r="GT588" s="48"/>
      <c r="GU588" s="48"/>
      <c r="GV588" s="48"/>
      <c r="GW588" s="48"/>
      <c r="GX588" s="48"/>
      <c r="GY588" s="48"/>
      <c r="GZ588" s="48"/>
      <c r="HA588" s="48"/>
      <c r="HB588" s="48"/>
      <c r="HC588" s="48"/>
      <c r="HD588" s="48"/>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row>
    <row r="589" spans="2:256" x14ac:dyDescent="0.2">
      <c r="B589" s="48"/>
      <c r="C589" s="48"/>
      <c r="D589" s="48"/>
      <c r="E589" s="48"/>
      <c r="F589" s="48"/>
      <c r="G589" s="48"/>
      <c r="H589" s="48"/>
      <c r="I589" s="48"/>
      <c r="J589" s="48"/>
      <c r="K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c r="GT589" s="48"/>
      <c r="GU589" s="48"/>
      <c r="GV589" s="48"/>
      <c r="GW589" s="48"/>
      <c r="GX589" s="48"/>
      <c r="GY589" s="48"/>
      <c r="GZ589" s="48"/>
      <c r="HA589" s="48"/>
      <c r="HB589" s="48"/>
      <c r="HC589" s="48"/>
      <c r="HD589" s="48"/>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row>
    <row r="590" spans="2:256" x14ac:dyDescent="0.2">
      <c r="B590" s="48"/>
      <c r="C590" s="48"/>
      <c r="D590" s="48"/>
      <c r="E590" s="48"/>
      <c r="F590" s="48"/>
      <c r="G590" s="48"/>
      <c r="H590" s="48"/>
      <c r="I590" s="48"/>
      <c r="J590" s="48"/>
      <c r="K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c r="GT590" s="48"/>
      <c r="GU590" s="48"/>
      <c r="GV590" s="48"/>
      <c r="GW590" s="48"/>
      <c r="GX590" s="48"/>
      <c r="GY590" s="48"/>
      <c r="GZ590" s="48"/>
      <c r="HA590" s="48"/>
      <c r="HB590" s="48"/>
      <c r="HC590" s="48"/>
      <c r="HD590" s="48"/>
      <c r="HE590" s="48"/>
      <c r="HF590" s="48"/>
      <c r="HG590" s="48"/>
      <c r="HH590" s="48"/>
      <c r="HI590" s="48"/>
      <c r="HJ590" s="48"/>
      <c r="HK590" s="48"/>
      <c r="HL590" s="48"/>
      <c r="HM590" s="48"/>
      <c r="HN590" s="48"/>
      <c r="HO590" s="48"/>
      <c r="HP590" s="48"/>
      <c r="HQ590" s="48"/>
      <c r="HR590" s="48"/>
      <c r="HS590" s="48"/>
      <c r="HT590" s="48"/>
      <c r="HU590" s="48"/>
      <c r="HV590" s="48"/>
      <c r="HW590" s="48"/>
      <c r="HX590" s="48"/>
      <c r="HY590" s="48"/>
      <c r="HZ590" s="48"/>
      <c r="IA590" s="48"/>
      <c r="IB590" s="48"/>
      <c r="IC590" s="48"/>
      <c r="ID590" s="48"/>
      <c r="IE590" s="48"/>
      <c r="IF590" s="48"/>
      <c r="IG590" s="48"/>
      <c r="IH590" s="48"/>
      <c r="II590" s="48"/>
      <c r="IJ590" s="48"/>
      <c r="IK590" s="48"/>
      <c r="IL590" s="48"/>
      <c r="IM590" s="48"/>
      <c r="IN590" s="48"/>
      <c r="IO590" s="48"/>
      <c r="IP590" s="48"/>
      <c r="IQ590" s="48"/>
      <c r="IR590" s="48"/>
      <c r="IS590" s="48"/>
      <c r="IT590" s="48"/>
      <c r="IU590" s="48"/>
      <c r="IV590" s="48"/>
    </row>
    <row r="591" spans="2:256" x14ac:dyDescent="0.2">
      <c r="B591" s="48"/>
      <c r="C591" s="48"/>
      <c r="D591" s="48"/>
      <c r="E591" s="48"/>
      <c r="F591" s="48"/>
      <c r="G591" s="48"/>
      <c r="H591" s="48"/>
      <c r="I591" s="48"/>
      <c r="J591" s="48"/>
      <c r="K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c r="GT591" s="48"/>
      <c r="GU591" s="48"/>
      <c r="GV591" s="48"/>
      <c r="GW591" s="48"/>
      <c r="GX591" s="48"/>
      <c r="GY591" s="48"/>
      <c r="GZ591" s="48"/>
      <c r="HA591" s="48"/>
      <c r="HB591" s="48"/>
      <c r="HC591" s="48"/>
      <c r="HD591" s="48"/>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row>
    <row r="592" spans="2:256" x14ac:dyDescent="0.2">
      <c r="B592" s="48"/>
      <c r="C592" s="48"/>
      <c r="D592" s="48"/>
      <c r="E592" s="48"/>
      <c r="F592" s="48"/>
      <c r="G592" s="48"/>
      <c r="H592" s="48"/>
      <c r="I592" s="48"/>
      <c r="J592" s="48"/>
      <c r="K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c r="GT592" s="48"/>
      <c r="GU592" s="48"/>
      <c r="GV592" s="48"/>
      <c r="GW592" s="48"/>
      <c r="GX592" s="48"/>
      <c r="GY592" s="48"/>
      <c r="GZ592" s="48"/>
      <c r="HA592" s="48"/>
      <c r="HB592" s="48"/>
      <c r="HC592" s="48"/>
      <c r="HD592" s="48"/>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row>
    <row r="593" spans="2:256" x14ac:dyDescent="0.2">
      <c r="B593" s="48"/>
      <c r="C593" s="48"/>
      <c r="D593" s="48"/>
      <c r="E593" s="48"/>
      <c r="F593" s="48"/>
      <c r="G593" s="48"/>
      <c r="H593" s="48"/>
      <c r="I593" s="48"/>
      <c r="J593" s="48"/>
      <c r="K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c r="GL593" s="48"/>
      <c r="GM593" s="48"/>
      <c r="GN593" s="48"/>
      <c r="GO593" s="48"/>
      <c r="GP593" s="48"/>
      <c r="GQ593" s="48"/>
      <c r="GR593" s="48"/>
      <c r="GS593" s="48"/>
      <c r="GT593" s="48"/>
      <c r="GU593" s="48"/>
      <c r="GV593" s="48"/>
      <c r="GW593" s="48"/>
      <c r="GX593" s="48"/>
      <c r="GY593" s="48"/>
      <c r="GZ593" s="48"/>
      <c r="HA593" s="48"/>
      <c r="HB593" s="48"/>
      <c r="HC593" s="48"/>
      <c r="HD593" s="48"/>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row>
    <row r="594" spans="2:256" x14ac:dyDescent="0.2">
      <c r="B594" s="48"/>
      <c r="C594" s="48"/>
      <c r="D594" s="48"/>
      <c r="E594" s="48"/>
      <c r="F594" s="48"/>
      <c r="G594" s="48"/>
      <c r="H594" s="48"/>
      <c r="I594" s="48"/>
      <c r="J594" s="48"/>
      <c r="K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c r="GT594" s="48"/>
      <c r="GU594" s="48"/>
      <c r="GV594" s="48"/>
      <c r="GW594" s="48"/>
      <c r="GX594" s="48"/>
      <c r="GY594" s="48"/>
      <c r="GZ594" s="48"/>
      <c r="HA594" s="48"/>
      <c r="HB594" s="48"/>
      <c r="HC594" s="48"/>
      <c r="HD594" s="48"/>
      <c r="HE594" s="48"/>
      <c r="HF594" s="48"/>
      <c r="HG594" s="48"/>
      <c r="HH594" s="48"/>
      <c r="HI594" s="48"/>
      <c r="HJ594" s="48"/>
      <c r="HK594" s="48"/>
      <c r="HL594" s="48"/>
      <c r="HM594" s="48"/>
      <c r="HN594" s="48"/>
      <c r="HO594" s="48"/>
      <c r="HP594" s="48"/>
      <c r="HQ594" s="48"/>
      <c r="HR594" s="48"/>
      <c r="HS594" s="48"/>
      <c r="HT594" s="48"/>
      <c r="HU594" s="48"/>
      <c r="HV594" s="48"/>
      <c r="HW594" s="48"/>
      <c r="HX594" s="48"/>
      <c r="HY594" s="48"/>
      <c r="HZ594" s="48"/>
      <c r="IA594" s="48"/>
      <c r="IB594" s="48"/>
      <c r="IC594" s="48"/>
      <c r="ID594" s="48"/>
      <c r="IE594" s="48"/>
      <c r="IF594" s="48"/>
      <c r="IG594" s="48"/>
      <c r="IH594" s="48"/>
      <c r="II594" s="48"/>
      <c r="IJ594" s="48"/>
      <c r="IK594" s="48"/>
      <c r="IL594" s="48"/>
      <c r="IM594" s="48"/>
      <c r="IN594" s="48"/>
      <c r="IO594" s="48"/>
      <c r="IP594" s="48"/>
      <c r="IQ594" s="48"/>
      <c r="IR594" s="48"/>
      <c r="IS594" s="48"/>
      <c r="IT594" s="48"/>
      <c r="IU594" s="48"/>
      <c r="IV594" s="48"/>
    </row>
    <row r="595" spans="2:256" x14ac:dyDescent="0.2">
      <c r="B595" s="48"/>
      <c r="C595" s="48"/>
      <c r="D595" s="48"/>
      <c r="E595" s="48"/>
      <c r="F595" s="48"/>
      <c r="G595" s="48"/>
      <c r="H595" s="48"/>
      <c r="I595" s="48"/>
      <c r="J595" s="48"/>
      <c r="K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c r="GT595" s="48"/>
      <c r="GU595" s="48"/>
      <c r="GV595" s="48"/>
      <c r="GW595" s="48"/>
      <c r="GX595" s="48"/>
      <c r="GY595" s="48"/>
      <c r="GZ595" s="48"/>
      <c r="HA595" s="48"/>
      <c r="HB595" s="48"/>
      <c r="HC595" s="48"/>
      <c r="HD595" s="48"/>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row>
    <row r="596" spans="2:256" x14ac:dyDescent="0.2">
      <c r="B596" s="48"/>
      <c r="C596" s="48"/>
      <c r="D596" s="48"/>
      <c r="E596" s="48"/>
      <c r="F596" s="48"/>
      <c r="G596" s="48"/>
      <c r="H596" s="48"/>
      <c r="I596" s="48"/>
      <c r="J596" s="48"/>
      <c r="K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c r="GT596" s="48"/>
      <c r="GU596" s="48"/>
      <c r="GV596" s="48"/>
      <c r="GW596" s="48"/>
      <c r="GX596" s="48"/>
      <c r="GY596" s="48"/>
      <c r="GZ596" s="48"/>
      <c r="HA596" s="48"/>
      <c r="HB596" s="48"/>
      <c r="HC596" s="48"/>
      <c r="HD596" s="48"/>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row>
    <row r="597" spans="2:256" x14ac:dyDescent="0.2">
      <c r="B597" s="48"/>
      <c r="C597" s="48"/>
      <c r="D597" s="48"/>
      <c r="E597" s="48"/>
      <c r="F597" s="48"/>
      <c r="G597" s="48"/>
      <c r="H597" s="48"/>
      <c r="I597" s="48"/>
      <c r="J597" s="48"/>
      <c r="K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c r="GT597" s="48"/>
      <c r="GU597" s="48"/>
      <c r="GV597" s="48"/>
      <c r="GW597" s="48"/>
      <c r="GX597" s="48"/>
      <c r="GY597" s="48"/>
      <c r="GZ597" s="48"/>
      <c r="HA597" s="48"/>
      <c r="HB597" s="48"/>
      <c r="HC597" s="48"/>
      <c r="HD597" s="48"/>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row>
    <row r="598" spans="2:256" x14ac:dyDescent="0.2">
      <c r="B598" s="48"/>
      <c r="C598" s="48"/>
      <c r="D598" s="48"/>
      <c r="E598" s="48"/>
      <c r="F598" s="48"/>
      <c r="G598" s="48"/>
      <c r="H598" s="48"/>
      <c r="I598" s="48"/>
      <c r="J598" s="48"/>
      <c r="K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c r="GT598" s="48"/>
      <c r="GU598" s="48"/>
      <c r="GV598" s="48"/>
      <c r="GW598" s="48"/>
      <c r="GX598" s="48"/>
      <c r="GY598" s="48"/>
      <c r="GZ598" s="48"/>
      <c r="HA598" s="48"/>
      <c r="HB598" s="48"/>
      <c r="HC598" s="48"/>
      <c r="HD598" s="48"/>
      <c r="HE598" s="48"/>
      <c r="HF598" s="48"/>
      <c r="HG598" s="48"/>
      <c r="HH598" s="48"/>
      <c r="HI598" s="48"/>
      <c r="HJ598" s="48"/>
      <c r="HK598" s="48"/>
      <c r="HL598" s="48"/>
      <c r="HM598" s="48"/>
      <c r="HN598" s="48"/>
      <c r="HO598" s="48"/>
      <c r="HP598" s="48"/>
      <c r="HQ598" s="48"/>
      <c r="HR598" s="48"/>
      <c r="HS598" s="48"/>
      <c r="HT598" s="48"/>
      <c r="HU598" s="48"/>
      <c r="HV598" s="48"/>
      <c r="HW598" s="48"/>
      <c r="HX598" s="48"/>
      <c r="HY598" s="48"/>
      <c r="HZ598" s="48"/>
      <c r="IA598" s="48"/>
      <c r="IB598" s="48"/>
      <c r="IC598" s="48"/>
      <c r="ID598" s="48"/>
      <c r="IE598" s="48"/>
      <c r="IF598" s="48"/>
      <c r="IG598" s="48"/>
      <c r="IH598" s="48"/>
      <c r="II598" s="48"/>
      <c r="IJ598" s="48"/>
      <c r="IK598" s="48"/>
      <c r="IL598" s="48"/>
      <c r="IM598" s="48"/>
      <c r="IN598" s="48"/>
      <c r="IO598" s="48"/>
      <c r="IP598" s="48"/>
      <c r="IQ598" s="48"/>
      <c r="IR598" s="48"/>
      <c r="IS598" s="48"/>
      <c r="IT598" s="48"/>
      <c r="IU598" s="48"/>
      <c r="IV598" s="48"/>
    </row>
    <row r="599" spans="2:256" x14ac:dyDescent="0.2">
      <c r="B599" s="48"/>
      <c r="C599" s="48"/>
      <c r="D599" s="48"/>
      <c r="E599" s="48"/>
      <c r="F599" s="48"/>
      <c r="G599" s="48"/>
      <c r="H599" s="48"/>
      <c r="I599" s="48"/>
      <c r="J599" s="48"/>
      <c r="K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c r="GT599" s="48"/>
      <c r="GU599" s="48"/>
      <c r="GV599" s="48"/>
      <c r="GW599" s="48"/>
      <c r="GX599" s="48"/>
      <c r="GY599" s="48"/>
      <c r="GZ599" s="48"/>
      <c r="HA599" s="48"/>
      <c r="HB599" s="48"/>
      <c r="HC599" s="48"/>
      <c r="HD599" s="48"/>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row>
    <row r="600" spans="2:256" x14ac:dyDescent="0.2">
      <c r="B600" s="48"/>
      <c r="C600" s="48"/>
      <c r="D600" s="48"/>
      <c r="E600" s="48"/>
      <c r="F600" s="48"/>
      <c r="G600" s="48"/>
      <c r="H600" s="48"/>
      <c r="I600" s="48"/>
      <c r="J600" s="48"/>
      <c r="K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c r="GT600" s="48"/>
      <c r="GU600" s="48"/>
      <c r="GV600" s="48"/>
      <c r="GW600" s="48"/>
      <c r="GX600" s="48"/>
      <c r="GY600" s="48"/>
      <c r="GZ600" s="48"/>
      <c r="HA600" s="48"/>
      <c r="HB600" s="48"/>
      <c r="HC600" s="48"/>
      <c r="HD600" s="48"/>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row>
    <row r="601" spans="2:256" x14ac:dyDescent="0.2">
      <c r="B601" s="48"/>
      <c r="C601" s="48"/>
      <c r="D601" s="48"/>
      <c r="E601" s="48"/>
      <c r="F601" s="48"/>
      <c r="G601" s="48"/>
      <c r="H601" s="48"/>
      <c r="I601" s="48"/>
      <c r="J601" s="48"/>
      <c r="K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c r="GT601" s="48"/>
      <c r="GU601" s="48"/>
      <c r="GV601" s="48"/>
      <c r="GW601" s="48"/>
      <c r="GX601" s="48"/>
      <c r="GY601" s="48"/>
      <c r="GZ601" s="48"/>
      <c r="HA601" s="48"/>
      <c r="HB601" s="48"/>
      <c r="HC601" s="48"/>
      <c r="HD601" s="48"/>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row>
    <row r="602" spans="2:256" x14ac:dyDescent="0.2">
      <c r="B602" s="48"/>
      <c r="C602" s="48"/>
      <c r="D602" s="48"/>
      <c r="E602" s="48"/>
      <c r="F602" s="48"/>
      <c r="G602" s="48"/>
      <c r="H602" s="48"/>
      <c r="I602" s="48"/>
      <c r="J602" s="48"/>
      <c r="K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c r="GT602" s="48"/>
      <c r="GU602" s="48"/>
      <c r="GV602" s="48"/>
      <c r="GW602" s="48"/>
      <c r="GX602" s="48"/>
      <c r="GY602" s="48"/>
      <c r="GZ602" s="48"/>
      <c r="HA602" s="48"/>
      <c r="HB602" s="48"/>
      <c r="HC602" s="48"/>
      <c r="HD602" s="48"/>
      <c r="HE602" s="48"/>
      <c r="HF602" s="48"/>
      <c r="HG602" s="48"/>
      <c r="HH602" s="48"/>
      <c r="HI602" s="48"/>
      <c r="HJ602" s="48"/>
      <c r="HK602" s="48"/>
      <c r="HL602" s="48"/>
      <c r="HM602" s="48"/>
      <c r="HN602" s="48"/>
      <c r="HO602" s="48"/>
      <c r="HP602" s="48"/>
      <c r="HQ602" s="48"/>
      <c r="HR602" s="48"/>
      <c r="HS602" s="48"/>
      <c r="HT602" s="48"/>
      <c r="HU602" s="48"/>
      <c r="HV602" s="48"/>
      <c r="HW602" s="48"/>
      <c r="HX602" s="48"/>
      <c r="HY602" s="48"/>
      <c r="HZ602" s="48"/>
      <c r="IA602" s="48"/>
      <c r="IB602" s="48"/>
      <c r="IC602" s="48"/>
      <c r="ID602" s="48"/>
      <c r="IE602" s="48"/>
      <c r="IF602" s="48"/>
      <c r="IG602" s="48"/>
      <c r="IH602" s="48"/>
      <c r="II602" s="48"/>
      <c r="IJ602" s="48"/>
      <c r="IK602" s="48"/>
      <c r="IL602" s="48"/>
      <c r="IM602" s="48"/>
      <c r="IN602" s="48"/>
      <c r="IO602" s="48"/>
      <c r="IP602" s="48"/>
      <c r="IQ602" s="48"/>
      <c r="IR602" s="48"/>
      <c r="IS602" s="48"/>
      <c r="IT602" s="48"/>
      <c r="IU602" s="48"/>
      <c r="IV602" s="48"/>
    </row>
    <row r="603" spans="2:256" x14ac:dyDescent="0.2">
      <c r="B603" s="48"/>
      <c r="C603" s="48"/>
      <c r="D603" s="48"/>
      <c r="E603" s="48"/>
      <c r="F603" s="48"/>
      <c r="G603" s="48"/>
      <c r="H603" s="48"/>
      <c r="I603" s="48"/>
      <c r="J603" s="48"/>
      <c r="K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c r="GT603" s="48"/>
      <c r="GU603" s="48"/>
      <c r="GV603" s="48"/>
      <c r="GW603" s="48"/>
      <c r="GX603" s="48"/>
      <c r="GY603" s="48"/>
      <c r="GZ603" s="48"/>
      <c r="HA603" s="48"/>
      <c r="HB603" s="48"/>
      <c r="HC603" s="48"/>
      <c r="HD603" s="48"/>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row>
    <row r="604" spans="2:256" x14ac:dyDescent="0.2">
      <c r="B604" s="48"/>
      <c r="C604" s="48"/>
      <c r="D604" s="48"/>
      <c r="E604" s="48"/>
      <c r="F604" s="48"/>
      <c r="G604" s="48"/>
      <c r="H604" s="48"/>
      <c r="I604" s="48"/>
      <c r="J604" s="48"/>
      <c r="K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c r="GT604" s="48"/>
      <c r="GU604" s="48"/>
      <c r="GV604" s="48"/>
      <c r="GW604" s="48"/>
      <c r="GX604" s="48"/>
      <c r="GY604" s="48"/>
      <c r="GZ604" s="48"/>
      <c r="HA604" s="48"/>
      <c r="HB604" s="48"/>
      <c r="HC604" s="48"/>
      <c r="HD604" s="48"/>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row>
    <row r="605" spans="2:256" x14ac:dyDescent="0.2">
      <c r="B605" s="48"/>
      <c r="C605" s="48"/>
      <c r="D605" s="48"/>
      <c r="E605" s="48"/>
      <c r="F605" s="48"/>
      <c r="G605" s="48"/>
      <c r="H605" s="48"/>
      <c r="I605" s="48"/>
      <c r="J605" s="48"/>
      <c r="K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c r="GT605" s="48"/>
      <c r="GU605" s="48"/>
      <c r="GV605" s="48"/>
      <c r="GW605" s="48"/>
      <c r="GX605" s="48"/>
      <c r="GY605" s="48"/>
      <c r="GZ605" s="48"/>
      <c r="HA605" s="48"/>
      <c r="HB605" s="48"/>
      <c r="HC605" s="48"/>
      <c r="HD605" s="48"/>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row>
    <row r="606" spans="2:256" x14ac:dyDescent="0.2">
      <c r="B606" s="48"/>
      <c r="C606" s="48"/>
      <c r="D606" s="48"/>
      <c r="E606" s="48"/>
      <c r="F606" s="48"/>
      <c r="G606" s="48"/>
      <c r="H606" s="48"/>
      <c r="I606" s="48"/>
      <c r="J606" s="48"/>
      <c r="K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c r="GT606" s="48"/>
      <c r="GU606" s="48"/>
      <c r="GV606" s="48"/>
      <c r="GW606" s="48"/>
      <c r="GX606" s="48"/>
      <c r="GY606" s="48"/>
      <c r="GZ606" s="48"/>
      <c r="HA606" s="48"/>
      <c r="HB606" s="48"/>
      <c r="HC606" s="48"/>
      <c r="HD606" s="48"/>
      <c r="HE606" s="48"/>
      <c r="HF606" s="48"/>
      <c r="HG606" s="48"/>
      <c r="HH606" s="48"/>
      <c r="HI606" s="48"/>
      <c r="HJ606" s="48"/>
      <c r="HK606" s="48"/>
      <c r="HL606" s="48"/>
      <c r="HM606" s="48"/>
      <c r="HN606" s="48"/>
      <c r="HO606" s="48"/>
      <c r="HP606" s="48"/>
      <c r="HQ606" s="48"/>
      <c r="HR606" s="48"/>
      <c r="HS606" s="48"/>
      <c r="HT606" s="48"/>
      <c r="HU606" s="48"/>
      <c r="HV606" s="48"/>
      <c r="HW606" s="48"/>
      <c r="HX606" s="48"/>
      <c r="HY606" s="48"/>
      <c r="HZ606" s="48"/>
      <c r="IA606" s="48"/>
      <c r="IB606" s="48"/>
      <c r="IC606" s="48"/>
      <c r="ID606" s="48"/>
      <c r="IE606" s="48"/>
      <c r="IF606" s="48"/>
      <c r="IG606" s="48"/>
      <c r="IH606" s="48"/>
      <c r="II606" s="48"/>
      <c r="IJ606" s="48"/>
      <c r="IK606" s="48"/>
      <c r="IL606" s="48"/>
      <c r="IM606" s="48"/>
      <c r="IN606" s="48"/>
      <c r="IO606" s="48"/>
      <c r="IP606" s="48"/>
      <c r="IQ606" s="48"/>
      <c r="IR606" s="48"/>
      <c r="IS606" s="48"/>
      <c r="IT606" s="48"/>
      <c r="IU606" s="48"/>
      <c r="IV606" s="48"/>
    </row>
    <row r="607" spans="2:256" x14ac:dyDescent="0.2">
      <c r="B607" s="48"/>
      <c r="C607" s="48"/>
      <c r="D607" s="48"/>
      <c r="E607" s="48"/>
      <c r="F607" s="48"/>
      <c r="G607" s="48"/>
      <c r="H607" s="48"/>
      <c r="I607" s="48"/>
      <c r="J607" s="48"/>
      <c r="K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c r="GT607" s="48"/>
      <c r="GU607" s="48"/>
      <c r="GV607" s="48"/>
      <c r="GW607" s="48"/>
      <c r="GX607" s="48"/>
      <c r="GY607" s="48"/>
      <c r="GZ607" s="48"/>
      <c r="HA607" s="48"/>
      <c r="HB607" s="48"/>
      <c r="HC607" s="48"/>
      <c r="HD607" s="48"/>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row>
    <row r="608" spans="2:256" x14ac:dyDescent="0.2">
      <c r="B608" s="48"/>
      <c r="C608" s="48"/>
      <c r="D608" s="48"/>
      <c r="E608" s="48"/>
      <c r="F608" s="48"/>
      <c r="G608" s="48"/>
      <c r="H608" s="48"/>
      <c r="I608" s="48"/>
      <c r="J608" s="48"/>
      <c r="K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c r="GT608" s="48"/>
      <c r="GU608" s="48"/>
      <c r="GV608" s="48"/>
      <c r="GW608" s="48"/>
      <c r="GX608" s="48"/>
      <c r="GY608" s="48"/>
      <c r="GZ608" s="48"/>
      <c r="HA608" s="48"/>
      <c r="HB608" s="48"/>
      <c r="HC608" s="48"/>
      <c r="HD608" s="48"/>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row>
    <row r="609" spans="2:256" x14ac:dyDescent="0.2">
      <c r="B609" s="48"/>
      <c r="C609" s="48"/>
      <c r="D609" s="48"/>
      <c r="E609" s="48"/>
      <c r="F609" s="48"/>
      <c r="G609" s="48"/>
      <c r="H609" s="48"/>
      <c r="I609" s="48"/>
      <c r="J609" s="48"/>
      <c r="K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c r="GT609" s="48"/>
      <c r="GU609" s="48"/>
      <c r="GV609" s="48"/>
      <c r="GW609" s="48"/>
      <c r="GX609" s="48"/>
      <c r="GY609" s="48"/>
      <c r="GZ609" s="48"/>
      <c r="HA609" s="48"/>
      <c r="HB609" s="48"/>
      <c r="HC609" s="48"/>
      <c r="HD609" s="48"/>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row>
    <row r="610" spans="2:256" x14ac:dyDescent="0.2">
      <c r="B610" s="48"/>
      <c r="C610" s="48"/>
      <c r="D610" s="48"/>
      <c r="E610" s="48"/>
      <c r="F610" s="48"/>
      <c r="G610" s="48"/>
      <c r="H610" s="48"/>
      <c r="I610" s="48"/>
      <c r="J610" s="48"/>
      <c r="K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c r="GT610" s="48"/>
      <c r="GU610" s="48"/>
      <c r="GV610" s="48"/>
      <c r="GW610" s="48"/>
      <c r="GX610" s="48"/>
      <c r="GY610" s="48"/>
      <c r="GZ610" s="48"/>
      <c r="HA610" s="48"/>
      <c r="HB610" s="48"/>
      <c r="HC610" s="48"/>
      <c r="HD610" s="48"/>
      <c r="HE610" s="48"/>
      <c r="HF610" s="48"/>
      <c r="HG610" s="48"/>
      <c r="HH610" s="48"/>
      <c r="HI610" s="48"/>
      <c r="HJ610" s="48"/>
      <c r="HK610" s="48"/>
      <c r="HL610" s="48"/>
      <c r="HM610" s="48"/>
      <c r="HN610" s="48"/>
      <c r="HO610" s="48"/>
      <c r="HP610" s="48"/>
      <c r="HQ610" s="48"/>
      <c r="HR610" s="48"/>
      <c r="HS610" s="48"/>
      <c r="HT610" s="48"/>
      <c r="HU610" s="48"/>
      <c r="HV610" s="48"/>
      <c r="HW610" s="48"/>
      <c r="HX610" s="48"/>
      <c r="HY610" s="48"/>
      <c r="HZ610" s="48"/>
      <c r="IA610" s="48"/>
      <c r="IB610" s="48"/>
      <c r="IC610" s="48"/>
      <c r="ID610" s="48"/>
      <c r="IE610" s="48"/>
      <c r="IF610" s="48"/>
      <c r="IG610" s="48"/>
      <c r="IH610" s="48"/>
      <c r="II610" s="48"/>
      <c r="IJ610" s="48"/>
      <c r="IK610" s="48"/>
      <c r="IL610" s="48"/>
      <c r="IM610" s="48"/>
      <c r="IN610" s="48"/>
      <c r="IO610" s="48"/>
      <c r="IP610" s="48"/>
      <c r="IQ610" s="48"/>
      <c r="IR610" s="48"/>
      <c r="IS610" s="48"/>
      <c r="IT610" s="48"/>
      <c r="IU610" s="48"/>
      <c r="IV610" s="48"/>
    </row>
    <row r="611" spans="2:256" x14ac:dyDescent="0.2">
      <c r="B611" s="48"/>
      <c r="C611" s="48"/>
      <c r="D611" s="48"/>
      <c r="E611" s="48"/>
      <c r="F611" s="48"/>
      <c r="G611" s="48"/>
      <c r="H611" s="48"/>
      <c r="I611" s="48"/>
      <c r="J611" s="48"/>
      <c r="K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c r="GT611" s="48"/>
      <c r="GU611" s="48"/>
      <c r="GV611" s="48"/>
      <c r="GW611" s="48"/>
      <c r="GX611" s="48"/>
      <c r="GY611" s="48"/>
      <c r="GZ611" s="48"/>
      <c r="HA611" s="48"/>
      <c r="HB611" s="48"/>
      <c r="HC611" s="48"/>
      <c r="HD611" s="48"/>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row>
    <row r="612" spans="2:256" x14ac:dyDescent="0.2">
      <c r="B612" s="48"/>
      <c r="C612" s="48"/>
      <c r="D612" s="48"/>
      <c r="E612" s="48"/>
      <c r="F612" s="48"/>
      <c r="G612" s="48"/>
      <c r="H612" s="48"/>
      <c r="I612" s="48"/>
      <c r="J612" s="48"/>
      <c r="K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c r="GT612" s="48"/>
      <c r="GU612" s="48"/>
      <c r="GV612" s="48"/>
      <c r="GW612" s="48"/>
      <c r="GX612" s="48"/>
      <c r="GY612" s="48"/>
      <c r="GZ612" s="48"/>
      <c r="HA612" s="48"/>
      <c r="HB612" s="48"/>
      <c r="HC612" s="48"/>
      <c r="HD612" s="48"/>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row>
    <row r="613" spans="2:256" x14ac:dyDescent="0.2">
      <c r="B613" s="48"/>
      <c r="C613" s="48"/>
      <c r="D613" s="48"/>
      <c r="E613" s="48"/>
      <c r="F613" s="48"/>
      <c r="G613" s="48"/>
      <c r="H613" s="48"/>
      <c r="I613" s="48"/>
      <c r="J613" s="48"/>
      <c r="K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c r="GT613" s="48"/>
      <c r="GU613" s="48"/>
      <c r="GV613" s="48"/>
      <c r="GW613" s="48"/>
      <c r="GX613" s="48"/>
      <c r="GY613" s="48"/>
      <c r="GZ613" s="48"/>
      <c r="HA613" s="48"/>
      <c r="HB613" s="48"/>
      <c r="HC613" s="48"/>
      <c r="HD613" s="48"/>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row>
    <row r="614" spans="2:256" x14ac:dyDescent="0.2">
      <c r="B614" s="48"/>
      <c r="C614" s="48"/>
      <c r="D614" s="48"/>
      <c r="E614" s="48"/>
      <c r="F614" s="48"/>
      <c r="G614" s="48"/>
      <c r="H614" s="48"/>
      <c r="I614" s="48"/>
      <c r="J614" s="48"/>
      <c r="K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row>
    <row r="615" spans="2:256" x14ac:dyDescent="0.2">
      <c r="B615" s="48"/>
      <c r="C615" s="48"/>
      <c r="D615" s="48"/>
      <c r="E615" s="48"/>
      <c r="F615" s="48"/>
      <c r="G615" s="48"/>
      <c r="H615" s="48"/>
      <c r="I615" s="48"/>
      <c r="J615" s="48"/>
      <c r="K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row>
    <row r="616" spans="2:256" x14ac:dyDescent="0.2">
      <c r="B616" s="48"/>
      <c r="C616" s="48"/>
      <c r="D616" s="48"/>
      <c r="E616" s="48"/>
      <c r="F616" s="48"/>
      <c r="G616" s="48"/>
      <c r="H616" s="48"/>
      <c r="I616" s="48"/>
      <c r="J616" s="48"/>
      <c r="K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row>
    <row r="617" spans="2:256" x14ac:dyDescent="0.2">
      <c r="B617" s="48"/>
      <c r="C617" s="48"/>
      <c r="D617" s="48"/>
      <c r="E617" s="48"/>
      <c r="F617" s="48"/>
      <c r="G617" s="48"/>
      <c r="H617" s="48"/>
      <c r="I617" s="48"/>
      <c r="J617" s="48"/>
      <c r="K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row>
    <row r="618" spans="2:256" x14ac:dyDescent="0.2">
      <c r="B618" s="48"/>
      <c r="C618" s="48"/>
      <c r="D618" s="48"/>
      <c r="E618" s="48"/>
      <c r="F618" s="48"/>
      <c r="G618" s="48"/>
      <c r="H618" s="48"/>
      <c r="I618" s="48"/>
      <c r="J618" s="48"/>
      <c r="K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row>
    <row r="619" spans="2:256" x14ac:dyDescent="0.2">
      <c r="B619" s="48"/>
      <c r="C619" s="48"/>
      <c r="D619" s="48"/>
      <c r="E619" s="48"/>
      <c r="F619" s="48"/>
      <c r="G619" s="48"/>
      <c r="H619" s="48"/>
      <c r="I619" s="48"/>
      <c r="J619" s="48"/>
      <c r="K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row>
    <row r="620" spans="2:256" x14ac:dyDescent="0.2">
      <c r="B620" s="48"/>
      <c r="C620" s="48"/>
      <c r="D620" s="48"/>
      <c r="E620" s="48"/>
      <c r="F620" s="48"/>
      <c r="G620" s="48"/>
      <c r="H620" s="48"/>
      <c r="I620" s="48"/>
      <c r="J620" s="48"/>
      <c r="K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row>
    <row r="621" spans="2:256" x14ac:dyDescent="0.2">
      <c r="B621" s="48"/>
      <c r="C621" s="48"/>
      <c r="D621" s="48"/>
      <c r="E621" s="48"/>
      <c r="F621" s="48"/>
      <c r="G621" s="48"/>
      <c r="H621" s="48"/>
      <c r="I621" s="48"/>
      <c r="J621" s="48"/>
      <c r="K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row>
    <row r="622" spans="2:256" x14ac:dyDescent="0.2">
      <c r="B622" s="48"/>
      <c r="C622" s="48"/>
      <c r="D622" s="48"/>
      <c r="E622" s="48"/>
      <c r="F622" s="48"/>
      <c r="G622" s="48"/>
      <c r="H622" s="48"/>
      <c r="I622" s="48"/>
      <c r="J622" s="48"/>
      <c r="K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row>
    <row r="623" spans="2:256" x14ac:dyDescent="0.2">
      <c r="B623" s="48"/>
      <c r="C623" s="48"/>
      <c r="D623" s="48"/>
      <c r="E623" s="48"/>
      <c r="F623" s="48"/>
      <c r="G623" s="48"/>
      <c r="H623" s="48"/>
      <c r="I623" s="48"/>
      <c r="J623" s="48"/>
      <c r="K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row>
    <row r="624" spans="2:256" x14ac:dyDescent="0.2">
      <c r="B624" s="48"/>
      <c r="C624" s="48"/>
      <c r="D624" s="48"/>
      <c r="E624" s="48"/>
      <c r="F624" s="48"/>
      <c r="G624" s="48"/>
      <c r="H624" s="48"/>
      <c r="I624" s="48"/>
      <c r="J624" s="48"/>
      <c r="K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row>
    <row r="625" spans="2:256" x14ac:dyDescent="0.2">
      <c r="B625" s="48"/>
      <c r="C625" s="48"/>
      <c r="D625" s="48"/>
      <c r="E625" s="48"/>
      <c r="F625" s="48"/>
      <c r="G625" s="48"/>
      <c r="H625" s="48"/>
      <c r="I625" s="48"/>
      <c r="J625" s="48"/>
      <c r="K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row>
    <row r="626" spans="2:256" x14ac:dyDescent="0.2">
      <c r="B626" s="48"/>
      <c r="C626" s="48"/>
      <c r="D626" s="48"/>
      <c r="E626" s="48"/>
      <c r="F626" s="48"/>
      <c r="G626" s="48"/>
      <c r="H626" s="48"/>
      <c r="I626" s="48"/>
      <c r="J626" s="48"/>
      <c r="K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row>
    <row r="627" spans="2:256" x14ac:dyDescent="0.2">
      <c r="B627" s="48"/>
      <c r="C627" s="48"/>
      <c r="D627" s="48"/>
      <c r="E627" s="48"/>
      <c r="F627" s="48"/>
      <c r="G627" s="48"/>
      <c r="H627" s="48"/>
      <c r="I627" s="48"/>
      <c r="J627" s="48"/>
      <c r="K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row>
    <row r="628" spans="2:256" x14ac:dyDescent="0.2">
      <c r="B628" s="48"/>
      <c r="C628" s="48"/>
      <c r="D628" s="48"/>
      <c r="E628" s="48"/>
      <c r="F628" s="48"/>
      <c r="G628" s="48"/>
      <c r="H628" s="48"/>
      <c r="I628" s="48"/>
      <c r="J628" s="48"/>
      <c r="K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row>
    <row r="629" spans="2:256" x14ac:dyDescent="0.2">
      <c r="B629" s="48"/>
      <c r="C629" s="48"/>
      <c r="D629" s="48"/>
      <c r="E629" s="48"/>
      <c r="F629" s="48"/>
      <c r="G629" s="48"/>
      <c r="H629" s="48"/>
      <c r="I629" s="48"/>
      <c r="J629" s="48"/>
      <c r="K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row>
    <row r="630" spans="2:256" x14ac:dyDescent="0.2">
      <c r="B630" s="48"/>
      <c r="C630" s="48"/>
      <c r="D630" s="48"/>
      <c r="E630" s="48"/>
      <c r="F630" s="48"/>
      <c r="G630" s="48"/>
      <c r="H630" s="48"/>
      <c r="I630" s="48"/>
      <c r="J630" s="48"/>
      <c r="K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row>
    <row r="631" spans="2:256" x14ac:dyDescent="0.2">
      <c r="B631" s="48"/>
      <c r="C631" s="48"/>
      <c r="D631" s="48"/>
      <c r="E631" s="48"/>
      <c r="F631" s="48"/>
      <c r="G631" s="48"/>
      <c r="H631" s="48"/>
      <c r="I631" s="48"/>
      <c r="J631" s="48"/>
      <c r="K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row>
    <row r="632" spans="2:256" x14ac:dyDescent="0.2">
      <c r="B632" s="48"/>
      <c r="C632" s="48"/>
      <c r="D632" s="48"/>
      <c r="E632" s="48"/>
      <c r="F632" s="48"/>
      <c r="G632" s="48"/>
      <c r="H632" s="48"/>
      <c r="I632" s="48"/>
      <c r="J632" s="48"/>
      <c r="K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c r="GT632" s="48"/>
      <c r="GU632" s="48"/>
      <c r="GV632" s="48"/>
      <c r="GW632" s="48"/>
      <c r="GX632" s="48"/>
      <c r="GY632" s="48"/>
      <c r="GZ632" s="48"/>
      <c r="HA632" s="48"/>
      <c r="HB632" s="48"/>
      <c r="HC632" s="48"/>
      <c r="HD632" s="48"/>
      <c r="HE632" s="48"/>
      <c r="HF632" s="48"/>
      <c r="HG632" s="48"/>
      <c r="HH632" s="48"/>
      <c r="HI632" s="48"/>
      <c r="HJ632" s="48"/>
      <c r="HK632" s="48"/>
      <c r="HL632" s="48"/>
      <c r="HM632" s="48"/>
      <c r="HN632" s="48"/>
      <c r="HO632" s="48"/>
      <c r="HP632" s="48"/>
      <c r="HQ632" s="48"/>
      <c r="HR632" s="48"/>
      <c r="HS632" s="48"/>
      <c r="HT632" s="48"/>
      <c r="HU632" s="48"/>
      <c r="HV632" s="48"/>
      <c r="HW632" s="48"/>
      <c r="HX632" s="48"/>
      <c r="HY632" s="48"/>
      <c r="HZ632" s="48"/>
      <c r="IA632" s="48"/>
      <c r="IB632" s="48"/>
      <c r="IC632" s="48"/>
      <c r="ID632" s="48"/>
      <c r="IE632" s="48"/>
      <c r="IF632" s="48"/>
      <c r="IG632" s="48"/>
      <c r="IH632" s="48"/>
      <c r="II632" s="48"/>
      <c r="IJ632" s="48"/>
      <c r="IK632" s="48"/>
      <c r="IL632" s="48"/>
      <c r="IM632" s="48"/>
      <c r="IN632" s="48"/>
      <c r="IO632" s="48"/>
      <c r="IP632" s="48"/>
      <c r="IQ632" s="48"/>
      <c r="IR632" s="48"/>
      <c r="IS632" s="48"/>
      <c r="IT632" s="48"/>
      <c r="IU632" s="48"/>
      <c r="IV632" s="48"/>
    </row>
    <row r="633" spans="2:256" x14ac:dyDescent="0.2">
      <c r="B633" s="48"/>
      <c r="C633" s="48"/>
      <c r="D633" s="48"/>
      <c r="E633" s="48"/>
      <c r="F633" s="48"/>
      <c r="G633" s="48"/>
      <c r="H633" s="48"/>
      <c r="I633" s="48"/>
      <c r="J633" s="48"/>
      <c r="K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c r="HD633" s="48"/>
      <c r="HE633" s="48"/>
      <c r="HF633" s="48"/>
      <c r="HG633" s="48"/>
      <c r="HH633" s="48"/>
      <c r="HI633" s="48"/>
      <c r="HJ633" s="48"/>
      <c r="HK633" s="48"/>
      <c r="HL633" s="48"/>
      <c r="HM633" s="48"/>
      <c r="HN633" s="48"/>
      <c r="HO633" s="48"/>
      <c r="HP633" s="48"/>
      <c r="HQ633" s="48"/>
      <c r="HR633" s="48"/>
      <c r="HS633" s="48"/>
      <c r="HT633" s="48"/>
      <c r="HU633" s="48"/>
      <c r="HV633" s="48"/>
      <c r="HW633" s="48"/>
      <c r="HX633" s="48"/>
      <c r="HY633" s="48"/>
      <c r="HZ633" s="48"/>
      <c r="IA633" s="48"/>
      <c r="IB633" s="48"/>
      <c r="IC633" s="48"/>
      <c r="ID633" s="48"/>
      <c r="IE633" s="48"/>
      <c r="IF633" s="48"/>
      <c r="IG633" s="48"/>
      <c r="IH633" s="48"/>
      <c r="II633" s="48"/>
      <c r="IJ633" s="48"/>
      <c r="IK633" s="48"/>
      <c r="IL633" s="48"/>
      <c r="IM633" s="48"/>
      <c r="IN633" s="48"/>
      <c r="IO633" s="48"/>
      <c r="IP633" s="48"/>
      <c r="IQ633" s="48"/>
      <c r="IR633" s="48"/>
      <c r="IS633" s="48"/>
      <c r="IT633" s="48"/>
      <c r="IU633" s="48"/>
      <c r="IV633" s="48"/>
    </row>
    <row r="634" spans="2:256" x14ac:dyDescent="0.2">
      <c r="B634" s="48"/>
      <c r="C634" s="48"/>
      <c r="D634" s="48"/>
      <c r="E634" s="48"/>
      <c r="F634" s="48"/>
      <c r="G634" s="48"/>
      <c r="H634" s="48"/>
      <c r="I634" s="48"/>
      <c r="J634" s="48"/>
      <c r="K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48"/>
      <c r="GT634" s="48"/>
      <c r="GU634" s="48"/>
      <c r="GV634" s="48"/>
      <c r="GW634" s="48"/>
      <c r="GX634" s="48"/>
      <c r="GY634" s="48"/>
      <c r="GZ634" s="48"/>
      <c r="HA634" s="48"/>
      <c r="HB634" s="48"/>
      <c r="HC634" s="48"/>
      <c r="HD634" s="48"/>
      <c r="HE634" s="48"/>
      <c r="HF634" s="48"/>
      <c r="HG634" s="48"/>
      <c r="HH634" s="48"/>
      <c r="HI634" s="48"/>
      <c r="HJ634" s="48"/>
      <c r="HK634" s="48"/>
      <c r="HL634" s="48"/>
      <c r="HM634" s="48"/>
      <c r="HN634" s="48"/>
      <c r="HO634" s="48"/>
      <c r="HP634" s="48"/>
      <c r="HQ634" s="48"/>
      <c r="HR634" s="48"/>
      <c r="HS634" s="48"/>
      <c r="HT634" s="48"/>
      <c r="HU634" s="48"/>
      <c r="HV634" s="48"/>
      <c r="HW634" s="48"/>
      <c r="HX634" s="48"/>
      <c r="HY634" s="48"/>
      <c r="HZ634" s="48"/>
      <c r="IA634" s="48"/>
      <c r="IB634" s="48"/>
      <c r="IC634" s="48"/>
      <c r="ID634" s="48"/>
      <c r="IE634" s="48"/>
      <c r="IF634" s="48"/>
      <c r="IG634" s="48"/>
      <c r="IH634" s="48"/>
      <c r="II634" s="48"/>
      <c r="IJ634" s="48"/>
      <c r="IK634" s="48"/>
      <c r="IL634" s="48"/>
      <c r="IM634" s="48"/>
      <c r="IN634" s="48"/>
      <c r="IO634" s="48"/>
      <c r="IP634" s="48"/>
      <c r="IQ634" s="48"/>
      <c r="IR634" s="48"/>
      <c r="IS634" s="48"/>
      <c r="IT634" s="48"/>
      <c r="IU634" s="48"/>
      <c r="IV634" s="48"/>
    </row>
    <row r="635" spans="2:256" x14ac:dyDescent="0.2">
      <c r="B635" s="48"/>
      <c r="C635" s="48"/>
      <c r="D635" s="48"/>
      <c r="E635" s="48"/>
      <c r="F635" s="48"/>
      <c r="G635" s="48"/>
      <c r="H635" s="48"/>
      <c r="I635" s="48"/>
      <c r="J635" s="48"/>
      <c r="K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c r="GT635" s="48"/>
      <c r="GU635" s="48"/>
      <c r="GV635" s="48"/>
      <c r="GW635" s="48"/>
      <c r="GX635" s="48"/>
      <c r="GY635" s="48"/>
      <c r="GZ635" s="48"/>
      <c r="HA635" s="48"/>
      <c r="HB635" s="48"/>
      <c r="HC635" s="48"/>
      <c r="HD635" s="48"/>
      <c r="HE635" s="48"/>
      <c r="HF635" s="48"/>
      <c r="HG635" s="48"/>
      <c r="HH635" s="48"/>
      <c r="HI635" s="48"/>
      <c r="HJ635" s="48"/>
      <c r="HK635" s="48"/>
      <c r="HL635" s="48"/>
      <c r="HM635" s="48"/>
      <c r="HN635" s="48"/>
      <c r="HO635" s="48"/>
      <c r="HP635" s="48"/>
      <c r="HQ635" s="48"/>
      <c r="HR635" s="48"/>
      <c r="HS635" s="48"/>
      <c r="HT635" s="48"/>
      <c r="HU635" s="48"/>
      <c r="HV635" s="48"/>
      <c r="HW635" s="48"/>
      <c r="HX635" s="48"/>
      <c r="HY635" s="48"/>
      <c r="HZ635" s="48"/>
      <c r="IA635" s="48"/>
      <c r="IB635" s="48"/>
      <c r="IC635" s="48"/>
      <c r="ID635" s="48"/>
      <c r="IE635" s="48"/>
      <c r="IF635" s="48"/>
      <c r="IG635" s="48"/>
      <c r="IH635" s="48"/>
      <c r="II635" s="48"/>
      <c r="IJ635" s="48"/>
      <c r="IK635" s="48"/>
      <c r="IL635" s="48"/>
      <c r="IM635" s="48"/>
      <c r="IN635" s="48"/>
      <c r="IO635" s="48"/>
      <c r="IP635" s="48"/>
      <c r="IQ635" s="48"/>
      <c r="IR635" s="48"/>
      <c r="IS635" s="48"/>
      <c r="IT635" s="48"/>
      <c r="IU635" s="48"/>
      <c r="IV635" s="48"/>
    </row>
    <row r="636" spans="2:256" x14ac:dyDescent="0.2">
      <c r="B636" s="48"/>
      <c r="C636" s="48"/>
      <c r="D636" s="48"/>
      <c r="E636" s="48"/>
      <c r="F636" s="48"/>
      <c r="G636" s="48"/>
      <c r="H636" s="48"/>
      <c r="I636" s="48"/>
      <c r="J636" s="48"/>
      <c r="K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c r="GT636" s="48"/>
      <c r="GU636" s="48"/>
      <c r="GV636" s="48"/>
      <c r="GW636" s="48"/>
      <c r="GX636" s="48"/>
      <c r="GY636" s="48"/>
      <c r="GZ636" s="48"/>
      <c r="HA636" s="48"/>
      <c r="HB636" s="48"/>
      <c r="HC636" s="48"/>
      <c r="HD636" s="48"/>
      <c r="HE636" s="48"/>
      <c r="HF636" s="48"/>
      <c r="HG636" s="48"/>
      <c r="HH636" s="48"/>
      <c r="HI636" s="48"/>
      <c r="HJ636" s="48"/>
      <c r="HK636" s="48"/>
      <c r="HL636" s="48"/>
      <c r="HM636" s="48"/>
      <c r="HN636" s="48"/>
      <c r="HO636" s="48"/>
      <c r="HP636" s="48"/>
      <c r="HQ636" s="48"/>
      <c r="HR636" s="48"/>
      <c r="HS636" s="48"/>
      <c r="HT636" s="48"/>
      <c r="HU636" s="48"/>
      <c r="HV636" s="48"/>
      <c r="HW636" s="48"/>
      <c r="HX636" s="48"/>
      <c r="HY636" s="48"/>
      <c r="HZ636" s="48"/>
      <c r="IA636" s="48"/>
      <c r="IB636" s="48"/>
      <c r="IC636" s="48"/>
      <c r="ID636" s="48"/>
      <c r="IE636" s="48"/>
      <c r="IF636" s="48"/>
      <c r="IG636" s="48"/>
      <c r="IH636" s="48"/>
      <c r="II636" s="48"/>
      <c r="IJ636" s="48"/>
      <c r="IK636" s="48"/>
      <c r="IL636" s="48"/>
      <c r="IM636" s="48"/>
      <c r="IN636" s="48"/>
      <c r="IO636" s="48"/>
      <c r="IP636" s="48"/>
      <c r="IQ636" s="48"/>
      <c r="IR636" s="48"/>
      <c r="IS636" s="48"/>
      <c r="IT636" s="48"/>
      <c r="IU636" s="48"/>
      <c r="IV636" s="48"/>
    </row>
    <row r="637" spans="2:256" x14ac:dyDescent="0.2">
      <c r="B637" s="48"/>
      <c r="C637" s="48"/>
      <c r="D637" s="48"/>
      <c r="E637" s="48"/>
      <c r="F637" s="48"/>
      <c r="G637" s="48"/>
      <c r="H637" s="48"/>
      <c r="I637" s="48"/>
      <c r="J637" s="48"/>
      <c r="K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c r="GT637" s="48"/>
      <c r="GU637" s="48"/>
      <c r="GV637" s="48"/>
      <c r="GW637" s="48"/>
      <c r="GX637" s="48"/>
      <c r="GY637" s="48"/>
      <c r="GZ637" s="48"/>
      <c r="HA637" s="48"/>
      <c r="HB637" s="48"/>
      <c r="HC637" s="48"/>
      <c r="HD637" s="48"/>
      <c r="HE637" s="48"/>
      <c r="HF637" s="48"/>
      <c r="HG637" s="48"/>
      <c r="HH637" s="48"/>
      <c r="HI637" s="48"/>
      <c r="HJ637" s="48"/>
      <c r="HK637" s="48"/>
      <c r="HL637" s="48"/>
      <c r="HM637" s="48"/>
      <c r="HN637" s="48"/>
      <c r="HO637" s="48"/>
      <c r="HP637" s="48"/>
      <c r="HQ637" s="48"/>
      <c r="HR637" s="48"/>
      <c r="HS637" s="48"/>
      <c r="HT637" s="48"/>
      <c r="HU637" s="48"/>
      <c r="HV637" s="48"/>
      <c r="HW637" s="48"/>
      <c r="HX637" s="48"/>
      <c r="HY637" s="48"/>
      <c r="HZ637" s="48"/>
      <c r="IA637" s="48"/>
      <c r="IB637" s="48"/>
      <c r="IC637" s="48"/>
      <c r="ID637" s="48"/>
      <c r="IE637" s="48"/>
      <c r="IF637" s="48"/>
      <c r="IG637" s="48"/>
      <c r="IH637" s="48"/>
      <c r="II637" s="48"/>
      <c r="IJ637" s="48"/>
      <c r="IK637" s="48"/>
      <c r="IL637" s="48"/>
      <c r="IM637" s="48"/>
      <c r="IN637" s="48"/>
      <c r="IO637" s="48"/>
      <c r="IP637" s="48"/>
      <c r="IQ637" s="48"/>
      <c r="IR637" s="48"/>
      <c r="IS637" s="48"/>
      <c r="IT637" s="48"/>
      <c r="IU637" s="48"/>
      <c r="IV637" s="48"/>
    </row>
    <row r="638" spans="2:256" x14ac:dyDescent="0.2">
      <c r="B638" s="48"/>
      <c r="C638" s="48"/>
      <c r="D638" s="48"/>
      <c r="E638" s="48"/>
      <c r="F638" s="48"/>
      <c r="G638" s="48"/>
      <c r="H638" s="48"/>
      <c r="I638" s="48"/>
      <c r="J638" s="48"/>
      <c r="K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c r="GT638" s="48"/>
      <c r="GU638" s="48"/>
      <c r="GV638" s="48"/>
      <c r="GW638" s="48"/>
      <c r="GX638" s="48"/>
      <c r="GY638" s="48"/>
      <c r="GZ638" s="48"/>
      <c r="HA638" s="48"/>
      <c r="HB638" s="48"/>
      <c r="HC638" s="48"/>
      <c r="HD638" s="48"/>
      <c r="HE638" s="48"/>
      <c r="HF638" s="48"/>
      <c r="HG638" s="48"/>
      <c r="HH638" s="48"/>
      <c r="HI638" s="48"/>
      <c r="HJ638" s="48"/>
      <c r="HK638" s="48"/>
      <c r="HL638" s="48"/>
      <c r="HM638" s="48"/>
      <c r="HN638" s="48"/>
      <c r="HO638" s="48"/>
      <c r="HP638" s="48"/>
      <c r="HQ638" s="48"/>
      <c r="HR638" s="48"/>
      <c r="HS638" s="48"/>
      <c r="HT638" s="48"/>
      <c r="HU638" s="48"/>
      <c r="HV638" s="48"/>
      <c r="HW638" s="48"/>
      <c r="HX638" s="48"/>
      <c r="HY638" s="48"/>
      <c r="HZ638" s="48"/>
      <c r="IA638" s="48"/>
      <c r="IB638" s="48"/>
      <c r="IC638" s="48"/>
      <c r="ID638" s="48"/>
      <c r="IE638" s="48"/>
      <c r="IF638" s="48"/>
      <c r="IG638" s="48"/>
      <c r="IH638" s="48"/>
      <c r="II638" s="48"/>
      <c r="IJ638" s="48"/>
      <c r="IK638" s="48"/>
      <c r="IL638" s="48"/>
      <c r="IM638" s="48"/>
      <c r="IN638" s="48"/>
      <c r="IO638" s="48"/>
      <c r="IP638" s="48"/>
      <c r="IQ638" s="48"/>
      <c r="IR638" s="48"/>
      <c r="IS638" s="48"/>
      <c r="IT638" s="48"/>
      <c r="IU638" s="48"/>
      <c r="IV638" s="48"/>
    </row>
    <row r="639" spans="2:256" x14ac:dyDescent="0.2">
      <c r="B639" s="48"/>
      <c r="C639" s="48"/>
      <c r="D639" s="48"/>
      <c r="E639" s="48"/>
      <c r="F639" s="48"/>
      <c r="G639" s="48"/>
      <c r="H639" s="48"/>
      <c r="I639" s="48"/>
      <c r="J639" s="48"/>
      <c r="K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c r="GL639" s="48"/>
      <c r="GM639" s="48"/>
      <c r="GN639" s="48"/>
      <c r="GO639" s="48"/>
      <c r="GP639" s="48"/>
      <c r="GQ639" s="48"/>
      <c r="GR639" s="48"/>
      <c r="GS639" s="48"/>
      <c r="GT639" s="48"/>
      <c r="GU639" s="48"/>
      <c r="GV639" s="48"/>
      <c r="GW639" s="48"/>
      <c r="GX639" s="48"/>
      <c r="GY639" s="48"/>
      <c r="GZ639" s="48"/>
      <c r="HA639" s="48"/>
      <c r="HB639" s="48"/>
      <c r="HC639" s="48"/>
      <c r="HD639" s="48"/>
      <c r="HE639" s="48"/>
      <c r="HF639" s="48"/>
      <c r="HG639" s="48"/>
      <c r="HH639" s="48"/>
      <c r="HI639" s="48"/>
      <c r="HJ639" s="48"/>
      <c r="HK639" s="48"/>
      <c r="HL639" s="48"/>
      <c r="HM639" s="48"/>
      <c r="HN639" s="48"/>
      <c r="HO639" s="48"/>
      <c r="HP639" s="48"/>
      <c r="HQ639" s="48"/>
      <c r="HR639" s="48"/>
      <c r="HS639" s="48"/>
      <c r="HT639" s="48"/>
      <c r="HU639" s="48"/>
      <c r="HV639" s="48"/>
      <c r="HW639" s="48"/>
      <c r="HX639" s="48"/>
      <c r="HY639" s="48"/>
      <c r="HZ639" s="48"/>
      <c r="IA639" s="48"/>
      <c r="IB639" s="48"/>
      <c r="IC639" s="48"/>
      <c r="ID639" s="48"/>
      <c r="IE639" s="48"/>
      <c r="IF639" s="48"/>
      <c r="IG639" s="48"/>
      <c r="IH639" s="48"/>
      <c r="II639" s="48"/>
      <c r="IJ639" s="48"/>
      <c r="IK639" s="48"/>
      <c r="IL639" s="48"/>
      <c r="IM639" s="48"/>
      <c r="IN639" s="48"/>
      <c r="IO639" s="48"/>
      <c r="IP639" s="48"/>
      <c r="IQ639" s="48"/>
      <c r="IR639" s="48"/>
      <c r="IS639" s="48"/>
      <c r="IT639" s="48"/>
      <c r="IU639" s="48"/>
      <c r="IV639" s="48"/>
    </row>
    <row r="640" spans="2:256" x14ac:dyDescent="0.2">
      <c r="B640" s="48"/>
      <c r="C640" s="48"/>
      <c r="D640" s="48"/>
      <c r="E640" s="48"/>
      <c r="F640" s="48"/>
      <c r="G640" s="48"/>
      <c r="H640" s="48"/>
      <c r="I640" s="48"/>
      <c r="J640" s="48"/>
      <c r="K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c r="GT640" s="48"/>
      <c r="GU640" s="48"/>
      <c r="GV640" s="48"/>
      <c r="GW640" s="48"/>
      <c r="GX640" s="48"/>
      <c r="GY640" s="48"/>
      <c r="GZ640" s="48"/>
      <c r="HA640" s="48"/>
      <c r="HB640" s="48"/>
      <c r="HC640" s="48"/>
      <c r="HD640" s="48"/>
      <c r="HE640" s="48"/>
      <c r="HF640" s="48"/>
      <c r="HG640" s="48"/>
      <c r="HH640" s="48"/>
      <c r="HI640" s="48"/>
      <c r="HJ640" s="48"/>
      <c r="HK640" s="48"/>
      <c r="HL640" s="48"/>
      <c r="HM640" s="48"/>
      <c r="HN640" s="48"/>
      <c r="HO640" s="48"/>
      <c r="HP640" s="48"/>
      <c r="HQ640" s="48"/>
      <c r="HR640" s="48"/>
      <c r="HS640" s="48"/>
      <c r="HT640" s="48"/>
      <c r="HU640" s="48"/>
      <c r="HV640" s="48"/>
      <c r="HW640" s="48"/>
      <c r="HX640" s="48"/>
      <c r="HY640" s="48"/>
      <c r="HZ640" s="48"/>
      <c r="IA640" s="48"/>
      <c r="IB640" s="48"/>
      <c r="IC640" s="48"/>
      <c r="ID640" s="48"/>
      <c r="IE640" s="48"/>
      <c r="IF640" s="48"/>
      <c r="IG640" s="48"/>
      <c r="IH640" s="48"/>
      <c r="II640" s="48"/>
      <c r="IJ640" s="48"/>
      <c r="IK640" s="48"/>
      <c r="IL640" s="48"/>
      <c r="IM640" s="48"/>
      <c r="IN640" s="48"/>
      <c r="IO640" s="48"/>
      <c r="IP640" s="48"/>
      <c r="IQ640" s="48"/>
      <c r="IR640" s="48"/>
      <c r="IS640" s="48"/>
      <c r="IT640" s="48"/>
      <c r="IU640" s="48"/>
      <c r="IV640" s="48"/>
    </row>
    <row r="641" spans="2:256" x14ac:dyDescent="0.2">
      <c r="B641" s="48"/>
      <c r="C641" s="48"/>
      <c r="D641" s="48"/>
      <c r="E641" s="48"/>
      <c r="F641" s="48"/>
      <c r="G641" s="48"/>
      <c r="H641" s="48"/>
      <c r="I641" s="48"/>
      <c r="J641" s="48"/>
      <c r="K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c r="GT641" s="48"/>
      <c r="GU641" s="48"/>
      <c r="GV641" s="48"/>
      <c r="GW641" s="48"/>
      <c r="GX641" s="48"/>
      <c r="GY641" s="48"/>
      <c r="GZ641" s="48"/>
      <c r="HA641" s="48"/>
      <c r="HB641" s="48"/>
      <c r="HC641" s="48"/>
      <c r="HD641" s="48"/>
      <c r="HE641" s="48"/>
      <c r="HF641" s="48"/>
      <c r="HG641" s="48"/>
      <c r="HH641" s="48"/>
      <c r="HI641" s="48"/>
      <c r="HJ641" s="48"/>
      <c r="HK641" s="48"/>
      <c r="HL641" s="48"/>
      <c r="HM641" s="48"/>
      <c r="HN641" s="48"/>
      <c r="HO641" s="48"/>
      <c r="HP641" s="48"/>
      <c r="HQ641" s="48"/>
      <c r="HR641" s="48"/>
      <c r="HS641" s="48"/>
      <c r="HT641" s="48"/>
      <c r="HU641" s="48"/>
      <c r="HV641" s="48"/>
      <c r="HW641" s="48"/>
      <c r="HX641" s="48"/>
      <c r="HY641" s="48"/>
      <c r="HZ641" s="48"/>
      <c r="IA641" s="48"/>
      <c r="IB641" s="48"/>
      <c r="IC641" s="48"/>
      <c r="ID641" s="48"/>
      <c r="IE641" s="48"/>
      <c r="IF641" s="48"/>
      <c r="IG641" s="48"/>
      <c r="IH641" s="48"/>
      <c r="II641" s="48"/>
      <c r="IJ641" s="48"/>
      <c r="IK641" s="48"/>
      <c r="IL641" s="48"/>
      <c r="IM641" s="48"/>
      <c r="IN641" s="48"/>
      <c r="IO641" s="48"/>
      <c r="IP641" s="48"/>
      <c r="IQ641" s="48"/>
      <c r="IR641" s="48"/>
      <c r="IS641" s="48"/>
      <c r="IT641" s="48"/>
      <c r="IU641" s="48"/>
      <c r="IV641" s="48"/>
    </row>
    <row r="642" spans="2:256" x14ac:dyDescent="0.2">
      <c r="B642" s="48"/>
      <c r="C642" s="48"/>
      <c r="D642" s="48"/>
      <c r="E642" s="48"/>
      <c r="F642" s="48"/>
      <c r="G642" s="48"/>
      <c r="H642" s="48"/>
      <c r="I642" s="48"/>
      <c r="J642" s="48"/>
      <c r="K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c r="GT642" s="48"/>
      <c r="GU642" s="48"/>
      <c r="GV642" s="48"/>
      <c r="GW642" s="48"/>
      <c r="GX642" s="48"/>
      <c r="GY642" s="48"/>
      <c r="GZ642" s="48"/>
      <c r="HA642" s="48"/>
      <c r="HB642" s="48"/>
      <c r="HC642" s="48"/>
      <c r="HD642" s="48"/>
      <c r="HE642" s="48"/>
      <c r="HF642" s="48"/>
      <c r="HG642" s="48"/>
      <c r="HH642" s="48"/>
      <c r="HI642" s="48"/>
      <c r="HJ642" s="48"/>
      <c r="HK642" s="48"/>
      <c r="HL642" s="48"/>
      <c r="HM642" s="48"/>
      <c r="HN642" s="48"/>
      <c r="HO642" s="48"/>
      <c r="HP642" s="48"/>
      <c r="HQ642" s="48"/>
      <c r="HR642" s="48"/>
      <c r="HS642" s="48"/>
      <c r="HT642" s="48"/>
      <c r="HU642" s="48"/>
      <c r="HV642" s="48"/>
      <c r="HW642" s="48"/>
      <c r="HX642" s="48"/>
      <c r="HY642" s="48"/>
      <c r="HZ642" s="48"/>
      <c r="IA642" s="48"/>
      <c r="IB642" s="48"/>
      <c r="IC642" s="48"/>
      <c r="ID642" s="48"/>
      <c r="IE642" s="48"/>
      <c r="IF642" s="48"/>
      <c r="IG642" s="48"/>
      <c r="IH642" s="48"/>
      <c r="II642" s="48"/>
      <c r="IJ642" s="48"/>
      <c r="IK642" s="48"/>
      <c r="IL642" s="48"/>
      <c r="IM642" s="48"/>
      <c r="IN642" s="48"/>
      <c r="IO642" s="48"/>
      <c r="IP642" s="48"/>
      <c r="IQ642" s="48"/>
      <c r="IR642" s="48"/>
      <c r="IS642" s="48"/>
      <c r="IT642" s="48"/>
      <c r="IU642" s="48"/>
      <c r="IV642" s="48"/>
    </row>
    <row r="643" spans="2:256" x14ac:dyDescent="0.2">
      <c r="B643" s="48"/>
      <c r="C643" s="48"/>
      <c r="D643" s="48"/>
      <c r="E643" s="48"/>
      <c r="F643" s="48"/>
      <c r="G643" s="48"/>
      <c r="H643" s="48"/>
      <c r="I643" s="48"/>
      <c r="J643" s="48"/>
      <c r="K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c r="GT643" s="48"/>
      <c r="GU643" s="48"/>
      <c r="GV643" s="48"/>
      <c r="GW643" s="48"/>
      <c r="GX643" s="48"/>
      <c r="GY643" s="48"/>
      <c r="GZ643" s="48"/>
      <c r="HA643" s="48"/>
      <c r="HB643" s="48"/>
      <c r="HC643" s="48"/>
      <c r="HD643" s="48"/>
      <c r="HE643" s="48"/>
      <c r="HF643" s="48"/>
      <c r="HG643" s="48"/>
      <c r="HH643" s="48"/>
      <c r="HI643" s="48"/>
      <c r="HJ643" s="48"/>
      <c r="HK643" s="48"/>
      <c r="HL643" s="48"/>
      <c r="HM643" s="48"/>
      <c r="HN643" s="48"/>
      <c r="HO643" s="48"/>
      <c r="HP643" s="48"/>
      <c r="HQ643" s="48"/>
      <c r="HR643" s="48"/>
      <c r="HS643" s="48"/>
      <c r="HT643" s="48"/>
      <c r="HU643" s="48"/>
      <c r="HV643" s="48"/>
      <c r="HW643" s="48"/>
      <c r="HX643" s="48"/>
      <c r="HY643" s="48"/>
      <c r="HZ643" s="48"/>
      <c r="IA643" s="48"/>
      <c r="IB643" s="48"/>
      <c r="IC643" s="48"/>
      <c r="ID643" s="48"/>
      <c r="IE643" s="48"/>
      <c r="IF643" s="48"/>
      <c r="IG643" s="48"/>
      <c r="IH643" s="48"/>
      <c r="II643" s="48"/>
      <c r="IJ643" s="48"/>
      <c r="IK643" s="48"/>
      <c r="IL643" s="48"/>
      <c r="IM643" s="48"/>
      <c r="IN643" s="48"/>
      <c r="IO643" s="48"/>
      <c r="IP643" s="48"/>
      <c r="IQ643" s="48"/>
      <c r="IR643" s="48"/>
      <c r="IS643" s="48"/>
      <c r="IT643" s="48"/>
      <c r="IU643" s="48"/>
      <c r="IV643" s="48"/>
    </row>
    <row r="644" spans="2:256" x14ac:dyDescent="0.2">
      <c r="B644" s="48"/>
      <c r="C644" s="48"/>
      <c r="D644" s="48"/>
      <c r="E644" s="48"/>
      <c r="F644" s="48"/>
      <c r="G644" s="48"/>
      <c r="H644" s="48"/>
      <c r="I644" s="48"/>
      <c r="J644" s="48"/>
      <c r="K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M644" s="48"/>
      <c r="EN644" s="48"/>
      <c r="EO644" s="48"/>
      <c r="EP644" s="48"/>
      <c r="EQ644" s="48"/>
      <c r="ER644" s="48"/>
      <c r="ES644" s="48"/>
      <c r="ET644" s="48"/>
      <c r="EU644" s="48"/>
      <c r="EV644" s="48"/>
      <c r="EW644" s="48"/>
      <c r="EX644" s="48"/>
      <c r="EY644" s="48"/>
      <c r="EZ644" s="48"/>
      <c r="FA644" s="48"/>
      <c r="FB644" s="48"/>
      <c r="FC644" s="48"/>
      <c r="FD644" s="48"/>
      <c r="FE644" s="48"/>
      <c r="FF644" s="48"/>
      <c r="FG644" s="48"/>
      <c r="FH644" s="48"/>
      <c r="FI644" s="48"/>
      <c r="FJ644" s="48"/>
      <c r="FK644" s="48"/>
      <c r="FL644" s="48"/>
      <c r="FM644" s="48"/>
      <c r="FN644" s="48"/>
      <c r="FO644" s="48"/>
      <c r="FP644" s="48"/>
      <c r="FQ644" s="48"/>
      <c r="FR644" s="48"/>
      <c r="FS644" s="48"/>
      <c r="FT644" s="48"/>
      <c r="FU644" s="48"/>
      <c r="FV644" s="48"/>
      <c r="FW644" s="48"/>
      <c r="FX644" s="48"/>
      <c r="FY644" s="48"/>
      <c r="FZ644" s="48"/>
      <c r="GA644" s="48"/>
      <c r="GB644" s="48"/>
      <c r="GC644" s="48"/>
      <c r="GD644" s="48"/>
      <c r="GE644" s="48"/>
      <c r="GF644" s="48"/>
      <c r="GG644" s="48"/>
      <c r="GH644" s="48"/>
      <c r="GI644" s="48"/>
      <c r="GJ644" s="48"/>
      <c r="GK644" s="48"/>
      <c r="GL644" s="48"/>
      <c r="GM644" s="48"/>
      <c r="GN644" s="48"/>
      <c r="GO644" s="48"/>
      <c r="GP644" s="48"/>
      <c r="GQ644" s="48"/>
      <c r="GR644" s="48"/>
      <c r="GS644" s="48"/>
      <c r="GT644" s="48"/>
      <c r="GU644" s="48"/>
      <c r="GV644" s="48"/>
      <c r="GW644" s="48"/>
      <c r="GX644" s="48"/>
      <c r="GY644" s="48"/>
      <c r="GZ644" s="48"/>
      <c r="HA644" s="48"/>
      <c r="HB644" s="48"/>
      <c r="HC644" s="48"/>
      <c r="HD644" s="48"/>
      <c r="HE644" s="48"/>
      <c r="HF644" s="48"/>
      <c r="HG644" s="48"/>
      <c r="HH644" s="48"/>
      <c r="HI644" s="48"/>
      <c r="HJ644" s="48"/>
      <c r="HK644" s="48"/>
      <c r="HL644" s="48"/>
      <c r="HM644" s="48"/>
      <c r="HN644" s="48"/>
      <c r="HO644" s="48"/>
      <c r="HP644" s="48"/>
      <c r="HQ644" s="48"/>
      <c r="HR644" s="48"/>
      <c r="HS644" s="48"/>
      <c r="HT644" s="48"/>
      <c r="HU644" s="48"/>
      <c r="HV644" s="48"/>
      <c r="HW644" s="48"/>
      <c r="HX644" s="48"/>
      <c r="HY644" s="48"/>
      <c r="HZ644" s="48"/>
      <c r="IA644" s="48"/>
      <c r="IB644" s="48"/>
      <c r="IC644" s="48"/>
      <c r="ID644" s="48"/>
      <c r="IE644" s="48"/>
      <c r="IF644" s="48"/>
      <c r="IG644" s="48"/>
      <c r="IH644" s="48"/>
      <c r="II644" s="48"/>
      <c r="IJ644" s="48"/>
      <c r="IK644" s="48"/>
      <c r="IL644" s="48"/>
      <c r="IM644" s="48"/>
      <c r="IN644" s="48"/>
      <c r="IO644" s="48"/>
      <c r="IP644" s="48"/>
      <c r="IQ644" s="48"/>
      <c r="IR644" s="48"/>
      <c r="IS644" s="48"/>
      <c r="IT644" s="48"/>
      <c r="IU644" s="48"/>
      <c r="IV644" s="48"/>
    </row>
    <row r="645" spans="2:256" x14ac:dyDescent="0.2">
      <c r="B645" s="48"/>
      <c r="C645" s="48"/>
      <c r="D645" s="48"/>
      <c r="E645" s="48"/>
      <c r="F645" s="48"/>
      <c r="G645" s="48"/>
      <c r="H645" s="48"/>
      <c r="I645" s="48"/>
      <c r="J645" s="48"/>
      <c r="K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c r="GT645" s="48"/>
      <c r="GU645" s="48"/>
      <c r="GV645" s="48"/>
      <c r="GW645" s="48"/>
      <c r="GX645" s="48"/>
      <c r="GY645" s="48"/>
      <c r="GZ645" s="48"/>
      <c r="HA645" s="48"/>
      <c r="HB645" s="48"/>
      <c r="HC645" s="48"/>
      <c r="HD645" s="48"/>
      <c r="HE645" s="48"/>
      <c r="HF645" s="48"/>
      <c r="HG645" s="48"/>
      <c r="HH645" s="48"/>
      <c r="HI645" s="48"/>
      <c r="HJ645" s="48"/>
      <c r="HK645" s="48"/>
      <c r="HL645" s="48"/>
      <c r="HM645" s="48"/>
      <c r="HN645" s="48"/>
      <c r="HO645" s="48"/>
      <c r="HP645" s="48"/>
      <c r="HQ645" s="48"/>
      <c r="HR645" s="48"/>
      <c r="HS645" s="48"/>
      <c r="HT645" s="48"/>
      <c r="HU645" s="48"/>
      <c r="HV645" s="48"/>
      <c r="HW645" s="48"/>
      <c r="HX645" s="48"/>
      <c r="HY645" s="48"/>
      <c r="HZ645" s="48"/>
      <c r="IA645" s="48"/>
      <c r="IB645" s="48"/>
      <c r="IC645" s="48"/>
      <c r="ID645" s="48"/>
      <c r="IE645" s="48"/>
      <c r="IF645" s="48"/>
      <c r="IG645" s="48"/>
      <c r="IH645" s="48"/>
      <c r="II645" s="48"/>
      <c r="IJ645" s="48"/>
      <c r="IK645" s="48"/>
      <c r="IL645" s="48"/>
      <c r="IM645" s="48"/>
      <c r="IN645" s="48"/>
      <c r="IO645" s="48"/>
      <c r="IP645" s="48"/>
      <c r="IQ645" s="48"/>
      <c r="IR645" s="48"/>
      <c r="IS645" s="48"/>
      <c r="IT645" s="48"/>
      <c r="IU645" s="48"/>
      <c r="IV645" s="48"/>
    </row>
    <row r="646" spans="2:256" x14ac:dyDescent="0.2">
      <c r="B646" s="48"/>
      <c r="C646" s="48"/>
      <c r="D646" s="48"/>
      <c r="E646" s="48"/>
      <c r="F646" s="48"/>
      <c r="G646" s="48"/>
      <c r="H646" s="48"/>
      <c r="I646" s="48"/>
      <c r="J646" s="48"/>
      <c r="K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c r="GT646" s="48"/>
      <c r="GU646" s="48"/>
      <c r="GV646" s="48"/>
      <c r="GW646" s="48"/>
      <c r="GX646" s="48"/>
      <c r="GY646" s="48"/>
      <c r="GZ646" s="48"/>
      <c r="HA646" s="48"/>
      <c r="HB646" s="48"/>
      <c r="HC646" s="48"/>
      <c r="HD646" s="48"/>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row>
    <row r="647" spans="2:256" x14ac:dyDescent="0.2">
      <c r="B647" s="48"/>
      <c r="C647" s="48"/>
      <c r="D647" s="48"/>
      <c r="E647" s="48"/>
      <c r="F647" s="48"/>
      <c r="G647" s="48"/>
      <c r="H647" s="48"/>
      <c r="I647" s="48"/>
      <c r="J647" s="48"/>
      <c r="K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c r="GT647" s="48"/>
      <c r="GU647" s="48"/>
      <c r="GV647" s="48"/>
      <c r="GW647" s="48"/>
      <c r="GX647" s="48"/>
      <c r="GY647" s="48"/>
      <c r="GZ647" s="48"/>
      <c r="HA647" s="48"/>
      <c r="HB647" s="48"/>
      <c r="HC647" s="48"/>
      <c r="HD647" s="48"/>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row>
    <row r="648" spans="2:256" x14ac:dyDescent="0.2">
      <c r="B648" s="48"/>
      <c r="C648" s="48"/>
      <c r="D648" s="48"/>
      <c r="E648" s="48"/>
      <c r="F648" s="48"/>
      <c r="G648" s="48"/>
      <c r="H648" s="48"/>
      <c r="I648" s="48"/>
      <c r="J648" s="48"/>
      <c r="K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c r="GT648" s="48"/>
      <c r="GU648" s="48"/>
      <c r="GV648" s="48"/>
      <c r="GW648" s="48"/>
      <c r="GX648" s="48"/>
      <c r="GY648" s="48"/>
      <c r="GZ648" s="48"/>
      <c r="HA648" s="48"/>
      <c r="HB648" s="48"/>
      <c r="HC648" s="48"/>
      <c r="HD648" s="48"/>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row>
    <row r="649" spans="2:256" x14ac:dyDescent="0.2">
      <c r="B649" s="48"/>
      <c r="C649" s="48"/>
      <c r="D649" s="48"/>
      <c r="E649" s="48"/>
      <c r="F649" s="48"/>
      <c r="G649" s="48"/>
      <c r="H649" s="48"/>
      <c r="I649" s="48"/>
      <c r="J649" s="48"/>
      <c r="K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c r="GT649" s="48"/>
      <c r="GU649" s="48"/>
      <c r="GV649" s="48"/>
      <c r="GW649" s="48"/>
      <c r="GX649" s="48"/>
      <c r="GY649" s="48"/>
      <c r="GZ649" s="48"/>
      <c r="HA649" s="48"/>
      <c r="HB649" s="48"/>
      <c r="HC649" s="48"/>
      <c r="HD649" s="48"/>
      <c r="HE649" s="48"/>
      <c r="HF649" s="48"/>
      <c r="HG649" s="48"/>
      <c r="HH649" s="48"/>
      <c r="HI649" s="48"/>
      <c r="HJ649" s="48"/>
      <c r="HK649" s="48"/>
      <c r="HL649" s="48"/>
      <c r="HM649" s="48"/>
      <c r="HN649" s="48"/>
      <c r="HO649" s="48"/>
      <c r="HP649" s="48"/>
      <c r="HQ649" s="48"/>
      <c r="HR649" s="48"/>
      <c r="HS649" s="48"/>
      <c r="HT649" s="48"/>
      <c r="HU649" s="48"/>
      <c r="HV649" s="48"/>
      <c r="HW649" s="48"/>
      <c r="HX649" s="48"/>
      <c r="HY649" s="48"/>
      <c r="HZ649" s="48"/>
      <c r="IA649" s="48"/>
      <c r="IB649" s="48"/>
      <c r="IC649" s="48"/>
      <c r="ID649" s="48"/>
      <c r="IE649" s="48"/>
      <c r="IF649" s="48"/>
      <c r="IG649" s="48"/>
      <c r="IH649" s="48"/>
      <c r="II649" s="48"/>
      <c r="IJ649" s="48"/>
      <c r="IK649" s="48"/>
      <c r="IL649" s="48"/>
      <c r="IM649" s="48"/>
      <c r="IN649" s="48"/>
      <c r="IO649" s="48"/>
      <c r="IP649" s="48"/>
      <c r="IQ649" s="48"/>
      <c r="IR649" s="48"/>
      <c r="IS649" s="48"/>
      <c r="IT649" s="48"/>
      <c r="IU649" s="48"/>
      <c r="IV649" s="48"/>
    </row>
    <row r="650" spans="2:256" x14ac:dyDescent="0.2">
      <c r="B650" s="48"/>
      <c r="C650" s="48"/>
      <c r="D650" s="48"/>
      <c r="E650" s="48"/>
      <c r="F650" s="48"/>
      <c r="G650" s="48"/>
      <c r="H650" s="48"/>
      <c r="I650" s="48"/>
      <c r="J650" s="48"/>
      <c r="K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c r="GT650" s="48"/>
      <c r="GU650" s="48"/>
      <c r="GV650" s="48"/>
      <c r="GW650" s="48"/>
      <c r="GX650" s="48"/>
      <c r="GY650" s="48"/>
      <c r="GZ650" s="48"/>
      <c r="HA650" s="48"/>
      <c r="HB650" s="48"/>
      <c r="HC650" s="48"/>
      <c r="HD650" s="48"/>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row>
    <row r="651" spans="2:256" x14ac:dyDescent="0.2">
      <c r="B651" s="48"/>
      <c r="C651" s="48"/>
      <c r="D651" s="48"/>
      <c r="E651" s="48"/>
      <c r="F651" s="48"/>
      <c r="G651" s="48"/>
      <c r="H651" s="48"/>
      <c r="I651" s="48"/>
      <c r="J651" s="48"/>
      <c r="K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c r="GT651" s="48"/>
      <c r="GU651" s="48"/>
      <c r="GV651" s="48"/>
      <c r="GW651" s="48"/>
      <c r="GX651" s="48"/>
      <c r="GY651" s="48"/>
      <c r="GZ651" s="48"/>
      <c r="HA651" s="48"/>
      <c r="HB651" s="48"/>
      <c r="HC651" s="48"/>
      <c r="HD651" s="48"/>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row>
    <row r="652" spans="2:256" x14ac:dyDescent="0.2">
      <c r="B652" s="48"/>
      <c r="C652" s="48"/>
      <c r="D652" s="48"/>
      <c r="E652" s="48"/>
      <c r="F652" s="48"/>
      <c r="G652" s="48"/>
      <c r="H652" s="48"/>
      <c r="I652" s="48"/>
      <c r="J652" s="48"/>
      <c r="K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c r="GT652" s="48"/>
      <c r="GU652" s="48"/>
      <c r="GV652" s="48"/>
      <c r="GW652" s="48"/>
      <c r="GX652" s="48"/>
      <c r="GY652" s="48"/>
      <c r="GZ652" s="48"/>
      <c r="HA652" s="48"/>
      <c r="HB652" s="48"/>
      <c r="HC652" s="48"/>
      <c r="HD652" s="48"/>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row>
    <row r="653" spans="2:256" x14ac:dyDescent="0.2">
      <c r="B653" s="48"/>
      <c r="C653" s="48"/>
      <c r="D653" s="48"/>
      <c r="E653" s="48"/>
      <c r="F653" s="48"/>
      <c r="G653" s="48"/>
      <c r="H653" s="48"/>
      <c r="I653" s="48"/>
      <c r="J653" s="48"/>
      <c r="K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c r="GT653" s="48"/>
      <c r="GU653" s="48"/>
      <c r="GV653" s="48"/>
      <c r="GW653" s="48"/>
      <c r="GX653" s="48"/>
      <c r="GY653" s="48"/>
      <c r="GZ653" s="48"/>
      <c r="HA653" s="48"/>
      <c r="HB653" s="48"/>
      <c r="HC653" s="48"/>
      <c r="HD653" s="48"/>
      <c r="HE653" s="48"/>
      <c r="HF653" s="48"/>
      <c r="HG653" s="48"/>
      <c r="HH653" s="48"/>
      <c r="HI653" s="48"/>
      <c r="HJ653" s="48"/>
      <c r="HK653" s="48"/>
      <c r="HL653" s="48"/>
      <c r="HM653" s="48"/>
      <c r="HN653" s="48"/>
      <c r="HO653" s="48"/>
      <c r="HP653" s="48"/>
      <c r="HQ653" s="48"/>
      <c r="HR653" s="48"/>
      <c r="HS653" s="48"/>
      <c r="HT653" s="48"/>
      <c r="HU653" s="48"/>
      <c r="HV653" s="48"/>
      <c r="HW653" s="48"/>
      <c r="HX653" s="48"/>
      <c r="HY653" s="48"/>
      <c r="HZ653" s="48"/>
      <c r="IA653" s="48"/>
      <c r="IB653" s="48"/>
      <c r="IC653" s="48"/>
      <c r="ID653" s="48"/>
      <c r="IE653" s="48"/>
      <c r="IF653" s="48"/>
      <c r="IG653" s="48"/>
      <c r="IH653" s="48"/>
      <c r="II653" s="48"/>
      <c r="IJ653" s="48"/>
      <c r="IK653" s="48"/>
      <c r="IL653" s="48"/>
      <c r="IM653" s="48"/>
      <c r="IN653" s="48"/>
      <c r="IO653" s="48"/>
      <c r="IP653" s="48"/>
      <c r="IQ653" s="48"/>
      <c r="IR653" s="48"/>
      <c r="IS653" s="48"/>
      <c r="IT653" s="48"/>
      <c r="IU653" s="48"/>
      <c r="IV653" s="48"/>
    </row>
    <row r="654" spans="2:256" x14ac:dyDescent="0.2">
      <c r="B654" s="48"/>
      <c r="C654" s="48"/>
      <c r="D654" s="48"/>
      <c r="E654" s="48"/>
      <c r="F654" s="48"/>
      <c r="G654" s="48"/>
      <c r="H654" s="48"/>
      <c r="I654" s="48"/>
      <c r="J654" s="48"/>
      <c r="K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c r="GT654" s="48"/>
      <c r="GU654" s="48"/>
      <c r="GV654" s="48"/>
      <c r="GW654" s="48"/>
      <c r="GX654" s="48"/>
      <c r="GY654" s="48"/>
      <c r="GZ654" s="48"/>
      <c r="HA654" s="48"/>
      <c r="HB654" s="48"/>
      <c r="HC654" s="48"/>
      <c r="HD654" s="48"/>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row>
    <row r="655" spans="2:256" x14ac:dyDescent="0.2">
      <c r="B655" s="48"/>
      <c r="C655" s="48"/>
      <c r="D655" s="48"/>
      <c r="E655" s="48"/>
      <c r="F655" s="48"/>
      <c r="G655" s="48"/>
      <c r="H655" s="48"/>
      <c r="I655" s="48"/>
      <c r="J655" s="48"/>
      <c r="K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c r="GT655" s="48"/>
      <c r="GU655" s="48"/>
      <c r="GV655" s="48"/>
      <c r="GW655" s="48"/>
      <c r="GX655" s="48"/>
      <c r="GY655" s="48"/>
      <c r="GZ655" s="48"/>
      <c r="HA655" s="48"/>
      <c r="HB655" s="48"/>
      <c r="HC655" s="48"/>
      <c r="HD655" s="48"/>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row>
    <row r="656" spans="2:256" x14ac:dyDescent="0.2">
      <c r="B656" s="48"/>
      <c r="C656" s="48"/>
      <c r="D656" s="48"/>
      <c r="E656" s="48"/>
      <c r="F656" s="48"/>
      <c r="G656" s="48"/>
      <c r="H656" s="48"/>
      <c r="I656" s="48"/>
      <c r="J656" s="48"/>
      <c r="K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c r="GT656" s="48"/>
      <c r="GU656" s="48"/>
      <c r="GV656" s="48"/>
      <c r="GW656" s="48"/>
      <c r="GX656" s="48"/>
      <c r="GY656" s="48"/>
      <c r="GZ656" s="48"/>
      <c r="HA656" s="48"/>
      <c r="HB656" s="48"/>
      <c r="HC656" s="48"/>
      <c r="HD656" s="48"/>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row>
    <row r="657" spans="2:256" x14ac:dyDescent="0.2">
      <c r="B657" s="48"/>
      <c r="C657" s="48"/>
      <c r="D657" s="48"/>
      <c r="E657" s="48"/>
      <c r="F657" s="48"/>
      <c r="G657" s="48"/>
      <c r="H657" s="48"/>
      <c r="I657" s="48"/>
      <c r="J657" s="48"/>
      <c r="K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c r="GT657" s="48"/>
      <c r="GU657" s="48"/>
      <c r="GV657" s="48"/>
      <c r="GW657" s="48"/>
      <c r="GX657" s="48"/>
      <c r="GY657" s="48"/>
      <c r="GZ657" s="48"/>
      <c r="HA657" s="48"/>
      <c r="HB657" s="48"/>
      <c r="HC657" s="48"/>
      <c r="HD657" s="48"/>
      <c r="HE657" s="48"/>
      <c r="HF657" s="48"/>
      <c r="HG657" s="48"/>
      <c r="HH657" s="48"/>
      <c r="HI657" s="48"/>
      <c r="HJ657" s="48"/>
      <c r="HK657" s="48"/>
      <c r="HL657" s="48"/>
      <c r="HM657" s="48"/>
      <c r="HN657" s="48"/>
      <c r="HO657" s="48"/>
      <c r="HP657" s="48"/>
      <c r="HQ657" s="48"/>
      <c r="HR657" s="48"/>
      <c r="HS657" s="48"/>
      <c r="HT657" s="48"/>
      <c r="HU657" s="48"/>
      <c r="HV657" s="48"/>
      <c r="HW657" s="48"/>
      <c r="HX657" s="48"/>
      <c r="HY657" s="48"/>
      <c r="HZ657" s="48"/>
      <c r="IA657" s="48"/>
      <c r="IB657" s="48"/>
      <c r="IC657" s="48"/>
      <c r="ID657" s="48"/>
      <c r="IE657" s="48"/>
      <c r="IF657" s="48"/>
      <c r="IG657" s="48"/>
      <c r="IH657" s="48"/>
      <c r="II657" s="48"/>
      <c r="IJ657" s="48"/>
      <c r="IK657" s="48"/>
      <c r="IL657" s="48"/>
      <c r="IM657" s="48"/>
      <c r="IN657" s="48"/>
      <c r="IO657" s="48"/>
      <c r="IP657" s="48"/>
      <c r="IQ657" s="48"/>
      <c r="IR657" s="48"/>
      <c r="IS657" s="48"/>
      <c r="IT657" s="48"/>
      <c r="IU657" s="48"/>
      <c r="IV657" s="48"/>
    </row>
    <row r="658" spans="2:256" x14ac:dyDescent="0.2">
      <c r="B658" s="48"/>
      <c r="C658" s="48"/>
      <c r="D658" s="48"/>
      <c r="E658" s="48"/>
      <c r="F658" s="48"/>
      <c r="G658" s="48"/>
      <c r="H658" s="48"/>
      <c r="I658" s="48"/>
      <c r="J658" s="48"/>
      <c r="K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c r="GT658" s="48"/>
      <c r="GU658" s="48"/>
      <c r="GV658" s="48"/>
      <c r="GW658" s="48"/>
      <c r="GX658" s="48"/>
      <c r="GY658" s="48"/>
      <c r="GZ658" s="48"/>
      <c r="HA658" s="48"/>
      <c r="HB658" s="48"/>
      <c r="HC658" s="48"/>
      <c r="HD658" s="48"/>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row>
    <row r="659" spans="2:256" x14ac:dyDescent="0.2">
      <c r="B659" s="48"/>
      <c r="C659" s="48"/>
      <c r="D659" s="48"/>
      <c r="E659" s="48"/>
      <c r="F659" s="48"/>
      <c r="G659" s="48"/>
      <c r="H659" s="48"/>
      <c r="I659" s="48"/>
      <c r="J659" s="48"/>
      <c r="K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c r="GT659" s="48"/>
      <c r="GU659" s="48"/>
      <c r="GV659" s="48"/>
      <c r="GW659" s="48"/>
      <c r="GX659" s="48"/>
      <c r="GY659" s="48"/>
      <c r="GZ659" s="48"/>
      <c r="HA659" s="48"/>
      <c r="HB659" s="48"/>
      <c r="HC659" s="48"/>
      <c r="HD659" s="48"/>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row>
    <row r="660" spans="2:256" x14ac:dyDescent="0.2">
      <c r="B660" s="48"/>
      <c r="C660" s="48"/>
      <c r="D660" s="48"/>
      <c r="E660" s="48"/>
      <c r="F660" s="48"/>
      <c r="G660" s="48"/>
      <c r="H660" s="48"/>
      <c r="I660" s="48"/>
      <c r="J660" s="48"/>
      <c r="K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c r="GT660" s="48"/>
      <c r="GU660" s="48"/>
      <c r="GV660" s="48"/>
      <c r="GW660" s="48"/>
      <c r="GX660" s="48"/>
      <c r="GY660" s="48"/>
      <c r="GZ660" s="48"/>
      <c r="HA660" s="48"/>
      <c r="HB660" s="48"/>
      <c r="HC660" s="48"/>
      <c r="HD660" s="48"/>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row>
    <row r="661" spans="2:256" x14ac:dyDescent="0.2">
      <c r="B661" s="48"/>
      <c r="C661" s="48"/>
      <c r="D661" s="48"/>
      <c r="E661" s="48"/>
      <c r="F661" s="48"/>
      <c r="G661" s="48"/>
      <c r="H661" s="48"/>
      <c r="I661" s="48"/>
      <c r="J661" s="48"/>
      <c r="K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c r="GT661" s="48"/>
      <c r="GU661" s="48"/>
      <c r="GV661" s="48"/>
      <c r="GW661" s="48"/>
      <c r="GX661" s="48"/>
      <c r="GY661" s="48"/>
      <c r="GZ661" s="48"/>
      <c r="HA661" s="48"/>
      <c r="HB661" s="48"/>
      <c r="HC661" s="48"/>
      <c r="HD661" s="48"/>
      <c r="HE661" s="48"/>
      <c r="HF661" s="48"/>
      <c r="HG661" s="48"/>
      <c r="HH661" s="48"/>
      <c r="HI661" s="48"/>
      <c r="HJ661" s="48"/>
      <c r="HK661" s="48"/>
      <c r="HL661" s="48"/>
      <c r="HM661" s="48"/>
      <c r="HN661" s="48"/>
      <c r="HO661" s="48"/>
      <c r="HP661" s="48"/>
      <c r="HQ661" s="48"/>
      <c r="HR661" s="48"/>
      <c r="HS661" s="48"/>
      <c r="HT661" s="48"/>
      <c r="HU661" s="48"/>
      <c r="HV661" s="48"/>
      <c r="HW661" s="48"/>
      <c r="HX661" s="48"/>
      <c r="HY661" s="48"/>
      <c r="HZ661" s="48"/>
      <c r="IA661" s="48"/>
      <c r="IB661" s="48"/>
      <c r="IC661" s="48"/>
      <c r="ID661" s="48"/>
      <c r="IE661" s="48"/>
      <c r="IF661" s="48"/>
      <c r="IG661" s="48"/>
      <c r="IH661" s="48"/>
      <c r="II661" s="48"/>
      <c r="IJ661" s="48"/>
      <c r="IK661" s="48"/>
      <c r="IL661" s="48"/>
      <c r="IM661" s="48"/>
      <c r="IN661" s="48"/>
      <c r="IO661" s="48"/>
      <c r="IP661" s="48"/>
      <c r="IQ661" s="48"/>
      <c r="IR661" s="48"/>
      <c r="IS661" s="48"/>
      <c r="IT661" s="48"/>
      <c r="IU661" s="48"/>
      <c r="IV661" s="48"/>
    </row>
    <row r="662" spans="2:256" x14ac:dyDescent="0.2">
      <c r="B662" s="48"/>
      <c r="C662" s="48"/>
      <c r="D662" s="48"/>
      <c r="E662" s="48"/>
      <c r="F662" s="48"/>
      <c r="G662" s="48"/>
      <c r="H662" s="48"/>
      <c r="I662" s="48"/>
      <c r="J662" s="48"/>
      <c r="K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row>
    <row r="663" spans="2:256" x14ac:dyDescent="0.2">
      <c r="B663" s="48"/>
      <c r="C663" s="48"/>
      <c r="D663" s="48"/>
      <c r="E663" s="48"/>
      <c r="F663" s="48"/>
      <c r="G663" s="48"/>
      <c r="H663" s="48"/>
      <c r="I663" s="48"/>
      <c r="J663" s="48"/>
      <c r="K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row>
    <row r="664" spans="2:256" x14ac:dyDescent="0.2">
      <c r="B664" s="48"/>
      <c r="C664" s="48"/>
      <c r="D664" s="48"/>
      <c r="E664" s="48"/>
      <c r="F664" s="48"/>
      <c r="G664" s="48"/>
      <c r="H664" s="48"/>
      <c r="I664" s="48"/>
      <c r="J664" s="48"/>
      <c r="K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row>
    <row r="665" spans="2:256" x14ac:dyDescent="0.2">
      <c r="B665" s="48"/>
      <c r="C665" s="48"/>
      <c r="D665" s="48"/>
      <c r="E665" s="48"/>
      <c r="F665" s="48"/>
      <c r="G665" s="48"/>
      <c r="H665" s="48"/>
      <c r="I665" s="48"/>
      <c r="J665" s="48"/>
      <c r="K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row>
    <row r="666" spans="2:256" x14ac:dyDescent="0.2">
      <c r="B666" s="48"/>
      <c r="C666" s="48"/>
      <c r="D666" s="48"/>
      <c r="E666" s="48"/>
      <c r="F666" s="48"/>
      <c r="G666" s="48"/>
      <c r="H666" s="48"/>
      <c r="I666" s="48"/>
      <c r="J666" s="48"/>
      <c r="K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row>
    <row r="667" spans="2:256" x14ac:dyDescent="0.2">
      <c r="B667" s="48"/>
      <c r="C667" s="48"/>
      <c r="D667" s="48"/>
      <c r="E667" s="48"/>
      <c r="F667" s="48"/>
      <c r="G667" s="48"/>
      <c r="H667" s="48"/>
      <c r="I667" s="48"/>
      <c r="J667" s="48"/>
      <c r="K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row>
    <row r="668" spans="2:256" x14ac:dyDescent="0.2">
      <c r="B668" s="48"/>
      <c r="C668" s="48"/>
      <c r="D668" s="48"/>
      <c r="E668" s="48"/>
      <c r="F668" s="48"/>
      <c r="G668" s="48"/>
      <c r="H668" s="48"/>
      <c r="I668" s="48"/>
      <c r="J668" s="48"/>
      <c r="K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row>
    <row r="669" spans="2:256" x14ac:dyDescent="0.2">
      <c r="B669" s="48"/>
      <c r="C669" s="48"/>
      <c r="D669" s="48"/>
      <c r="E669" s="48"/>
      <c r="F669" s="48"/>
      <c r="G669" s="48"/>
      <c r="H669" s="48"/>
      <c r="I669" s="48"/>
      <c r="J669" s="48"/>
      <c r="K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row>
    <row r="670" spans="2:256" x14ac:dyDescent="0.2">
      <c r="B670" s="48"/>
      <c r="C670" s="48"/>
      <c r="D670" s="48"/>
      <c r="E670" s="48"/>
      <c r="F670" s="48"/>
      <c r="G670" s="48"/>
      <c r="H670" s="48"/>
      <c r="I670" s="48"/>
      <c r="J670" s="48"/>
      <c r="K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row>
    <row r="671" spans="2:256" x14ac:dyDescent="0.2">
      <c r="B671" s="48"/>
      <c r="C671" s="48"/>
      <c r="D671" s="48"/>
      <c r="E671" s="48"/>
      <c r="F671" s="48"/>
      <c r="G671" s="48"/>
      <c r="H671" s="48"/>
      <c r="I671" s="48"/>
      <c r="J671" s="48"/>
      <c r="K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row>
    <row r="672" spans="2:256" x14ac:dyDescent="0.2">
      <c r="B672" s="48"/>
      <c r="C672" s="48"/>
      <c r="D672" s="48"/>
      <c r="E672" s="48"/>
      <c r="F672" s="48"/>
      <c r="G672" s="48"/>
      <c r="H672" s="48"/>
      <c r="I672" s="48"/>
      <c r="J672" s="48"/>
      <c r="K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row>
    <row r="673" spans="2:256" x14ac:dyDescent="0.2">
      <c r="B673" s="48"/>
      <c r="C673" s="48"/>
      <c r="D673" s="48"/>
      <c r="E673" s="48"/>
      <c r="F673" s="48"/>
      <c r="G673" s="48"/>
      <c r="H673" s="48"/>
      <c r="I673" s="48"/>
      <c r="J673" s="48"/>
      <c r="K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row>
    <row r="674" spans="2:256" x14ac:dyDescent="0.2">
      <c r="B674" s="48"/>
      <c r="C674" s="48"/>
      <c r="D674" s="48"/>
      <c r="E674" s="48"/>
      <c r="F674" s="48"/>
      <c r="G674" s="48"/>
      <c r="H674" s="48"/>
      <c r="I674" s="48"/>
      <c r="J674" s="48"/>
      <c r="K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row>
    <row r="675" spans="2:256" x14ac:dyDescent="0.2">
      <c r="B675" s="48"/>
      <c r="C675" s="48"/>
      <c r="D675" s="48"/>
      <c r="E675" s="48"/>
      <c r="F675" s="48"/>
      <c r="G675" s="48"/>
      <c r="H675" s="48"/>
      <c r="I675" s="48"/>
      <c r="J675" s="48"/>
      <c r="K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row>
    <row r="676" spans="2:256" x14ac:dyDescent="0.2">
      <c r="B676" s="48"/>
      <c r="C676" s="48"/>
      <c r="D676" s="48"/>
      <c r="E676" s="48"/>
      <c r="F676" s="48"/>
      <c r="G676" s="48"/>
      <c r="H676" s="48"/>
      <c r="I676" s="48"/>
      <c r="J676" s="48"/>
      <c r="K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c r="GT676" s="48"/>
      <c r="GU676" s="48"/>
      <c r="GV676" s="48"/>
      <c r="GW676" s="48"/>
      <c r="GX676" s="48"/>
      <c r="GY676" s="48"/>
      <c r="GZ676" s="48"/>
      <c r="HA676" s="48"/>
      <c r="HB676" s="48"/>
      <c r="HC676" s="48"/>
      <c r="HD676" s="48"/>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row>
    <row r="677" spans="2:256" x14ac:dyDescent="0.2">
      <c r="B677" s="48"/>
      <c r="C677" s="48"/>
      <c r="D677" s="48"/>
      <c r="E677" s="48"/>
      <c r="F677" s="48"/>
      <c r="G677" s="48"/>
      <c r="H677" s="48"/>
      <c r="I677" s="48"/>
      <c r="J677" s="48"/>
      <c r="K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c r="GT677" s="48"/>
      <c r="GU677" s="48"/>
      <c r="GV677" s="48"/>
      <c r="GW677" s="48"/>
      <c r="GX677" s="48"/>
      <c r="GY677" s="48"/>
      <c r="GZ677" s="48"/>
      <c r="HA677" s="48"/>
      <c r="HB677" s="48"/>
      <c r="HC677" s="48"/>
      <c r="HD677" s="48"/>
      <c r="HE677" s="48"/>
      <c r="HF677" s="48"/>
      <c r="HG677" s="48"/>
      <c r="HH677" s="48"/>
      <c r="HI677" s="48"/>
      <c r="HJ677" s="48"/>
      <c r="HK677" s="48"/>
      <c r="HL677" s="48"/>
      <c r="HM677" s="48"/>
      <c r="HN677" s="48"/>
      <c r="HO677" s="48"/>
      <c r="HP677" s="48"/>
      <c r="HQ677" s="48"/>
      <c r="HR677" s="48"/>
      <c r="HS677" s="48"/>
      <c r="HT677" s="48"/>
      <c r="HU677" s="48"/>
      <c r="HV677" s="48"/>
      <c r="HW677" s="48"/>
      <c r="HX677" s="48"/>
      <c r="HY677" s="48"/>
      <c r="HZ677" s="48"/>
      <c r="IA677" s="48"/>
      <c r="IB677" s="48"/>
      <c r="IC677" s="48"/>
      <c r="ID677" s="48"/>
      <c r="IE677" s="48"/>
      <c r="IF677" s="48"/>
      <c r="IG677" s="48"/>
      <c r="IH677" s="48"/>
      <c r="II677" s="48"/>
      <c r="IJ677" s="48"/>
      <c r="IK677" s="48"/>
      <c r="IL677" s="48"/>
      <c r="IM677" s="48"/>
      <c r="IN677" s="48"/>
      <c r="IO677" s="48"/>
      <c r="IP677" s="48"/>
      <c r="IQ677" s="48"/>
      <c r="IR677" s="48"/>
      <c r="IS677" s="48"/>
      <c r="IT677" s="48"/>
      <c r="IU677" s="48"/>
      <c r="IV677" s="48"/>
    </row>
    <row r="678" spans="2:256" x14ac:dyDescent="0.2">
      <c r="B678" s="48"/>
      <c r="C678" s="48"/>
      <c r="D678" s="48"/>
      <c r="E678" s="48"/>
      <c r="F678" s="48"/>
      <c r="G678" s="48"/>
      <c r="H678" s="48"/>
      <c r="I678" s="48"/>
      <c r="J678" s="48"/>
      <c r="K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c r="GT678" s="48"/>
      <c r="GU678" s="48"/>
      <c r="GV678" s="48"/>
      <c r="GW678" s="48"/>
      <c r="GX678" s="48"/>
      <c r="GY678" s="48"/>
      <c r="GZ678" s="48"/>
      <c r="HA678" s="48"/>
      <c r="HB678" s="48"/>
      <c r="HC678" s="48"/>
      <c r="HD678" s="48"/>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row>
    <row r="679" spans="2:256" x14ac:dyDescent="0.2">
      <c r="B679" s="48"/>
      <c r="C679" s="48"/>
      <c r="D679" s="48"/>
      <c r="E679" s="48"/>
      <c r="F679" s="48"/>
      <c r="G679" s="48"/>
      <c r="H679" s="48"/>
      <c r="I679" s="48"/>
      <c r="J679" s="48"/>
      <c r="K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c r="GT679" s="48"/>
      <c r="GU679" s="48"/>
      <c r="GV679" s="48"/>
      <c r="GW679" s="48"/>
      <c r="GX679" s="48"/>
      <c r="GY679" s="48"/>
      <c r="GZ679" s="48"/>
      <c r="HA679" s="48"/>
      <c r="HB679" s="48"/>
      <c r="HC679" s="48"/>
      <c r="HD679" s="48"/>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row>
    <row r="680" spans="2:256" x14ac:dyDescent="0.2">
      <c r="B680" s="48"/>
      <c r="C680" s="48"/>
      <c r="D680" s="48"/>
      <c r="E680" s="48"/>
      <c r="F680" s="48"/>
      <c r="G680" s="48"/>
      <c r="H680" s="48"/>
      <c r="I680" s="48"/>
      <c r="J680" s="48"/>
      <c r="K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c r="GT680" s="48"/>
      <c r="GU680" s="48"/>
      <c r="GV680" s="48"/>
      <c r="GW680" s="48"/>
      <c r="GX680" s="48"/>
      <c r="GY680" s="48"/>
      <c r="GZ680" s="48"/>
      <c r="HA680" s="48"/>
      <c r="HB680" s="48"/>
      <c r="HC680" s="48"/>
      <c r="HD680" s="48"/>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row>
    <row r="681" spans="2:256" x14ac:dyDescent="0.2">
      <c r="B681" s="48"/>
      <c r="C681" s="48"/>
      <c r="D681" s="48"/>
      <c r="E681" s="48"/>
      <c r="F681" s="48"/>
      <c r="G681" s="48"/>
      <c r="H681" s="48"/>
      <c r="I681" s="48"/>
      <c r="J681" s="48"/>
      <c r="K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c r="GT681" s="48"/>
      <c r="GU681" s="48"/>
      <c r="GV681" s="48"/>
      <c r="GW681" s="48"/>
      <c r="GX681" s="48"/>
      <c r="GY681" s="48"/>
      <c r="GZ681" s="48"/>
      <c r="HA681" s="48"/>
      <c r="HB681" s="48"/>
      <c r="HC681" s="48"/>
      <c r="HD681" s="48"/>
      <c r="HE681" s="48"/>
      <c r="HF681" s="48"/>
      <c r="HG681" s="48"/>
      <c r="HH681" s="48"/>
      <c r="HI681" s="48"/>
      <c r="HJ681" s="48"/>
      <c r="HK681" s="48"/>
      <c r="HL681" s="48"/>
      <c r="HM681" s="48"/>
      <c r="HN681" s="48"/>
      <c r="HO681" s="48"/>
      <c r="HP681" s="48"/>
      <c r="HQ681" s="48"/>
      <c r="HR681" s="48"/>
      <c r="HS681" s="48"/>
      <c r="HT681" s="48"/>
      <c r="HU681" s="48"/>
      <c r="HV681" s="48"/>
      <c r="HW681" s="48"/>
      <c r="HX681" s="48"/>
      <c r="HY681" s="48"/>
      <c r="HZ681" s="48"/>
      <c r="IA681" s="48"/>
      <c r="IB681" s="48"/>
      <c r="IC681" s="48"/>
      <c r="ID681" s="48"/>
      <c r="IE681" s="48"/>
      <c r="IF681" s="48"/>
      <c r="IG681" s="48"/>
      <c r="IH681" s="48"/>
      <c r="II681" s="48"/>
      <c r="IJ681" s="48"/>
      <c r="IK681" s="48"/>
      <c r="IL681" s="48"/>
      <c r="IM681" s="48"/>
      <c r="IN681" s="48"/>
      <c r="IO681" s="48"/>
      <c r="IP681" s="48"/>
      <c r="IQ681" s="48"/>
      <c r="IR681" s="48"/>
      <c r="IS681" s="48"/>
      <c r="IT681" s="48"/>
      <c r="IU681" s="48"/>
      <c r="IV681" s="48"/>
    </row>
    <row r="682" spans="2:256" x14ac:dyDescent="0.2">
      <c r="B682" s="48"/>
      <c r="C682" s="48"/>
      <c r="D682" s="48"/>
      <c r="E682" s="48"/>
      <c r="F682" s="48"/>
      <c r="G682" s="48"/>
      <c r="H682" s="48"/>
      <c r="I682" s="48"/>
      <c r="J682" s="48"/>
      <c r="K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c r="GT682" s="48"/>
      <c r="GU682" s="48"/>
      <c r="GV682" s="48"/>
      <c r="GW682" s="48"/>
      <c r="GX682" s="48"/>
      <c r="GY682" s="48"/>
      <c r="GZ682" s="48"/>
      <c r="HA682" s="48"/>
      <c r="HB682" s="48"/>
      <c r="HC682" s="48"/>
      <c r="HD682" s="48"/>
      <c r="HE682" s="48"/>
      <c r="HF682" s="48"/>
      <c r="HG682" s="48"/>
      <c r="HH682" s="48"/>
      <c r="HI682" s="48"/>
      <c r="HJ682" s="48"/>
      <c r="HK682" s="48"/>
      <c r="HL682" s="48"/>
      <c r="HM682" s="48"/>
      <c r="HN682" s="48"/>
      <c r="HO682" s="48"/>
      <c r="HP682" s="48"/>
      <c r="HQ682" s="48"/>
      <c r="HR682" s="48"/>
      <c r="HS682" s="48"/>
      <c r="HT682" s="48"/>
      <c r="HU682" s="48"/>
      <c r="HV682" s="48"/>
      <c r="HW682" s="48"/>
      <c r="HX682" s="48"/>
      <c r="HY682" s="48"/>
      <c r="HZ682" s="48"/>
      <c r="IA682" s="48"/>
      <c r="IB682" s="48"/>
      <c r="IC682" s="48"/>
      <c r="ID682" s="48"/>
      <c r="IE682" s="48"/>
      <c r="IF682" s="48"/>
      <c r="IG682" s="48"/>
      <c r="IH682" s="48"/>
      <c r="II682" s="48"/>
      <c r="IJ682" s="48"/>
      <c r="IK682" s="48"/>
      <c r="IL682" s="48"/>
      <c r="IM682" s="48"/>
      <c r="IN682" s="48"/>
      <c r="IO682" s="48"/>
      <c r="IP682" s="48"/>
      <c r="IQ682" s="48"/>
      <c r="IR682" s="48"/>
      <c r="IS682" s="48"/>
      <c r="IT682" s="48"/>
      <c r="IU682" s="48"/>
      <c r="IV682" s="48"/>
    </row>
    <row r="683" spans="2:256" x14ac:dyDescent="0.2">
      <c r="B683" s="48"/>
      <c r="C683" s="48"/>
      <c r="D683" s="48"/>
      <c r="E683" s="48"/>
      <c r="F683" s="48"/>
      <c r="G683" s="48"/>
      <c r="H683" s="48"/>
      <c r="I683" s="48"/>
      <c r="J683" s="48"/>
      <c r="K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c r="GT683" s="48"/>
      <c r="GU683" s="48"/>
      <c r="GV683" s="48"/>
      <c r="GW683" s="48"/>
      <c r="GX683" s="48"/>
      <c r="GY683" s="48"/>
      <c r="GZ683" s="48"/>
      <c r="HA683" s="48"/>
      <c r="HB683" s="48"/>
      <c r="HC683" s="48"/>
      <c r="HD683" s="48"/>
      <c r="HE683" s="48"/>
      <c r="HF683" s="48"/>
      <c r="HG683" s="48"/>
      <c r="HH683" s="48"/>
      <c r="HI683" s="48"/>
      <c r="HJ683" s="48"/>
      <c r="HK683" s="48"/>
      <c r="HL683" s="48"/>
      <c r="HM683" s="48"/>
      <c r="HN683" s="48"/>
      <c r="HO683" s="48"/>
      <c r="HP683" s="48"/>
      <c r="HQ683" s="48"/>
      <c r="HR683" s="48"/>
      <c r="HS683" s="48"/>
      <c r="HT683" s="48"/>
      <c r="HU683" s="48"/>
      <c r="HV683" s="48"/>
      <c r="HW683" s="48"/>
      <c r="HX683" s="48"/>
      <c r="HY683" s="48"/>
      <c r="HZ683" s="48"/>
      <c r="IA683" s="48"/>
      <c r="IB683" s="48"/>
      <c r="IC683" s="48"/>
      <c r="ID683" s="48"/>
      <c r="IE683" s="48"/>
      <c r="IF683" s="48"/>
      <c r="IG683" s="48"/>
      <c r="IH683" s="48"/>
      <c r="II683" s="48"/>
      <c r="IJ683" s="48"/>
      <c r="IK683" s="48"/>
      <c r="IL683" s="48"/>
      <c r="IM683" s="48"/>
      <c r="IN683" s="48"/>
      <c r="IO683" s="48"/>
      <c r="IP683" s="48"/>
      <c r="IQ683" s="48"/>
      <c r="IR683" s="48"/>
      <c r="IS683" s="48"/>
      <c r="IT683" s="48"/>
      <c r="IU683" s="48"/>
      <c r="IV683" s="48"/>
    </row>
    <row r="684" spans="2:256" x14ac:dyDescent="0.2">
      <c r="B684" s="48"/>
      <c r="C684" s="48"/>
      <c r="D684" s="48"/>
      <c r="E684" s="48"/>
      <c r="F684" s="48"/>
      <c r="G684" s="48"/>
      <c r="H684" s="48"/>
      <c r="I684" s="48"/>
      <c r="J684" s="48"/>
      <c r="K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c r="GT684" s="48"/>
      <c r="GU684" s="48"/>
      <c r="GV684" s="48"/>
      <c r="GW684" s="48"/>
      <c r="GX684" s="48"/>
      <c r="GY684" s="48"/>
      <c r="GZ684" s="48"/>
      <c r="HA684" s="48"/>
      <c r="HB684" s="48"/>
      <c r="HC684" s="48"/>
      <c r="HD684" s="48"/>
      <c r="HE684" s="48"/>
      <c r="HF684" s="48"/>
      <c r="HG684" s="48"/>
      <c r="HH684" s="48"/>
      <c r="HI684" s="48"/>
      <c r="HJ684" s="48"/>
      <c r="HK684" s="48"/>
      <c r="HL684" s="48"/>
      <c r="HM684" s="48"/>
      <c r="HN684" s="48"/>
      <c r="HO684" s="48"/>
      <c r="HP684" s="48"/>
      <c r="HQ684" s="48"/>
      <c r="HR684" s="48"/>
      <c r="HS684" s="48"/>
      <c r="HT684" s="48"/>
      <c r="HU684" s="48"/>
      <c r="HV684" s="48"/>
      <c r="HW684" s="48"/>
      <c r="HX684" s="48"/>
      <c r="HY684" s="48"/>
      <c r="HZ684" s="48"/>
      <c r="IA684" s="48"/>
      <c r="IB684" s="48"/>
      <c r="IC684" s="48"/>
      <c r="ID684" s="48"/>
      <c r="IE684" s="48"/>
      <c r="IF684" s="48"/>
      <c r="IG684" s="48"/>
      <c r="IH684" s="48"/>
      <c r="II684" s="48"/>
      <c r="IJ684" s="48"/>
      <c r="IK684" s="48"/>
      <c r="IL684" s="48"/>
      <c r="IM684" s="48"/>
      <c r="IN684" s="48"/>
      <c r="IO684" s="48"/>
      <c r="IP684" s="48"/>
      <c r="IQ684" s="48"/>
      <c r="IR684" s="48"/>
      <c r="IS684" s="48"/>
      <c r="IT684" s="48"/>
      <c r="IU684" s="48"/>
      <c r="IV684" s="48"/>
    </row>
    <row r="685" spans="2:256" x14ac:dyDescent="0.2">
      <c r="B685" s="48"/>
      <c r="C685" s="48"/>
      <c r="D685" s="48"/>
      <c r="E685" s="48"/>
      <c r="F685" s="48"/>
      <c r="G685" s="48"/>
      <c r="H685" s="48"/>
      <c r="I685" s="48"/>
      <c r="J685" s="48"/>
      <c r="K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c r="GT685" s="48"/>
      <c r="GU685" s="48"/>
      <c r="GV685" s="48"/>
      <c r="GW685" s="48"/>
      <c r="GX685" s="48"/>
      <c r="GY685" s="48"/>
      <c r="GZ685" s="48"/>
      <c r="HA685" s="48"/>
      <c r="HB685" s="48"/>
      <c r="HC685" s="48"/>
      <c r="HD685" s="48"/>
      <c r="HE685" s="48"/>
      <c r="HF685" s="48"/>
      <c r="HG685" s="48"/>
      <c r="HH685" s="48"/>
      <c r="HI685" s="48"/>
      <c r="HJ685" s="48"/>
      <c r="HK685" s="48"/>
      <c r="HL685" s="48"/>
      <c r="HM685" s="48"/>
      <c r="HN685" s="48"/>
      <c r="HO685" s="48"/>
      <c r="HP685" s="48"/>
      <c r="HQ685" s="48"/>
      <c r="HR685" s="48"/>
      <c r="HS685" s="48"/>
      <c r="HT685" s="48"/>
      <c r="HU685" s="48"/>
      <c r="HV685" s="48"/>
      <c r="HW685" s="48"/>
      <c r="HX685" s="48"/>
      <c r="HY685" s="48"/>
      <c r="HZ685" s="48"/>
      <c r="IA685" s="48"/>
      <c r="IB685" s="48"/>
      <c r="IC685" s="48"/>
      <c r="ID685" s="48"/>
      <c r="IE685" s="48"/>
      <c r="IF685" s="48"/>
      <c r="IG685" s="48"/>
      <c r="IH685" s="48"/>
      <c r="II685" s="48"/>
      <c r="IJ685" s="48"/>
      <c r="IK685" s="48"/>
      <c r="IL685" s="48"/>
      <c r="IM685" s="48"/>
      <c r="IN685" s="48"/>
      <c r="IO685" s="48"/>
      <c r="IP685" s="48"/>
      <c r="IQ685" s="48"/>
      <c r="IR685" s="48"/>
      <c r="IS685" s="48"/>
      <c r="IT685" s="48"/>
      <c r="IU685" s="48"/>
      <c r="IV685" s="48"/>
    </row>
    <row r="686" spans="2:256" x14ac:dyDescent="0.2">
      <c r="B686" s="48"/>
      <c r="C686" s="48"/>
      <c r="D686" s="48"/>
      <c r="E686" s="48"/>
      <c r="F686" s="48"/>
      <c r="G686" s="48"/>
      <c r="H686" s="48"/>
      <c r="I686" s="48"/>
      <c r="J686" s="48"/>
      <c r="K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c r="GT686" s="48"/>
      <c r="GU686" s="48"/>
      <c r="GV686" s="48"/>
      <c r="GW686" s="48"/>
      <c r="GX686" s="48"/>
      <c r="GY686" s="48"/>
      <c r="GZ686" s="48"/>
      <c r="HA686" s="48"/>
      <c r="HB686" s="48"/>
      <c r="HC686" s="48"/>
      <c r="HD686" s="48"/>
      <c r="HE686" s="48"/>
      <c r="HF686" s="48"/>
      <c r="HG686" s="48"/>
      <c r="HH686" s="48"/>
      <c r="HI686" s="48"/>
      <c r="HJ686" s="48"/>
      <c r="HK686" s="48"/>
      <c r="HL686" s="48"/>
      <c r="HM686" s="48"/>
      <c r="HN686" s="48"/>
      <c r="HO686" s="48"/>
      <c r="HP686" s="48"/>
      <c r="HQ686" s="48"/>
      <c r="HR686" s="48"/>
      <c r="HS686" s="48"/>
      <c r="HT686" s="48"/>
      <c r="HU686" s="48"/>
      <c r="HV686" s="48"/>
      <c r="HW686" s="48"/>
      <c r="HX686" s="48"/>
      <c r="HY686" s="48"/>
      <c r="HZ686" s="48"/>
      <c r="IA686" s="48"/>
      <c r="IB686" s="48"/>
      <c r="IC686" s="48"/>
      <c r="ID686" s="48"/>
      <c r="IE686" s="48"/>
      <c r="IF686" s="48"/>
      <c r="IG686" s="48"/>
      <c r="IH686" s="48"/>
      <c r="II686" s="48"/>
      <c r="IJ686" s="48"/>
      <c r="IK686" s="48"/>
      <c r="IL686" s="48"/>
      <c r="IM686" s="48"/>
      <c r="IN686" s="48"/>
      <c r="IO686" s="48"/>
      <c r="IP686" s="48"/>
      <c r="IQ686" s="48"/>
      <c r="IR686" s="48"/>
      <c r="IS686" s="48"/>
      <c r="IT686" s="48"/>
      <c r="IU686" s="48"/>
      <c r="IV686" s="48"/>
    </row>
    <row r="687" spans="2:256" x14ac:dyDescent="0.2">
      <c r="B687" s="48"/>
      <c r="C687" s="48"/>
      <c r="D687" s="48"/>
      <c r="E687" s="48"/>
      <c r="F687" s="48"/>
      <c r="G687" s="48"/>
      <c r="H687" s="48"/>
      <c r="I687" s="48"/>
      <c r="J687" s="48"/>
      <c r="K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c r="GT687" s="48"/>
      <c r="GU687" s="48"/>
      <c r="GV687" s="48"/>
      <c r="GW687" s="48"/>
      <c r="GX687" s="48"/>
      <c r="GY687" s="48"/>
      <c r="GZ687" s="48"/>
      <c r="HA687" s="48"/>
      <c r="HB687" s="48"/>
      <c r="HC687" s="48"/>
      <c r="HD687" s="48"/>
      <c r="HE687" s="48"/>
      <c r="HF687" s="48"/>
      <c r="HG687" s="48"/>
      <c r="HH687" s="48"/>
      <c r="HI687" s="48"/>
      <c r="HJ687" s="48"/>
      <c r="HK687" s="48"/>
      <c r="HL687" s="48"/>
      <c r="HM687" s="48"/>
      <c r="HN687" s="48"/>
      <c r="HO687" s="48"/>
      <c r="HP687" s="48"/>
      <c r="HQ687" s="48"/>
      <c r="HR687" s="48"/>
      <c r="HS687" s="48"/>
      <c r="HT687" s="48"/>
      <c r="HU687" s="48"/>
      <c r="HV687" s="48"/>
      <c r="HW687" s="48"/>
      <c r="HX687" s="48"/>
      <c r="HY687" s="48"/>
      <c r="HZ687" s="48"/>
      <c r="IA687" s="48"/>
      <c r="IB687" s="48"/>
      <c r="IC687" s="48"/>
      <c r="ID687" s="48"/>
      <c r="IE687" s="48"/>
      <c r="IF687" s="48"/>
      <c r="IG687" s="48"/>
      <c r="IH687" s="48"/>
      <c r="II687" s="48"/>
      <c r="IJ687" s="48"/>
      <c r="IK687" s="48"/>
      <c r="IL687" s="48"/>
      <c r="IM687" s="48"/>
      <c r="IN687" s="48"/>
      <c r="IO687" s="48"/>
      <c r="IP687" s="48"/>
      <c r="IQ687" s="48"/>
      <c r="IR687" s="48"/>
      <c r="IS687" s="48"/>
      <c r="IT687" s="48"/>
      <c r="IU687" s="48"/>
      <c r="IV687" s="48"/>
    </row>
    <row r="688" spans="2:256" x14ac:dyDescent="0.2">
      <c r="B688" s="48"/>
      <c r="C688" s="48"/>
      <c r="D688" s="48"/>
      <c r="E688" s="48"/>
      <c r="F688" s="48"/>
      <c r="G688" s="48"/>
      <c r="H688" s="48"/>
      <c r="I688" s="48"/>
      <c r="J688" s="48"/>
      <c r="K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c r="GT688" s="48"/>
      <c r="GU688" s="48"/>
      <c r="GV688" s="48"/>
      <c r="GW688" s="48"/>
      <c r="GX688" s="48"/>
      <c r="GY688" s="48"/>
      <c r="GZ688" s="48"/>
      <c r="HA688" s="48"/>
      <c r="HB688" s="48"/>
      <c r="HC688" s="48"/>
      <c r="HD688" s="48"/>
      <c r="HE688" s="48"/>
      <c r="HF688" s="48"/>
      <c r="HG688" s="48"/>
      <c r="HH688" s="48"/>
      <c r="HI688" s="48"/>
      <c r="HJ688" s="48"/>
      <c r="HK688" s="48"/>
      <c r="HL688" s="48"/>
      <c r="HM688" s="48"/>
      <c r="HN688" s="48"/>
      <c r="HO688" s="48"/>
      <c r="HP688" s="48"/>
      <c r="HQ688" s="48"/>
      <c r="HR688" s="48"/>
      <c r="HS688" s="48"/>
      <c r="HT688" s="48"/>
      <c r="HU688" s="48"/>
      <c r="HV688" s="48"/>
      <c r="HW688" s="48"/>
      <c r="HX688" s="48"/>
      <c r="HY688" s="48"/>
      <c r="HZ688" s="48"/>
      <c r="IA688" s="48"/>
      <c r="IB688" s="48"/>
      <c r="IC688" s="48"/>
      <c r="ID688" s="48"/>
      <c r="IE688" s="48"/>
      <c r="IF688" s="48"/>
      <c r="IG688" s="48"/>
      <c r="IH688" s="48"/>
      <c r="II688" s="48"/>
      <c r="IJ688" s="48"/>
      <c r="IK688" s="48"/>
      <c r="IL688" s="48"/>
      <c r="IM688" s="48"/>
      <c r="IN688" s="48"/>
      <c r="IO688" s="48"/>
      <c r="IP688" s="48"/>
      <c r="IQ688" s="48"/>
      <c r="IR688" s="48"/>
      <c r="IS688" s="48"/>
      <c r="IT688" s="48"/>
      <c r="IU688" s="48"/>
      <c r="IV688" s="48"/>
    </row>
    <row r="689" spans="2:256" x14ac:dyDescent="0.2">
      <c r="B689" s="48"/>
      <c r="C689" s="48"/>
      <c r="D689" s="48"/>
      <c r="E689" s="48"/>
      <c r="F689" s="48"/>
      <c r="G689" s="48"/>
      <c r="H689" s="48"/>
      <c r="I689" s="48"/>
      <c r="J689" s="48"/>
      <c r="K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c r="GT689" s="48"/>
      <c r="GU689" s="48"/>
      <c r="GV689" s="48"/>
      <c r="GW689" s="48"/>
      <c r="GX689" s="48"/>
      <c r="GY689" s="48"/>
      <c r="GZ689" s="48"/>
      <c r="HA689" s="48"/>
      <c r="HB689" s="48"/>
      <c r="HC689" s="48"/>
      <c r="HD689" s="48"/>
      <c r="HE689" s="48"/>
      <c r="HF689" s="48"/>
      <c r="HG689" s="48"/>
      <c r="HH689" s="48"/>
      <c r="HI689" s="48"/>
      <c r="HJ689" s="48"/>
      <c r="HK689" s="48"/>
      <c r="HL689" s="48"/>
      <c r="HM689" s="48"/>
      <c r="HN689" s="48"/>
      <c r="HO689" s="48"/>
      <c r="HP689" s="48"/>
      <c r="HQ689" s="48"/>
      <c r="HR689" s="48"/>
      <c r="HS689" s="48"/>
      <c r="HT689" s="48"/>
      <c r="HU689" s="48"/>
      <c r="HV689" s="48"/>
      <c r="HW689" s="48"/>
      <c r="HX689" s="48"/>
      <c r="HY689" s="48"/>
      <c r="HZ689" s="48"/>
      <c r="IA689" s="48"/>
      <c r="IB689" s="48"/>
      <c r="IC689" s="48"/>
      <c r="ID689" s="48"/>
      <c r="IE689" s="48"/>
      <c r="IF689" s="48"/>
      <c r="IG689" s="48"/>
      <c r="IH689" s="48"/>
      <c r="II689" s="48"/>
      <c r="IJ689" s="48"/>
      <c r="IK689" s="48"/>
      <c r="IL689" s="48"/>
      <c r="IM689" s="48"/>
      <c r="IN689" s="48"/>
      <c r="IO689" s="48"/>
      <c r="IP689" s="48"/>
      <c r="IQ689" s="48"/>
      <c r="IR689" s="48"/>
      <c r="IS689" s="48"/>
      <c r="IT689" s="48"/>
      <c r="IU689" s="48"/>
      <c r="IV689" s="48"/>
    </row>
    <row r="690" spans="2:256" x14ac:dyDescent="0.2">
      <c r="B690" s="48"/>
      <c r="C690" s="48"/>
      <c r="D690" s="48"/>
      <c r="E690" s="48"/>
      <c r="F690" s="48"/>
      <c r="G690" s="48"/>
      <c r="H690" s="48"/>
      <c r="I690" s="48"/>
      <c r="J690" s="48"/>
      <c r="K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c r="GT690" s="48"/>
      <c r="GU690" s="48"/>
      <c r="GV690" s="48"/>
      <c r="GW690" s="48"/>
      <c r="GX690" s="48"/>
      <c r="GY690" s="48"/>
      <c r="GZ690" s="48"/>
      <c r="HA690" s="48"/>
      <c r="HB690" s="48"/>
      <c r="HC690" s="48"/>
      <c r="HD690" s="48"/>
      <c r="HE690" s="48"/>
      <c r="HF690" s="48"/>
      <c r="HG690" s="48"/>
      <c r="HH690" s="48"/>
      <c r="HI690" s="48"/>
      <c r="HJ690" s="48"/>
      <c r="HK690" s="48"/>
      <c r="HL690" s="48"/>
      <c r="HM690" s="48"/>
      <c r="HN690" s="48"/>
      <c r="HO690" s="48"/>
      <c r="HP690" s="48"/>
      <c r="HQ690" s="48"/>
      <c r="HR690" s="48"/>
      <c r="HS690" s="48"/>
      <c r="HT690" s="48"/>
      <c r="HU690" s="48"/>
      <c r="HV690" s="48"/>
      <c r="HW690" s="48"/>
      <c r="HX690" s="48"/>
      <c r="HY690" s="48"/>
      <c r="HZ690" s="48"/>
      <c r="IA690" s="48"/>
      <c r="IB690" s="48"/>
      <c r="IC690" s="48"/>
      <c r="ID690" s="48"/>
      <c r="IE690" s="48"/>
      <c r="IF690" s="48"/>
      <c r="IG690" s="48"/>
      <c r="IH690" s="48"/>
      <c r="II690" s="48"/>
      <c r="IJ690" s="48"/>
      <c r="IK690" s="48"/>
      <c r="IL690" s="48"/>
      <c r="IM690" s="48"/>
      <c r="IN690" s="48"/>
      <c r="IO690" s="48"/>
      <c r="IP690" s="48"/>
      <c r="IQ690" s="48"/>
      <c r="IR690" s="48"/>
      <c r="IS690" s="48"/>
      <c r="IT690" s="48"/>
      <c r="IU690" s="48"/>
      <c r="IV690" s="48"/>
    </row>
    <row r="691" spans="2:256" x14ac:dyDescent="0.2">
      <c r="B691" s="48"/>
      <c r="C691" s="48"/>
      <c r="D691" s="48"/>
      <c r="E691" s="48"/>
      <c r="F691" s="48"/>
      <c r="G691" s="48"/>
      <c r="H691" s="48"/>
      <c r="I691" s="48"/>
      <c r="J691" s="48"/>
      <c r="K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row>
    <row r="692" spans="2:256" x14ac:dyDescent="0.2">
      <c r="B692" s="48"/>
      <c r="C692" s="48"/>
      <c r="D692" s="48"/>
      <c r="E692" s="48"/>
      <c r="F692" s="48"/>
      <c r="G692" s="48"/>
      <c r="H692" s="48"/>
      <c r="I692" s="48"/>
      <c r="J692" s="48"/>
      <c r="K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row>
    <row r="693" spans="2:256" x14ac:dyDescent="0.2">
      <c r="B693" s="48"/>
      <c r="C693" s="48"/>
      <c r="D693" s="48"/>
      <c r="E693" s="48"/>
      <c r="F693" s="48"/>
      <c r="G693" s="48"/>
      <c r="H693" s="48"/>
      <c r="I693" s="48"/>
      <c r="J693" s="48"/>
      <c r="K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row>
    <row r="694" spans="2:256" x14ac:dyDescent="0.2">
      <c r="B694" s="48"/>
      <c r="C694" s="48"/>
      <c r="D694" s="48"/>
      <c r="E694" s="48"/>
      <c r="F694" s="48"/>
      <c r="G694" s="48"/>
      <c r="H694" s="48"/>
      <c r="I694" s="48"/>
      <c r="J694" s="48"/>
      <c r="K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row>
    <row r="695" spans="2:256" x14ac:dyDescent="0.2">
      <c r="B695" s="48"/>
      <c r="C695" s="48"/>
      <c r="D695" s="48"/>
      <c r="E695" s="48"/>
      <c r="F695" s="48"/>
      <c r="G695" s="48"/>
      <c r="H695" s="48"/>
      <c r="I695" s="48"/>
      <c r="J695" s="48"/>
      <c r="K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row>
    <row r="696" spans="2:256" x14ac:dyDescent="0.2">
      <c r="B696" s="48"/>
      <c r="C696" s="48"/>
      <c r="D696" s="48"/>
      <c r="E696" s="48"/>
      <c r="F696" s="48"/>
      <c r="G696" s="48"/>
      <c r="H696" s="48"/>
      <c r="I696" s="48"/>
      <c r="J696" s="48"/>
      <c r="K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row>
    <row r="697" spans="2:256" x14ac:dyDescent="0.2">
      <c r="B697" s="48"/>
      <c r="C697" s="48"/>
      <c r="D697" s="48"/>
      <c r="E697" s="48"/>
      <c r="F697" s="48"/>
      <c r="G697" s="48"/>
      <c r="H697" s="48"/>
      <c r="I697" s="48"/>
      <c r="J697" s="48"/>
      <c r="K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row>
    <row r="698" spans="2:256" x14ac:dyDescent="0.2">
      <c r="B698" s="48"/>
      <c r="C698" s="48"/>
      <c r="D698" s="48"/>
      <c r="E698" s="48"/>
      <c r="F698" s="48"/>
      <c r="G698" s="48"/>
      <c r="H698" s="48"/>
      <c r="I698" s="48"/>
      <c r="J698" s="48"/>
      <c r="K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row>
    <row r="699" spans="2:256" x14ac:dyDescent="0.2">
      <c r="B699" s="48"/>
      <c r="C699" s="48"/>
      <c r="D699" s="48"/>
      <c r="E699" s="48"/>
      <c r="F699" s="48"/>
      <c r="G699" s="48"/>
      <c r="H699" s="48"/>
      <c r="I699" s="48"/>
      <c r="J699" s="48"/>
      <c r="K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row>
    <row r="700" spans="2:256" x14ac:dyDescent="0.2">
      <c r="B700" s="48"/>
      <c r="C700" s="48"/>
      <c r="D700" s="48"/>
      <c r="E700" s="48"/>
      <c r="F700" s="48"/>
      <c r="G700" s="48"/>
      <c r="H700" s="48"/>
      <c r="I700" s="48"/>
      <c r="J700" s="48"/>
      <c r="K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row>
    <row r="701" spans="2:256" x14ac:dyDescent="0.2">
      <c r="B701" s="48"/>
      <c r="C701" s="48"/>
      <c r="D701" s="48"/>
      <c r="E701" s="48"/>
      <c r="F701" s="48"/>
      <c r="G701" s="48"/>
      <c r="H701" s="48"/>
      <c r="I701" s="48"/>
      <c r="J701" s="48"/>
      <c r="K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row>
    <row r="702" spans="2:256" x14ac:dyDescent="0.2">
      <c r="B702" s="48"/>
      <c r="C702" s="48"/>
      <c r="D702" s="48"/>
      <c r="E702" s="48"/>
      <c r="F702" s="48"/>
      <c r="G702" s="48"/>
      <c r="H702" s="48"/>
      <c r="I702" s="48"/>
      <c r="J702" s="48"/>
      <c r="K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row>
    <row r="703" spans="2:256" x14ac:dyDescent="0.2">
      <c r="B703" s="48"/>
      <c r="C703" s="48"/>
      <c r="D703" s="48"/>
      <c r="E703" s="48"/>
      <c r="F703" s="48"/>
      <c r="G703" s="48"/>
      <c r="H703" s="48"/>
      <c r="I703" s="48"/>
      <c r="J703" s="48"/>
      <c r="K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row>
    <row r="704" spans="2:256" x14ac:dyDescent="0.2">
      <c r="B704" s="48"/>
      <c r="C704" s="48"/>
      <c r="D704" s="48"/>
      <c r="E704" s="48"/>
      <c r="F704" s="48"/>
      <c r="G704" s="48"/>
      <c r="H704" s="48"/>
      <c r="I704" s="48"/>
      <c r="J704" s="48"/>
      <c r="K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row>
    <row r="705" spans="2:256" x14ac:dyDescent="0.2">
      <c r="B705" s="48"/>
      <c r="C705" s="48"/>
      <c r="D705" s="48"/>
      <c r="E705" s="48"/>
      <c r="F705" s="48"/>
      <c r="G705" s="48"/>
      <c r="H705" s="48"/>
      <c r="I705" s="48"/>
      <c r="J705" s="48"/>
      <c r="K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c r="GT705" s="48"/>
      <c r="GU705" s="48"/>
      <c r="GV705" s="48"/>
      <c r="GW705" s="48"/>
      <c r="GX705" s="48"/>
      <c r="GY705" s="48"/>
      <c r="GZ705" s="48"/>
      <c r="HA705" s="48"/>
      <c r="HB705" s="48"/>
      <c r="HC705" s="48"/>
      <c r="HD705" s="48"/>
      <c r="HE705" s="48"/>
      <c r="HF705" s="48"/>
      <c r="HG705" s="48"/>
      <c r="HH705" s="48"/>
      <c r="HI705" s="48"/>
      <c r="HJ705" s="48"/>
      <c r="HK705" s="48"/>
      <c r="HL705" s="48"/>
      <c r="HM705" s="48"/>
      <c r="HN705" s="48"/>
      <c r="HO705" s="48"/>
      <c r="HP705" s="48"/>
      <c r="HQ705" s="48"/>
      <c r="HR705" s="48"/>
      <c r="HS705" s="48"/>
      <c r="HT705" s="48"/>
      <c r="HU705" s="48"/>
      <c r="HV705" s="48"/>
      <c r="HW705" s="48"/>
      <c r="HX705" s="48"/>
      <c r="HY705" s="48"/>
      <c r="HZ705" s="48"/>
      <c r="IA705" s="48"/>
      <c r="IB705" s="48"/>
      <c r="IC705" s="48"/>
      <c r="ID705" s="48"/>
      <c r="IE705" s="48"/>
      <c r="IF705" s="48"/>
      <c r="IG705" s="48"/>
      <c r="IH705" s="48"/>
      <c r="II705" s="48"/>
      <c r="IJ705" s="48"/>
      <c r="IK705" s="48"/>
      <c r="IL705" s="48"/>
      <c r="IM705" s="48"/>
      <c r="IN705" s="48"/>
      <c r="IO705" s="48"/>
      <c r="IP705" s="48"/>
      <c r="IQ705" s="48"/>
      <c r="IR705" s="48"/>
      <c r="IS705" s="48"/>
      <c r="IT705" s="48"/>
      <c r="IU705" s="48"/>
      <c r="IV705" s="48"/>
    </row>
    <row r="706" spans="2:256" x14ac:dyDescent="0.2">
      <c r="B706" s="48"/>
      <c r="C706" s="48"/>
      <c r="D706" s="48"/>
      <c r="E706" s="48"/>
      <c r="F706" s="48"/>
      <c r="G706" s="48"/>
      <c r="H706" s="48"/>
      <c r="I706" s="48"/>
      <c r="J706" s="48"/>
      <c r="K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c r="DB706" s="48"/>
      <c r="DC706" s="48"/>
      <c r="DD706" s="48"/>
      <c r="DE706" s="48"/>
      <c r="DF706" s="48"/>
      <c r="DG706" s="48"/>
      <c r="DH706" s="48"/>
      <c r="DI706" s="48"/>
      <c r="DJ706" s="48"/>
      <c r="DK706" s="48"/>
      <c r="DL706" s="48"/>
      <c r="DM706" s="48"/>
      <c r="DN706" s="48"/>
      <c r="DO706" s="48"/>
      <c r="DP706" s="48"/>
      <c r="DQ706" s="48"/>
      <c r="DR706" s="48"/>
      <c r="DS706" s="48"/>
      <c r="DT706" s="48"/>
      <c r="DU706" s="48"/>
      <c r="DV706" s="48"/>
      <c r="DW706" s="48"/>
      <c r="DX706" s="48"/>
      <c r="DY706" s="48"/>
      <c r="DZ706" s="48"/>
      <c r="EA706" s="48"/>
      <c r="EB706" s="48"/>
      <c r="EC706" s="48"/>
      <c r="ED706" s="48"/>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48"/>
      <c r="GO706" s="48"/>
      <c r="GP706" s="48"/>
      <c r="GQ706" s="48"/>
      <c r="GR706" s="48"/>
      <c r="GS706" s="48"/>
      <c r="GT706" s="48"/>
      <c r="GU706" s="48"/>
      <c r="GV706" s="48"/>
      <c r="GW706" s="48"/>
      <c r="GX706" s="48"/>
      <c r="GY706" s="48"/>
      <c r="GZ706" s="48"/>
      <c r="HA706" s="48"/>
      <c r="HB706" s="48"/>
      <c r="HC706" s="48"/>
      <c r="HD706" s="48"/>
      <c r="HE706" s="48"/>
      <c r="HF706" s="48"/>
      <c r="HG706" s="48"/>
      <c r="HH706" s="48"/>
      <c r="HI706" s="48"/>
      <c r="HJ706" s="48"/>
      <c r="HK706" s="48"/>
      <c r="HL706" s="48"/>
      <c r="HM706" s="48"/>
      <c r="HN706" s="48"/>
      <c r="HO706" s="48"/>
      <c r="HP706" s="48"/>
      <c r="HQ706" s="48"/>
      <c r="HR706" s="48"/>
      <c r="HS706" s="48"/>
      <c r="HT706" s="48"/>
      <c r="HU706" s="48"/>
      <c r="HV706" s="48"/>
      <c r="HW706" s="48"/>
      <c r="HX706" s="48"/>
      <c r="HY706" s="48"/>
      <c r="HZ706" s="48"/>
      <c r="IA706" s="48"/>
      <c r="IB706" s="48"/>
      <c r="IC706" s="48"/>
      <c r="ID706" s="48"/>
      <c r="IE706" s="48"/>
      <c r="IF706" s="48"/>
      <c r="IG706" s="48"/>
      <c r="IH706" s="48"/>
      <c r="II706" s="48"/>
      <c r="IJ706" s="48"/>
      <c r="IK706" s="48"/>
      <c r="IL706" s="48"/>
      <c r="IM706" s="48"/>
      <c r="IN706" s="48"/>
      <c r="IO706" s="48"/>
      <c r="IP706" s="48"/>
      <c r="IQ706" s="48"/>
      <c r="IR706" s="48"/>
      <c r="IS706" s="48"/>
      <c r="IT706" s="48"/>
      <c r="IU706" s="48"/>
      <c r="IV706" s="48"/>
    </row>
    <row r="707" spans="2:256" x14ac:dyDescent="0.2">
      <c r="B707" s="48"/>
      <c r="C707" s="48"/>
      <c r="D707" s="48"/>
      <c r="E707" s="48"/>
      <c r="F707" s="48"/>
      <c r="G707" s="48"/>
      <c r="H707" s="48"/>
      <c r="I707" s="48"/>
      <c r="J707" s="48"/>
      <c r="K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c r="CQ707" s="48"/>
      <c r="CR707" s="48"/>
      <c r="CS707" s="48"/>
      <c r="CT707" s="48"/>
      <c r="CU707" s="48"/>
      <c r="CV707" s="48"/>
      <c r="CW707" s="48"/>
      <c r="CX707" s="48"/>
      <c r="CY707" s="48"/>
      <c r="CZ707" s="48"/>
      <c r="DA707" s="48"/>
      <c r="DB707" s="48"/>
      <c r="DC707" s="48"/>
      <c r="DD707" s="48"/>
      <c r="DE707" s="48"/>
      <c r="DF707" s="48"/>
      <c r="DG707" s="48"/>
      <c r="DH707" s="48"/>
      <c r="DI707" s="48"/>
      <c r="DJ707" s="48"/>
      <c r="DK707" s="48"/>
      <c r="DL707" s="48"/>
      <c r="DM707" s="48"/>
      <c r="DN707" s="48"/>
      <c r="DO707" s="48"/>
      <c r="DP707" s="48"/>
      <c r="DQ707" s="48"/>
      <c r="DR707" s="48"/>
      <c r="DS707" s="48"/>
      <c r="DT707" s="48"/>
      <c r="DU707" s="48"/>
      <c r="DV707" s="48"/>
      <c r="DW707" s="48"/>
      <c r="DX707" s="48"/>
      <c r="DY707" s="48"/>
      <c r="DZ707" s="48"/>
      <c r="EA707" s="48"/>
      <c r="EB707" s="48"/>
      <c r="EC707" s="48"/>
      <c r="ED707" s="48"/>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48"/>
      <c r="GO707" s="48"/>
      <c r="GP707" s="48"/>
      <c r="GQ707" s="48"/>
      <c r="GR707" s="48"/>
      <c r="GS707" s="48"/>
      <c r="GT707" s="48"/>
      <c r="GU707" s="48"/>
      <c r="GV707" s="48"/>
      <c r="GW707" s="48"/>
      <c r="GX707" s="48"/>
      <c r="GY707" s="48"/>
      <c r="GZ707" s="48"/>
      <c r="HA707" s="48"/>
      <c r="HB707" s="48"/>
      <c r="HC707" s="48"/>
      <c r="HD707" s="48"/>
      <c r="HE707" s="48"/>
      <c r="HF707" s="48"/>
      <c r="HG707" s="48"/>
      <c r="HH707" s="48"/>
      <c r="HI707" s="48"/>
      <c r="HJ707" s="48"/>
      <c r="HK707" s="48"/>
      <c r="HL707" s="48"/>
      <c r="HM707" s="48"/>
      <c r="HN707" s="48"/>
      <c r="HO707" s="48"/>
      <c r="HP707" s="48"/>
      <c r="HQ707" s="48"/>
      <c r="HR707" s="48"/>
      <c r="HS707" s="48"/>
      <c r="HT707" s="48"/>
      <c r="HU707" s="48"/>
      <c r="HV707" s="48"/>
      <c r="HW707" s="48"/>
      <c r="HX707" s="48"/>
      <c r="HY707" s="48"/>
      <c r="HZ707" s="48"/>
      <c r="IA707" s="48"/>
      <c r="IB707" s="48"/>
      <c r="IC707" s="48"/>
      <c r="ID707" s="48"/>
      <c r="IE707" s="48"/>
      <c r="IF707" s="48"/>
      <c r="IG707" s="48"/>
      <c r="IH707" s="48"/>
      <c r="II707" s="48"/>
      <c r="IJ707" s="48"/>
      <c r="IK707" s="48"/>
      <c r="IL707" s="48"/>
      <c r="IM707" s="48"/>
      <c r="IN707" s="48"/>
      <c r="IO707" s="48"/>
      <c r="IP707" s="48"/>
      <c r="IQ707" s="48"/>
      <c r="IR707" s="48"/>
      <c r="IS707" s="48"/>
      <c r="IT707" s="48"/>
      <c r="IU707" s="48"/>
      <c r="IV707" s="48"/>
    </row>
    <row r="708" spans="2:256" x14ac:dyDescent="0.2">
      <c r="B708" s="48"/>
      <c r="C708" s="48"/>
      <c r="D708" s="48"/>
      <c r="E708" s="48"/>
      <c r="F708" s="48"/>
      <c r="G708" s="48"/>
      <c r="H708" s="48"/>
      <c r="I708" s="48"/>
      <c r="J708" s="48"/>
      <c r="K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c r="DI708" s="48"/>
      <c r="DJ708" s="48"/>
      <c r="DK708" s="48"/>
      <c r="DL708" s="48"/>
      <c r="DM708" s="48"/>
      <c r="DN708" s="48"/>
      <c r="DO708" s="48"/>
      <c r="DP708" s="48"/>
      <c r="DQ708" s="48"/>
      <c r="DR708" s="48"/>
      <c r="DS708" s="48"/>
      <c r="DT708" s="48"/>
      <c r="DU708" s="48"/>
      <c r="DV708" s="48"/>
      <c r="DW708" s="48"/>
      <c r="DX708" s="48"/>
      <c r="DY708" s="48"/>
      <c r="DZ708" s="48"/>
      <c r="EA708" s="48"/>
      <c r="EB708" s="48"/>
      <c r="EC708" s="48"/>
      <c r="ED708" s="48"/>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48"/>
      <c r="GO708" s="48"/>
      <c r="GP708" s="48"/>
      <c r="GQ708" s="48"/>
      <c r="GR708" s="48"/>
      <c r="GS708" s="48"/>
      <c r="GT708" s="48"/>
      <c r="GU708" s="48"/>
      <c r="GV708" s="48"/>
      <c r="GW708" s="48"/>
      <c r="GX708" s="48"/>
      <c r="GY708" s="48"/>
      <c r="GZ708" s="48"/>
      <c r="HA708" s="48"/>
      <c r="HB708" s="48"/>
      <c r="HC708" s="48"/>
      <c r="HD708" s="48"/>
      <c r="HE708" s="48"/>
      <c r="HF708" s="48"/>
      <c r="HG708" s="48"/>
      <c r="HH708" s="48"/>
      <c r="HI708" s="48"/>
      <c r="HJ708" s="48"/>
      <c r="HK708" s="48"/>
      <c r="HL708" s="48"/>
      <c r="HM708" s="48"/>
      <c r="HN708" s="48"/>
      <c r="HO708" s="48"/>
      <c r="HP708" s="48"/>
      <c r="HQ708" s="48"/>
      <c r="HR708" s="48"/>
      <c r="HS708" s="48"/>
      <c r="HT708" s="48"/>
      <c r="HU708" s="48"/>
      <c r="HV708" s="48"/>
      <c r="HW708" s="48"/>
      <c r="HX708" s="48"/>
      <c r="HY708" s="48"/>
      <c r="HZ708" s="48"/>
      <c r="IA708" s="48"/>
      <c r="IB708" s="48"/>
      <c r="IC708" s="48"/>
      <c r="ID708" s="48"/>
      <c r="IE708" s="48"/>
      <c r="IF708" s="48"/>
      <c r="IG708" s="48"/>
      <c r="IH708" s="48"/>
      <c r="II708" s="48"/>
      <c r="IJ708" s="48"/>
      <c r="IK708" s="48"/>
      <c r="IL708" s="48"/>
      <c r="IM708" s="48"/>
      <c r="IN708" s="48"/>
      <c r="IO708" s="48"/>
      <c r="IP708" s="48"/>
      <c r="IQ708" s="48"/>
      <c r="IR708" s="48"/>
      <c r="IS708" s="48"/>
      <c r="IT708" s="48"/>
      <c r="IU708" s="48"/>
      <c r="IV708" s="48"/>
    </row>
    <row r="709" spans="2:256" x14ac:dyDescent="0.2">
      <c r="B709" s="48"/>
      <c r="C709" s="48"/>
      <c r="D709" s="48"/>
      <c r="E709" s="48"/>
      <c r="F709" s="48"/>
      <c r="G709" s="48"/>
      <c r="H709" s="48"/>
      <c r="I709" s="48"/>
      <c r="J709" s="48"/>
      <c r="K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c r="CQ709" s="48"/>
      <c r="CR709" s="48"/>
      <c r="CS709" s="48"/>
      <c r="CT709" s="48"/>
      <c r="CU709" s="48"/>
      <c r="CV709" s="48"/>
      <c r="CW709" s="48"/>
      <c r="CX709" s="48"/>
      <c r="CY709" s="48"/>
      <c r="CZ709" s="48"/>
      <c r="DA709" s="48"/>
      <c r="DB709" s="48"/>
      <c r="DC709" s="48"/>
      <c r="DD709" s="48"/>
      <c r="DE709" s="48"/>
      <c r="DF709" s="48"/>
      <c r="DG709" s="48"/>
      <c r="DH709" s="48"/>
      <c r="DI709" s="48"/>
      <c r="DJ709" s="48"/>
      <c r="DK709" s="48"/>
      <c r="DL709" s="48"/>
      <c r="DM709" s="48"/>
      <c r="DN709" s="48"/>
      <c r="DO709" s="48"/>
      <c r="DP709" s="48"/>
      <c r="DQ709" s="48"/>
      <c r="DR709" s="48"/>
      <c r="DS709" s="48"/>
      <c r="DT709" s="48"/>
      <c r="DU709" s="48"/>
      <c r="DV709" s="48"/>
      <c r="DW709" s="48"/>
      <c r="DX709" s="48"/>
      <c r="DY709" s="48"/>
      <c r="DZ709" s="48"/>
      <c r="EA709" s="48"/>
      <c r="EB709" s="48"/>
      <c r="EC709" s="48"/>
      <c r="ED709" s="48"/>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48"/>
      <c r="GO709" s="48"/>
      <c r="GP709" s="48"/>
      <c r="GQ709" s="48"/>
      <c r="GR709" s="48"/>
      <c r="GS709" s="48"/>
      <c r="GT709" s="48"/>
      <c r="GU709" s="48"/>
      <c r="GV709" s="48"/>
      <c r="GW709" s="48"/>
      <c r="GX709" s="48"/>
      <c r="GY709" s="48"/>
      <c r="GZ709" s="48"/>
      <c r="HA709" s="48"/>
      <c r="HB709" s="48"/>
      <c r="HC709" s="48"/>
      <c r="HD709" s="48"/>
      <c r="HE709" s="48"/>
      <c r="HF709" s="48"/>
      <c r="HG709" s="48"/>
      <c r="HH709" s="48"/>
      <c r="HI709" s="48"/>
      <c r="HJ709" s="48"/>
      <c r="HK709" s="48"/>
      <c r="HL709" s="48"/>
      <c r="HM709" s="48"/>
      <c r="HN709" s="48"/>
      <c r="HO709" s="48"/>
      <c r="HP709" s="48"/>
      <c r="HQ709" s="48"/>
      <c r="HR709" s="48"/>
      <c r="HS709" s="48"/>
      <c r="HT709" s="48"/>
      <c r="HU709" s="48"/>
      <c r="HV709" s="48"/>
      <c r="HW709" s="48"/>
      <c r="HX709" s="48"/>
      <c r="HY709" s="48"/>
      <c r="HZ709" s="48"/>
      <c r="IA709" s="48"/>
      <c r="IB709" s="48"/>
      <c r="IC709" s="48"/>
      <c r="ID709" s="48"/>
      <c r="IE709" s="48"/>
      <c r="IF709" s="48"/>
      <c r="IG709" s="48"/>
      <c r="IH709" s="48"/>
      <c r="II709" s="48"/>
      <c r="IJ709" s="48"/>
      <c r="IK709" s="48"/>
      <c r="IL709" s="48"/>
      <c r="IM709" s="48"/>
      <c r="IN709" s="48"/>
      <c r="IO709" s="48"/>
      <c r="IP709" s="48"/>
      <c r="IQ709" s="48"/>
      <c r="IR709" s="48"/>
      <c r="IS709" s="48"/>
      <c r="IT709" s="48"/>
      <c r="IU709" s="48"/>
      <c r="IV709" s="48"/>
    </row>
    <row r="710" spans="2:256" x14ac:dyDescent="0.2">
      <c r="B710" s="48"/>
      <c r="C710" s="48"/>
      <c r="D710" s="48"/>
      <c r="E710" s="48"/>
      <c r="F710" s="48"/>
      <c r="G710" s="48"/>
      <c r="H710" s="48"/>
      <c r="I710" s="48"/>
      <c r="J710" s="48"/>
      <c r="K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c r="GT710" s="48"/>
      <c r="GU710" s="48"/>
      <c r="GV710" s="48"/>
      <c r="GW710" s="48"/>
      <c r="GX710" s="48"/>
      <c r="GY710" s="48"/>
      <c r="GZ710" s="48"/>
      <c r="HA710" s="48"/>
      <c r="HB710" s="48"/>
      <c r="HC710" s="48"/>
      <c r="HD710" s="48"/>
      <c r="HE710" s="48"/>
      <c r="HF710" s="48"/>
      <c r="HG710" s="48"/>
      <c r="HH710" s="48"/>
      <c r="HI710" s="48"/>
      <c r="HJ710" s="48"/>
      <c r="HK710" s="48"/>
      <c r="HL710" s="48"/>
      <c r="HM710" s="48"/>
      <c r="HN710" s="48"/>
      <c r="HO710" s="48"/>
      <c r="HP710" s="48"/>
      <c r="HQ710" s="48"/>
      <c r="HR710" s="48"/>
      <c r="HS710" s="48"/>
      <c r="HT710" s="48"/>
      <c r="HU710" s="48"/>
      <c r="HV710" s="48"/>
      <c r="HW710" s="48"/>
      <c r="HX710" s="48"/>
      <c r="HY710" s="48"/>
      <c r="HZ710" s="48"/>
      <c r="IA710" s="48"/>
      <c r="IB710" s="48"/>
      <c r="IC710" s="48"/>
      <c r="ID710" s="48"/>
      <c r="IE710" s="48"/>
      <c r="IF710" s="48"/>
      <c r="IG710" s="48"/>
      <c r="IH710" s="48"/>
      <c r="II710" s="48"/>
      <c r="IJ710" s="48"/>
      <c r="IK710" s="48"/>
      <c r="IL710" s="48"/>
      <c r="IM710" s="48"/>
      <c r="IN710" s="48"/>
      <c r="IO710" s="48"/>
      <c r="IP710" s="48"/>
      <c r="IQ710" s="48"/>
      <c r="IR710" s="48"/>
      <c r="IS710" s="48"/>
      <c r="IT710" s="48"/>
      <c r="IU710" s="48"/>
      <c r="IV710" s="48"/>
    </row>
    <row r="711" spans="2:256" x14ac:dyDescent="0.2">
      <c r="B711" s="48"/>
      <c r="C711" s="48"/>
      <c r="D711" s="48"/>
      <c r="E711" s="48"/>
      <c r="F711" s="48"/>
      <c r="G711" s="48"/>
      <c r="H711" s="48"/>
      <c r="I711" s="48"/>
      <c r="J711" s="48"/>
      <c r="K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c r="GT711" s="48"/>
      <c r="GU711" s="48"/>
      <c r="GV711" s="48"/>
      <c r="GW711" s="48"/>
      <c r="GX711" s="48"/>
      <c r="GY711" s="48"/>
      <c r="GZ711" s="48"/>
      <c r="HA711" s="48"/>
      <c r="HB711" s="48"/>
      <c r="HC711" s="48"/>
      <c r="HD711" s="48"/>
      <c r="HE711" s="48"/>
      <c r="HF711" s="48"/>
      <c r="HG711" s="48"/>
      <c r="HH711" s="48"/>
      <c r="HI711" s="48"/>
      <c r="HJ711" s="48"/>
      <c r="HK711" s="48"/>
      <c r="HL711" s="48"/>
      <c r="HM711" s="48"/>
      <c r="HN711" s="48"/>
      <c r="HO711" s="48"/>
      <c r="HP711" s="48"/>
      <c r="HQ711" s="48"/>
      <c r="HR711" s="48"/>
      <c r="HS711" s="48"/>
      <c r="HT711" s="48"/>
      <c r="HU711" s="48"/>
      <c r="HV711" s="48"/>
      <c r="HW711" s="48"/>
      <c r="HX711" s="48"/>
      <c r="HY711" s="48"/>
      <c r="HZ711" s="48"/>
      <c r="IA711" s="48"/>
      <c r="IB711" s="48"/>
      <c r="IC711" s="48"/>
      <c r="ID711" s="48"/>
      <c r="IE711" s="48"/>
      <c r="IF711" s="48"/>
      <c r="IG711" s="48"/>
      <c r="IH711" s="48"/>
      <c r="II711" s="48"/>
      <c r="IJ711" s="48"/>
      <c r="IK711" s="48"/>
      <c r="IL711" s="48"/>
      <c r="IM711" s="48"/>
      <c r="IN711" s="48"/>
      <c r="IO711" s="48"/>
      <c r="IP711" s="48"/>
      <c r="IQ711" s="48"/>
      <c r="IR711" s="48"/>
      <c r="IS711" s="48"/>
      <c r="IT711" s="48"/>
      <c r="IU711" s="48"/>
      <c r="IV711" s="48"/>
    </row>
    <row r="712" spans="2:256" x14ac:dyDescent="0.2">
      <c r="B712" s="48"/>
      <c r="C712" s="48"/>
      <c r="D712" s="48"/>
      <c r="E712" s="48"/>
      <c r="F712" s="48"/>
      <c r="G712" s="48"/>
      <c r="H712" s="48"/>
      <c r="I712" s="48"/>
      <c r="J712" s="48"/>
      <c r="K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c r="DH712" s="48"/>
      <c r="DI712" s="48"/>
      <c r="DJ712" s="48"/>
      <c r="DK712" s="48"/>
      <c r="DL712" s="48"/>
      <c r="DM712" s="48"/>
      <c r="DN712" s="48"/>
      <c r="DO712" s="48"/>
      <c r="DP712" s="48"/>
      <c r="DQ712" s="48"/>
      <c r="DR712" s="48"/>
      <c r="DS712" s="48"/>
      <c r="DT712" s="48"/>
      <c r="DU712" s="48"/>
      <c r="DV712" s="48"/>
      <c r="DW712" s="48"/>
      <c r="DX712" s="48"/>
      <c r="DY712" s="48"/>
      <c r="DZ712" s="48"/>
      <c r="EA712" s="48"/>
      <c r="EB712" s="48"/>
      <c r="EC712" s="48"/>
      <c r="ED712" s="48"/>
      <c r="EE712" s="48"/>
      <c r="EF712" s="48"/>
      <c r="EG712" s="48"/>
      <c r="EH712" s="48"/>
      <c r="EI712" s="48"/>
      <c r="EJ712" s="48"/>
      <c r="EK712" s="48"/>
      <c r="EL712" s="48"/>
      <c r="EM712" s="48"/>
      <c r="EN712" s="48"/>
      <c r="EO712" s="48"/>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c r="GL712" s="48"/>
      <c r="GM712" s="48"/>
      <c r="GN712" s="48"/>
      <c r="GO712" s="48"/>
      <c r="GP712" s="48"/>
      <c r="GQ712" s="48"/>
      <c r="GR712" s="48"/>
      <c r="GS712" s="48"/>
      <c r="GT712" s="48"/>
      <c r="GU712" s="48"/>
      <c r="GV712" s="48"/>
      <c r="GW712" s="48"/>
      <c r="GX712" s="48"/>
      <c r="GY712" s="48"/>
      <c r="GZ712" s="48"/>
      <c r="HA712" s="48"/>
      <c r="HB712" s="48"/>
      <c r="HC712" s="48"/>
      <c r="HD712" s="48"/>
      <c r="HE712" s="48"/>
      <c r="HF712" s="48"/>
      <c r="HG712" s="48"/>
      <c r="HH712" s="48"/>
      <c r="HI712" s="48"/>
      <c r="HJ712" s="48"/>
      <c r="HK712" s="48"/>
      <c r="HL712" s="48"/>
      <c r="HM712" s="48"/>
      <c r="HN712" s="48"/>
      <c r="HO712" s="48"/>
      <c r="HP712" s="48"/>
      <c r="HQ712" s="48"/>
      <c r="HR712" s="48"/>
      <c r="HS712" s="48"/>
      <c r="HT712" s="48"/>
      <c r="HU712" s="48"/>
      <c r="HV712" s="48"/>
      <c r="HW712" s="48"/>
      <c r="HX712" s="48"/>
      <c r="HY712" s="48"/>
      <c r="HZ712" s="48"/>
      <c r="IA712" s="48"/>
      <c r="IB712" s="48"/>
      <c r="IC712" s="48"/>
      <c r="ID712" s="48"/>
      <c r="IE712" s="48"/>
      <c r="IF712" s="48"/>
      <c r="IG712" s="48"/>
      <c r="IH712" s="48"/>
      <c r="II712" s="48"/>
      <c r="IJ712" s="48"/>
      <c r="IK712" s="48"/>
      <c r="IL712" s="48"/>
      <c r="IM712" s="48"/>
      <c r="IN712" s="48"/>
      <c r="IO712" s="48"/>
      <c r="IP712" s="48"/>
      <c r="IQ712" s="48"/>
      <c r="IR712" s="48"/>
      <c r="IS712" s="48"/>
      <c r="IT712" s="48"/>
      <c r="IU712" s="48"/>
      <c r="IV712" s="48"/>
    </row>
    <row r="713" spans="2:256" x14ac:dyDescent="0.2">
      <c r="B713" s="48"/>
      <c r="C713" s="48"/>
      <c r="D713" s="48"/>
      <c r="E713" s="48"/>
      <c r="F713" s="48"/>
      <c r="G713" s="48"/>
      <c r="H713" s="48"/>
      <c r="I713" s="48"/>
      <c r="J713" s="48"/>
      <c r="K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c r="EF713" s="48"/>
      <c r="EG713" s="48"/>
      <c r="EH713" s="48"/>
      <c r="EI713" s="48"/>
      <c r="EJ713" s="48"/>
      <c r="EK713" s="48"/>
      <c r="EL713" s="48"/>
      <c r="EM713" s="48"/>
      <c r="EN713" s="48"/>
      <c r="EO713" s="48"/>
      <c r="EP713" s="48"/>
      <c r="EQ713" s="48"/>
      <c r="ER713" s="48"/>
      <c r="ES713" s="48"/>
      <c r="ET713" s="48"/>
      <c r="EU713" s="48"/>
      <c r="EV713" s="48"/>
      <c r="EW713" s="48"/>
      <c r="EX713" s="48"/>
      <c r="EY713" s="48"/>
      <c r="EZ713" s="48"/>
      <c r="FA713" s="48"/>
      <c r="FB713" s="48"/>
      <c r="FC713" s="48"/>
      <c r="FD713" s="48"/>
      <c r="FE713" s="48"/>
      <c r="FF713" s="48"/>
      <c r="FG713" s="48"/>
      <c r="FH713" s="48"/>
      <c r="FI713" s="48"/>
      <c r="FJ713" s="48"/>
      <c r="FK713" s="48"/>
      <c r="FL713" s="48"/>
      <c r="FM713" s="48"/>
      <c r="FN713" s="48"/>
      <c r="FO713" s="48"/>
      <c r="FP713" s="48"/>
      <c r="FQ713" s="48"/>
      <c r="FR713" s="48"/>
      <c r="FS713" s="48"/>
      <c r="FT713" s="48"/>
      <c r="FU713" s="48"/>
      <c r="FV713" s="48"/>
      <c r="FW713" s="48"/>
      <c r="FX713" s="48"/>
      <c r="FY713" s="48"/>
      <c r="FZ713" s="48"/>
      <c r="GA713" s="48"/>
      <c r="GB713" s="48"/>
      <c r="GC713" s="48"/>
      <c r="GD713" s="48"/>
      <c r="GE713" s="48"/>
      <c r="GF713" s="48"/>
      <c r="GG713" s="48"/>
      <c r="GH713" s="48"/>
      <c r="GI713" s="48"/>
      <c r="GJ713" s="48"/>
      <c r="GK713" s="48"/>
      <c r="GL713" s="48"/>
      <c r="GM713" s="48"/>
      <c r="GN713" s="48"/>
      <c r="GO713" s="48"/>
      <c r="GP713" s="48"/>
      <c r="GQ713" s="48"/>
      <c r="GR713" s="48"/>
      <c r="GS713" s="48"/>
      <c r="GT713" s="48"/>
      <c r="GU713" s="48"/>
      <c r="GV713" s="48"/>
      <c r="GW713" s="48"/>
      <c r="GX713" s="48"/>
      <c r="GY713" s="48"/>
      <c r="GZ713" s="48"/>
      <c r="HA713" s="48"/>
      <c r="HB713" s="48"/>
      <c r="HC713" s="48"/>
      <c r="HD713" s="48"/>
      <c r="HE713" s="48"/>
      <c r="HF713" s="48"/>
      <c r="HG713" s="48"/>
      <c r="HH713" s="48"/>
      <c r="HI713" s="48"/>
      <c r="HJ713" s="48"/>
      <c r="HK713" s="48"/>
      <c r="HL713" s="48"/>
      <c r="HM713" s="48"/>
      <c r="HN713" s="48"/>
      <c r="HO713" s="48"/>
      <c r="HP713" s="48"/>
      <c r="HQ713" s="48"/>
      <c r="HR713" s="48"/>
      <c r="HS713" s="48"/>
      <c r="HT713" s="48"/>
      <c r="HU713" s="48"/>
      <c r="HV713" s="48"/>
      <c r="HW713" s="48"/>
      <c r="HX713" s="48"/>
      <c r="HY713" s="48"/>
      <c r="HZ713" s="48"/>
      <c r="IA713" s="48"/>
      <c r="IB713" s="48"/>
      <c r="IC713" s="48"/>
      <c r="ID713" s="48"/>
      <c r="IE713" s="48"/>
      <c r="IF713" s="48"/>
      <c r="IG713" s="48"/>
      <c r="IH713" s="48"/>
      <c r="II713" s="48"/>
      <c r="IJ713" s="48"/>
      <c r="IK713" s="48"/>
      <c r="IL713" s="48"/>
      <c r="IM713" s="48"/>
      <c r="IN713" s="48"/>
      <c r="IO713" s="48"/>
      <c r="IP713" s="48"/>
      <c r="IQ713" s="48"/>
      <c r="IR713" s="48"/>
      <c r="IS713" s="48"/>
      <c r="IT713" s="48"/>
      <c r="IU713" s="48"/>
      <c r="IV713" s="48"/>
    </row>
    <row r="714" spans="2:256" x14ac:dyDescent="0.2">
      <c r="B714" s="48"/>
      <c r="C714" s="48"/>
      <c r="D714" s="48"/>
      <c r="E714" s="48"/>
      <c r="F714" s="48"/>
      <c r="G714" s="48"/>
      <c r="H714" s="48"/>
      <c r="I714" s="48"/>
      <c r="J714" s="48"/>
      <c r="K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c r="GT714" s="48"/>
      <c r="GU714" s="48"/>
      <c r="GV714" s="48"/>
      <c r="GW714" s="48"/>
      <c r="GX714" s="48"/>
      <c r="GY714" s="48"/>
      <c r="GZ714" s="48"/>
      <c r="HA714" s="48"/>
      <c r="HB714" s="48"/>
      <c r="HC714" s="48"/>
      <c r="HD714" s="48"/>
      <c r="HE714" s="48"/>
      <c r="HF714" s="48"/>
      <c r="HG714" s="48"/>
      <c r="HH714" s="48"/>
      <c r="HI714" s="48"/>
      <c r="HJ714" s="48"/>
      <c r="HK714" s="48"/>
      <c r="HL714" s="48"/>
      <c r="HM714" s="48"/>
      <c r="HN714" s="48"/>
      <c r="HO714" s="48"/>
      <c r="HP714" s="48"/>
      <c r="HQ714" s="48"/>
      <c r="HR714" s="48"/>
      <c r="HS714" s="48"/>
      <c r="HT714" s="48"/>
      <c r="HU714" s="48"/>
      <c r="HV714" s="48"/>
      <c r="HW714" s="48"/>
      <c r="HX714" s="48"/>
      <c r="HY714" s="48"/>
      <c r="HZ714" s="48"/>
      <c r="IA714" s="48"/>
      <c r="IB714" s="48"/>
      <c r="IC714" s="48"/>
      <c r="ID714" s="48"/>
      <c r="IE714" s="48"/>
      <c r="IF714" s="48"/>
      <c r="IG714" s="48"/>
      <c r="IH714" s="48"/>
      <c r="II714" s="48"/>
      <c r="IJ714" s="48"/>
      <c r="IK714" s="48"/>
      <c r="IL714" s="48"/>
      <c r="IM714" s="48"/>
      <c r="IN714" s="48"/>
      <c r="IO714" s="48"/>
      <c r="IP714" s="48"/>
      <c r="IQ714" s="48"/>
      <c r="IR714" s="48"/>
      <c r="IS714" s="48"/>
      <c r="IT714" s="48"/>
      <c r="IU714" s="48"/>
      <c r="IV714" s="48"/>
    </row>
    <row r="715" spans="2:256" x14ac:dyDescent="0.2">
      <c r="B715" s="48"/>
      <c r="C715" s="48"/>
      <c r="D715" s="48"/>
      <c r="E715" s="48"/>
      <c r="F715" s="48"/>
      <c r="G715" s="48"/>
      <c r="H715" s="48"/>
      <c r="I715" s="48"/>
      <c r="J715" s="48"/>
      <c r="K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c r="DN715" s="48"/>
      <c r="DO715" s="48"/>
      <c r="DP715" s="48"/>
      <c r="DQ715" s="48"/>
      <c r="DR715" s="48"/>
      <c r="DS715" s="48"/>
      <c r="DT715" s="48"/>
      <c r="DU715" s="48"/>
      <c r="DV715" s="48"/>
      <c r="DW715" s="48"/>
      <c r="DX715" s="48"/>
      <c r="DY715" s="48"/>
      <c r="DZ715" s="48"/>
      <c r="EA715" s="48"/>
      <c r="EB715" s="48"/>
      <c r="EC715" s="48"/>
      <c r="ED715" s="48"/>
      <c r="EE715" s="48"/>
      <c r="EF715" s="48"/>
      <c r="EG715" s="48"/>
      <c r="EH715" s="48"/>
      <c r="EI715" s="48"/>
      <c r="EJ715" s="48"/>
      <c r="EK715" s="48"/>
      <c r="EL715" s="48"/>
      <c r="EM715" s="48"/>
      <c r="EN715" s="48"/>
      <c r="EO715" s="48"/>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c r="GL715" s="48"/>
      <c r="GM715" s="48"/>
      <c r="GN715" s="48"/>
      <c r="GO715" s="48"/>
      <c r="GP715" s="48"/>
      <c r="GQ715" s="48"/>
      <c r="GR715" s="48"/>
      <c r="GS715" s="48"/>
      <c r="GT715" s="48"/>
      <c r="GU715" s="48"/>
      <c r="GV715" s="48"/>
      <c r="GW715" s="48"/>
      <c r="GX715" s="48"/>
      <c r="GY715" s="48"/>
      <c r="GZ715" s="48"/>
      <c r="HA715" s="48"/>
      <c r="HB715" s="48"/>
      <c r="HC715" s="48"/>
      <c r="HD715" s="48"/>
      <c r="HE715" s="48"/>
      <c r="HF715" s="48"/>
      <c r="HG715" s="48"/>
      <c r="HH715" s="48"/>
      <c r="HI715" s="48"/>
      <c r="HJ715" s="48"/>
      <c r="HK715" s="48"/>
      <c r="HL715" s="48"/>
      <c r="HM715" s="48"/>
      <c r="HN715" s="48"/>
      <c r="HO715" s="48"/>
      <c r="HP715" s="48"/>
      <c r="HQ715" s="48"/>
      <c r="HR715" s="48"/>
      <c r="HS715" s="48"/>
      <c r="HT715" s="48"/>
      <c r="HU715" s="48"/>
      <c r="HV715" s="48"/>
      <c r="HW715" s="48"/>
      <c r="HX715" s="48"/>
      <c r="HY715" s="48"/>
      <c r="HZ715" s="48"/>
      <c r="IA715" s="48"/>
      <c r="IB715" s="48"/>
      <c r="IC715" s="48"/>
      <c r="ID715" s="48"/>
      <c r="IE715" s="48"/>
      <c r="IF715" s="48"/>
      <c r="IG715" s="48"/>
      <c r="IH715" s="48"/>
      <c r="II715" s="48"/>
      <c r="IJ715" s="48"/>
      <c r="IK715" s="48"/>
      <c r="IL715" s="48"/>
      <c r="IM715" s="48"/>
      <c r="IN715" s="48"/>
      <c r="IO715" s="48"/>
      <c r="IP715" s="48"/>
      <c r="IQ715" s="48"/>
      <c r="IR715" s="48"/>
      <c r="IS715" s="48"/>
      <c r="IT715" s="48"/>
      <c r="IU715" s="48"/>
      <c r="IV715" s="48"/>
    </row>
    <row r="716" spans="2:256" x14ac:dyDescent="0.2">
      <c r="B716" s="48"/>
      <c r="C716" s="48"/>
      <c r="D716" s="48"/>
      <c r="E716" s="48"/>
      <c r="F716" s="48"/>
      <c r="G716" s="48"/>
      <c r="H716" s="48"/>
      <c r="I716" s="48"/>
      <c r="J716" s="48"/>
      <c r="K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c r="EF716" s="48"/>
      <c r="EG716" s="48"/>
      <c r="EH716" s="48"/>
      <c r="EI716" s="48"/>
      <c r="EJ716" s="48"/>
      <c r="EK716" s="48"/>
      <c r="EL716" s="48"/>
      <c r="EM716" s="48"/>
      <c r="EN716" s="48"/>
      <c r="EO716" s="48"/>
      <c r="EP716" s="48"/>
      <c r="EQ716" s="48"/>
      <c r="ER716" s="48"/>
      <c r="ES716" s="48"/>
      <c r="ET716" s="48"/>
      <c r="EU716" s="48"/>
      <c r="EV716" s="48"/>
      <c r="EW716" s="48"/>
      <c r="EX716" s="48"/>
      <c r="EY716" s="48"/>
      <c r="EZ716" s="48"/>
      <c r="FA716" s="48"/>
      <c r="FB716" s="48"/>
      <c r="FC716" s="48"/>
      <c r="FD716" s="48"/>
      <c r="FE716" s="48"/>
      <c r="FF716" s="48"/>
      <c r="FG716" s="48"/>
      <c r="FH716" s="48"/>
      <c r="FI716" s="48"/>
      <c r="FJ716" s="48"/>
      <c r="FK716" s="48"/>
      <c r="FL716" s="48"/>
      <c r="FM716" s="48"/>
      <c r="FN716" s="48"/>
      <c r="FO716" s="48"/>
      <c r="FP716" s="48"/>
      <c r="FQ716" s="48"/>
      <c r="FR716" s="48"/>
      <c r="FS716" s="48"/>
      <c r="FT716" s="48"/>
      <c r="FU716" s="48"/>
      <c r="FV716" s="48"/>
      <c r="FW716" s="48"/>
      <c r="FX716" s="48"/>
      <c r="FY716" s="48"/>
      <c r="FZ716" s="48"/>
      <c r="GA716" s="48"/>
      <c r="GB716" s="48"/>
      <c r="GC716" s="48"/>
      <c r="GD716" s="48"/>
      <c r="GE716" s="48"/>
      <c r="GF716" s="48"/>
      <c r="GG716" s="48"/>
      <c r="GH716" s="48"/>
      <c r="GI716" s="48"/>
      <c r="GJ716" s="48"/>
      <c r="GK716" s="48"/>
      <c r="GL716" s="48"/>
      <c r="GM716" s="48"/>
      <c r="GN716" s="48"/>
      <c r="GO716" s="48"/>
      <c r="GP716" s="48"/>
      <c r="GQ716" s="48"/>
      <c r="GR716" s="48"/>
      <c r="GS716" s="48"/>
      <c r="GT716" s="48"/>
      <c r="GU716" s="48"/>
      <c r="GV716" s="48"/>
      <c r="GW716" s="48"/>
      <c r="GX716" s="48"/>
      <c r="GY716" s="48"/>
      <c r="GZ716" s="48"/>
      <c r="HA716" s="48"/>
      <c r="HB716" s="48"/>
      <c r="HC716" s="48"/>
      <c r="HD716" s="48"/>
      <c r="HE716" s="48"/>
      <c r="HF716" s="48"/>
      <c r="HG716" s="48"/>
      <c r="HH716" s="48"/>
      <c r="HI716" s="48"/>
      <c r="HJ716" s="48"/>
      <c r="HK716" s="48"/>
      <c r="HL716" s="48"/>
      <c r="HM716" s="48"/>
      <c r="HN716" s="48"/>
      <c r="HO716" s="48"/>
      <c r="HP716" s="48"/>
      <c r="HQ716" s="48"/>
      <c r="HR716" s="48"/>
      <c r="HS716" s="48"/>
      <c r="HT716" s="48"/>
      <c r="HU716" s="48"/>
      <c r="HV716" s="48"/>
      <c r="HW716" s="48"/>
      <c r="HX716" s="48"/>
      <c r="HY716" s="48"/>
      <c r="HZ716" s="48"/>
      <c r="IA716" s="48"/>
      <c r="IB716" s="48"/>
      <c r="IC716" s="48"/>
      <c r="ID716" s="48"/>
      <c r="IE716" s="48"/>
      <c r="IF716" s="48"/>
      <c r="IG716" s="48"/>
      <c r="IH716" s="48"/>
      <c r="II716" s="48"/>
      <c r="IJ716" s="48"/>
      <c r="IK716" s="48"/>
      <c r="IL716" s="48"/>
      <c r="IM716" s="48"/>
      <c r="IN716" s="48"/>
      <c r="IO716" s="48"/>
      <c r="IP716" s="48"/>
      <c r="IQ716" s="48"/>
      <c r="IR716" s="48"/>
      <c r="IS716" s="48"/>
      <c r="IT716" s="48"/>
      <c r="IU716" s="48"/>
      <c r="IV716" s="48"/>
    </row>
    <row r="717" spans="2:256" x14ac:dyDescent="0.2">
      <c r="B717" s="48"/>
      <c r="C717" s="48"/>
      <c r="D717" s="48"/>
      <c r="E717" s="48"/>
      <c r="F717" s="48"/>
      <c r="G717" s="48"/>
      <c r="H717" s="48"/>
      <c r="I717" s="48"/>
      <c r="J717" s="48"/>
      <c r="K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c r="EF717" s="48"/>
      <c r="EG717" s="48"/>
      <c r="EH717" s="48"/>
      <c r="EI717" s="48"/>
      <c r="EJ717" s="48"/>
      <c r="EK717" s="48"/>
      <c r="EL717" s="48"/>
      <c r="EM717" s="48"/>
      <c r="EN717" s="48"/>
      <c r="EO717" s="48"/>
      <c r="EP717" s="48"/>
      <c r="EQ717" s="48"/>
      <c r="ER717" s="48"/>
      <c r="ES717" s="48"/>
      <c r="ET717" s="48"/>
      <c r="EU717" s="48"/>
      <c r="EV717" s="48"/>
      <c r="EW717" s="48"/>
      <c r="EX717" s="48"/>
      <c r="EY717" s="48"/>
      <c r="EZ717" s="48"/>
      <c r="FA717" s="48"/>
      <c r="FB717" s="48"/>
      <c r="FC717" s="48"/>
      <c r="FD717" s="48"/>
      <c r="FE717" s="48"/>
      <c r="FF717" s="48"/>
      <c r="FG717" s="48"/>
      <c r="FH717" s="48"/>
      <c r="FI717" s="48"/>
      <c r="FJ717" s="48"/>
      <c r="FK717" s="48"/>
      <c r="FL717" s="48"/>
      <c r="FM717" s="48"/>
      <c r="FN717" s="48"/>
      <c r="FO717" s="48"/>
      <c r="FP717" s="48"/>
      <c r="FQ717" s="48"/>
      <c r="FR717" s="48"/>
      <c r="FS717" s="48"/>
      <c r="FT717" s="48"/>
      <c r="FU717" s="48"/>
      <c r="FV717" s="48"/>
      <c r="FW717" s="48"/>
      <c r="FX717" s="48"/>
      <c r="FY717" s="48"/>
      <c r="FZ717" s="48"/>
      <c r="GA717" s="48"/>
      <c r="GB717" s="48"/>
      <c r="GC717" s="48"/>
      <c r="GD717" s="48"/>
      <c r="GE717" s="48"/>
      <c r="GF717" s="48"/>
      <c r="GG717" s="48"/>
      <c r="GH717" s="48"/>
      <c r="GI717" s="48"/>
      <c r="GJ717" s="48"/>
      <c r="GK717" s="48"/>
      <c r="GL717" s="48"/>
      <c r="GM717" s="48"/>
      <c r="GN717" s="48"/>
      <c r="GO717" s="48"/>
      <c r="GP717" s="48"/>
      <c r="GQ717" s="48"/>
      <c r="GR717" s="48"/>
      <c r="GS717" s="48"/>
      <c r="GT717" s="48"/>
      <c r="GU717" s="48"/>
      <c r="GV717" s="48"/>
      <c r="GW717" s="48"/>
      <c r="GX717" s="48"/>
      <c r="GY717" s="48"/>
      <c r="GZ717" s="48"/>
      <c r="HA717" s="48"/>
      <c r="HB717" s="48"/>
      <c r="HC717" s="48"/>
      <c r="HD717" s="48"/>
      <c r="HE717" s="48"/>
      <c r="HF717" s="48"/>
      <c r="HG717" s="48"/>
      <c r="HH717" s="48"/>
      <c r="HI717" s="48"/>
      <c r="HJ717" s="48"/>
      <c r="HK717" s="48"/>
      <c r="HL717" s="48"/>
      <c r="HM717" s="48"/>
      <c r="HN717" s="48"/>
      <c r="HO717" s="48"/>
      <c r="HP717" s="48"/>
      <c r="HQ717" s="48"/>
      <c r="HR717" s="48"/>
      <c r="HS717" s="48"/>
      <c r="HT717" s="48"/>
      <c r="HU717" s="48"/>
      <c r="HV717" s="48"/>
      <c r="HW717" s="48"/>
      <c r="HX717" s="48"/>
      <c r="HY717" s="48"/>
      <c r="HZ717" s="48"/>
      <c r="IA717" s="48"/>
      <c r="IB717" s="48"/>
      <c r="IC717" s="48"/>
      <c r="ID717" s="48"/>
      <c r="IE717" s="48"/>
      <c r="IF717" s="48"/>
      <c r="IG717" s="48"/>
      <c r="IH717" s="48"/>
      <c r="II717" s="48"/>
      <c r="IJ717" s="48"/>
      <c r="IK717" s="48"/>
      <c r="IL717" s="48"/>
      <c r="IM717" s="48"/>
      <c r="IN717" s="48"/>
      <c r="IO717" s="48"/>
      <c r="IP717" s="48"/>
      <c r="IQ717" s="48"/>
      <c r="IR717" s="48"/>
      <c r="IS717" s="48"/>
      <c r="IT717" s="48"/>
      <c r="IU717" s="48"/>
      <c r="IV717" s="48"/>
    </row>
    <row r="718" spans="2:256" x14ac:dyDescent="0.2">
      <c r="B718" s="48"/>
      <c r="C718" s="48"/>
      <c r="D718" s="48"/>
      <c r="E718" s="48"/>
      <c r="F718" s="48"/>
      <c r="G718" s="48"/>
      <c r="H718" s="48"/>
      <c r="I718" s="48"/>
      <c r="J718" s="48"/>
      <c r="K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8"/>
      <c r="DB718" s="48"/>
      <c r="DC718" s="48"/>
      <c r="DD718" s="48"/>
      <c r="DE718" s="48"/>
      <c r="DF718" s="48"/>
      <c r="DG718" s="48"/>
      <c r="DH718" s="48"/>
      <c r="DI718" s="48"/>
      <c r="DJ718" s="48"/>
      <c r="DK718" s="48"/>
      <c r="DL718" s="48"/>
      <c r="DM718" s="48"/>
      <c r="DN718" s="48"/>
      <c r="DO718" s="48"/>
      <c r="DP718" s="48"/>
      <c r="DQ718" s="48"/>
      <c r="DR718" s="48"/>
      <c r="DS718" s="48"/>
      <c r="DT718" s="48"/>
      <c r="DU718" s="48"/>
      <c r="DV718" s="48"/>
      <c r="DW718" s="48"/>
      <c r="DX718" s="48"/>
      <c r="DY718" s="48"/>
      <c r="DZ718" s="48"/>
      <c r="EA718" s="48"/>
      <c r="EB718" s="48"/>
      <c r="EC718" s="48"/>
      <c r="ED718" s="48"/>
      <c r="EE718" s="48"/>
      <c r="EF718" s="48"/>
      <c r="EG718" s="48"/>
      <c r="EH718" s="48"/>
      <c r="EI718" s="48"/>
      <c r="EJ718" s="48"/>
      <c r="EK718" s="48"/>
      <c r="EL718" s="48"/>
      <c r="EM718" s="48"/>
      <c r="EN718" s="48"/>
      <c r="EO718" s="48"/>
      <c r="EP718" s="48"/>
      <c r="EQ718" s="48"/>
      <c r="ER718" s="48"/>
      <c r="ES718" s="48"/>
      <c r="ET718" s="48"/>
      <c r="EU718" s="48"/>
      <c r="EV718" s="48"/>
      <c r="EW718" s="48"/>
      <c r="EX718" s="48"/>
      <c r="EY718" s="48"/>
      <c r="EZ718" s="48"/>
      <c r="FA718" s="48"/>
      <c r="FB718" s="48"/>
      <c r="FC718" s="48"/>
      <c r="FD718" s="48"/>
      <c r="FE718" s="48"/>
      <c r="FF718" s="48"/>
      <c r="FG718" s="48"/>
      <c r="FH718" s="48"/>
      <c r="FI718" s="48"/>
      <c r="FJ718" s="48"/>
      <c r="FK718" s="48"/>
      <c r="FL718" s="48"/>
      <c r="FM718" s="48"/>
      <c r="FN718" s="48"/>
      <c r="FO718" s="48"/>
      <c r="FP718" s="48"/>
      <c r="FQ718" s="48"/>
      <c r="FR718" s="48"/>
      <c r="FS718" s="48"/>
      <c r="FT718" s="48"/>
      <c r="FU718" s="48"/>
      <c r="FV718" s="48"/>
      <c r="FW718" s="48"/>
      <c r="FX718" s="48"/>
      <c r="FY718" s="48"/>
      <c r="FZ718" s="48"/>
      <c r="GA718" s="48"/>
      <c r="GB718" s="48"/>
      <c r="GC718" s="48"/>
      <c r="GD718" s="48"/>
      <c r="GE718" s="48"/>
      <c r="GF718" s="48"/>
      <c r="GG718" s="48"/>
      <c r="GH718" s="48"/>
      <c r="GI718" s="48"/>
      <c r="GJ718" s="48"/>
      <c r="GK718" s="48"/>
      <c r="GL718" s="48"/>
      <c r="GM718" s="48"/>
      <c r="GN718" s="48"/>
      <c r="GO718" s="48"/>
      <c r="GP718" s="48"/>
      <c r="GQ718" s="48"/>
      <c r="GR718" s="48"/>
      <c r="GS718" s="48"/>
      <c r="GT718" s="48"/>
      <c r="GU718" s="48"/>
      <c r="GV718" s="48"/>
      <c r="GW718" s="48"/>
      <c r="GX718" s="48"/>
      <c r="GY718" s="48"/>
      <c r="GZ718" s="48"/>
      <c r="HA718" s="48"/>
      <c r="HB718" s="48"/>
      <c r="HC718" s="48"/>
      <c r="HD718" s="48"/>
      <c r="HE718" s="48"/>
      <c r="HF718" s="48"/>
      <c r="HG718" s="48"/>
      <c r="HH718" s="48"/>
      <c r="HI718" s="48"/>
      <c r="HJ718" s="48"/>
      <c r="HK718" s="48"/>
      <c r="HL718" s="48"/>
      <c r="HM718" s="48"/>
      <c r="HN718" s="48"/>
      <c r="HO718" s="48"/>
      <c r="HP718" s="48"/>
      <c r="HQ718" s="48"/>
      <c r="HR718" s="48"/>
      <c r="HS718" s="48"/>
      <c r="HT718" s="48"/>
      <c r="HU718" s="48"/>
      <c r="HV718" s="48"/>
      <c r="HW718" s="48"/>
      <c r="HX718" s="48"/>
      <c r="HY718" s="48"/>
      <c r="HZ718" s="48"/>
      <c r="IA718" s="48"/>
      <c r="IB718" s="48"/>
      <c r="IC718" s="48"/>
      <c r="ID718" s="48"/>
      <c r="IE718" s="48"/>
      <c r="IF718" s="48"/>
      <c r="IG718" s="48"/>
      <c r="IH718" s="48"/>
      <c r="II718" s="48"/>
      <c r="IJ718" s="48"/>
      <c r="IK718" s="48"/>
      <c r="IL718" s="48"/>
      <c r="IM718" s="48"/>
      <c r="IN718" s="48"/>
      <c r="IO718" s="48"/>
      <c r="IP718" s="48"/>
      <c r="IQ718" s="48"/>
      <c r="IR718" s="48"/>
      <c r="IS718" s="48"/>
      <c r="IT718" s="48"/>
      <c r="IU718" s="48"/>
      <c r="IV718" s="48"/>
    </row>
    <row r="719" spans="2:256" x14ac:dyDescent="0.2">
      <c r="B719" s="48"/>
      <c r="C719" s="48"/>
      <c r="D719" s="48"/>
      <c r="E719" s="48"/>
      <c r="F719" s="48"/>
      <c r="G719" s="48"/>
      <c r="H719" s="48"/>
      <c r="I719" s="48"/>
      <c r="J719" s="48"/>
      <c r="K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c r="EF719" s="48"/>
      <c r="EG719" s="48"/>
      <c r="EH719" s="48"/>
      <c r="EI719" s="48"/>
      <c r="EJ719" s="48"/>
      <c r="EK719" s="48"/>
      <c r="EL719" s="48"/>
      <c r="EM719" s="48"/>
      <c r="EN719" s="48"/>
      <c r="EO719" s="48"/>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c r="GL719" s="48"/>
      <c r="GM719" s="48"/>
      <c r="GN719" s="48"/>
      <c r="GO719" s="48"/>
      <c r="GP719" s="48"/>
      <c r="GQ719" s="48"/>
      <c r="GR719" s="48"/>
      <c r="GS719" s="48"/>
      <c r="GT719" s="48"/>
      <c r="GU719" s="48"/>
      <c r="GV719" s="48"/>
      <c r="GW719" s="48"/>
      <c r="GX719" s="48"/>
      <c r="GY719" s="48"/>
      <c r="GZ719" s="48"/>
      <c r="HA719" s="48"/>
      <c r="HB719" s="48"/>
      <c r="HC719" s="48"/>
      <c r="HD719" s="48"/>
      <c r="HE719" s="48"/>
      <c r="HF719" s="48"/>
      <c r="HG719" s="48"/>
      <c r="HH719" s="48"/>
      <c r="HI719" s="48"/>
      <c r="HJ719" s="48"/>
      <c r="HK719" s="48"/>
      <c r="HL719" s="48"/>
      <c r="HM719" s="48"/>
      <c r="HN719" s="48"/>
      <c r="HO719" s="48"/>
      <c r="HP719" s="48"/>
      <c r="HQ719" s="48"/>
      <c r="HR719" s="48"/>
      <c r="HS719" s="48"/>
      <c r="HT719" s="48"/>
      <c r="HU719" s="48"/>
      <c r="HV719" s="48"/>
      <c r="HW719" s="48"/>
      <c r="HX719" s="48"/>
      <c r="HY719" s="48"/>
      <c r="HZ719" s="48"/>
      <c r="IA719" s="48"/>
      <c r="IB719" s="48"/>
      <c r="IC719" s="48"/>
      <c r="ID719" s="48"/>
      <c r="IE719" s="48"/>
      <c r="IF719" s="48"/>
      <c r="IG719" s="48"/>
      <c r="IH719" s="48"/>
      <c r="II719" s="48"/>
      <c r="IJ719" s="48"/>
      <c r="IK719" s="48"/>
      <c r="IL719" s="48"/>
      <c r="IM719" s="48"/>
      <c r="IN719" s="48"/>
      <c r="IO719" s="48"/>
      <c r="IP719" s="48"/>
      <c r="IQ719" s="48"/>
      <c r="IR719" s="48"/>
      <c r="IS719" s="48"/>
      <c r="IT719" s="48"/>
      <c r="IU719" s="48"/>
      <c r="IV719" s="48"/>
    </row>
    <row r="720" spans="2:256" x14ac:dyDescent="0.2">
      <c r="B720" s="48"/>
      <c r="C720" s="48"/>
      <c r="D720" s="48"/>
      <c r="E720" s="48"/>
      <c r="F720" s="48"/>
      <c r="G720" s="48"/>
      <c r="H720" s="48"/>
      <c r="I720" s="48"/>
      <c r="J720" s="48"/>
      <c r="K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c r="CO720" s="48"/>
      <c r="CP720" s="48"/>
      <c r="CQ720" s="48"/>
      <c r="CR720" s="48"/>
      <c r="CS720" s="48"/>
      <c r="CT720" s="48"/>
      <c r="CU720" s="48"/>
      <c r="CV720" s="48"/>
      <c r="CW720" s="48"/>
      <c r="CX720" s="48"/>
      <c r="CY720" s="48"/>
      <c r="CZ720" s="48"/>
      <c r="DA720" s="48"/>
      <c r="DB720" s="48"/>
      <c r="DC720" s="48"/>
      <c r="DD720" s="48"/>
      <c r="DE720" s="48"/>
      <c r="DF720" s="48"/>
      <c r="DG720" s="48"/>
      <c r="DH720" s="48"/>
      <c r="DI720" s="48"/>
      <c r="DJ720" s="48"/>
      <c r="DK720" s="48"/>
      <c r="DL720" s="48"/>
      <c r="DM720" s="48"/>
      <c r="DN720" s="48"/>
      <c r="DO720" s="48"/>
      <c r="DP720" s="48"/>
      <c r="DQ720" s="48"/>
      <c r="DR720" s="48"/>
      <c r="DS720" s="48"/>
      <c r="DT720" s="48"/>
      <c r="DU720" s="48"/>
      <c r="DV720" s="48"/>
      <c r="DW720" s="48"/>
      <c r="DX720" s="48"/>
      <c r="DY720" s="48"/>
      <c r="DZ720" s="48"/>
      <c r="EA720" s="48"/>
      <c r="EB720" s="48"/>
      <c r="EC720" s="48"/>
      <c r="ED720" s="48"/>
      <c r="EE720" s="48"/>
      <c r="EF720" s="48"/>
      <c r="EG720" s="48"/>
      <c r="EH720" s="48"/>
      <c r="EI720" s="48"/>
      <c r="EJ720" s="48"/>
      <c r="EK720" s="48"/>
      <c r="EL720" s="48"/>
      <c r="EM720" s="48"/>
      <c r="EN720" s="48"/>
      <c r="EO720" s="48"/>
      <c r="EP720" s="48"/>
      <c r="EQ720" s="48"/>
      <c r="ER720" s="48"/>
      <c r="ES720" s="48"/>
      <c r="ET720" s="48"/>
      <c r="EU720" s="48"/>
      <c r="EV720" s="48"/>
      <c r="EW720" s="48"/>
      <c r="EX720" s="48"/>
      <c r="EY720" s="48"/>
      <c r="EZ720" s="48"/>
      <c r="FA720" s="48"/>
      <c r="FB720" s="48"/>
      <c r="FC720" s="48"/>
      <c r="FD720" s="48"/>
      <c r="FE720" s="48"/>
      <c r="FF720" s="48"/>
      <c r="FG720" s="48"/>
      <c r="FH720" s="48"/>
      <c r="FI720" s="48"/>
      <c r="FJ720" s="48"/>
      <c r="FK720" s="48"/>
      <c r="FL720" s="48"/>
      <c r="FM720" s="48"/>
      <c r="FN720" s="48"/>
      <c r="FO720" s="48"/>
      <c r="FP720" s="48"/>
      <c r="FQ720" s="48"/>
      <c r="FR720" s="48"/>
      <c r="FS720" s="48"/>
      <c r="FT720" s="48"/>
      <c r="FU720" s="48"/>
      <c r="FV720" s="48"/>
      <c r="FW720" s="48"/>
      <c r="FX720" s="48"/>
      <c r="FY720" s="48"/>
      <c r="FZ720" s="48"/>
      <c r="GA720" s="48"/>
      <c r="GB720" s="48"/>
      <c r="GC720" s="48"/>
      <c r="GD720" s="48"/>
      <c r="GE720" s="48"/>
      <c r="GF720" s="48"/>
      <c r="GG720" s="48"/>
      <c r="GH720" s="48"/>
      <c r="GI720" s="48"/>
      <c r="GJ720" s="48"/>
      <c r="GK720" s="48"/>
      <c r="GL720" s="48"/>
      <c r="GM720" s="48"/>
      <c r="GN720" s="48"/>
      <c r="GO720" s="48"/>
      <c r="GP720" s="48"/>
      <c r="GQ720" s="48"/>
      <c r="GR720" s="48"/>
      <c r="GS720" s="48"/>
      <c r="GT720" s="48"/>
      <c r="GU720" s="48"/>
      <c r="GV720" s="48"/>
      <c r="GW720" s="48"/>
      <c r="GX720" s="48"/>
      <c r="GY720" s="48"/>
      <c r="GZ720" s="48"/>
      <c r="HA720" s="48"/>
      <c r="HB720" s="48"/>
      <c r="HC720" s="48"/>
      <c r="HD720" s="48"/>
      <c r="HE720" s="48"/>
      <c r="HF720" s="48"/>
      <c r="HG720" s="48"/>
      <c r="HH720" s="48"/>
      <c r="HI720" s="48"/>
      <c r="HJ720" s="48"/>
      <c r="HK720" s="48"/>
      <c r="HL720" s="48"/>
      <c r="HM720" s="48"/>
      <c r="HN720" s="48"/>
      <c r="HO720" s="48"/>
      <c r="HP720" s="48"/>
      <c r="HQ720" s="48"/>
      <c r="HR720" s="48"/>
      <c r="HS720" s="48"/>
      <c r="HT720" s="48"/>
      <c r="HU720" s="48"/>
      <c r="HV720" s="48"/>
      <c r="HW720" s="48"/>
      <c r="HX720" s="48"/>
      <c r="HY720" s="48"/>
      <c r="HZ720" s="48"/>
      <c r="IA720" s="48"/>
      <c r="IB720" s="48"/>
      <c r="IC720" s="48"/>
      <c r="ID720" s="48"/>
      <c r="IE720" s="48"/>
      <c r="IF720" s="48"/>
      <c r="IG720" s="48"/>
      <c r="IH720" s="48"/>
      <c r="II720" s="48"/>
      <c r="IJ720" s="48"/>
      <c r="IK720" s="48"/>
      <c r="IL720" s="48"/>
      <c r="IM720" s="48"/>
      <c r="IN720" s="48"/>
      <c r="IO720" s="48"/>
      <c r="IP720" s="48"/>
      <c r="IQ720" s="48"/>
      <c r="IR720" s="48"/>
      <c r="IS720" s="48"/>
      <c r="IT720" s="48"/>
      <c r="IU720" s="48"/>
      <c r="IV720" s="48"/>
    </row>
    <row r="721" spans="2:256" x14ac:dyDescent="0.2">
      <c r="B721" s="48"/>
      <c r="C721" s="48"/>
      <c r="D721" s="48"/>
      <c r="E721" s="48"/>
      <c r="F721" s="48"/>
      <c r="G721" s="48"/>
      <c r="H721" s="48"/>
      <c r="I721" s="48"/>
      <c r="J721" s="48"/>
      <c r="K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c r="EF721" s="48"/>
      <c r="EG721" s="48"/>
      <c r="EH721" s="48"/>
      <c r="EI721" s="48"/>
      <c r="EJ721" s="48"/>
      <c r="EK721" s="48"/>
      <c r="EL721" s="48"/>
      <c r="EM721" s="48"/>
      <c r="EN721" s="48"/>
      <c r="EO721" s="48"/>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c r="GL721" s="48"/>
      <c r="GM721" s="48"/>
      <c r="GN721" s="48"/>
      <c r="GO721" s="48"/>
      <c r="GP721" s="48"/>
      <c r="GQ721" s="48"/>
      <c r="GR721" s="48"/>
      <c r="GS721" s="48"/>
      <c r="GT721" s="48"/>
      <c r="GU721" s="48"/>
      <c r="GV721" s="48"/>
      <c r="GW721" s="48"/>
      <c r="GX721" s="48"/>
      <c r="GY721" s="48"/>
      <c r="GZ721" s="48"/>
      <c r="HA721" s="48"/>
      <c r="HB721" s="48"/>
      <c r="HC721" s="48"/>
      <c r="HD721" s="48"/>
      <c r="HE721" s="48"/>
      <c r="HF721" s="48"/>
      <c r="HG721" s="48"/>
      <c r="HH721" s="48"/>
      <c r="HI721" s="48"/>
      <c r="HJ721" s="48"/>
      <c r="HK721" s="48"/>
      <c r="HL721" s="48"/>
      <c r="HM721" s="48"/>
      <c r="HN721" s="48"/>
      <c r="HO721" s="48"/>
      <c r="HP721" s="48"/>
      <c r="HQ721" s="48"/>
      <c r="HR721" s="48"/>
      <c r="HS721" s="48"/>
      <c r="HT721" s="48"/>
      <c r="HU721" s="48"/>
      <c r="HV721" s="48"/>
      <c r="HW721" s="48"/>
      <c r="HX721" s="48"/>
      <c r="HY721" s="48"/>
      <c r="HZ721" s="48"/>
      <c r="IA721" s="48"/>
      <c r="IB721" s="48"/>
      <c r="IC721" s="48"/>
      <c r="ID721" s="48"/>
      <c r="IE721" s="48"/>
      <c r="IF721" s="48"/>
      <c r="IG721" s="48"/>
      <c r="IH721" s="48"/>
      <c r="II721" s="48"/>
      <c r="IJ721" s="48"/>
      <c r="IK721" s="48"/>
      <c r="IL721" s="48"/>
      <c r="IM721" s="48"/>
      <c r="IN721" s="48"/>
      <c r="IO721" s="48"/>
      <c r="IP721" s="48"/>
      <c r="IQ721" s="48"/>
      <c r="IR721" s="48"/>
      <c r="IS721" s="48"/>
      <c r="IT721" s="48"/>
      <c r="IU721" s="48"/>
      <c r="IV721" s="48"/>
    </row>
    <row r="722" spans="2:256" x14ac:dyDescent="0.2">
      <c r="B722" s="48"/>
      <c r="C722" s="48"/>
      <c r="D722" s="48"/>
      <c r="E722" s="48"/>
      <c r="F722" s="48"/>
      <c r="G722" s="48"/>
      <c r="H722" s="48"/>
      <c r="I722" s="48"/>
      <c r="J722" s="48"/>
      <c r="K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c r="EF722" s="48"/>
      <c r="EG722" s="48"/>
      <c r="EH722" s="48"/>
      <c r="EI722" s="48"/>
      <c r="EJ722" s="48"/>
      <c r="EK722" s="48"/>
      <c r="EL722" s="48"/>
      <c r="EM722" s="48"/>
      <c r="EN722" s="48"/>
      <c r="EO722" s="48"/>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48"/>
      <c r="GT722" s="48"/>
      <c r="GU722" s="48"/>
      <c r="GV722" s="48"/>
      <c r="GW722" s="48"/>
      <c r="GX722" s="48"/>
      <c r="GY722" s="48"/>
      <c r="GZ722" s="48"/>
      <c r="HA722" s="48"/>
      <c r="HB722" s="48"/>
      <c r="HC722" s="48"/>
      <c r="HD722" s="48"/>
      <c r="HE722" s="48"/>
      <c r="HF722" s="48"/>
      <c r="HG722" s="48"/>
      <c r="HH722" s="48"/>
      <c r="HI722" s="48"/>
      <c r="HJ722" s="48"/>
      <c r="HK722" s="48"/>
      <c r="HL722" s="48"/>
      <c r="HM722" s="48"/>
      <c r="HN722" s="48"/>
      <c r="HO722" s="48"/>
      <c r="HP722" s="48"/>
      <c r="HQ722" s="48"/>
      <c r="HR722" s="48"/>
      <c r="HS722" s="48"/>
      <c r="HT722" s="48"/>
      <c r="HU722" s="48"/>
      <c r="HV722" s="48"/>
      <c r="HW722" s="48"/>
      <c r="HX722" s="48"/>
      <c r="HY722" s="48"/>
      <c r="HZ722" s="48"/>
      <c r="IA722" s="48"/>
      <c r="IB722" s="48"/>
      <c r="IC722" s="48"/>
      <c r="ID722" s="48"/>
      <c r="IE722" s="48"/>
      <c r="IF722" s="48"/>
      <c r="IG722" s="48"/>
      <c r="IH722" s="48"/>
      <c r="II722" s="48"/>
      <c r="IJ722" s="48"/>
      <c r="IK722" s="48"/>
      <c r="IL722" s="48"/>
      <c r="IM722" s="48"/>
      <c r="IN722" s="48"/>
      <c r="IO722" s="48"/>
      <c r="IP722" s="48"/>
      <c r="IQ722" s="48"/>
      <c r="IR722" s="48"/>
      <c r="IS722" s="48"/>
      <c r="IT722" s="48"/>
      <c r="IU722" s="48"/>
      <c r="IV722" s="48"/>
    </row>
    <row r="723" spans="2:256" x14ac:dyDescent="0.2">
      <c r="B723" s="48"/>
      <c r="C723" s="48"/>
      <c r="D723" s="48"/>
      <c r="E723" s="48"/>
      <c r="F723" s="48"/>
      <c r="G723" s="48"/>
      <c r="H723" s="48"/>
      <c r="I723" s="48"/>
      <c r="J723" s="48"/>
      <c r="K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c r="DB723" s="48"/>
      <c r="DC723" s="48"/>
      <c r="DD723" s="48"/>
      <c r="DE723" s="48"/>
      <c r="DF723" s="48"/>
      <c r="DG723" s="48"/>
      <c r="DH723" s="48"/>
      <c r="DI723" s="48"/>
      <c r="DJ723" s="48"/>
      <c r="DK723" s="48"/>
      <c r="DL723" s="48"/>
      <c r="DM723" s="48"/>
      <c r="DN723" s="48"/>
      <c r="DO723" s="48"/>
      <c r="DP723" s="48"/>
      <c r="DQ723" s="48"/>
      <c r="DR723" s="48"/>
      <c r="DS723" s="48"/>
      <c r="DT723" s="48"/>
      <c r="DU723" s="48"/>
      <c r="DV723" s="48"/>
      <c r="DW723" s="48"/>
      <c r="DX723" s="48"/>
      <c r="DY723" s="48"/>
      <c r="DZ723" s="48"/>
      <c r="EA723" s="48"/>
      <c r="EB723" s="48"/>
      <c r="EC723" s="48"/>
      <c r="ED723" s="48"/>
      <c r="EE723" s="48"/>
      <c r="EF723" s="48"/>
      <c r="EG723" s="48"/>
      <c r="EH723" s="48"/>
      <c r="EI723" s="48"/>
      <c r="EJ723" s="48"/>
      <c r="EK723" s="48"/>
      <c r="EL723" s="48"/>
      <c r="EM723" s="48"/>
      <c r="EN723" s="48"/>
      <c r="EO723" s="48"/>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c r="GL723" s="48"/>
      <c r="GM723" s="48"/>
      <c r="GN723" s="48"/>
      <c r="GO723" s="48"/>
      <c r="GP723" s="48"/>
      <c r="GQ723" s="48"/>
      <c r="GR723" s="48"/>
      <c r="GS723" s="48"/>
      <c r="GT723" s="48"/>
      <c r="GU723" s="48"/>
      <c r="GV723" s="48"/>
      <c r="GW723" s="48"/>
      <c r="GX723" s="48"/>
      <c r="GY723" s="48"/>
      <c r="GZ723" s="48"/>
      <c r="HA723" s="48"/>
      <c r="HB723" s="48"/>
      <c r="HC723" s="48"/>
      <c r="HD723" s="48"/>
      <c r="HE723" s="48"/>
      <c r="HF723" s="48"/>
      <c r="HG723" s="48"/>
      <c r="HH723" s="48"/>
      <c r="HI723" s="48"/>
      <c r="HJ723" s="48"/>
      <c r="HK723" s="48"/>
      <c r="HL723" s="48"/>
      <c r="HM723" s="48"/>
      <c r="HN723" s="48"/>
      <c r="HO723" s="48"/>
      <c r="HP723" s="48"/>
      <c r="HQ723" s="48"/>
      <c r="HR723" s="48"/>
      <c r="HS723" s="48"/>
      <c r="HT723" s="48"/>
      <c r="HU723" s="48"/>
      <c r="HV723" s="48"/>
      <c r="HW723" s="48"/>
      <c r="HX723" s="48"/>
      <c r="HY723" s="48"/>
      <c r="HZ723" s="48"/>
      <c r="IA723" s="48"/>
      <c r="IB723" s="48"/>
      <c r="IC723" s="48"/>
      <c r="ID723" s="48"/>
      <c r="IE723" s="48"/>
      <c r="IF723" s="48"/>
      <c r="IG723" s="48"/>
      <c r="IH723" s="48"/>
      <c r="II723" s="48"/>
      <c r="IJ723" s="48"/>
      <c r="IK723" s="48"/>
      <c r="IL723" s="48"/>
      <c r="IM723" s="48"/>
      <c r="IN723" s="48"/>
      <c r="IO723" s="48"/>
      <c r="IP723" s="48"/>
      <c r="IQ723" s="48"/>
      <c r="IR723" s="48"/>
      <c r="IS723" s="48"/>
      <c r="IT723" s="48"/>
      <c r="IU723" s="48"/>
      <c r="IV723" s="48"/>
    </row>
    <row r="724" spans="2:256" x14ac:dyDescent="0.2">
      <c r="B724" s="48"/>
      <c r="C724" s="48"/>
      <c r="D724" s="48"/>
      <c r="E724" s="48"/>
      <c r="F724" s="48"/>
      <c r="G724" s="48"/>
      <c r="H724" s="48"/>
      <c r="I724" s="48"/>
      <c r="J724" s="48"/>
      <c r="K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c r="GT724" s="48"/>
      <c r="GU724" s="48"/>
      <c r="GV724" s="48"/>
      <c r="GW724" s="48"/>
      <c r="GX724" s="48"/>
      <c r="GY724" s="48"/>
      <c r="GZ724" s="48"/>
      <c r="HA724" s="48"/>
      <c r="HB724" s="48"/>
      <c r="HC724" s="48"/>
      <c r="HD724" s="48"/>
      <c r="HE724" s="48"/>
      <c r="HF724" s="48"/>
      <c r="HG724" s="48"/>
      <c r="HH724" s="48"/>
      <c r="HI724" s="48"/>
      <c r="HJ724" s="48"/>
      <c r="HK724" s="48"/>
      <c r="HL724" s="48"/>
      <c r="HM724" s="48"/>
      <c r="HN724" s="48"/>
      <c r="HO724" s="48"/>
      <c r="HP724" s="48"/>
      <c r="HQ724" s="48"/>
      <c r="HR724" s="48"/>
      <c r="HS724" s="48"/>
      <c r="HT724" s="48"/>
      <c r="HU724" s="48"/>
      <c r="HV724" s="48"/>
      <c r="HW724" s="48"/>
      <c r="HX724" s="48"/>
      <c r="HY724" s="48"/>
      <c r="HZ724" s="48"/>
      <c r="IA724" s="48"/>
      <c r="IB724" s="48"/>
      <c r="IC724" s="48"/>
      <c r="ID724" s="48"/>
      <c r="IE724" s="48"/>
      <c r="IF724" s="48"/>
      <c r="IG724" s="48"/>
      <c r="IH724" s="48"/>
      <c r="II724" s="48"/>
      <c r="IJ724" s="48"/>
      <c r="IK724" s="48"/>
      <c r="IL724" s="48"/>
      <c r="IM724" s="48"/>
      <c r="IN724" s="48"/>
      <c r="IO724" s="48"/>
      <c r="IP724" s="48"/>
      <c r="IQ724" s="48"/>
      <c r="IR724" s="48"/>
      <c r="IS724" s="48"/>
      <c r="IT724" s="48"/>
      <c r="IU724" s="48"/>
      <c r="IV724" s="48"/>
    </row>
    <row r="725" spans="2:256" x14ac:dyDescent="0.2">
      <c r="B725" s="48"/>
      <c r="C725" s="48"/>
      <c r="D725" s="48"/>
      <c r="E725" s="48"/>
      <c r="F725" s="48"/>
      <c r="G725" s="48"/>
      <c r="H725" s="48"/>
      <c r="I725" s="48"/>
      <c r="J725" s="48"/>
      <c r="K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c r="EF725" s="48"/>
      <c r="EG725" s="48"/>
      <c r="EH725" s="48"/>
      <c r="EI725" s="48"/>
      <c r="EJ725" s="48"/>
      <c r="EK725" s="48"/>
      <c r="EL725" s="48"/>
      <c r="EM725" s="48"/>
      <c r="EN725" s="48"/>
      <c r="EO725" s="48"/>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c r="GL725" s="48"/>
      <c r="GM725" s="48"/>
      <c r="GN725" s="48"/>
      <c r="GO725" s="48"/>
      <c r="GP725" s="48"/>
      <c r="GQ725" s="48"/>
      <c r="GR725" s="48"/>
      <c r="GS725" s="48"/>
      <c r="GT725" s="48"/>
      <c r="GU725" s="48"/>
      <c r="GV725" s="48"/>
      <c r="GW725" s="48"/>
      <c r="GX725" s="48"/>
      <c r="GY725" s="48"/>
      <c r="GZ725" s="48"/>
      <c r="HA725" s="48"/>
      <c r="HB725" s="48"/>
      <c r="HC725" s="48"/>
      <c r="HD725" s="48"/>
      <c r="HE725" s="48"/>
      <c r="HF725" s="48"/>
      <c r="HG725" s="48"/>
      <c r="HH725" s="48"/>
      <c r="HI725" s="48"/>
      <c r="HJ725" s="48"/>
      <c r="HK725" s="48"/>
      <c r="HL725" s="48"/>
      <c r="HM725" s="48"/>
      <c r="HN725" s="48"/>
      <c r="HO725" s="48"/>
      <c r="HP725" s="48"/>
      <c r="HQ725" s="48"/>
      <c r="HR725" s="48"/>
      <c r="HS725" s="48"/>
      <c r="HT725" s="48"/>
      <c r="HU725" s="48"/>
      <c r="HV725" s="48"/>
      <c r="HW725" s="48"/>
      <c r="HX725" s="48"/>
      <c r="HY725" s="48"/>
      <c r="HZ725" s="48"/>
      <c r="IA725" s="48"/>
      <c r="IB725" s="48"/>
      <c r="IC725" s="48"/>
      <c r="ID725" s="48"/>
      <c r="IE725" s="48"/>
      <c r="IF725" s="48"/>
      <c r="IG725" s="48"/>
      <c r="IH725" s="48"/>
      <c r="II725" s="48"/>
      <c r="IJ725" s="48"/>
      <c r="IK725" s="48"/>
      <c r="IL725" s="48"/>
      <c r="IM725" s="48"/>
      <c r="IN725" s="48"/>
      <c r="IO725" s="48"/>
      <c r="IP725" s="48"/>
      <c r="IQ725" s="48"/>
      <c r="IR725" s="48"/>
      <c r="IS725" s="48"/>
      <c r="IT725" s="48"/>
      <c r="IU725" s="48"/>
      <c r="IV725" s="48"/>
    </row>
    <row r="726" spans="2:256" x14ac:dyDescent="0.2">
      <c r="B726" s="48"/>
      <c r="C726" s="48"/>
      <c r="D726" s="48"/>
      <c r="E726" s="48"/>
      <c r="F726" s="48"/>
      <c r="G726" s="48"/>
      <c r="H726" s="48"/>
      <c r="I726" s="48"/>
      <c r="J726" s="48"/>
      <c r="K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c r="GT726" s="48"/>
      <c r="GU726" s="48"/>
      <c r="GV726" s="48"/>
      <c r="GW726" s="48"/>
      <c r="GX726" s="48"/>
      <c r="GY726" s="48"/>
      <c r="GZ726" s="48"/>
      <c r="HA726" s="48"/>
      <c r="HB726" s="48"/>
      <c r="HC726" s="48"/>
      <c r="HD726" s="48"/>
      <c r="HE726" s="48"/>
      <c r="HF726" s="48"/>
      <c r="HG726" s="48"/>
      <c r="HH726" s="48"/>
      <c r="HI726" s="48"/>
      <c r="HJ726" s="48"/>
      <c r="HK726" s="48"/>
      <c r="HL726" s="48"/>
      <c r="HM726" s="48"/>
      <c r="HN726" s="48"/>
      <c r="HO726" s="48"/>
      <c r="HP726" s="48"/>
      <c r="HQ726" s="48"/>
      <c r="HR726" s="48"/>
      <c r="HS726" s="48"/>
      <c r="HT726" s="48"/>
      <c r="HU726" s="48"/>
      <c r="HV726" s="48"/>
      <c r="HW726" s="48"/>
      <c r="HX726" s="48"/>
      <c r="HY726" s="48"/>
      <c r="HZ726" s="48"/>
      <c r="IA726" s="48"/>
      <c r="IB726" s="48"/>
      <c r="IC726" s="48"/>
      <c r="ID726" s="48"/>
      <c r="IE726" s="48"/>
      <c r="IF726" s="48"/>
      <c r="IG726" s="48"/>
      <c r="IH726" s="48"/>
      <c r="II726" s="48"/>
      <c r="IJ726" s="48"/>
      <c r="IK726" s="48"/>
      <c r="IL726" s="48"/>
      <c r="IM726" s="48"/>
      <c r="IN726" s="48"/>
      <c r="IO726" s="48"/>
      <c r="IP726" s="48"/>
      <c r="IQ726" s="48"/>
      <c r="IR726" s="48"/>
      <c r="IS726" s="48"/>
      <c r="IT726" s="48"/>
      <c r="IU726" s="48"/>
      <c r="IV726" s="48"/>
    </row>
    <row r="727" spans="2:256" x14ac:dyDescent="0.2">
      <c r="B727" s="48"/>
      <c r="C727" s="48"/>
      <c r="D727" s="48"/>
      <c r="E727" s="48"/>
      <c r="F727" s="48"/>
      <c r="G727" s="48"/>
      <c r="H727" s="48"/>
      <c r="I727" s="48"/>
      <c r="J727" s="48"/>
      <c r="K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c r="GT727" s="48"/>
      <c r="GU727" s="48"/>
      <c r="GV727" s="48"/>
      <c r="GW727" s="48"/>
      <c r="GX727" s="48"/>
      <c r="GY727" s="48"/>
      <c r="GZ727" s="48"/>
      <c r="HA727" s="48"/>
      <c r="HB727" s="48"/>
      <c r="HC727" s="48"/>
      <c r="HD727" s="48"/>
      <c r="HE727" s="48"/>
      <c r="HF727" s="48"/>
      <c r="HG727" s="48"/>
      <c r="HH727" s="48"/>
      <c r="HI727" s="48"/>
      <c r="HJ727" s="48"/>
      <c r="HK727" s="48"/>
      <c r="HL727" s="48"/>
      <c r="HM727" s="48"/>
      <c r="HN727" s="48"/>
      <c r="HO727" s="48"/>
      <c r="HP727" s="48"/>
      <c r="HQ727" s="48"/>
      <c r="HR727" s="48"/>
      <c r="HS727" s="48"/>
      <c r="HT727" s="48"/>
      <c r="HU727" s="48"/>
      <c r="HV727" s="48"/>
      <c r="HW727" s="48"/>
      <c r="HX727" s="48"/>
      <c r="HY727" s="48"/>
      <c r="HZ727" s="48"/>
      <c r="IA727" s="48"/>
      <c r="IB727" s="48"/>
      <c r="IC727" s="48"/>
      <c r="ID727" s="48"/>
      <c r="IE727" s="48"/>
      <c r="IF727" s="48"/>
      <c r="IG727" s="48"/>
      <c r="IH727" s="48"/>
      <c r="II727" s="48"/>
      <c r="IJ727" s="48"/>
      <c r="IK727" s="48"/>
      <c r="IL727" s="48"/>
      <c r="IM727" s="48"/>
      <c r="IN727" s="48"/>
      <c r="IO727" s="48"/>
      <c r="IP727" s="48"/>
      <c r="IQ727" s="48"/>
      <c r="IR727" s="48"/>
      <c r="IS727" s="48"/>
      <c r="IT727" s="48"/>
      <c r="IU727" s="48"/>
      <c r="IV727" s="48"/>
    </row>
    <row r="728" spans="2:256" x14ac:dyDescent="0.2">
      <c r="B728" s="48"/>
      <c r="C728" s="48"/>
      <c r="D728" s="48"/>
      <c r="E728" s="48"/>
      <c r="F728" s="48"/>
      <c r="G728" s="48"/>
      <c r="H728" s="48"/>
      <c r="I728" s="48"/>
      <c r="J728" s="48"/>
      <c r="K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c r="CQ728" s="48"/>
      <c r="CR728" s="48"/>
      <c r="CS728" s="48"/>
      <c r="CT728" s="48"/>
      <c r="CU728" s="48"/>
      <c r="CV728" s="48"/>
      <c r="CW728" s="48"/>
      <c r="CX728" s="48"/>
      <c r="CY728" s="48"/>
      <c r="CZ728" s="48"/>
      <c r="DA728" s="48"/>
      <c r="DB728" s="48"/>
      <c r="DC728" s="48"/>
      <c r="DD728" s="48"/>
      <c r="DE728" s="48"/>
      <c r="DF728" s="48"/>
      <c r="DG728" s="48"/>
      <c r="DH728" s="48"/>
      <c r="DI728" s="48"/>
      <c r="DJ728" s="48"/>
      <c r="DK728" s="48"/>
      <c r="DL728" s="48"/>
      <c r="DM728" s="48"/>
      <c r="DN728" s="48"/>
      <c r="DO728" s="48"/>
      <c r="DP728" s="48"/>
      <c r="DQ728" s="48"/>
      <c r="DR728" s="48"/>
      <c r="DS728" s="48"/>
      <c r="DT728" s="48"/>
      <c r="DU728" s="48"/>
      <c r="DV728" s="48"/>
      <c r="DW728" s="48"/>
      <c r="DX728" s="48"/>
      <c r="DY728" s="48"/>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c r="GL728" s="48"/>
      <c r="GM728" s="48"/>
      <c r="GN728" s="48"/>
      <c r="GO728" s="48"/>
      <c r="GP728" s="48"/>
      <c r="GQ728" s="48"/>
      <c r="GR728" s="48"/>
      <c r="GS728" s="48"/>
      <c r="GT728" s="48"/>
      <c r="GU728" s="48"/>
      <c r="GV728" s="48"/>
      <c r="GW728" s="48"/>
      <c r="GX728" s="48"/>
      <c r="GY728" s="48"/>
      <c r="GZ728" s="48"/>
      <c r="HA728" s="48"/>
      <c r="HB728" s="48"/>
      <c r="HC728" s="48"/>
      <c r="HD728" s="48"/>
      <c r="HE728" s="48"/>
      <c r="HF728" s="48"/>
      <c r="HG728" s="48"/>
      <c r="HH728" s="48"/>
      <c r="HI728" s="48"/>
      <c r="HJ728" s="48"/>
      <c r="HK728" s="48"/>
      <c r="HL728" s="48"/>
      <c r="HM728" s="48"/>
      <c r="HN728" s="48"/>
      <c r="HO728" s="48"/>
      <c r="HP728" s="48"/>
      <c r="HQ728" s="48"/>
      <c r="HR728" s="48"/>
      <c r="HS728" s="48"/>
      <c r="HT728" s="48"/>
      <c r="HU728" s="48"/>
      <c r="HV728" s="48"/>
      <c r="HW728" s="48"/>
      <c r="HX728" s="48"/>
      <c r="HY728" s="48"/>
      <c r="HZ728" s="48"/>
      <c r="IA728" s="48"/>
      <c r="IB728" s="48"/>
      <c r="IC728" s="48"/>
      <c r="ID728" s="48"/>
      <c r="IE728" s="48"/>
      <c r="IF728" s="48"/>
      <c r="IG728" s="48"/>
      <c r="IH728" s="48"/>
      <c r="II728" s="48"/>
      <c r="IJ728" s="48"/>
      <c r="IK728" s="48"/>
      <c r="IL728" s="48"/>
      <c r="IM728" s="48"/>
      <c r="IN728" s="48"/>
      <c r="IO728" s="48"/>
      <c r="IP728" s="48"/>
      <c r="IQ728" s="48"/>
      <c r="IR728" s="48"/>
      <c r="IS728" s="48"/>
      <c r="IT728" s="48"/>
      <c r="IU728" s="48"/>
      <c r="IV728" s="48"/>
    </row>
    <row r="729" spans="2:256" x14ac:dyDescent="0.2">
      <c r="B729" s="48"/>
      <c r="C729" s="48"/>
      <c r="D729" s="48"/>
      <c r="E729" s="48"/>
      <c r="F729" s="48"/>
      <c r="G729" s="48"/>
      <c r="H729" s="48"/>
      <c r="I729" s="48"/>
      <c r="J729" s="48"/>
      <c r="K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c r="DH729" s="48"/>
      <c r="DI729" s="48"/>
      <c r="DJ729" s="48"/>
      <c r="DK729" s="48"/>
      <c r="DL729" s="48"/>
      <c r="DM729" s="48"/>
      <c r="DN729" s="48"/>
      <c r="DO729" s="48"/>
      <c r="DP729" s="48"/>
      <c r="DQ729" s="48"/>
      <c r="DR729" s="48"/>
      <c r="DS729" s="48"/>
      <c r="DT729" s="48"/>
      <c r="DU729" s="48"/>
      <c r="DV729" s="48"/>
      <c r="DW729" s="48"/>
      <c r="DX729" s="48"/>
      <c r="DY729" s="48"/>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c r="GL729" s="48"/>
      <c r="GM729" s="48"/>
      <c r="GN729" s="48"/>
      <c r="GO729" s="48"/>
      <c r="GP729" s="48"/>
      <c r="GQ729" s="48"/>
      <c r="GR729" s="48"/>
      <c r="GS729" s="48"/>
      <c r="GT729" s="48"/>
      <c r="GU729" s="48"/>
      <c r="GV729" s="48"/>
      <c r="GW729" s="48"/>
      <c r="GX729" s="48"/>
      <c r="GY729" s="48"/>
      <c r="GZ729" s="48"/>
      <c r="HA729" s="48"/>
      <c r="HB729" s="48"/>
      <c r="HC729" s="48"/>
      <c r="HD729" s="48"/>
      <c r="HE729" s="48"/>
      <c r="HF729" s="48"/>
      <c r="HG729" s="48"/>
      <c r="HH729" s="48"/>
      <c r="HI729" s="48"/>
      <c r="HJ729" s="48"/>
      <c r="HK729" s="48"/>
      <c r="HL729" s="48"/>
      <c r="HM729" s="48"/>
      <c r="HN729" s="48"/>
      <c r="HO729" s="48"/>
      <c r="HP729" s="48"/>
      <c r="HQ729" s="48"/>
      <c r="HR729" s="48"/>
      <c r="HS729" s="48"/>
      <c r="HT729" s="48"/>
      <c r="HU729" s="48"/>
      <c r="HV729" s="48"/>
      <c r="HW729" s="48"/>
      <c r="HX729" s="48"/>
      <c r="HY729" s="48"/>
      <c r="HZ729" s="48"/>
      <c r="IA729" s="48"/>
      <c r="IB729" s="48"/>
      <c r="IC729" s="48"/>
      <c r="ID729" s="48"/>
      <c r="IE729" s="48"/>
      <c r="IF729" s="48"/>
      <c r="IG729" s="48"/>
      <c r="IH729" s="48"/>
      <c r="II729" s="48"/>
      <c r="IJ729" s="48"/>
      <c r="IK729" s="48"/>
      <c r="IL729" s="48"/>
      <c r="IM729" s="48"/>
      <c r="IN729" s="48"/>
      <c r="IO729" s="48"/>
      <c r="IP729" s="48"/>
      <c r="IQ729" s="48"/>
      <c r="IR729" s="48"/>
      <c r="IS729" s="48"/>
      <c r="IT729" s="48"/>
      <c r="IU729" s="48"/>
      <c r="IV729" s="48"/>
    </row>
    <row r="730" spans="2:256" x14ac:dyDescent="0.2">
      <c r="B730" s="48"/>
      <c r="C730" s="48"/>
      <c r="D730" s="48"/>
      <c r="E730" s="48"/>
      <c r="F730" s="48"/>
      <c r="G730" s="48"/>
      <c r="H730" s="48"/>
      <c r="I730" s="48"/>
      <c r="J730" s="48"/>
      <c r="K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c r="GT730" s="48"/>
      <c r="GU730" s="48"/>
      <c r="GV730" s="48"/>
      <c r="GW730" s="48"/>
      <c r="GX730" s="48"/>
      <c r="GY730" s="48"/>
      <c r="GZ730" s="48"/>
      <c r="HA730" s="48"/>
      <c r="HB730" s="48"/>
      <c r="HC730" s="48"/>
      <c r="HD730" s="48"/>
      <c r="HE730" s="48"/>
      <c r="HF730" s="48"/>
      <c r="HG730" s="48"/>
      <c r="HH730" s="48"/>
      <c r="HI730" s="48"/>
      <c r="HJ730" s="48"/>
      <c r="HK730" s="48"/>
      <c r="HL730" s="48"/>
      <c r="HM730" s="48"/>
      <c r="HN730" s="48"/>
      <c r="HO730" s="48"/>
      <c r="HP730" s="48"/>
      <c r="HQ730" s="48"/>
      <c r="HR730" s="48"/>
      <c r="HS730" s="48"/>
      <c r="HT730" s="48"/>
      <c r="HU730" s="48"/>
      <c r="HV730" s="48"/>
      <c r="HW730" s="48"/>
      <c r="HX730" s="48"/>
      <c r="HY730" s="48"/>
      <c r="HZ730" s="48"/>
      <c r="IA730" s="48"/>
      <c r="IB730" s="48"/>
      <c r="IC730" s="48"/>
      <c r="ID730" s="48"/>
      <c r="IE730" s="48"/>
      <c r="IF730" s="48"/>
      <c r="IG730" s="48"/>
      <c r="IH730" s="48"/>
      <c r="II730" s="48"/>
      <c r="IJ730" s="48"/>
      <c r="IK730" s="48"/>
      <c r="IL730" s="48"/>
      <c r="IM730" s="48"/>
      <c r="IN730" s="48"/>
      <c r="IO730" s="48"/>
      <c r="IP730" s="48"/>
      <c r="IQ730" s="48"/>
      <c r="IR730" s="48"/>
      <c r="IS730" s="48"/>
      <c r="IT730" s="48"/>
      <c r="IU730" s="48"/>
      <c r="IV730" s="48"/>
    </row>
    <row r="731" spans="2:256" x14ac:dyDescent="0.2">
      <c r="B731" s="48"/>
      <c r="C731" s="48"/>
      <c r="D731" s="48"/>
      <c r="E731" s="48"/>
      <c r="F731" s="48"/>
      <c r="G731" s="48"/>
      <c r="H731" s="48"/>
      <c r="I731" s="48"/>
      <c r="J731" s="48"/>
      <c r="K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c r="GT731" s="48"/>
      <c r="GU731" s="48"/>
      <c r="GV731" s="48"/>
      <c r="GW731" s="48"/>
      <c r="GX731" s="48"/>
      <c r="GY731" s="48"/>
      <c r="GZ731" s="48"/>
      <c r="HA731" s="48"/>
      <c r="HB731" s="48"/>
      <c r="HC731" s="48"/>
      <c r="HD731" s="48"/>
      <c r="HE731" s="48"/>
      <c r="HF731" s="48"/>
      <c r="HG731" s="48"/>
      <c r="HH731" s="48"/>
      <c r="HI731" s="48"/>
      <c r="HJ731" s="48"/>
      <c r="HK731" s="48"/>
      <c r="HL731" s="48"/>
      <c r="HM731" s="48"/>
      <c r="HN731" s="48"/>
      <c r="HO731" s="48"/>
      <c r="HP731" s="48"/>
      <c r="HQ731" s="48"/>
      <c r="HR731" s="48"/>
      <c r="HS731" s="48"/>
      <c r="HT731" s="48"/>
      <c r="HU731" s="48"/>
      <c r="HV731" s="48"/>
      <c r="HW731" s="48"/>
      <c r="HX731" s="48"/>
      <c r="HY731" s="48"/>
      <c r="HZ731" s="48"/>
      <c r="IA731" s="48"/>
      <c r="IB731" s="48"/>
      <c r="IC731" s="48"/>
      <c r="ID731" s="48"/>
      <c r="IE731" s="48"/>
      <c r="IF731" s="48"/>
      <c r="IG731" s="48"/>
      <c r="IH731" s="48"/>
      <c r="II731" s="48"/>
      <c r="IJ731" s="48"/>
      <c r="IK731" s="48"/>
      <c r="IL731" s="48"/>
      <c r="IM731" s="48"/>
      <c r="IN731" s="48"/>
      <c r="IO731" s="48"/>
      <c r="IP731" s="48"/>
      <c r="IQ731" s="48"/>
      <c r="IR731" s="48"/>
      <c r="IS731" s="48"/>
      <c r="IT731" s="48"/>
      <c r="IU731" s="48"/>
      <c r="IV731" s="48"/>
    </row>
    <row r="732" spans="2:256" x14ac:dyDescent="0.2">
      <c r="B732" s="48"/>
      <c r="C732" s="48"/>
      <c r="D732" s="48"/>
      <c r="E732" s="48"/>
      <c r="F732" s="48"/>
      <c r="G732" s="48"/>
      <c r="H732" s="48"/>
      <c r="I732" s="48"/>
      <c r="J732" s="48"/>
      <c r="K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c r="EF732" s="48"/>
      <c r="EG732" s="48"/>
      <c r="EH732" s="48"/>
      <c r="EI732" s="48"/>
      <c r="EJ732" s="48"/>
      <c r="EK732" s="48"/>
      <c r="EL732" s="48"/>
      <c r="EM732" s="48"/>
      <c r="EN732" s="48"/>
      <c r="EO732" s="48"/>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c r="GL732" s="48"/>
      <c r="GM732" s="48"/>
      <c r="GN732" s="48"/>
      <c r="GO732" s="48"/>
      <c r="GP732" s="48"/>
      <c r="GQ732" s="48"/>
      <c r="GR732" s="48"/>
      <c r="GS732" s="48"/>
      <c r="GT732" s="48"/>
      <c r="GU732" s="48"/>
      <c r="GV732" s="48"/>
      <c r="GW732" s="48"/>
      <c r="GX732" s="48"/>
      <c r="GY732" s="48"/>
      <c r="GZ732" s="48"/>
      <c r="HA732" s="48"/>
      <c r="HB732" s="48"/>
      <c r="HC732" s="48"/>
      <c r="HD732" s="48"/>
      <c r="HE732" s="48"/>
      <c r="HF732" s="48"/>
      <c r="HG732" s="48"/>
      <c r="HH732" s="48"/>
      <c r="HI732" s="48"/>
      <c r="HJ732" s="48"/>
      <c r="HK732" s="48"/>
      <c r="HL732" s="48"/>
      <c r="HM732" s="48"/>
      <c r="HN732" s="48"/>
      <c r="HO732" s="48"/>
      <c r="HP732" s="48"/>
      <c r="HQ732" s="48"/>
      <c r="HR732" s="48"/>
      <c r="HS732" s="48"/>
      <c r="HT732" s="48"/>
      <c r="HU732" s="48"/>
      <c r="HV732" s="48"/>
      <c r="HW732" s="48"/>
      <c r="HX732" s="48"/>
      <c r="HY732" s="48"/>
      <c r="HZ732" s="48"/>
      <c r="IA732" s="48"/>
      <c r="IB732" s="48"/>
      <c r="IC732" s="48"/>
      <c r="ID732" s="48"/>
      <c r="IE732" s="48"/>
      <c r="IF732" s="48"/>
      <c r="IG732" s="48"/>
      <c r="IH732" s="48"/>
      <c r="II732" s="48"/>
      <c r="IJ732" s="48"/>
      <c r="IK732" s="48"/>
      <c r="IL732" s="48"/>
      <c r="IM732" s="48"/>
      <c r="IN732" s="48"/>
      <c r="IO732" s="48"/>
      <c r="IP732" s="48"/>
      <c r="IQ732" s="48"/>
      <c r="IR732" s="48"/>
      <c r="IS732" s="48"/>
      <c r="IT732" s="48"/>
      <c r="IU732" s="48"/>
      <c r="IV732" s="48"/>
    </row>
    <row r="733" spans="2:256" x14ac:dyDescent="0.2">
      <c r="B733" s="48"/>
      <c r="C733" s="48"/>
      <c r="D733" s="48"/>
      <c r="E733" s="48"/>
      <c r="F733" s="48"/>
      <c r="G733" s="48"/>
      <c r="H733" s="48"/>
      <c r="I733" s="48"/>
      <c r="J733" s="48"/>
      <c r="K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c r="GT733" s="48"/>
      <c r="GU733" s="48"/>
      <c r="GV733" s="48"/>
      <c r="GW733" s="48"/>
      <c r="GX733" s="48"/>
      <c r="GY733" s="48"/>
      <c r="GZ733" s="48"/>
      <c r="HA733" s="48"/>
      <c r="HB733" s="48"/>
      <c r="HC733" s="48"/>
      <c r="HD733" s="48"/>
      <c r="HE733" s="48"/>
      <c r="HF733" s="48"/>
      <c r="HG733" s="48"/>
      <c r="HH733" s="48"/>
      <c r="HI733" s="48"/>
      <c r="HJ733" s="48"/>
      <c r="HK733" s="48"/>
      <c r="HL733" s="48"/>
      <c r="HM733" s="48"/>
      <c r="HN733" s="48"/>
      <c r="HO733" s="48"/>
      <c r="HP733" s="48"/>
      <c r="HQ733" s="48"/>
      <c r="HR733" s="48"/>
      <c r="HS733" s="48"/>
      <c r="HT733" s="48"/>
      <c r="HU733" s="48"/>
      <c r="HV733" s="48"/>
      <c r="HW733" s="48"/>
      <c r="HX733" s="48"/>
      <c r="HY733" s="48"/>
      <c r="HZ733" s="48"/>
      <c r="IA733" s="48"/>
      <c r="IB733" s="48"/>
      <c r="IC733" s="48"/>
      <c r="ID733" s="48"/>
      <c r="IE733" s="48"/>
      <c r="IF733" s="48"/>
      <c r="IG733" s="48"/>
      <c r="IH733" s="48"/>
      <c r="II733" s="48"/>
      <c r="IJ733" s="48"/>
      <c r="IK733" s="48"/>
      <c r="IL733" s="48"/>
      <c r="IM733" s="48"/>
      <c r="IN733" s="48"/>
      <c r="IO733" s="48"/>
      <c r="IP733" s="48"/>
      <c r="IQ733" s="48"/>
      <c r="IR733" s="48"/>
      <c r="IS733" s="48"/>
      <c r="IT733" s="48"/>
      <c r="IU733" s="48"/>
      <c r="IV733" s="48"/>
    </row>
    <row r="734" spans="2:256" x14ac:dyDescent="0.2">
      <c r="B734" s="48"/>
      <c r="C734" s="48"/>
      <c r="D734" s="48"/>
      <c r="E734" s="48"/>
      <c r="F734" s="48"/>
      <c r="G734" s="48"/>
      <c r="H734" s="48"/>
      <c r="I734" s="48"/>
      <c r="J734" s="48"/>
      <c r="K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M734" s="48"/>
      <c r="EN734" s="48"/>
      <c r="EO734" s="48"/>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c r="GL734" s="48"/>
      <c r="GM734" s="48"/>
      <c r="GN734" s="48"/>
      <c r="GO734" s="48"/>
      <c r="GP734" s="48"/>
      <c r="GQ734" s="48"/>
      <c r="GR734" s="48"/>
      <c r="GS734" s="48"/>
      <c r="GT734" s="48"/>
      <c r="GU734" s="48"/>
      <c r="GV734" s="48"/>
      <c r="GW734" s="48"/>
      <c r="GX734" s="48"/>
      <c r="GY734" s="48"/>
      <c r="GZ734" s="48"/>
      <c r="HA734" s="48"/>
      <c r="HB734" s="48"/>
      <c r="HC734" s="48"/>
      <c r="HD734" s="48"/>
      <c r="HE734" s="48"/>
      <c r="HF734" s="48"/>
      <c r="HG734" s="48"/>
      <c r="HH734" s="48"/>
      <c r="HI734" s="48"/>
      <c r="HJ734" s="48"/>
      <c r="HK734" s="48"/>
      <c r="HL734" s="48"/>
      <c r="HM734" s="48"/>
      <c r="HN734" s="48"/>
      <c r="HO734" s="48"/>
      <c r="HP734" s="48"/>
      <c r="HQ734" s="48"/>
      <c r="HR734" s="48"/>
      <c r="HS734" s="48"/>
      <c r="HT734" s="48"/>
      <c r="HU734" s="48"/>
      <c r="HV734" s="48"/>
      <c r="HW734" s="48"/>
      <c r="HX734" s="48"/>
      <c r="HY734" s="48"/>
      <c r="HZ734" s="48"/>
      <c r="IA734" s="48"/>
      <c r="IB734" s="48"/>
      <c r="IC734" s="48"/>
      <c r="ID734" s="48"/>
      <c r="IE734" s="48"/>
      <c r="IF734" s="48"/>
      <c r="IG734" s="48"/>
      <c r="IH734" s="48"/>
      <c r="II734" s="48"/>
      <c r="IJ734" s="48"/>
      <c r="IK734" s="48"/>
      <c r="IL734" s="48"/>
      <c r="IM734" s="48"/>
      <c r="IN734" s="48"/>
      <c r="IO734" s="48"/>
      <c r="IP734" s="48"/>
      <c r="IQ734" s="48"/>
      <c r="IR734" s="48"/>
      <c r="IS734" s="48"/>
      <c r="IT734" s="48"/>
      <c r="IU734" s="48"/>
      <c r="IV734" s="48"/>
    </row>
    <row r="735" spans="2:256" x14ac:dyDescent="0.2">
      <c r="B735" s="48"/>
      <c r="C735" s="48"/>
      <c r="D735" s="48"/>
      <c r="E735" s="48"/>
      <c r="F735" s="48"/>
      <c r="G735" s="48"/>
      <c r="H735" s="48"/>
      <c r="I735" s="48"/>
      <c r="J735" s="48"/>
      <c r="K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c r="GT735" s="48"/>
      <c r="GU735" s="48"/>
      <c r="GV735" s="48"/>
      <c r="GW735" s="48"/>
      <c r="GX735" s="48"/>
      <c r="GY735" s="48"/>
      <c r="GZ735" s="48"/>
      <c r="HA735" s="48"/>
      <c r="HB735" s="48"/>
      <c r="HC735" s="48"/>
      <c r="HD735" s="48"/>
      <c r="HE735" s="48"/>
      <c r="HF735" s="48"/>
      <c r="HG735" s="48"/>
      <c r="HH735" s="48"/>
      <c r="HI735" s="48"/>
      <c r="HJ735" s="48"/>
      <c r="HK735" s="48"/>
      <c r="HL735" s="48"/>
      <c r="HM735" s="48"/>
      <c r="HN735" s="48"/>
      <c r="HO735" s="48"/>
      <c r="HP735" s="48"/>
      <c r="HQ735" s="48"/>
      <c r="HR735" s="48"/>
      <c r="HS735" s="48"/>
      <c r="HT735" s="48"/>
      <c r="HU735" s="48"/>
      <c r="HV735" s="48"/>
      <c r="HW735" s="48"/>
      <c r="HX735" s="48"/>
      <c r="HY735" s="48"/>
      <c r="HZ735" s="48"/>
      <c r="IA735" s="48"/>
      <c r="IB735" s="48"/>
      <c r="IC735" s="48"/>
      <c r="ID735" s="48"/>
      <c r="IE735" s="48"/>
      <c r="IF735" s="48"/>
      <c r="IG735" s="48"/>
      <c r="IH735" s="48"/>
      <c r="II735" s="48"/>
      <c r="IJ735" s="48"/>
      <c r="IK735" s="48"/>
      <c r="IL735" s="48"/>
      <c r="IM735" s="48"/>
      <c r="IN735" s="48"/>
      <c r="IO735" s="48"/>
      <c r="IP735" s="48"/>
      <c r="IQ735" s="48"/>
      <c r="IR735" s="48"/>
      <c r="IS735" s="48"/>
      <c r="IT735" s="48"/>
      <c r="IU735" s="48"/>
      <c r="IV735" s="48"/>
    </row>
    <row r="736" spans="2:256" x14ac:dyDescent="0.2">
      <c r="B736" s="48"/>
      <c r="C736" s="48"/>
      <c r="D736" s="48"/>
      <c r="E736" s="48"/>
      <c r="F736" s="48"/>
      <c r="G736" s="48"/>
      <c r="H736" s="48"/>
      <c r="I736" s="48"/>
      <c r="J736" s="48"/>
      <c r="K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M736" s="48"/>
      <c r="EN736" s="48"/>
      <c r="EO736" s="48"/>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c r="GL736" s="48"/>
      <c r="GM736" s="48"/>
      <c r="GN736" s="48"/>
      <c r="GO736" s="48"/>
      <c r="GP736" s="48"/>
      <c r="GQ736" s="48"/>
      <c r="GR736" s="48"/>
      <c r="GS736" s="48"/>
      <c r="GT736" s="48"/>
      <c r="GU736" s="48"/>
      <c r="GV736" s="48"/>
      <c r="GW736" s="48"/>
      <c r="GX736" s="48"/>
      <c r="GY736" s="48"/>
      <c r="GZ736" s="48"/>
      <c r="HA736" s="48"/>
      <c r="HB736" s="48"/>
      <c r="HC736" s="48"/>
      <c r="HD736" s="48"/>
      <c r="HE736" s="48"/>
      <c r="HF736" s="48"/>
      <c r="HG736" s="48"/>
      <c r="HH736" s="48"/>
      <c r="HI736" s="48"/>
      <c r="HJ736" s="48"/>
      <c r="HK736" s="48"/>
      <c r="HL736" s="48"/>
      <c r="HM736" s="48"/>
      <c r="HN736" s="48"/>
      <c r="HO736" s="48"/>
      <c r="HP736" s="48"/>
      <c r="HQ736" s="48"/>
      <c r="HR736" s="48"/>
      <c r="HS736" s="48"/>
      <c r="HT736" s="48"/>
      <c r="HU736" s="48"/>
      <c r="HV736" s="48"/>
      <c r="HW736" s="48"/>
      <c r="HX736" s="48"/>
      <c r="HY736" s="48"/>
      <c r="HZ736" s="48"/>
      <c r="IA736" s="48"/>
      <c r="IB736" s="48"/>
      <c r="IC736" s="48"/>
      <c r="ID736" s="48"/>
      <c r="IE736" s="48"/>
      <c r="IF736" s="48"/>
      <c r="IG736" s="48"/>
      <c r="IH736" s="48"/>
      <c r="II736" s="48"/>
      <c r="IJ736" s="48"/>
      <c r="IK736" s="48"/>
      <c r="IL736" s="48"/>
      <c r="IM736" s="48"/>
      <c r="IN736" s="48"/>
      <c r="IO736" s="48"/>
      <c r="IP736" s="48"/>
      <c r="IQ736" s="48"/>
      <c r="IR736" s="48"/>
      <c r="IS736" s="48"/>
      <c r="IT736" s="48"/>
      <c r="IU736" s="48"/>
      <c r="IV736" s="48"/>
    </row>
    <row r="737" spans="2:256" x14ac:dyDescent="0.2">
      <c r="B737" s="48"/>
      <c r="C737" s="48"/>
      <c r="D737" s="48"/>
      <c r="E737" s="48"/>
      <c r="F737" s="48"/>
      <c r="G737" s="48"/>
      <c r="H737" s="48"/>
      <c r="I737" s="48"/>
      <c r="J737" s="48"/>
      <c r="K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M737" s="48"/>
      <c r="EN737" s="48"/>
      <c r="EO737" s="48"/>
      <c r="EP737" s="48"/>
      <c r="EQ737" s="48"/>
      <c r="ER737" s="48"/>
      <c r="ES737" s="48"/>
      <c r="ET737" s="48"/>
      <c r="EU737" s="48"/>
      <c r="EV737" s="48"/>
      <c r="EW737" s="48"/>
      <c r="EX737" s="48"/>
      <c r="EY737" s="48"/>
      <c r="EZ737" s="48"/>
      <c r="FA737" s="48"/>
      <c r="FB737" s="48"/>
      <c r="FC737" s="48"/>
      <c r="FD737" s="48"/>
      <c r="FE737" s="48"/>
      <c r="FF737" s="48"/>
      <c r="FG737" s="48"/>
      <c r="FH737" s="48"/>
      <c r="FI737" s="48"/>
      <c r="FJ737" s="48"/>
      <c r="FK737" s="48"/>
      <c r="FL737" s="48"/>
      <c r="FM737" s="48"/>
      <c r="FN737" s="48"/>
      <c r="FO737" s="48"/>
      <c r="FP737" s="48"/>
      <c r="FQ737" s="48"/>
      <c r="FR737" s="48"/>
      <c r="FS737" s="48"/>
      <c r="FT737" s="48"/>
      <c r="FU737" s="48"/>
      <c r="FV737" s="48"/>
      <c r="FW737" s="48"/>
      <c r="FX737" s="48"/>
      <c r="FY737" s="48"/>
      <c r="FZ737" s="48"/>
      <c r="GA737" s="48"/>
      <c r="GB737" s="48"/>
      <c r="GC737" s="48"/>
      <c r="GD737" s="48"/>
      <c r="GE737" s="48"/>
      <c r="GF737" s="48"/>
      <c r="GG737" s="48"/>
      <c r="GH737" s="48"/>
      <c r="GI737" s="48"/>
      <c r="GJ737" s="48"/>
      <c r="GK737" s="48"/>
      <c r="GL737" s="48"/>
      <c r="GM737" s="48"/>
      <c r="GN737" s="48"/>
      <c r="GO737" s="48"/>
      <c r="GP737" s="48"/>
      <c r="GQ737" s="48"/>
      <c r="GR737" s="48"/>
      <c r="GS737" s="48"/>
      <c r="GT737" s="48"/>
      <c r="GU737" s="48"/>
      <c r="GV737" s="48"/>
      <c r="GW737" s="48"/>
      <c r="GX737" s="48"/>
      <c r="GY737" s="48"/>
      <c r="GZ737" s="48"/>
      <c r="HA737" s="48"/>
      <c r="HB737" s="48"/>
      <c r="HC737" s="48"/>
      <c r="HD737" s="48"/>
      <c r="HE737" s="48"/>
      <c r="HF737" s="48"/>
      <c r="HG737" s="48"/>
      <c r="HH737" s="48"/>
      <c r="HI737" s="48"/>
      <c r="HJ737" s="48"/>
      <c r="HK737" s="48"/>
      <c r="HL737" s="48"/>
      <c r="HM737" s="48"/>
      <c r="HN737" s="48"/>
      <c r="HO737" s="48"/>
      <c r="HP737" s="48"/>
      <c r="HQ737" s="48"/>
      <c r="HR737" s="48"/>
      <c r="HS737" s="48"/>
      <c r="HT737" s="48"/>
      <c r="HU737" s="48"/>
      <c r="HV737" s="48"/>
      <c r="HW737" s="48"/>
      <c r="HX737" s="48"/>
      <c r="HY737" s="48"/>
      <c r="HZ737" s="48"/>
      <c r="IA737" s="48"/>
      <c r="IB737" s="48"/>
      <c r="IC737" s="48"/>
      <c r="ID737" s="48"/>
      <c r="IE737" s="48"/>
      <c r="IF737" s="48"/>
      <c r="IG737" s="48"/>
      <c r="IH737" s="48"/>
      <c r="II737" s="48"/>
      <c r="IJ737" s="48"/>
      <c r="IK737" s="48"/>
      <c r="IL737" s="48"/>
      <c r="IM737" s="48"/>
      <c r="IN737" s="48"/>
      <c r="IO737" s="48"/>
      <c r="IP737" s="48"/>
      <c r="IQ737" s="48"/>
      <c r="IR737" s="48"/>
      <c r="IS737" s="48"/>
      <c r="IT737" s="48"/>
      <c r="IU737" s="48"/>
      <c r="IV737" s="48"/>
    </row>
    <row r="738" spans="2:256" x14ac:dyDescent="0.2">
      <c r="B738" s="48"/>
      <c r="C738" s="48"/>
      <c r="D738" s="48"/>
      <c r="E738" s="48"/>
      <c r="F738" s="48"/>
      <c r="G738" s="48"/>
      <c r="H738" s="48"/>
      <c r="I738" s="48"/>
      <c r="J738" s="48"/>
      <c r="K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M738" s="48"/>
      <c r="EN738" s="48"/>
      <c r="EO738" s="48"/>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c r="GL738" s="48"/>
      <c r="GM738" s="48"/>
      <c r="GN738" s="48"/>
      <c r="GO738" s="48"/>
      <c r="GP738" s="48"/>
      <c r="GQ738" s="48"/>
      <c r="GR738" s="48"/>
      <c r="GS738" s="48"/>
      <c r="GT738" s="48"/>
      <c r="GU738" s="48"/>
      <c r="GV738" s="48"/>
      <c r="GW738" s="48"/>
      <c r="GX738" s="48"/>
      <c r="GY738" s="48"/>
      <c r="GZ738" s="48"/>
      <c r="HA738" s="48"/>
      <c r="HB738" s="48"/>
      <c r="HC738" s="48"/>
      <c r="HD738" s="48"/>
      <c r="HE738" s="48"/>
      <c r="HF738" s="48"/>
      <c r="HG738" s="48"/>
      <c r="HH738" s="48"/>
      <c r="HI738" s="48"/>
      <c r="HJ738" s="48"/>
      <c r="HK738" s="48"/>
      <c r="HL738" s="48"/>
      <c r="HM738" s="48"/>
      <c r="HN738" s="48"/>
      <c r="HO738" s="48"/>
      <c r="HP738" s="48"/>
      <c r="HQ738" s="48"/>
      <c r="HR738" s="48"/>
      <c r="HS738" s="48"/>
      <c r="HT738" s="48"/>
      <c r="HU738" s="48"/>
      <c r="HV738" s="48"/>
      <c r="HW738" s="48"/>
      <c r="HX738" s="48"/>
      <c r="HY738" s="48"/>
      <c r="HZ738" s="48"/>
      <c r="IA738" s="48"/>
      <c r="IB738" s="48"/>
      <c r="IC738" s="48"/>
      <c r="ID738" s="48"/>
      <c r="IE738" s="48"/>
      <c r="IF738" s="48"/>
      <c r="IG738" s="48"/>
      <c r="IH738" s="48"/>
      <c r="II738" s="48"/>
      <c r="IJ738" s="48"/>
      <c r="IK738" s="48"/>
      <c r="IL738" s="48"/>
      <c r="IM738" s="48"/>
      <c r="IN738" s="48"/>
      <c r="IO738" s="48"/>
      <c r="IP738" s="48"/>
      <c r="IQ738" s="48"/>
      <c r="IR738" s="48"/>
      <c r="IS738" s="48"/>
      <c r="IT738" s="48"/>
      <c r="IU738" s="48"/>
      <c r="IV738" s="48"/>
    </row>
    <row r="739" spans="2:256" x14ac:dyDescent="0.2">
      <c r="B739" s="48"/>
      <c r="C739" s="48"/>
      <c r="D739" s="48"/>
      <c r="E739" s="48"/>
      <c r="F739" s="48"/>
      <c r="G739" s="48"/>
      <c r="H739" s="48"/>
      <c r="I739" s="48"/>
      <c r="J739" s="48"/>
      <c r="K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row>
    <row r="740" spans="2:256" x14ac:dyDescent="0.2">
      <c r="B740" s="48"/>
      <c r="C740" s="48"/>
      <c r="D740" s="48"/>
      <c r="E740" s="48"/>
      <c r="F740" s="48"/>
      <c r="G740" s="48"/>
      <c r="H740" s="48"/>
      <c r="I740" s="48"/>
      <c r="J740" s="48"/>
      <c r="K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row>
    <row r="741" spans="2:256" x14ac:dyDescent="0.2">
      <c r="B741" s="48"/>
      <c r="C741" s="48"/>
      <c r="D741" s="48"/>
      <c r="E741" s="48"/>
      <c r="F741" s="48"/>
      <c r="G741" s="48"/>
      <c r="H741" s="48"/>
      <c r="I741" s="48"/>
      <c r="J741" s="48"/>
      <c r="K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row>
    <row r="742" spans="2:256" x14ac:dyDescent="0.2">
      <c r="B742" s="48"/>
      <c r="C742" s="48"/>
      <c r="D742" s="48"/>
      <c r="E742" s="48"/>
      <c r="F742" s="48"/>
      <c r="G742" s="48"/>
      <c r="H742" s="48"/>
      <c r="I742" s="48"/>
      <c r="J742" s="48"/>
      <c r="K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row>
    <row r="743" spans="2:256" x14ac:dyDescent="0.2">
      <c r="B743" s="48"/>
      <c r="C743" s="48"/>
      <c r="D743" s="48"/>
      <c r="E743" s="48"/>
      <c r="F743" s="48"/>
      <c r="G743" s="48"/>
      <c r="H743" s="48"/>
      <c r="I743" s="48"/>
      <c r="J743" s="48"/>
      <c r="K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row>
    <row r="744" spans="2:256" x14ac:dyDescent="0.2">
      <c r="B744" s="48"/>
      <c r="C744" s="48"/>
      <c r="D744" s="48"/>
      <c r="E744" s="48"/>
      <c r="F744" s="48"/>
      <c r="G744" s="48"/>
      <c r="H744" s="48"/>
      <c r="I744" s="48"/>
      <c r="J744" s="48"/>
      <c r="K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row>
    <row r="745" spans="2:256" x14ac:dyDescent="0.2">
      <c r="B745" s="48"/>
      <c r="C745" s="48"/>
      <c r="D745" s="48"/>
      <c r="E745" s="48"/>
      <c r="F745" s="48"/>
      <c r="G745" s="48"/>
      <c r="H745" s="48"/>
      <c r="I745" s="48"/>
      <c r="J745" s="48"/>
      <c r="K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row>
    <row r="746" spans="2:256" x14ac:dyDescent="0.2">
      <c r="B746" s="48"/>
      <c r="C746" s="48"/>
      <c r="D746" s="48"/>
      <c r="E746" s="48"/>
      <c r="F746" s="48"/>
      <c r="G746" s="48"/>
      <c r="H746" s="48"/>
      <c r="I746" s="48"/>
      <c r="J746" s="48"/>
      <c r="K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row>
    <row r="747" spans="2:256" x14ac:dyDescent="0.2">
      <c r="B747" s="48"/>
      <c r="C747" s="48"/>
      <c r="D747" s="48"/>
      <c r="E747" s="48"/>
      <c r="F747" s="48"/>
      <c r="G747" s="48"/>
      <c r="H747" s="48"/>
      <c r="I747" s="48"/>
      <c r="J747" s="48"/>
      <c r="K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row>
    <row r="748" spans="2:256" x14ac:dyDescent="0.2">
      <c r="B748" s="48"/>
      <c r="C748" s="48"/>
      <c r="D748" s="48"/>
      <c r="E748" s="48"/>
      <c r="F748" s="48"/>
      <c r="G748" s="48"/>
      <c r="H748" s="48"/>
      <c r="I748" s="48"/>
      <c r="J748" s="48"/>
      <c r="K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row>
    <row r="749" spans="2:256" x14ac:dyDescent="0.2">
      <c r="B749" s="48"/>
      <c r="C749" s="48"/>
      <c r="D749" s="48"/>
      <c r="E749" s="48"/>
      <c r="F749" s="48"/>
      <c r="G749" s="48"/>
      <c r="H749" s="48"/>
      <c r="I749" s="48"/>
      <c r="J749" s="48"/>
      <c r="K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row>
    <row r="750" spans="2:256" x14ac:dyDescent="0.2">
      <c r="B750" s="48"/>
      <c r="C750" s="48"/>
      <c r="D750" s="48"/>
      <c r="E750" s="48"/>
      <c r="F750" s="48"/>
      <c r="G750" s="48"/>
      <c r="H750" s="48"/>
      <c r="I750" s="48"/>
      <c r="J750" s="48"/>
      <c r="K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row>
    <row r="751" spans="2:256" x14ac:dyDescent="0.2">
      <c r="B751" s="48"/>
      <c r="C751" s="48"/>
      <c r="D751" s="48"/>
      <c r="E751" s="48"/>
      <c r="F751" s="48"/>
      <c r="G751" s="48"/>
      <c r="H751" s="48"/>
      <c r="I751" s="48"/>
      <c r="J751" s="48"/>
      <c r="K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row>
    <row r="752" spans="2:256" x14ac:dyDescent="0.2">
      <c r="B752" s="48"/>
      <c r="C752" s="48"/>
      <c r="D752" s="48"/>
      <c r="E752" s="48"/>
      <c r="F752" s="48"/>
      <c r="G752" s="48"/>
      <c r="H752" s="48"/>
      <c r="I752" s="48"/>
      <c r="J752" s="48"/>
      <c r="K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row>
    <row r="753" spans="2:256" x14ac:dyDescent="0.2">
      <c r="B753" s="48"/>
      <c r="C753" s="48"/>
      <c r="D753" s="48"/>
      <c r="E753" s="48"/>
      <c r="F753" s="48"/>
      <c r="G753" s="48"/>
      <c r="H753" s="48"/>
      <c r="I753" s="48"/>
      <c r="J753" s="48"/>
      <c r="K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row>
    <row r="754" spans="2:256" x14ac:dyDescent="0.2">
      <c r="B754" s="48"/>
      <c r="C754" s="48"/>
      <c r="D754" s="48"/>
      <c r="E754" s="48"/>
      <c r="F754" s="48"/>
      <c r="G754" s="48"/>
      <c r="H754" s="48"/>
      <c r="I754" s="48"/>
      <c r="J754" s="48"/>
      <c r="K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c r="GT754" s="48"/>
      <c r="GU754" s="48"/>
      <c r="GV754" s="48"/>
      <c r="GW754" s="48"/>
      <c r="GX754" s="48"/>
      <c r="GY754" s="48"/>
      <c r="GZ754" s="48"/>
      <c r="HA754" s="48"/>
      <c r="HB754" s="48"/>
      <c r="HC754" s="48"/>
      <c r="HD754" s="48"/>
      <c r="HE754" s="48"/>
      <c r="HF754" s="48"/>
      <c r="HG754" s="48"/>
      <c r="HH754" s="48"/>
      <c r="HI754" s="48"/>
      <c r="HJ754" s="48"/>
      <c r="HK754" s="48"/>
      <c r="HL754" s="48"/>
      <c r="HM754" s="48"/>
      <c r="HN754" s="48"/>
      <c r="HO754" s="48"/>
      <c r="HP754" s="48"/>
      <c r="HQ754" s="48"/>
      <c r="HR754" s="48"/>
      <c r="HS754" s="48"/>
      <c r="HT754" s="48"/>
      <c r="HU754" s="48"/>
      <c r="HV754" s="48"/>
      <c r="HW754" s="48"/>
      <c r="HX754" s="48"/>
      <c r="HY754" s="48"/>
      <c r="HZ754" s="48"/>
      <c r="IA754" s="48"/>
      <c r="IB754" s="48"/>
      <c r="IC754" s="48"/>
      <c r="ID754" s="48"/>
      <c r="IE754" s="48"/>
      <c r="IF754" s="48"/>
      <c r="IG754" s="48"/>
      <c r="IH754" s="48"/>
      <c r="II754" s="48"/>
      <c r="IJ754" s="48"/>
      <c r="IK754" s="48"/>
      <c r="IL754" s="48"/>
      <c r="IM754" s="48"/>
      <c r="IN754" s="48"/>
      <c r="IO754" s="48"/>
      <c r="IP754" s="48"/>
      <c r="IQ754" s="48"/>
      <c r="IR754" s="48"/>
      <c r="IS754" s="48"/>
      <c r="IT754" s="48"/>
      <c r="IU754" s="48"/>
      <c r="IV754" s="48"/>
    </row>
    <row r="755" spans="2:256" x14ac:dyDescent="0.2">
      <c r="B755" s="48"/>
      <c r="C755" s="48"/>
      <c r="D755" s="48"/>
      <c r="E755" s="48"/>
      <c r="F755" s="48"/>
      <c r="G755" s="48"/>
      <c r="H755" s="48"/>
      <c r="I755" s="48"/>
      <c r="J755" s="48"/>
      <c r="K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M755" s="48"/>
      <c r="EN755" s="48"/>
      <c r="EO755" s="48"/>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c r="GL755" s="48"/>
      <c r="GM755" s="48"/>
      <c r="GN755" s="48"/>
      <c r="GO755" s="48"/>
      <c r="GP755" s="48"/>
      <c r="GQ755" s="48"/>
      <c r="GR755" s="48"/>
      <c r="GS755" s="48"/>
      <c r="GT755" s="48"/>
      <c r="GU755" s="48"/>
      <c r="GV755" s="48"/>
      <c r="GW755" s="48"/>
      <c r="GX755" s="48"/>
      <c r="GY755" s="48"/>
      <c r="GZ755" s="48"/>
      <c r="HA755" s="48"/>
      <c r="HB755" s="48"/>
      <c r="HC755" s="48"/>
      <c r="HD755" s="48"/>
      <c r="HE755" s="48"/>
      <c r="HF755" s="48"/>
      <c r="HG755" s="48"/>
      <c r="HH755" s="48"/>
      <c r="HI755" s="48"/>
      <c r="HJ755" s="48"/>
      <c r="HK755" s="48"/>
      <c r="HL755" s="48"/>
      <c r="HM755" s="48"/>
      <c r="HN755" s="48"/>
      <c r="HO755" s="48"/>
      <c r="HP755" s="48"/>
      <c r="HQ755" s="48"/>
      <c r="HR755" s="48"/>
      <c r="HS755" s="48"/>
      <c r="HT755" s="48"/>
      <c r="HU755" s="48"/>
      <c r="HV755" s="48"/>
      <c r="HW755" s="48"/>
      <c r="HX755" s="48"/>
      <c r="HY755" s="48"/>
      <c r="HZ755" s="48"/>
      <c r="IA755" s="48"/>
      <c r="IB755" s="48"/>
      <c r="IC755" s="48"/>
      <c r="ID755" s="48"/>
      <c r="IE755" s="48"/>
      <c r="IF755" s="48"/>
      <c r="IG755" s="48"/>
      <c r="IH755" s="48"/>
      <c r="II755" s="48"/>
      <c r="IJ755" s="48"/>
      <c r="IK755" s="48"/>
      <c r="IL755" s="48"/>
      <c r="IM755" s="48"/>
      <c r="IN755" s="48"/>
      <c r="IO755" s="48"/>
      <c r="IP755" s="48"/>
      <c r="IQ755" s="48"/>
      <c r="IR755" s="48"/>
      <c r="IS755" s="48"/>
      <c r="IT755" s="48"/>
      <c r="IU755" s="48"/>
      <c r="IV755" s="48"/>
    </row>
    <row r="756" spans="2:256" x14ac:dyDescent="0.2">
      <c r="B756" s="48"/>
      <c r="C756" s="48"/>
      <c r="D756" s="48"/>
      <c r="E756" s="48"/>
      <c r="F756" s="48"/>
      <c r="G756" s="48"/>
      <c r="H756" s="48"/>
      <c r="I756" s="48"/>
      <c r="J756" s="48"/>
      <c r="K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c r="GT756" s="48"/>
      <c r="GU756" s="48"/>
      <c r="GV756" s="48"/>
      <c r="GW756" s="48"/>
      <c r="GX756" s="48"/>
      <c r="GY756" s="48"/>
      <c r="GZ756" s="48"/>
      <c r="HA756" s="48"/>
      <c r="HB756" s="48"/>
      <c r="HC756" s="48"/>
      <c r="HD756" s="48"/>
      <c r="HE756" s="48"/>
      <c r="HF756" s="48"/>
      <c r="HG756" s="48"/>
      <c r="HH756" s="48"/>
      <c r="HI756" s="48"/>
      <c r="HJ756" s="48"/>
      <c r="HK756" s="48"/>
      <c r="HL756" s="48"/>
      <c r="HM756" s="48"/>
      <c r="HN756" s="48"/>
      <c r="HO756" s="48"/>
      <c r="HP756" s="48"/>
      <c r="HQ756" s="48"/>
      <c r="HR756" s="48"/>
      <c r="HS756" s="48"/>
      <c r="HT756" s="48"/>
      <c r="HU756" s="48"/>
      <c r="HV756" s="48"/>
      <c r="HW756" s="48"/>
      <c r="HX756" s="48"/>
      <c r="HY756" s="48"/>
      <c r="HZ756" s="48"/>
      <c r="IA756" s="48"/>
      <c r="IB756" s="48"/>
      <c r="IC756" s="48"/>
      <c r="ID756" s="48"/>
      <c r="IE756" s="48"/>
      <c r="IF756" s="48"/>
      <c r="IG756" s="48"/>
      <c r="IH756" s="48"/>
      <c r="II756" s="48"/>
      <c r="IJ756" s="48"/>
      <c r="IK756" s="48"/>
      <c r="IL756" s="48"/>
      <c r="IM756" s="48"/>
      <c r="IN756" s="48"/>
      <c r="IO756" s="48"/>
      <c r="IP756" s="48"/>
      <c r="IQ756" s="48"/>
      <c r="IR756" s="48"/>
      <c r="IS756" s="48"/>
      <c r="IT756" s="48"/>
      <c r="IU756" s="48"/>
      <c r="IV756" s="48"/>
    </row>
    <row r="757" spans="2:256" x14ac:dyDescent="0.2">
      <c r="B757" s="48"/>
      <c r="C757" s="48"/>
      <c r="D757" s="48"/>
      <c r="E757" s="48"/>
      <c r="F757" s="48"/>
      <c r="G757" s="48"/>
      <c r="H757" s="48"/>
      <c r="I757" s="48"/>
      <c r="J757" s="48"/>
      <c r="K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M757" s="48"/>
      <c r="EN757" s="48"/>
      <c r="EO757" s="48"/>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c r="GL757" s="48"/>
      <c r="GM757" s="48"/>
      <c r="GN757" s="48"/>
      <c r="GO757" s="48"/>
      <c r="GP757" s="48"/>
      <c r="GQ757" s="48"/>
      <c r="GR757" s="48"/>
      <c r="GS757" s="48"/>
      <c r="GT757" s="48"/>
      <c r="GU757" s="48"/>
      <c r="GV757" s="48"/>
      <c r="GW757" s="48"/>
      <c r="GX757" s="48"/>
      <c r="GY757" s="48"/>
      <c r="GZ757" s="48"/>
      <c r="HA757" s="48"/>
      <c r="HB757" s="48"/>
      <c r="HC757" s="48"/>
      <c r="HD757" s="48"/>
      <c r="HE757" s="48"/>
      <c r="HF757" s="48"/>
      <c r="HG757" s="48"/>
      <c r="HH757" s="48"/>
      <c r="HI757" s="48"/>
      <c r="HJ757" s="48"/>
      <c r="HK757" s="48"/>
      <c r="HL757" s="48"/>
      <c r="HM757" s="48"/>
      <c r="HN757" s="48"/>
      <c r="HO757" s="48"/>
      <c r="HP757" s="48"/>
      <c r="HQ757" s="48"/>
      <c r="HR757" s="48"/>
      <c r="HS757" s="48"/>
      <c r="HT757" s="48"/>
      <c r="HU757" s="48"/>
      <c r="HV757" s="48"/>
      <c r="HW757" s="48"/>
      <c r="HX757" s="48"/>
      <c r="HY757" s="48"/>
      <c r="HZ757" s="48"/>
      <c r="IA757" s="48"/>
      <c r="IB757" s="48"/>
      <c r="IC757" s="48"/>
      <c r="ID757" s="48"/>
      <c r="IE757" s="48"/>
      <c r="IF757" s="48"/>
      <c r="IG757" s="48"/>
      <c r="IH757" s="48"/>
      <c r="II757" s="48"/>
      <c r="IJ757" s="48"/>
      <c r="IK757" s="48"/>
      <c r="IL757" s="48"/>
      <c r="IM757" s="48"/>
      <c r="IN757" s="48"/>
      <c r="IO757" s="48"/>
      <c r="IP757" s="48"/>
      <c r="IQ757" s="48"/>
      <c r="IR757" s="48"/>
      <c r="IS757" s="48"/>
      <c r="IT757" s="48"/>
      <c r="IU757" s="48"/>
      <c r="IV757" s="48"/>
    </row>
    <row r="758" spans="2:256" x14ac:dyDescent="0.2">
      <c r="B758" s="48"/>
      <c r="C758" s="48"/>
      <c r="D758" s="48"/>
      <c r="E758" s="48"/>
      <c r="F758" s="48"/>
      <c r="G758" s="48"/>
      <c r="H758" s="48"/>
      <c r="I758" s="48"/>
      <c r="J758" s="48"/>
      <c r="K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M758" s="48"/>
      <c r="EN758" s="48"/>
      <c r="EO758" s="48"/>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c r="GL758" s="48"/>
      <c r="GM758" s="48"/>
      <c r="GN758" s="48"/>
      <c r="GO758" s="48"/>
      <c r="GP758" s="48"/>
      <c r="GQ758" s="48"/>
      <c r="GR758" s="48"/>
      <c r="GS758" s="48"/>
      <c r="GT758" s="48"/>
      <c r="GU758" s="48"/>
      <c r="GV758" s="48"/>
      <c r="GW758" s="48"/>
      <c r="GX758" s="48"/>
      <c r="GY758" s="48"/>
      <c r="GZ758" s="48"/>
      <c r="HA758" s="48"/>
      <c r="HB758" s="48"/>
      <c r="HC758" s="48"/>
      <c r="HD758" s="48"/>
      <c r="HE758" s="48"/>
      <c r="HF758" s="48"/>
      <c r="HG758" s="48"/>
      <c r="HH758" s="48"/>
      <c r="HI758" s="48"/>
      <c r="HJ758" s="48"/>
      <c r="HK758" s="48"/>
      <c r="HL758" s="48"/>
      <c r="HM758" s="48"/>
      <c r="HN758" s="48"/>
      <c r="HO758" s="48"/>
      <c r="HP758" s="48"/>
      <c r="HQ758" s="48"/>
      <c r="HR758" s="48"/>
      <c r="HS758" s="48"/>
      <c r="HT758" s="48"/>
      <c r="HU758" s="48"/>
      <c r="HV758" s="48"/>
      <c r="HW758" s="48"/>
      <c r="HX758" s="48"/>
      <c r="HY758" s="48"/>
      <c r="HZ758" s="48"/>
      <c r="IA758" s="48"/>
      <c r="IB758" s="48"/>
      <c r="IC758" s="48"/>
      <c r="ID758" s="48"/>
      <c r="IE758" s="48"/>
      <c r="IF758" s="48"/>
      <c r="IG758" s="48"/>
      <c r="IH758" s="48"/>
      <c r="II758" s="48"/>
      <c r="IJ758" s="48"/>
      <c r="IK758" s="48"/>
      <c r="IL758" s="48"/>
      <c r="IM758" s="48"/>
      <c r="IN758" s="48"/>
      <c r="IO758" s="48"/>
      <c r="IP758" s="48"/>
      <c r="IQ758" s="48"/>
      <c r="IR758" s="48"/>
      <c r="IS758" s="48"/>
      <c r="IT758" s="48"/>
      <c r="IU758" s="48"/>
      <c r="IV758" s="48"/>
    </row>
    <row r="759" spans="2:256" x14ac:dyDescent="0.2">
      <c r="B759" s="48"/>
      <c r="C759" s="48"/>
      <c r="D759" s="48"/>
      <c r="E759" s="48"/>
      <c r="F759" s="48"/>
      <c r="G759" s="48"/>
      <c r="H759" s="48"/>
      <c r="I759" s="48"/>
      <c r="J759" s="48"/>
      <c r="K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M759" s="48"/>
      <c r="EN759" s="48"/>
      <c r="EO759" s="48"/>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c r="GL759" s="48"/>
      <c r="GM759" s="48"/>
      <c r="GN759" s="48"/>
      <c r="GO759" s="48"/>
      <c r="GP759" s="48"/>
      <c r="GQ759" s="48"/>
      <c r="GR759" s="48"/>
      <c r="GS759" s="48"/>
      <c r="GT759" s="48"/>
      <c r="GU759" s="48"/>
      <c r="GV759" s="48"/>
      <c r="GW759" s="48"/>
      <c r="GX759" s="48"/>
      <c r="GY759" s="48"/>
      <c r="GZ759" s="48"/>
      <c r="HA759" s="48"/>
      <c r="HB759" s="48"/>
      <c r="HC759" s="48"/>
      <c r="HD759" s="48"/>
      <c r="HE759" s="48"/>
      <c r="HF759" s="48"/>
      <c r="HG759" s="48"/>
      <c r="HH759" s="48"/>
      <c r="HI759" s="48"/>
      <c r="HJ759" s="48"/>
      <c r="HK759" s="48"/>
      <c r="HL759" s="48"/>
      <c r="HM759" s="48"/>
      <c r="HN759" s="48"/>
      <c r="HO759" s="48"/>
      <c r="HP759" s="48"/>
      <c r="HQ759" s="48"/>
      <c r="HR759" s="48"/>
      <c r="HS759" s="48"/>
      <c r="HT759" s="48"/>
      <c r="HU759" s="48"/>
      <c r="HV759" s="48"/>
      <c r="HW759" s="48"/>
      <c r="HX759" s="48"/>
      <c r="HY759" s="48"/>
      <c r="HZ759" s="48"/>
      <c r="IA759" s="48"/>
      <c r="IB759" s="48"/>
      <c r="IC759" s="48"/>
      <c r="ID759" s="48"/>
      <c r="IE759" s="48"/>
      <c r="IF759" s="48"/>
      <c r="IG759" s="48"/>
      <c r="IH759" s="48"/>
      <c r="II759" s="48"/>
      <c r="IJ759" s="48"/>
      <c r="IK759" s="48"/>
      <c r="IL759" s="48"/>
      <c r="IM759" s="48"/>
      <c r="IN759" s="48"/>
      <c r="IO759" s="48"/>
      <c r="IP759" s="48"/>
      <c r="IQ759" s="48"/>
      <c r="IR759" s="48"/>
      <c r="IS759" s="48"/>
      <c r="IT759" s="48"/>
      <c r="IU759" s="48"/>
      <c r="IV759" s="48"/>
    </row>
    <row r="760" spans="2:256" x14ac:dyDescent="0.2">
      <c r="B760" s="48"/>
      <c r="C760" s="48"/>
      <c r="D760" s="48"/>
      <c r="E760" s="48"/>
      <c r="F760" s="48"/>
      <c r="G760" s="48"/>
      <c r="H760" s="48"/>
      <c r="I760" s="48"/>
      <c r="J760" s="48"/>
      <c r="K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c r="GT760" s="48"/>
      <c r="GU760" s="48"/>
      <c r="GV760" s="48"/>
      <c r="GW760" s="48"/>
      <c r="GX760" s="48"/>
      <c r="GY760" s="48"/>
      <c r="GZ760" s="48"/>
      <c r="HA760" s="48"/>
      <c r="HB760" s="48"/>
      <c r="HC760" s="48"/>
      <c r="HD760" s="48"/>
      <c r="HE760" s="48"/>
      <c r="HF760" s="48"/>
      <c r="HG760" s="48"/>
      <c r="HH760" s="48"/>
      <c r="HI760" s="48"/>
      <c r="HJ760" s="48"/>
      <c r="HK760" s="48"/>
      <c r="HL760" s="48"/>
      <c r="HM760" s="48"/>
      <c r="HN760" s="48"/>
      <c r="HO760" s="48"/>
      <c r="HP760" s="48"/>
      <c r="HQ760" s="48"/>
      <c r="HR760" s="48"/>
      <c r="HS760" s="48"/>
      <c r="HT760" s="48"/>
      <c r="HU760" s="48"/>
      <c r="HV760" s="48"/>
      <c r="HW760" s="48"/>
      <c r="HX760" s="48"/>
      <c r="HY760" s="48"/>
      <c r="HZ760" s="48"/>
      <c r="IA760" s="48"/>
      <c r="IB760" s="48"/>
      <c r="IC760" s="48"/>
      <c r="ID760" s="48"/>
      <c r="IE760" s="48"/>
      <c r="IF760" s="48"/>
      <c r="IG760" s="48"/>
      <c r="IH760" s="48"/>
      <c r="II760" s="48"/>
      <c r="IJ760" s="48"/>
      <c r="IK760" s="48"/>
      <c r="IL760" s="48"/>
      <c r="IM760" s="48"/>
      <c r="IN760" s="48"/>
      <c r="IO760" s="48"/>
      <c r="IP760" s="48"/>
      <c r="IQ760" s="48"/>
      <c r="IR760" s="48"/>
      <c r="IS760" s="48"/>
      <c r="IT760" s="48"/>
      <c r="IU760" s="48"/>
      <c r="IV760" s="48"/>
    </row>
    <row r="761" spans="2:256" x14ac:dyDescent="0.2">
      <c r="B761" s="48"/>
      <c r="C761" s="48"/>
      <c r="D761" s="48"/>
      <c r="E761" s="48"/>
      <c r="F761" s="48"/>
      <c r="G761" s="48"/>
      <c r="H761" s="48"/>
      <c r="I761" s="48"/>
      <c r="J761" s="48"/>
      <c r="K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M761" s="48"/>
      <c r="EN761" s="48"/>
      <c r="EO761" s="48"/>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c r="GL761" s="48"/>
      <c r="GM761" s="48"/>
      <c r="GN761" s="48"/>
      <c r="GO761" s="48"/>
      <c r="GP761" s="48"/>
      <c r="GQ761" s="48"/>
      <c r="GR761" s="48"/>
      <c r="GS761" s="48"/>
      <c r="GT761" s="48"/>
      <c r="GU761" s="48"/>
      <c r="GV761" s="48"/>
      <c r="GW761" s="48"/>
      <c r="GX761" s="48"/>
      <c r="GY761" s="48"/>
      <c r="GZ761" s="48"/>
      <c r="HA761" s="48"/>
      <c r="HB761" s="48"/>
      <c r="HC761" s="48"/>
      <c r="HD761" s="48"/>
      <c r="HE761" s="48"/>
      <c r="HF761" s="48"/>
      <c r="HG761" s="48"/>
      <c r="HH761" s="48"/>
      <c r="HI761" s="48"/>
      <c r="HJ761" s="48"/>
      <c r="HK761" s="48"/>
      <c r="HL761" s="48"/>
      <c r="HM761" s="48"/>
      <c r="HN761" s="48"/>
      <c r="HO761" s="48"/>
      <c r="HP761" s="48"/>
      <c r="HQ761" s="48"/>
      <c r="HR761" s="48"/>
      <c r="HS761" s="48"/>
      <c r="HT761" s="48"/>
      <c r="HU761" s="48"/>
      <c r="HV761" s="48"/>
      <c r="HW761" s="48"/>
      <c r="HX761" s="48"/>
      <c r="HY761" s="48"/>
      <c r="HZ761" s="48"/>
      <c r="IA761" s="48"/>
      <c r="IB761" s="48"/>
      <c r="IC761" s="48"/>
      <c r="ID761" s="48"/>
      <c r="IE761" s="48"/>
      <c r="IF761" s="48"/>
      <c r="IG761" s="48"/>
      <c r="IH761" s="48"/>
      <c r="II761" s="48"/>
      <c r="IJ761" s="48"/>
      <c r="IK761" s="48"/>
      <c r="IL761" s="48"/>
      <c r="IM761" s="48"/>
      <c r="IN761" s="48"/>
      <c r="IO761" s="48"/>
      <c r="IP761" s="48"/>
      <c r="IQ761" s="48"/>
      <c r="IR761" s="48"/>
      <c r="IS761" s="48"/>
      <c r="IT761" s="48"/>
      <c r="IU761" s="48"/>
      <c r="IV761" s="48"/>
    </row>
    <row r="762" spans="2:256" x14ac:dyDescent="0.2">
      <c r="B762" s="48"/>
      <c r="C762" s="48"/>
      <c r="D762" s="48"/>
      <c r="E762" s="48"/>
      <c r="F762" s="48"/>
      <c r="G762" s="48"/>
      <c r="H762" s="48"/>
      <c r="I762" s="48"/>
      <c r="J762" s="48"/>
      <c r="K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c r="EF762" s="48"/>
      <c r="EG762" s="48"/>
      <c r="EH762" s="48"/>
      <c r="EI762" s="48"/>
      <c r="EJ762" s="48"/>
      <c r="EK762" s="48"/>
      <c r="EL762" s="48"/>
      <c r="EM762" s="48"/>
      <c r="EN762" s="48"/>
      <c r="EO762" s="48"/>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c r="GL762" s="48"/>
      <c r="GM762" s="48"/>
      <c r="GN762" s="48"/>
      <c r="GO762" s="48"/>
      <c r="GP762" s="48"/>
      <c r="GQ762" s="48"/>
      <c r="GR762" s="48"/>
      <c r="GS762" s="48"/>
      <c r="GT762" s="48"/>
      <c r="GU762" s="48"/>
      <c r="GV762" s="48"/>
      <c r="GW762" s="48"/>
      <c r="GX762" s="48"/>
      <c r="GY762" s="48"/>
      <c r="GZ762" s="48"/>
      <c r="HA762" s="48"/>
      <c r="HB762" s="48"/>
      <c r="HC762" s="48"/>
      <c r="HD762" s="48"/>
      <c r="HE762" s="48"/>
      <c r="HF762" s="48"/>
      <c r="HG762" s="48"/>
      <c r="HH762" s="48"/>
      <c r="HI762" s="48"/>
      <c r="HJ762" s="48"/>
      <c r="HK762" s="48"/>
      <c r="HL762" s="48"/>
      <c r="HM762" s="48"/>
      <c r="HN762" s="48"/>
      <c r="HO762" s="48"/>
      <c r="HP762" s="48"/>
      <c r="HQ762" s="48"/>
      <c r="HR762" s="48"/>
      <c r="HS762" s="48"/>
      <c r="HT762" s="48"/>
      <c r="HU762" s="48"/>
      <c r="HV762" s="48"/>
      <c r="HW762" s="48"/>
      <c r="HX762" s="48"/>
      <c r="HY762" s="48"/>
      <c r="HZ762" s="48"/>
      <c r="IA762" s="48"/>
      <c r="IB762" s="48"/>
      <c r="IC762" s="48"/>
      <c r="ID762" s="48"/>
      <c r="IE762" s="48"/>
      <c r="IF762" s="48"/>
      <c r="IG762" s="48"/>
      <c r="IH762" s="48"/>
      <c r="II762" s="48"/>
      <c r="IJ762" s="48"/>
      <c r="IK762" s="48"/>
      <c r="IL762" s="48"/>
      <c r="IM762" s="48"/>
      <c r="IN762" s="48"/>
      <c r="IO762" s="48"/>
      <c r="IP762" s="48"/>
      <c r="IQ762" s="48"/>
      <c r="IR762" s="48"/>
      <c r="IS762" s="48"/>
      <c r="IT762" s="48"/>
      <c r="IU762" s="48"/>
      <c r="IV762" s="48"/>
    </row>
    <row r="763" spans="2:256" x14ac:dyDescent="0.2">
      <c r="B763" s="48"/>
      <c r="C763" s="48"/>
      <c r="D763" s="48"/>
      <c r="E763" s="48"/>
      <c r="F763" s="48"/>
      <c r="G763" s="48"/>
      <c r="H763" s="48"/>
      <c r="I763" s="48"/>
      <c r="J763" s="48"/>
      <c r="K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row>
    <row r="764" spans="2:256" x14ac:dyDescent="0.2">
      <c r="B764" s="48"/>
      <c r="C764" s="48"/>
      <c r="D764" s="48"/>
      <c r="E764" s="48"/>
      <c r="F764" s="48"/>
      <c r="G764" s="48"/>
      <c r="H764" s="48"/>
      <c r="I764" s="48"/>
      <c r="J764" s="48"/>
      <c r="K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M764" s="48"/>
      <c r="EN764" s="48"/>
      <c r="EO764" s="48"/>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c r="GL764" s="48"/>
      <c r="GM764" s="48"/>
      <c r="GN764" s="48"/>
      <c r="GO764" s="48"/>
      <c r="GP764" s="48"/>
      <c r="GQ764" s="48"/>
      <c r="GR764" s="48"/>
      <c r="GS764" s="48"/>
      <c r="GT764" s="48"/>
      <c r="GU764" s="48"/>
      <c r="GV764" s="48"/>
      <c r="GW764" s="48"/>
      <c r="GX764" s="48"/>
      <c r="GY764" s="48"/>
      <c r="GZ764" s="48"/>
      <c r="HA764" s="48"/>
      <c r="HB764" s="48"/>
      <c r="HC764" s="48"/>
      <c r="HD764" s="48"/>
      <c r="HE764" s="48"/>
      <c r="HF764" s="48"/>
      <c r="HG764" s="48"/>
      <c r="HH764" s="48"/>
      <c r="HI764" s="48"/>
      <c r="HJ764" s="48"/>
      <c r="HK764" s="48"/>
      <c r="HL764" s="48"/>
      <c r="HM764" s="48"/>
      <c r="HN764" s="48"/>
      <c r="HO764" s="48"/>
      <c r="HP764" s="48"/>
      <c r="HQ764" s="48"/>
      <c r="HR764" s="48"/>
      <c r="HS764" s="48"/>
      <c r="HT764" s="48"/>
      <c r="HU764" s="48"/>
      <c r="HV764" s="48"/>
      <c r="HW764" s="48"/>
      <c r="HX764" s="48"/>
      <c r="HY764" s="48"/>
      <c r="HZ764" s="48"/>
      <c r="IA764" s="48"/>
      <c r="IB764" s="48"/>
      <c r="IC764" s="48"/>
      <c r="ID764" s="48"/>
      <c r="IE764" s="48"/>
      <c r="IF764" s="48"/>
      <c r="IG764" s="48"/>
      <c r="IH764" s="48"/>
      <c r="II764" s="48"/>
      <c r="IJ764" s="48"/>
      <c r="IK764" s="48"/>
      <c r="IL764" s="48"/>
      <c r="IM764" s="48"/>
      <c r="IN764" s="48"/>
      <c r="IO764" s="48"/>
      <c r="IP764" s="48"/>
      <c r="IQ764" s="48"/>
      <c r="IR764" s="48"/>
      <c r="IS764" s="48"/>
      <c r="IT764" s="48"/>
      <c r="IU764" s="48"/>
      <c r="IV764" s="48"/>
    </row>
    <row r="765" spans="2:256" x14ac:dyDescent="0.2">
      <c r="B765" s="48"/>
      <c r="C765" s="48"/>
      <c r="D765" s="48"/>
      <c r="E765" s="48"/>
      <c r="F765" s="48"/>
      <c r="G765" s="48"/>
      <c r="H765" s="48"/>
      <c r="I765" s="48"/>
      <c r="J765" s="48"/>
      <c r="K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M765" s="48"/>
      <c r="EN765" s="48"/>
      <c r="EO765" s="48"/>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c r="GL765" s="48"/>
      <c r="GM765" s="48"/>
      <c r="GN765" s="48"/>
      <c r="GO765" s="48"/>
      <c r="GP765" s="48"/>
      <c r="GQ765" s="48"/>
      <c r="GR765" s="48"/>
      <c r="GS765" s="48"/>
      <c r="GT765" s="48"/>
      <c r="GU765" s="48"/>
      <c r="GV765" s="48"/>
      <c r="GW765" s="48"/>
      <c r="GX765" s="48"/>
      <c r="GY765" s="48"/>
      <c r="GZ765" s="48"/>
      <c r="HA765" s="48"/>
      <c r="HB765" s="48"/>
      <c r="HC765" s="48"/>
      <c r="HD765" s="48"/>
      <c r="HE765" s="48"/>
      <c r="HF765" s="48"/>
      <c r="HG765" s="48"/>
      <c r="HH765" s="48"/>
      <c r="HI765" s="48"/>
      <c r="HJ765" s="48"/>
      <c r="HK765" s="48"/>
      <c r="HL765" s="48"/>
      <c r="HM765" s="48"/>
      <c r="HN765" s="48"/>
      <c r="HO765" s="48"/>
      <c r="HP765" s="48"/>
      <c r="HQ765" s="48"/>
      <c r="HR765" s="48"/>
      <c r="HS765" s="48"/>
      <c r="HT765" s="48"/>
      <c r="HU765" s="48"/>
      <c r="HV765" s="48"/>
      <c r="HW765" s="48"/>
      <c r="HX765" s="48"/>
      <c r="HY765" s="48"/>
      <c r="HZ765" s="48"/>
      <c r="IA765" s="48"/>
      <c r="IB765" s="48"/>
      <c r="IC765" s="48"/>
      <c r="ID765" s="48"/>
      <c r="IE765" s="48"/>
      <c r="IF765" s="48"/>
      <c r="IG765" s="48"/>
      <c r="IH765" s="48"/>
      <c r="II765" s="48"/>
      <c r="IJ765" s="48"/>
      <c r="IK765" s="48"/>
      <c r="IL765" s="48"/>
      <c r="IM765" s="48"/>
      <c r="IN765" s="48"/>
      <c r="IO765" s="48"/>
      <c r="IP765" s="48"/>
      <c r="IQ765" s="48"/>
      <c r="IR765" s="48"/>
      <c r="IS765" s="48"/>
      <c r="IT765" s="48"/>
      <c r="IU765" s="48"/>
      <c r="IV765" s="48"/>
    </row>
    <row r="766" spans="2:256" x14ac:dyDescent="0.2">
      <c r="B766" s="48"/>
      <c r="C766" s="48"/>
      <c r="D766" s="48"/>
      <c r="E766" s="48"/>
      <c r="F766" s="48"/>
      <c r="G766" s="48"/>
      <c r="H766" s="48"/>
      <c r="I766" s="48"/>
      <c r="J766" s="48"/>
      <c r="K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M766" s="48"/>
      <c r="EN766" s="48"/>
      <c r="EO766" s="48"/>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c r="GL766" s="48"/>
      <c r="GM766" s="48"/>
      <c r="GN766" s="48"/>
      <c r="GO766" s="48"/>
      <c r="GP766" s="48"/>
      <c r="GQ766" s="48"/>
      <c r="GR766" s="48"/>
      <c r="GS766" s="48"/>
      <c r="GT766" s="48"/>
      <c r="GU766" s="48"/>
      <c r="GV766" s="48"/>
      <c r="GW766" s="48"/>
      <c r="GX766" s="48"/>
      <c r="GY766" s="48"/>
      <c r="GZ766" s="48"/>
      <c r="HA766" s="48"/>
      <c r="HB766" s="48"/>
      <c r="HC766" s="48"/>
      <c r="HD766" s="48"/>
      <c r="HE766" s="48"/>
      <c r="HF766" s="48"/>
      <c r="HG766" s="48"/>
      <c r="HH766" s="48"/>
      <c r="HI766" s="48"/>
      <c r="HJ766" s="48"/>
      <c r="HK766" s="48"/>
      <c r="HL766" s="48"/>
      <c r="HM766" s="48"/>
      <c r="HN766" s="48"/>
      <c r="HO766" s="48"/>
      <c r="HP766" s="48"/>
      <c r="HQ766" s="48"/>
      <c r="HR766" s="48"/>
      <c r="HS766" s="48"/>
      <c r="HT766" s="48"/>
      <c r="HU766" s="48"/>
      <c r="HV766" s="48"/>
      <c r="HW766" s="48"/>
      <c r="HX766" s="48"/>
      <c r="HY766" s="48"/>
      <c r="HZ766" s="48"/>
      <c r="IA766" s="48"/>
      <c r="IB766" s="48"/>
      <c r="IC766" s="48"/>
      <c r="ID766" s="48"/>
      <c r="IE766" s="48"/>
      <c r="IF766" s="48"/>
      <c r="IG766" s="48"/>
      <c r="IH766" s="48"/>
      <c r="II766" s="48"/>
      <c r="IJ766" s="48"/>
      <c r="IK766" s="48"/>
      <c r="IL766" s="48"/>
      <c r="IM766" s="48"/>
      <c r="IN766" s="48"/>
      <c r="IO766" s="48"/>
      <c r="IP766" s="48"/>
      <c r="IQ766" s="48"/>
      <c r="IR766" s="48"/>
      <c r="IS766" s="48"/>
      <c r="IT766" s="48"/>
      <c r="IU766" s="48"/>
      <c r="IV766" s="48"/>
    </row>
    <row r="767" spans="2:256" x14ac:dyDescent="0.2">
      <c r="B767" s="48"/>
      <c r="C767" s="48"/>
      <c r="D767" s="48"/>
      <c r="E767" s="48"/>
      <c r="F767" s="48"/>
      <c r="G767" s="48"/>
      <c r="H767" s="48"/>
      <c r="I767" s="48"/>
      <c r="J767" s="48"/>
      <c r="K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c r="GT767" s="48"/>
      <c r="GU767" s="48"/>
      <c r="GV767" s="48"/>
      <c r="GW767" s="48"/>
      <c r="GX767" s="48"/>
      <c r="GY767" s="48"/>
      <c r="GZ767" s="48"/>
      <c r="HA767" s="48"/>
      <c r="HB767" s="48"/>
      <c r="HC767" s="48"/>
      <c r="HD767" s="48"/>
      <c r="HE767" s="48"/>
      <c r="HF767" s="48"/>
      <c r="HG767" s="48"/>
      <c r="HH767" s="48"/>
      <c r="HI767" s="48"/>
      <c r="HJ767" s="48"/>
      <c r="HK767" s="48"/>
      <c r="HL767" s="48"/>
      <c r="HM767" s="48"/>
      <c r="HN767" s="48"/>
      <c r="HO767" s="48"/>
      <c r="HP767" s="48"/>
      <c r="HQ767" s="48"/>
      <c r="HR767" s="48"/>
      <c r="HS767" s="48"/>
      <c r="HT767" s="48"/>
      <c r="HU767" s="48"/>
      <c r="HV767" s="48"/>
      <c r="HW767" s="48"/>
      <c r="HX767" s="48"/>
      <c r="HY767" s="48"/>
      <c r="HZ767" s="48"/>
      <c r="IA767" s="48"/>
      <c r="IB767" s="48"/>
      <c r="IC767" s="48"/>
      <c r="ID767" s="48"/>
      <c r="IE767" s="48"/>
      <c r="IF767" s="48"/>
      <c r="IG767" s="48"/>
      <c r="IH767" s="48"/>
      <c r="II767" s="48"/>
      <c r="IJ767" s="48"/>
      <c r="IK767" s="48"/>
      <c r="IL767" s="48"/>
      <c r="IM767" s="48"/>
      <c r="IN767" s="48"/>
      <c r="IO767" s="48"/>
      <c r="IP767" s="48"/>
      <c r="IQ767" s="48"/>
      <c r="IR767" s="48"/>
      <c r="IS767" s="48"/>
      <c r="IT767" s="48"/>
      <c r="IU767" s="48"/>
      <c r="IV767" s="48"/>
    </row>
    <row r="768" spans="2:256" x14ac:dyDescent="0.2">
      <c r="B768" s="48"/>
      <c r="C768" s="48"/>
      <c r="D768" s="48"/>
      <c r="E768" s="48"/>
      <c r="F768" s="48"/>
      <c r="G768" s="48"/>
      <c r="H768" s="48"/>
      <c r="I768" s="48"/>
      <c r="J768" s="48"/>
      <c r="K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M768" s="48"/>
      <c r="EN768" s="48"/>
      <c r="EO768" s="48"/>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c r="GL768" s="48"/>
      <c r="GM768" s="48"/>
      <c r="GN768" s="48"/>
      <c r="GO768" s="48"/>
      <c r="GP768" s="48"/>
      <c r="GQ768" s="48"/>
      <c r="GR768" s="48"/>
      <c r="GS768" s="48"/>
      <c r="GT768" s="48"/>
      <c r="GU768" s="48"/>
      <c r="GV768" s="48"/>
      <c r="GW768" s="48"/>
      <c r="GX768" s="48"/>
      <c r="GY768" s="48"/>
      <c r="GZ768" s="48"/>
      <c r="HA768" s="48"/>
      <c r="HB768" s="48"/>
      <c r="HC768" s="48"/>
      <c r="HD768" s="48"/>
      <c r="HE768" s="48"/>
      <c r="HF768" s="48"/>
      <c r="HG768" s="48"/>
      <c r="HH768" s="48"/>
      <c r="HI768" s="48"/>
      <c r="HJ768" s="48"/>
      <c r="HK768" s="48"/>
      <c r="HL768" s="48"/>
      <c r="HM768" s="48"/>
      <c r="HN768" s="48"/>
      <c r="HO768" s="48"/>
      <c r="HP768" s="48"/>
      <c r="HQ768" s="48"/>
      <c r="HR768" s="48"/>
      <c r="HS768" s="48"/>
      <c r="HT768" s="48"/>
      <c r="HU768" s="48"/>
      <c r="HV768" s="48"/>
      <c r="HW768" s="48"/>
      <c r="HX768" s="48"/>
      <c r="HY768" s="48"/>
      <c r="HZ768" s="48"/>
      <c r="IA768" s="48"/>
      <c r="IB768" s="48"/>
      <c r="IC768" s="48"/>
      <c r="ID768" s="48"/>
      <c r="IE768" s="48"/>
      <c r="IF768" s="48"/>
      <c r="IG768" s="48"/>
      <c r="IH768" s="48"/>
      <c r="II768" s="48"/>
      <c r="IJ768" s="48"/>
      <c r="IK768" s="48"/>
      <c r="IL768" s="48"/>
      <c r="IM768" s="48"/>
      <c r="IN768" s="48"/>
      <c r="IO768" s="48"/>
      <c r="IP768" s="48"/>
      <c r="IQ768" s="48"/>
      <c r="IR768" s="48"/>
      <c r="IS768" s="48"/>
      <c r="IT768" s="48"/>
      <c r="IU768" s="48"/>
      <c r="IV768" s="48"/>
    </row>
    <row r="769" spans="2:256" x14ac:dyDescent="0.2">
      <c r="B769" s="48"/>
      <c r="C769" s="48"/>
      <c r="D769" s="48"/>
      <c r="E769" s="48"/>
      <c r="F769" s="48"/>
      <c r="G769" s="48"/>
      <c r="H769" s="48"/>
      <c r="I769" s="48"/>
      <c r="J769" s="48"/>
      <c r="K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M769" s="48"/>
      <c r="EN769" s="48"/>
      <c r="EO769" s="48"/>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c r="GL769" s="48"/>
      <c r="GM769" s="48"/>
      <c r="GN769" s="48"/>
      <c r="GO769" s="48"/>
      <c r="GP769" s="48"/>
      <c r="GQ769" s="48"/>
      <c r="GR769" s="48"/>
      <c r="GS769" s="48"/>
      <c r="GT769" s="48"/>
      <c r="GU769" s="48"/>
      <c r="GV769" s="48"/>
      <c r="GW769" s="48"/>
      <c r="GX769" s="48"/>
      <c r="GY769" s="48"/>
      <c r="GZ769" s="48"/>
      <c r="HA769" s="48"/>
      <c r="HB769" s="48"/>
      <c r="HC769" s="48"/>
      <c r="HD769" s="48"/>
      <c r="HE769" s="48"/>
      <c r="HF769" s="48"/>
      <c r="HG769" s="48"/>
      <c r="HH769" s="48"/>
      <c r="HI769" s="48"/>
      <c r="HJ769" s="48"/>
      <c r="HK769" s="48"/>
      <c r="HL769" s="48"/>
      <c r="HM769" s="48"/>
      <c r="HN769" s="48"/>
      <c r="HO769" s="48"/>
      <c r="HP769" s="48"/>
      <c r="HQ769" s="48"/>
      <c r="HR769" s="48"/>
      <c r="HS769" s="48"/>
      <c r="HT769" s="48"/>
      <c r="HU769" s="48"/>
      <c r="HV769" s="48"/>
      <c r="HW769" s="48"/>
      <c r="HX769" s="48"/>
      <c r="HY769" s="48"/>
      <c r="HZ769" s="48"/>
      <c r="IA769" s="48"/>
      <c r="IB769" s="48"/>
      <c r="IC769" s="48"/>
      <c r="ID769" s="48"/>
      <c r="IE769" s="48"/>
      <c r="IF769" s="48"/>
      <c r="IG769" s="48"/>
      <c r="IH769" s="48"/>
      <c r="II769" s="48"/>
      <c r="IJ769" s="48"/>
      <c r="IK769" s="48"/>
      <c r="IL769" s="48"/>
      <c r="IM769" s="48"/>
      <c r="IN769" s="48"/>
      <c r="IO769" s="48"/>
      <c r="IP769" s="48"/>
      <c r="IQ769" s="48"/>
      <c r="IR769" s="48"/>
      <c r="IS769" s="48"/>
      <c r="IT769" s="48"/>
      <c r="IU769" s="48"/>
      <c r="IV769" s="48"/>
    </row>
    <row r="770" spans="2:256" x14ac:dyDescent="0.2">
      <c r="B770" s="48"/>
      <c r="C770" s="48"/>
      <c r="D770" s="48"/>
      <c r="E770" s="48"/>
      <c r="F770" s="48"/>
      <c r="G770" s="48"/>
      <c r="H770" s="48"/>
      <c r="I770" s="48"/>
      <c r="J770" s="48"/>
      <c r="K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M770" s="48"/>
      <c r="EN770" s="48"/>
      <c r="EO770" s="48"/>
      <c r="EP770" s="48"/>
      <c r="EQ770" s="48"/>
      <c r="ER770" s="48"/>
      <c r="ES770" s="48"/>
      <c r="ET770" s="48"/>
      <c r="EU770" s="48"/>
      <c r="EV770" s="48"/>
      <c r="EW770" s="48"/>
      <c r="EX770" s="48"/>
      <c r="EY770" s="48"/>
      <c r="EZ770" s="48"/>
      <c r="FA770" s="48"/>
      <c r="FB770" s="48"/>
      <c r="FC770" s="48"/>
      <c r="FD770" s="48"/>
      <c r="FE770" s="48"/>
      <c r="FF770" s="48"/>
      <c r="FG770" s="48"/>
      <c r="FH770" s="48"/>
      <c r="FI770" s="48"/>
      <c r="FJ770" s="48"/>
      <c r="FK770" s="48"/>
      <c r="FL770" s="48"/>
      <c r="FM770" s="48"/>
      <c r="FN770" s="48"/>
      <c r="FO770" s="48"/>
      <c r="FP770" s="48"/>
      <c r="FQ770" s="48"/>
      <c r="FR770" s="48"/>
      <c r="FS770" s="48"/>
      <c r="FT770" s="48"/>
      <c r="FU770" s="48"/>
      <c r="FV770" s="48"/>
      <c r="FW770" s="48"/>
      <c r="FX770" s="48"/>
      <c r="FY770" s="48"/>
      <c r="FZ770" s="48"/>
      <c r="GA770" s="48"/>
      <c r="GB770" s="48"/>
      <c r="GC770" s="48"/>
      <c r="GD770" s="48"/>
      <c r="GE770" s="48"/>
      <c r="GF770" s="48"/>
      <c r="GG770" s="48"/>
      <c r="GH770" s="48"/>
      <c r="GI770" s="48"/>
      <c r="GJ770" s="48"/>
      <c r="GK770" s="48"/>
      <c r="GL770" s="48"/>
      <c r="GM770" s="48"/>
      <c r="GN770" s="48"/>
      <c r="GO770" s="48"/>
      <c r="GP770" s="48"/>
      <c r="GQ770" s="48"/>
      <c r="GR770" s="48"/>
      <c r="GS770" s="48"/>
      <c r="GT770" s="48"/>
      <c r="GU770" s="48"/>
      <c r="GV770" s="48"/>
      <c r="GW770" s="48"/>
      <c r="GX770" s="48"/>
      <c r="GY770" s="48"/>
      <c r="GZ770" s="48"/>
      <c r="HA770" s="48"/>
      <c r="HB770" s="48"/>
      <c r="HC770" s="48"/>
      <c r="HD770" s="48"/>
      <c r="HE770" s="48"/>
      <c r="HF770" s="48"/>
      <c r="HG770" s="48"/>
      <c r="HH770" s="48"/>
      <c r="HI770" s="48"/>
      <c r="HJ770" s="48"/>
      <c r="HK770" s="48"/>
      <c r="HL770" s="48"/>
      <c r="HM770" s="48"/>
      <c r="HN770" s="48"/>
      <c r="HO770" s="48"/>
      <c r="HP770" s="48"/>
      <c r="HQ770" s="48"/>
      <c r="HR770" s="48"/>
      <c r="HS770" s="48"/>
      <c r="HT770" s="48"/>
      <c r="HU770" s="48"/>
      <c r="HV770" s="48"/>
      <c r="HW770" s="48"/>
      <c r="HX770" s="48"/>
      <c r="HY770" s="48"/>
      <c r="HZ770" s="48"/>
      <c r="IA770" s="48"/>
      <c r="IB770" s="48"/>
      <c r="IC770" s="48"/>
      <c r="ID770" s="48"/>
      <c r="IE770" s="48"/>
      <c r="IF770" s="48"/>
      <c r="IG770" s="48"/>
      <c r="IH770" s="48"/>
      <c r="II770" s="48"/>
      <c r="IJ770" s="48"/>
      <c r="IK770" s="48"/>
      <c r="IL770" s="48"/>
      <c r="IM770" s="48"/>
      <c r="IN770" s="48"/>
      <c r="IO770" s="48"/>
      <c r="IP770" s="48"/>
      <c r="IQ770" s="48"/>
      <c r="IR770" s="48"/>
      <c r="IS770" s="48"/>
      <c r="IT770" s="48"/>
      <c r="IU770" s="48"/>
      <c r="IV770" s="48"/>
    </row>
    <row r="771" spans="2:256" x14ac:dyDescent="0.2">
      <c r="B771" s="48"/>
      <c r="C771" s="48"/>
      <c r="D771" s="48"/>
      <c r="E771" s="48"/>
      <c r="F771" s="48"/>
      <c r="G771" s="48"/>
      <c r="H771" s="48"/>
      <c r="I771" s="48"/>
      <c r="J771" s="48"/>
      <c r="K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M771" s="48"/>
      <c r="EN771" s="48"/>
      <c r="EO771" s="48"/>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c r="GL771" s="48"/>
      <c r="GM771" s="48"/>
      <c r="GN771" s="48"/>
      <c r="GO771" s="48"/>
      <c r="GP771" s="48"/>
      <c r="GQ771" s="48"/>
      <c r="GR771" s="48"/>
      <c r="GS771" s="48"/>
      <c r="GT771" s="48"/>
      <c r="GU771" s="48"/>
      <c r="GV771" s="48"/>
      <c r="GW771" s="48"/>
      <c r="GX771" s="48"/>
      <c r="GY771" s="48"/>
      <c r="GZ771" s="48"/>
      <c r="HA771" s="48"/>
      <c r="HB771" s="48"/>
      <c r="HC771" s="48"/>
      <c r="HD771" s="48"/>
      <c r="HE771" s="48"/>
      <c r="HF771" s="48"/>
      <c r="HG771" s="48"/>
      <c r="HH771" s="48"/>
      <c r="HI771" s="48"/>
      <c r="HJ771" s="48"/>
      <c r="HK771" s="48"/>
      <c r="HL771" s="48"/>
      <c r="HM771" s="48"/>
      <c r="HN771" s="48"/>
      <c r="HO771" s="48"/>
      <c r="HP771" s="48"/>
      <c r="HQ771" s="48"/>
      <c r="HR771" s="48"/>
      <c r="HS771" s="48"/>
      <c r="HT771" s="48"/>
      <c r="HU771" s="48"/>
      <c r="HV771" s="48"/>
      <c r="HW771" s="48"/>
      <c r="HX771" s="48"/>
      <c r="HY771" s="48"/>
      <c r="HZ771" s="48"/>
      <c r="IA771" s="48"/>
      <c r="IB771" s="48"/>
      <c r="IC771" s="48"/>
      <c r="ID771" s="48"/>
      <c r="IE771" s="48"/>
      <c r="IF771" s="48"/>
      <c r="IG771" s="48"/>
      <c r="IH771" s="48"/>
      <c r="II771" s="48"/>
      <c r="IJ771" s="48"/>
      <c r="IK771" s="48"/>
      <c r="IL771" s="48"/>
      <c r="IM771" s="48"/>
      <c r="IN771" s="48"/>
      <c r="IO771" s="48"/>
      <c r="IP771" s="48"/>
      <c r="IQ771" s="48"/>
      <c r="IR771" s="48"/>
      <c r="IS771" s="48"/>
      <c r="IT771" s="48"/>
      <c r="IU771" s="48"/>
      <c r="IV771" s="48"/>
    </row>
    <row r="772" spans="2:256" x14ac:dyDescent="0.2">
      <c r="B772" s="48"/>
      <c r="C772" s="48"/>
      <c r="D772" s="48"/>
      <c r="E772" s="48"/>
      <c r="F772" s="48"/>
      <c r="G772" s="48"/>
      <c r="H772" s="48"/>
      <c r="I772" s="48"/>
      <c r="J772" s="48"/>
      <c r="K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M772" s="48"/>
      <c r="EN772" s="48"/>
      <c r="EO772" s="48"/>
      <c r="EP772" s="48"/>
      <c r="EQ772" s="48"/>
      <c r="ER772" s="48"/>
      <c r="ES772" s="48"/>
      <c r="ET772" s="48"/>
      <c r="EU772" s="48"/>
      <c r="EV772" s="48"/>
      <c r="EW772" s="48"/>
      <c r="EX772" s="48"/>
      <c r="EY772" s="48"/>
      <c r="EZ772" s="48"/>
      <c r="FA772" s="48"/>
      <c r="FB772" s="48"/>
      <c r="FC772" s="48"/>
      <c r="FD772" s="48"/>
      <c r="FE772" s="48"/>
      <c r="FF772" s="48"/>
      <c r="FG772" s="48"/>
      <c r="FH772" s="48"/>
      <c r="FI772" s="48"/>
      <c r="FJ772" s="48"/>
      <c r="FK772" s="48"/>
      <c r="FL772" s="48"/>
      <c r="FM772" s="48"/>
      <c r="FN772" s="48"/>
      <c r="FO772" s="48"/>
      <c r="FP772" s="48"/>
      <c r="FQ772" s="48"/>
      <c r="FR772" s="48"/>
      <c r="FS772" s="48"/>
      <c r="FT772" s="48"/>
      <c r="FU772" s="48"/>
      <c r="FV772" s="48"/>
      <c r="FW772" s="48"/>
      <c r="FX772" s="48"/>
      <c r="FY772" s="48"/>
      <c r="FZ772" s="48"/>
      <c r="GA772" s="48"/>
      <c r="GB772" s="48"/>
      <c r="GC772" s="48"/>
      <c r="GD772" s="48"/>
      <c r="GE772" s="48"/>
      <c r="GF772" s="48"/>
      <c r="GG772" s="48"/>
      <c r="GH772" s="48"/>
      <c r="GI772" s="48"/>
      <c r="GJ772" s="48"/>
      <c r="GK772" s="48"/>
      <c r="GL772" s="48"/>
      <c r="GM772" s="48"/>
      <c r="GN772" s="48"/>
      <c r="GO772" s="48"/>
      <c r="GP772" s="48"/>
      <c r="GQ772" s="48"/>
      <c r="GR772" s="48"/>
      <c r="GS772" s="48"/>
      <c r="GT772" s="48"/>
      <c r="GU772" s="48"/>
      <c r="GV772" s="48"/>
      <c r="GW772" s="48"/>
      <c r="GX772" s="48"/>
      <c r="GY772" s="48"/>
      <c r="GZ772" s="48"/>
      <c r="HA772" s="48"/>
      <c r="HB772" s="48"/>
      <c r="HC772" s="48"/>
      <c r="HD772" s="48"/>
      <c r="HE772" s="48"/>
      <c r="HF772" s="48"/>
      <c r="HG772" s="48"/>
      <c r="HH772" s="48"/>
      <c r="HI772" s="48"/>
      <c r="HJ772" s="48"/>
      <c r="HK772" s="48"/>
      <c r="HL772" s="48"/>
      <c r="HM772" s="48"/>
      <c r="HN772" s="48"/>
      <c r="HO772" s="48"/>
      <c r="HP772" s="48"/>
      <c r="HQ772" s="48"/>
      <c r="HR772" s="48"/>
      <c r="HS772" s="48"/>
      <c r="HT772" s="48"/>
      <c r="HU772" s="48"/>
      <c r="HV772" s="48"/>
      <c r="HW772" s="48"/>
      <c r="HX772" s="48"/>
      <c r="HY772" s="48"/>
      <c r="HZ772" s="48"/>
      <c r="IA772" s="48"/>
      <c r="IB772" s="48"/>
      <c r="IC772" s="48"/>
      <c r="ID772" s="48"/>
      <c r="IE772" s="48"/>
      <c r="IF772" s="48"/>
      <c r="IG772" s="48"/>
      <c r="IH772" s="48"/>
      <c r="II772" s="48"/>
      <c r="IJ772" s="48"/>
      <c r="IK772" s="48"/>
      <c r="IL772" s="48"/>
      <c r="IM772" s="48"/>
      <c r="IN772" s="48"/>
      <c r="IO772" s="48"/>
      <c r="IP772" s="48"/>
      <c r="IQ772" s="48"/>
      <c r="IR772" s="48"/>
      <c r="IS772" s="48"/>
      <c r="IT772" s="48"/>
      <c r="IU772" s="48"/>
      <c r="IV772" s="48"/>
    </row>
    <row r="773" spans="2:256" x14ac:dyDescent="0.2">
      <c r="B773" s="48"/>
      <c r="C773" s="48"/>
      <c r="D773" s="48"/>
      <c r="E773" s="48"/>
      <c r="F773" s="48"/>
      <c r="G773" s="48"/>
      <c r="H773" s="48"/>
      <c r="I773" s="48"/>
      <c r="J773" s="48"/>
      <c r="K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c r="EF773" s="48"/>
      <c r="EG773" s="48"/>
      <c r="EH773" s="48"/>
      <c r="EI773" s="48"/>
      <c r="EJ773" s="48"/>
      <c r="EK773" s="48"/>
      <c r="EL773" s="48"/>
      <c r="EM773" s="48"/>
      <c r="EN773" s="48"/>
      <c r="EO773" s="48"/>
      <c r="EP773" s="48"/>
      <c r="EQ773" s="48"/>
      <c r="ER773" s="48"/>
      <c r="ES773" s="48"/>
      <c r="ET773" s="48"/>
      <c r="EU773" s="48"/>
      <c r="EV773" s="48"/>
      <c r="EW773" s="48"/>
      <c r="EX773" s="48"/>
      <c r="EY773" s="48"/>
      <c r="EZ773" s="48"/>
      <c r="FA773" s="48"/>
      <c r="FB773" s="48"/>
      <c r="FC773" s="48"/>
      <c r="FD773" s="48"/>
      <c r="FE773" s="48"/>
      <c r="FF773" s="48"/>
      <c r="FG773" s="48"/>
      <c r="FH773" s="48"/>
      <c r="FI773" s="48"/>
      <c r="FJ773" s="48"/>
      <c r="FK773" s="48"/>
      <c r="FL773" s="48"/>
      <c r="FM773" s="48"/>
      <c r="FN773" s="48"/>
      <c r="FO773" s="48"/>
      <c r="FP773" s="48"/>
      <c r="FQ773" s="48"/>
      <c r="FR773" s="48"/>
      <c r="FS773" s="48"/>
      <c r="FT773" s="48"/>
      <c r="FU773" s="48"/>
      <c r="FV773" s="48"/>
      <c r="FW773" s="48"/>
      <c r="FX773" s="48"/>
      <c r="FY773" s="48"/>
      <c r="FZ773" s="48"/>
      <c r="GA773" s="48"/>
      <c r="GB773" s="48"/>
      <c r="GC773" s="48"/>
      <c r="GD773" s="48"/>
      <c r="GE773" s="48"/>
      <c r="GF773" s="48"/>
      <c r="GG773" s="48"/>
      <c r="GH773" s="48"/>
      <c r="GI773" s="48"/>
      <c r="GJ773" s="48"/>
      <c r="GK773" s="48"/>
      <c r="GL773" s="48"/>
      <c r="GM773" s="48"/>
      <c r="GN773" s="48"/>
      <c r="GO773" s="48"/>
      <c r="GP773" s="48"/>
      <c r="GQ773" s="48"/>
      <c r="GR773" s="48"/>
      <c r="GS773" s="48"/>
      <c r="GT773" s="48"/>
      <c r="GU773" s="48"/>
      <c r="GV773" s="48"/>
      <c r="GW773" s="48"/>
      <c r="GX773" s="48"/>
      <c r="GY773" s="48"/>
      <c r="GZ773" s="48"/>
      <c r="HA773" s="48"/>
      <c r="HB773" s="48"/>
      <c r="HC773" s="48"/>
      <c r="HD773" s="48"/>
      <c r="HE773" s="48"/>
      <c r="HF773" s="48"/>
      <c r="HG773" s="48"/>
      <c r="HH773" s="48"/>
      <c r="HI773" s="48"/>
      <c r="HJ773" s="48"/>
      <c r="HK773" s="48"/>
      <c r="HL773" s="48"/>
      <c r="HM773" s="48"/>
      <c r="HN773" s="48"/>
      <c r="HO773" s="48"/>
      <c r="HP773" s="48"/>
      <c r="HQ773" s="48"/>
      <c r="HR773" s="48"/>
      <c r="HS773" s="48"/>
      <c r="HT773" s="48"/>
      <c r="HU773" s="48"/>
      <c r="HV773" s="48"/>
      <c r="HW773" s="48"/>
      <c r="HX773" s="48"/>
      <c r="HY773" s="48"/>
      <c r="HZ773" s="48"/>
      <c r="IA773" s="48"/>
      <c r="IB773" s="48"/>
      <c r="IC773" s="48"/>
      <c r="ID773" s="48"/>
      <c r="IE773" s="48"/>
      <c r="IF773" s="48"/>
      <c r="IG773" s="48"/>
      <c r="IH773" s="48"/>
      <c r="II773" s="48"/>
      <c r="IJ773" s="48"/>
      <c r="IK773" s="48"/>
      <c r="IL773" s="48"/>
      <c r="IM773" s="48"/>
      <c r="IN773" s="48"/>
      <c r="IO773" s="48"/>
      <c r="IP773" s="48"/>
      <c r="IQ773" s="48"/>
      <c r="IR773" s="48"/>
      <c r="IS773" s="48"/>
      <c r="IT773" s="48"/>
      <c r="IU773" s="48"/>
      <c r="IV773" s="48"/>
    </row>
    <row r="774" spans="2:256" x14ac:dyDescent="0.2">
      <c r="B774" s="48"/>
      <c r="C774" s="48"/>
      <c r="D774" s="48"/>
      <c r="E774" s="48"/>
      <c r="F774" s="48"/>
      <c r="G774" s="48"/>
      <c r="H774" s="48"/>
      <c r="I774" s="48"/>
      <c r="J774" s="48"/>
      <c r="K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M774" s="48"/>
      <c r="EN774" s="48"/>
      <c r="EO774" s="48"/>
      <c r="EP774" s="48"/>
      <c r="EQ774" s="48"/>
      <c r="ER774" s="48"/>
      <c r="ES774" s="48"/>
      <c r="ET774" s="48"/>
      <c r="EU774" s="48"/>
      <c r="EV774" s="48"/>
      <c r="EW774" s="48"/>
      <c r="EX774" s="48"/>
      <c r="EY774" s="48"/>
      <c r="EZ774" s="48"/>
      <c r="FA774" s="48"/>
      <c r="FB774" s="48"/>
      <c r="FC774" s="48"/>
      <c r="FD774" s="48"/>
      <c r="FE774" s="48"/>
      <c r="FF774" s="48"/>
      <c r="FG774" s="48"/>
      <c r="FH774" s="48"/>
      <c r="FI774" s="48"/>
      <c r="FJ774" s="48"/>
      <c r="FK774" s="48"/>
      <c r="FL774" s="48"/>
      <c r="FM774" s="48"/>
      <c r="FN774" s="48"/>
      <c r="FO774" s="48"/>
      <c r="FP774" s="48"/>
      <c r="FQ774" s="48"/>
      <c r="FR774" s="48"/>
      <c r="FS774" s="48"/>
      <c r="FT774" s="48"/>
      <c r="FU774" s="48"/>
      <c r="FV774" s="48"/>
      <c r="FW774" s="48"/>
      <c r="FX774" s="48"/>
      <c r="FY774" s="48"/>
      <c r="FZ774" s="48"/>
      <c r="GA774" s="48"/>
      <c r="GB774" s="48"/>
      <c r="GC774" s="48"/>
      <c r="GD774" s="48"/>
      <c r="GE774" s="48"/>
      <c r="GF774" s="48"/>
      <c r="GG774" s="48"/>
      <c r="GH774" s="48"/>
      <c r="GI774" s="48"/>
      <c r="GJ774" s="48"/>
      <c r="GK774" s="48"/>
      <c r="GL774" s="48"/>
      <c r="GM774" s="48"/>
      <c r="GN774" s="48"/>
      <c r="GO774" s="48"/>
      <c r="GP774" s="48"/>
      <c r="GQ774" s="48"/>
      <c r="GR774" s="48"/>
      <c r="GS774" s="48"/>
      <c r="GT774" s="48"/>
      <c r="GU774" s="48"/>
      <c r="GV774" s="48"/>
      <c r="GW774" s="48"/>
      <c r="GX774" s="48"/>
      <c r="GY774" s="48"/>
      <c r="GZ774" s="48"/>
      <c r="HA774" s="48"/>
      <c r="HB774" s="48"/>
      <c r="HC774" s="48"/>
      <c r="HD774" s="48"/>
      <c r="HE774" s="48"/>
      <c r="HF774" s="48"/>
      <c r="HG774" s="48"/>
      <c r="HH774" s="48"/>
      <c r="HI774" s="48"/>
      <c r="HJ774" s="48"/>
      <c r="HK774" s="48"/>
      <c r="HL774" s="48"/>
      <c r="HM774" s="48"/>
      <c r="HN774" s="48"/>
      <c r="HO774" s="48"/>
      <c r="HP774" s="48"/>
      <c r="HQ774" s="48"/>
      <c r="HR774" s="48"/>
      <c r="HS774" s="48"/>
      <c r="HT774" s="48"/>
      <c r="HU774" s="48"/>
      <c r="HV774" s="48"/>
      <c r="HW774" s="48"/>
      <c r="HX774" s="48"/>
      <c r="HY774" s="48"/>
      <c r="HZ774" s="48"/>
      <c r="IA774" s="48"/>
      <c r="IB774" s="48"/>
      <c r="IC774" s="48"/>
      <c r="ID774" s="48"/>
      <c r="IE774" s="48"/>
      <c r="IF774" s="48"/>
      <c r="IG774" s="48"/>
      <c r="IH774" s="48"/>
      <c r="II774" s="48"/>
      <c r="IJ774" s="48"/>
      <c r="IK774" s="48"/>
      <c r="IL774" s="48"/>
      <c r="IM774" s="48"/>
      <c r="IN774" s="48"/>
      <c r="IO774" s="48"/>
      <c r="IP774" s="48"/>
      <c r="IQ774" s="48"/>
      <c r="IR774" s="48"/>
      <c r="IS774" s="48"/>
      <c r="IT774" s="48"/>
      <c r="IU774" s="48"/>
      <c r="IV774" s="48"/>
    </row>
    <row r="775" spans="2:256" x14ac:dyDescent="0.2">
      <c r="B775" s="48"/>
      <c r="C775" s="48"/>
      <c r="D775" s="48"/>
      <c r="E775" s="48"/>
      <c r="F775" s="48"/>
      <c r="G775" s="48"/>
      <c r="H775" s="48"/>
      <c r="I775" s="48"/>
      <c r="J775" s="48"/>
      <c r="K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M775" s="48"/>
      <c r="EN775" s="48"/>
      <c r="EO775" s="48"/>
      <c r="EP775" s="48"/>
      <c r="EQ775" s="48"/>
      <c r="ER775" s="48"/>
      <c r="ES775" s="48"/>
      <c r="ET775" s="48"/>
      <c r="EU775" s="48"/>
      <c r="EV775" s="48"/>
      <c r="EW775" s="48"/>
      <c r="EX775" s="48"/>
      <c r="EY775" s="48"/>
      <c r="EZ775" s="48"/>
      <c r="FA775" s="48"/>
      <c r="FB775" s="48"/>
      <c r="FC775" s="48"/>
      <c r="FD775" s="48"/>
      <c r="FE775" s="48"/>
      <c r="FF775" s="48"/>
      <c r="FG775" s="48"/>
      <c r="FH775" s="48"/>
      <c r="FI775" s="48"/>
      <c r="FJ775" s="48"/>
      <c r="FK775" s="48"/>
      <c r="FL775" s="48"/>
      <c r="FM775" s="48"/>
      <c r="FN775" s="48"/>
      <c r="FO775" s="48"/>
      <c r="FP775" s="48"/>
      <c r="FQ775" s="48"/>
      <c r="FR775" s="48"/>
      <c r="FS775" s="48"/>
      <c r="FT775" s="48"/>
      <c r="FU775" s="48"/>
      <c r="FV775" s="48"/>
      <c r="FW775" s="48"/>
      <c r="FX775" s="48"/>
      <c r="FY775" s="48"/>
      <c r="FZ775" s="48"/>
      <c r="GA775" s="48"/>
      <c r="GB775" s="48"/>
      <c r="GC775" s="48"/>
      <c r="GD775" s="48"/>
      <c r="GE775" s="48"/>
      <c r="GF775" s="48"/>
      <c r="GG775" s="48"/>
      <c r="GH775" s="48"/>
      <c r="GI775" s="48"/>
      <c r="GJ775" s="48"/>
      <c r="GK775" s="48"/>
      <c r="GL775" s="48"/>
      <c r="GM775" s="48"/>
      <c r="GN775" s="48"/>
      <c r="GO775" s="48"/>
      <c r="GP775" s="48"/>
      <c r="GQ775" s="48"/>
      <c r="GR775" s="48"/>
      <c r="GS775" s="48"/>
      <c r="GT775" s="48"/>
      <c r="GU775" s="48"/>
      <c r="GV775" s="48"/>
      <c r="GW775" s="48"/>
      <c r="GX775" s="48"/>
      <c r="GY775" s="48"/>
      <c r="GZ775" s="48"/>
      <c r="HA775" s="48"/>
      <c r="HB775" s="48"/>
      <c r="HC775" s="48"/>
      <c r="HD775" s="48"/>
      <c r="HE775" s="48"/>
      <c r="HF775" s="48"/>
      <c r="HG775" s="48"/>
      <c r="HH775" s="48"/>
      <c r="HI775" s="48"/>
      <c r="HJ775" s="48"/>
      <c r="HK775" s="48"/>
      <c r="HL775" s="48"/>
      <c r="HM775" s="48"/>
      <c r="HN775" s="48"/>
      <c r="HO775" s="48"/>
      <c r="HP775" s="48"/>
      <c r="HQ775" s="48"/>
      <c r="HR775" s="48"/>
      <c r="HS775" s="48"/>
      <c r="HT775" s="48"/>
      <c r="HU775" s="48"/>
      <c r="HV775" s="48"/>
      <c r="HW775" s="48"/>
      <c r="HX775" s="48"/>
      <c r="HY775" s="48"/>
      <c r="HZ775" s="48"/>
      <c r="IA775" s="48"/>
      <c r="IB775" s="48"/>
      <c r="IC775" s="48"/>
      <c r="ID775" s="48"/>
      <c r="IE775" s="48"/>
      <c r="IF775" s="48"/>
      <c r="IG775" s="48"/>
      <c r="IH775" s="48"/>
      <c r="II775" s="48"/>
      <c r="IJ775" s="48"/>
      <c r="IK775" s="48"/>
      <c r="IL775" s="48"/>
      <c r="IM775" s="48"/>
      <c r="IN775" s="48"/>
      <c r="IO775" s="48"/>
      <c r="IP775" s="48"/>
      <c r="IQ775" s="48"/>
      <c r="IR775" s="48"/>
      <c r="IS775" s="48"/>
      <c r="IT775" s="48"/>
      <c r="IU775" s="48"/>
      <c r="IV775" s="48"/>
    </row>
    <row r="776" spans="2:256" x14ac:dyDescent="0.2">
      <c r="B776" s="48"/>
      <c r="C776" s="48"/>
      <c r="D776" s="48"/>
      <c r="E776" s="48"/>
      <c r="F776" s="48"/>
      <c r="G776" s="48"/>
      <c r="H776" s="48"/>
      <c r="I776" s="48"/>
      <c r="J776" s="48"/>
      <c r="K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8"/>
      <c r="FI776" s="48"/>
      <c r="FJ776" s="48"/>
      <c r="FK776" s="48"/>
      <c r="FL776" s="48"/>
      <c r="FM776" s="48"/>
      <c r="FN776" s="48"/>
      <c r="FO776" s="48"/>
      <c r="FP776" s="48"/>
      <c r="FQ776" s="48"/>
      <c r="FR776" s="48"/>
      <c r="FS776" s="48"/>
      <c r="FT776" s="48"/>
      <c r="FU776" s="48"/>
      <c r="FV776" s="48"/>
      <c r="FW776" s="48"/>
      <c r="FX776" s="48"/>
      <c r="FY776" s="48"/>
      <c r="FZ776" s="48"/>
      <c r="GA776" s="48"/>
      <c r="GB776" s="48"/>
      <c r="GC776" s="48"/>
      <c r="GD776" s="48"/>
      <c r="GE776" s="48"/>
      <c r="GF776" s="48"/>
      <c r="GG776" s="48"/>
      <c r="GH776" s="48"/>
      <c r="GI776" s="48"/>
      <c r="GJ776" s="48"/>
      <c r="GK776" s="48"/>
      <c r="GL776" s="48"/>
      <c r="GM776" s="48"/>
      <c r="GN776" s="48"/>
      <c r="GO776" s="48"/>
      <c r="GP776" s="48"/>
      <c r="GQ776" s="48"/>
      <c r="GR776" s="48"/>
      <c r="GS776" s="48"/>
      <c r="GT776" s="48"/>
      <c r="GU776" s="48"/>
      <c r="GV776" s="48"/>
      <c r="GW776" s="48"/>
      <c r="GX776" s="48"/>
      <c r="GY776" s="48"/>
      <c r="GZ776" s="48"/>
      <c r="HA776" s="48"/>
      <c r="HB776" s="48"/>
      <c r="HC776" s="48"/>
      <c r="HD776" s="48"/>
      <c r="HE776" s="48"/>
      <c r="HF776" s="48"/>
      <c r="HG776" s="48"/>
      <c r="HH776" s="48"/>
      <c r="HI776" s="48"/>
      <c r="HJ776" s="48"/>
      <c r="HK776" s="48"/>
      <c r="HL776" s="48"/>
      <c r="HM776" s="48"/>
      <c r="HN776" s="48"/>
      <c r="HO776" s="48"/>
      <c r="HP776" s="48"/>
      <c r="HQ776" s="48"/>
      <c r="HR776" s="48"/>
      <c r="HS776" s="48"/>
      <c r="HT776" s="48"/>
      <c r="HU776" s="48"/>
      <c r="HV776" s="48"/>
      <c r="HW776" s="48"/>
      <c r="HX776" s="48"/>
      <c r="HY776" s="48"/>
      <c r="HZ776" s="48"/>
      <c r="IA776" s="48"/>
      <c r="IB776" s="48"/>
      <c r="IC776" s="48"/>
      <c r="ID776" s="48"/>
      <c r="IE776" s="48"/>
      <c r="IF776" s="48"/>
      <c r="IG776" s="48"/>
      <c r="IH776" s="48"/>
      <c r="II776" s="48"/>
      <c r="IJ776" s="48"/>
      <c r="IK776" s="48"/>
      <c r="IL776" s="48"/>
      <c r="IM776" s="48"/>
      <c r="IN776" s="48"/>
      <c r="IO776" s="48"/>
      <c r="IP776" s="48"/>
      <c r="IQ776" s="48"/>
      <c r="IR776" s="48"/>
      <c r="IS776" s="48"/>
      <c r="IT776" s="48"/>
      <c r="IU776" s="48"/>
      <c r="IV776" s="48"/>
    </row>
    <row r="777" spans="2:256" x14ac:dyDescent="0.2">
      <c r="B777" s="48"/>
      <c r="C777" s="48"/>
      <c r="D777" s="48"/>
      <c r="E777" s="48"/>
      <c r="F777" s="48"/>
      <c r="G777" s="48"/>
      <c r="H777" s="48"/>
      <c r="I777" s="48"/>
      <c r="J777" s="48"/>
      <c r="K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c r="GT777" s="48"/>
      <c r="GU777" s="48"/>
      <c r="GV777" s="48"/>
      <c r="GW777" s="48"/>
      <c r="GX777" s="48"/>
      <c r="GY777" s="48"/>
      <c r="GZ777" s="48"/>
      <c r="HA777" s="48"/>
      <c r="HB777" s="48"/>
      <c r="HC777" s="48"/>
      <c r="HD777" s="48"/>
      <c r="HE777" s="48"/>
      <c r="HF777" s="48"/>
      <c r="HG777" s="48"/>
      <c r="HH777" s="48"/>
      <c r="HI777" s="48"/>
      <c r="HJ777" s="48"/>
      <c r="HK777" s="48"/>
      <c r="HL777" s="48"/>
      <c r="HM777" s="48"/>
      <c r="HN777" s="48"/>
      <c r="HO777" s="48"/>
      <c r="HP777" s="48"/>
      <c r="HQ777" s="48"/>
      <c r="HR777" s="48"/>
      <c r="HS777" s="48"/>
      <c r="HT777" s="48"/>
      <c r="HU777" s="48"/>
      <c r="HV777" s="48"/>
      <c r="HW777" s="48"/>
      <c r="HX777" s="48"/>
      <c r="HY777" s="48"/>
      <c r="HZ777" s="48"/>
      <c r="IA777" s="48"/>
      <c r="IB777" s="48"/>
      <c r="IC777" s="48"/>
      <c r="ID777" s="48"/>
      <c r="IE777" s="48"/>
      <c r="IF777" s="48"/>
      <c r="IG777" s="48"/>
      <c r="IH777" s="48"/>
      <c r="II777" s="48"/>
      <c r="IJ777" s="48"/>
      <c r="IK777" s="48"/>
      <c r="IL777" s="48"/>
      <c r="IM777" s="48"/>
      <c r="IN777" s="48"/>
      <c r="IO777" s="48"/>
      <c r="IP777" s="48"/>
      <c r="IQ777" s="48"/>
      <c r="IR777" s="48"/>
      <c r="IS777" s="48"/>
      <c r="IT777" s="48"/>
      <c r="IU777" s="48"/>
      <c r="IV777" s="48"/>
    </row>
    <row r="778" spans="2:256" x14ac:dyDescent="0.2">
      <c r="B778" s="48"/>
      <c r="C778" s="48"/>
      <c r="D778" s="48"/>
      <c r="E778" s="48"/>
      <c r="F778" s="48"/>
      <c r="G778" s="48"/>
      <c r="H778" s="48"/>
      <c r="I778" s="48"/>
      <c r="J778" s="48"/>
      <c r="K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c r="GT778" s="48"/>
      <c r="GU778" s="48"/>
      <c r="GV778" s="48"/>
      <c r="GW778" s="48"/>
      <c r="GX778" s="48"/>
      <c r="GY778" s="48"/>
      <c r="GZ778" s="48"/>
      <c r="HA778" s="48"/>
      <c r="HB778" s="48"/>
      <c r="HC778" s="48"/>
      <c r="HD778" s="48"/>
      <c r="HE778" s="48"/>
      <c r="HF778" s="48"/>
      <c r="HG778" s="48"/>
      <c r="HH778" s="48"/>
      <c r="HI778" s="48"/>
      <c r="HJ778" s="48"/>
      <c r="HK778" s="48"/>
      <c r="HL778" s="48"/>
      <c r="HM778" s="48"/>
      <c r="HN778" s="48"/>
      <c r="HO778" s="48"/>
      <c r="HP778" s="48"/>
      <c r="HQ778" s="48"/>
      <c r="HR778" s="48"/>
      <c r="HS778" s="48"/>
      <c r="HT778" s="48"/>
      <c r="HU778" s="48"/>
      <c r="HV778" s="48"/>
      <c r="HW778" s="48"/>
      <c r="HX778" s="48"/>
      <c r="HY778" s="48"/>
      <c r="HZ778" s="48"/>
      <c r="IA778" s="48"/>
      <c r="IB778" s="48"/>
      <c r="IC778" s="48"/>
      <c r="ID778" s="48"/>
      <c r="IE778" s="48"/>
      <c r="IF778" s="48"/>
      <c r="IG778" s="48"/>
      <c r="IH778" s="48"/>
      <c r="II778" s="48"/>
      <c r="IJ778" s="48"/>
      <c r="IK778" s="48"/>
      <c r="IL778" s="48"/>
      <c r="IM778" s="48"/>
      <c r="IN778" s="48"/>
      <c r="IO778" s="48"/>
      <c r="IP778" s="48"/>
      <c r="IQ778" s="48"/>
      <c r="IR778" s="48"/>
      <c r="IS778" s="48"/>
      <c r="IT778" s="48"/>
      <c r="IU778" s="48"/>
      <c r="IV778" s="48"/>
    </row>
    <row r="779" spans="2:256" x14ac:dyDescent="0.2">
      <c r="B779" s="48"/>
      <c r="C779" s="48"/>
      <c r="D779" s="48"/>
      <c r="E779" s="48"/>
      <c r="F779" s="48"/>
      <c r="G779" s="48"/>
      <c r="H779" s="48"/>
      <c r="I779" s="48"/>
      <c r="J779" s="48"/>
      <c r="K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c r="GT779" s="48"/>
      <c r="GU779" s="48"/>
      <c r="GV779" s="48"/>
      <c r="GW779" s="48"/>
      <c r="GX779" s="48"/>
      <c r="GY779" s="48"/>
      <c r="GZ779" s="48"/>
      <c r="HA779" s="48"/>
      <c r="HB779" s="48"/>
      <c r="HC779" s="48"/>
      <c r="HD779" s="48"/>
      <c r="HE779" s="48"/>
      <c r="HF779" s="48"/>
      <c r="HG779" s="48"/>
      <c r="HH779" s="48"/>
      <c r="HI779" s="48"/>
      <c r="HJ779" s="48"/>
      <c r="HK779" s="48"/>
      <c r="HL779" s="48"/>
      <c r="HM779" s="48"/>
      <c r="HN779" s="48"/>
      <c r="HO779" s="48"/>
      <c r="HP779" s="48"/>
      <c r="HQ779" s="48"/>
      <c r="HR779" s="48"/>
      <c r="HS779" s="48"/>
      <c r="HT779" s="48"/>
      <c r="HU779" s="48"/>
      <c r="HV779" s="48"/>
      <c r="HW779" s="48"/>
      <c r="HX779" s="48"/>
      <c r="HY779" s="48"/>
      <c r="HZ779" s="48"/>
      <c r="IA779" s="48"/>
      <c r="IB779" s="48"/>
      <c r="IC779" s="48"/>
      <c r="ID779" s="48"/>
      <c r="IE779" s="48"/>
      <c r="IF779" s="48"/>
      <c r="IG779" s="48"/>
      <c r="IH779" s="48"/>
      <c r="II779" s="48"/>
      <c r="IJ779" s="48"/>
      <c r="IK779" s="48"/>
      <c r="IL779" s="48"/>
      <c r="IM779" s="48"/>
      <c r="IN779" s="48"/>
      <c r="IO779" s="48"/>
      <c r="IP779" s="48"/>
      <c r="IQ779" s="48"/>
      <c r="IR779" s="48"/>
      <c r="IS779" s="48"/>
      <c r="IT779" s="48"/>
      <c r="IU779" s="48"/>
      <c r="IV779" s="48"/>
    </row>
    <row r="780" spans="2:256" x14ac:dyDescent="0.2">
      <c r="B780" s="48"/>
      <c r="C780" s="48"/>
      <c r="D780" s="48"/>
      <c r="E780" s="48"/>
      <c r="F780" s="48"/>
      <c r="G780" s="48"/>
      <c r="H780" s="48"/>
      <c r="I780" s="48"/>
      <c r="J780" s="48"/>
      <c r="K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c r="GT780" s="48"/>
      <c r="GU780" s="48"/>
      <c r="GV780" s="48"/>
      <c r="GW780" s="48"/>
      <c r="GX780" s="48"/>
      <c r="GY780" s="48"/>
      <c r="GZ780" s="48"/>
      <c r="HA780" s="48"/>
      <c r="HB780" s="48"/>
      <c r="HC780" s="48"/>
      <c r="HD780" s="48"/>
      <c r="HE780" s="48"/>
      <c r="HF780" s="48"/>
      <c r="HG780" s="48"/>
      <c r="HH780" s="48"/>
      <c r="HI780" s="48"/>
      <c r="HJ780" s="48"/>
      <c r="HK780" s="48"/>
      <c r="HL780" s="48"/>
      <c r="HM780" s="48"/>
      <c r="HN780" s="48"/>
      <c r="HO780" s="48"/>
      <c r="HP780" s="48"/>
      <c r="HQ780" s="48"/>
      <c r="HR780" s="48"/>
      <c r="HS780" s="48"/>
      <c r="HT780" s="48"/>
      <c r="HU780" s="48"/>
      <c r="HV780" s="48"/>
      <c r="HW780" s="48"/>
      <c r="HX780" s="48"/>
      <c r="HY780" s="48"/>
      <c r="HZ780" s="48"/>
      <c r="IA780" s="48"/>
      <c r="IB780" s="48"/>
      <c r="IC780" s="48"/>
      <c r="ID780" s="48"/>
      <c r="IE780" s="48"/>
      <c r="IF780" s="48"/>
      <c r="IG780" s="48"/>
      <c r="IH780" s="48"/>
      <c r="II780" s="48"/>
      <c r="IJ780" s="48"/>
      <c r="IK780" s="48"/>
      <c r="IL780" s="48"/>
      <c r="IM780" s="48"/>
      <c r="IN780" s="48"/>
      <c r="IO780" s="48"/>
      <c r="IP780" s="48"/>
      <c r="IQ780" s="48"/>
      <c r="IR780" s="48"/>
      <c r="IS780" s="48"/>
      <c r="IT780" s="48"/>
      <c r="IU780" s="48"/>
      <c r="IV780" s="48"/>
    </row>
    <row r="781" spans="2:256" x14ac:dyDescent="0.2">
      <c r="B781" s="48"/>
      <c r="C781" s="48"/>
      <c r="D781" s="48"/>
      <c r="E781" s="48"/>
      <c r="F781" s="48"/>
      <c r="G781" s="48"/>
      <c r="H781" s="48"/>
      <c r="I781" s="48"/>
      <c r="J781" s="48"/>
      <c r="K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c r="GT781" s="48"/>
      <c r="GU781" s="48"/>
      <c r="GV781" s="48"/>
      <c r="GW781" s="48"/>
      <c r="GX781" s="48"/>
      <c r="GY781" s="48"/>
      <c r="GZ781" s="48"/>
      <c r="HA781" s="48"/>
      <c r="HB781" s="48"/>
      <c r="HC781" s="48"/>
      <c r="HD781" s="48"/>
      <c r="HE781" s="48"/>
      <c r="HF781" s="48"/>
      <c r="HG781" s="48"/>
      <c r="HH781" s="48"/>
      <c r="HI781" s="48"/>
      <c r="HJ781" s="48"/>
      <c r="HK781" s="48"/>
      <c r="HL781" s="48"/>
      <c r="HM781" s="48"/>
      <c r="HN781" s="48"/>
      <c r="HO781" s="48"/>
      <c r="HP781" s="48"/>
      <c r="HQ781" s="48"/>
      <c r="HR781" s="48"/>
      <c r="HS781" s="48"/>
      <c r="HT781" s="48"/>
      <c r="HU781" s="48"/>
      <c r="HV781" s="48"/>
      <c r="HW781" s="48"/>
      <c r="HX781" s="48"/>
      <c r="HY781" s="48"/>
      <c r="HZ781" s="48"/>
      <c r="IA781" s="48"/>
      <c r="IB781" s="48"/>
      <c r="IC781" s="48"/>
      <c r="ID781" s="48"/>
      <c r="IE781" s="48"/>
      <c r="IF781" s="48"/>
      <c r="IG781" s="48"/>
      <c r="IH781" s="48"/>
      <c r="II781" s="48"/>
      <c r="IJ781" s="48"/>
      <c r="IK781" s="48"/>
      <c r="IL781" s="48"/>
      <c r="IM781" s="48"/>
      <c r="IN781" s="48"/>
      <c r="IO781" s="48"/>
      <c r="IP781" s="48"/>
      <c r="IQ781" s="48"/>
      <c r="IR781" s="48"/>
      <c r="IS781" s="48"/>
      <c r="IT781" s="48"/>
      <c r="IU781" s="48"/>
      <c r="IV781" s="48"/>
    </row>
    <row r="782" spans="2:256" x14ac:dyDescent="0.2">
      <c r="B782" s="48"/>
      <c r="C782" s="48"/>
      <c r="D782" s="48"/>
      <c r="E782" s="48"/>
      <c r="F782" s="48"/>
      <c r="G782" s="48"/>
      <c r="H782" s="48"/>
      <c r="I782" s="48"/>
      <c r="J782" s="48"/>
      <c r="K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c r="GT782" s="48"/>
      <c r="GU782" s="48"/>
      <c r="GV782" s="48"/>
      <c r="GW782" s="48"/>
      <c r="GX782" s="48"/>
      <c r="GY782" s="48"/>
      <c r="GZ782" s="48"/>
      <c r="HA782" s="48"/>
      <c r="HB782" s="48"/>
      <c r="HC782" s="48"/>
      <c r="HD782" s="48"/>
      <c r="HE782" s="48"/>
      <c r="HF782" s="48"/>
      <c r="HG782" s="48"/>
      <c r="HH782" s="48"/>
      <c r="HI782" s="48"/>
      <c r="HJ782" s="48"/>
      <c r="HK782" s="48"/>
      <c r="HL782" s="48"/>
      <c r="HM782" s="48"/>
      <c r="HN782" s="48"/>
      <c r="HO782" s="48"/>
      <c r="HP782" s="48"/>
      <c r="HQ782" s="48"/>
      <c r="HR782" s="48"/>
      <c r="HS782" s="48"/>
      <c r="HT782" s="48"/>
      <c r="HU782" s="48"/>
      <c r="HV782" s="48"/>
      <c r="HW782" s="48"/>
      <c r="HX782" s="48"/>
      <c r="HY782" s="48"/>
      <c r="HZ782" s="48"/>
      <c r="IA782" s="48"/>
      <c r="IB782" s="48"/>
      <c r="IC782" s="48"/>
      <c r="ID782" s="48"/>
      <c r="IE782" s="48"/>
      <c r="IF782" s="48"/>
      <c r="IG782" s="48"/>
      <c r="IH782" s="48"/>
      <c r="II782" s="48"/>
      <c r="IJ782" s="48"/>
      <c r="IK782" s="48"/>
      <c r="IL782" s="48"/>
      <c r="IM782" s="48"/>
      <c r="IN782" s="48"/>
      <c r="IO782" s="48"/>
      <c r="IP782" s="48"/>
      <c r="IQ782" s="48"/>
      <c r="IR782" s="48"/>
      <c r="IS782" s="48"/>
      <c r="IT782" s="48"/>
      <c r="IU782" s="48"/>
      <c r="IV782" s="48"/>
    </row>
    <row r="783" spans="2:256" x14ac:dyDescent="0.2">
      <c r="B783" s="48"/>
      <c r="C783" s="48"/>
      <c r="D783" s="48"/>
      <c r="E783" s="48"/>
      <c r="F783" s="48"/>
      <c r="G783" s="48"/>
      <c r="H783" s="48"/>
      <c r="I783" s="48"/>
      <c r="J783" s="48"/>
      <c r="K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c r="GT783" s="48"/>
      <c r="GU783" s="48"/>
      <c r="GV783" s="48"/>
      <c r="GW783" s="48"/>
      <c r="GX783" s="48"/>
      <c r="GY783" s="48"/>
      <c r="GZ783" s="48"/>
      <c r="HA783" s="48"/>
      <c r="HB783" s="48"/>
      <c r="HC783" s="48"/>
      <c r="HD783" s="48"/>
      <c r="HE783" s="48"/>
      <c r="HF783" s="48"/>
      <c r="HG783" s="48"/>
      <c r="HH783" s="48"/>
      <c r="HI783" s="48"/>
      <c r="HJ783" s="48"/>
      <c r="HK783" s="48"/>
      <c r="HL783" s="48"/>
      <c r="HM783" s="48"/>
      <c r="HN783" s="48"/>
      <c r="HO783" s="48"/>
      <c r="HP783" s="48"/>
      <c r="HQ783" s="48"/>
      <c r="HR783" s="48"/>
      <c r="HS783" s="48"/>
      <c r="HT783" s="48"/>
      <c r="HU783" s="48"/>
      <c r="HV783" s="48"/>
      <c r="HW783" s="48"/>
      <c r="HX783" s="48"/>
      <c r="HY783" s="48"/>
      <c r="HZ783" s="48"/>
      <c r="IA783" s="48"/>
      <c r="IB783" s="48"/>
      <c r="IC783" s="48"/>
      <c r="ID783" s="48"/>
      <c r="IE783" s="48"/>
      <c r="IF783" s="48"/>
      <c r="IG783" s="48"/>
      <c r="IH783" s="48"/>
      <c r="II783" s="48"/>
      <c r="IJ783" s="48"/>
      <c r="IK783" s="48"/>
      <c r="IL783" s="48"/>
      <c r="IM783" s="48"/>
      <c r="IN783" s="48"/>
      <c r="IO783" s="48"/>
      <c r="IP783" s="48"/>
      <c r="IQ783" s="48"/>
      <c r="IR783" s="48"/>
      <c r="IS783" s="48"/>
      <c r="IT783" s="48"/>
      <c r="IU783" s="48"/>
      <c r="IV783" s="48"/>
    </row>
    <row r="784" spans="2:256" x14ac:dyDescent="0.2">
      <c r="B784" s="48"/>
      <c r="C784" s="48"/>
      <c r="D784" s="48"/>
      <c r="E784" s="48"/>
      <c r="F784" s="48"/>
      <c r="G784" s="48"/>
      <c r="H784" s="48"/>
      <c r="I784" s="48"/>
      <c r="J784" s="48"/>
      <c r="K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c r="GT784" s="48"/>
      <c r="GU784" s="48"/>
      <c r="GV784" s="48"/>
      <c r="GW784" s="48"/>
      <c r="GX784" s="48"/>
      <c r="GY784" s="48"/>
      <c r="GZ784" s="48"/>
      <c r="HA784" s="48"/>
      <c r="HB784" s="48"/>
      <c r="HC784" s="48"/>
      <c r="HD784" s="48"/>
      <c r="HE784" s="48"/>
      <c r="HF784" s="48"/>
      <c r="HG784" s="48"/>
      <c r="HH784" s="48"/>
      <c r="HI784" s="48"/>
      <c r="HJ784" s="48"/>
      <c r="HK784" s="48"/>
      <c r="HL784" s="48"/>
      <c r="HM784" s="48"/>
      <c r="HN784" s="48"/>
      <c r="HO784" s="48"/>
      <c r="HP784" s="48"/>
      <c r="HQ784" s="48"/>
      <c r="HR784" s="48"/>
      <c r="HS784" s="48"/>
      <c r="HT784" s="48"/>
      <c r="HU784" s="48"/>
      <c r="HV784" s="48"/>
      <c r="HW784" s="48"/>
      <c r="HX784" s="48"/>
      <c r="HY784" s="48"/>
      <c r="HZ784" s="48"/>
      <c r="IA784" s="48"/>
      <c r="IB784" s="48"/>
      <c r="IC784" s="48"/>
      <c r="ID784" s="48"/>
      <c r="IE784" s="48"/>
      <c r="IF784" s="48"/>
      <c r="IG784" s="48"/>
      <c r="IH784" s="48"/>
      <c r="II784" s="48"/>
      <c r="IJ784" s="48"/>
      <c r="IK784" s="48"/>
      <c r="IL784" s="48"/>
      <c r="IM784" s="48"/>
      <c r="IN784" s="48"/>
      <c r="IO784" s="48"/>
      <c r="IP784" s="48"/>
      <c r="IQ784" s="48"/>
      <c r="IR784" s="48"/>
      <c r="IS784" s="48"/>
      <c r="IT784" s="48"/>
      <c r="IU784" s="48"/>
      <c r="IV784" s="48"/>
    </row>
    <row r="785" spans="2:256" x14ac:dyDescent="0.2">
      <c r="B785" s="48"/>
      <c r="C785" s="48"/>
      <c r="D785" s="48"/>
      <c r="E785" s="48"/>
      <c r="F785" s="48"/>
      <c r="G785" s="48"/>
      <c r="H785" s="48"/>
      <c r="I785" s="48"/>
      <c r="J785" s="48"/>
      <c r="K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row>
    <row r="786" spans="2:256" x14ac:dyDescent="0.2">
      <c r="B786" s="48"/>
      <c r="C786" s="48"/>
      <c r="D786" s="48"/>
      <c r="E786" s="48"/>
      <c r="F786" s="48"/>
      <c r="G786" s="48"/>
      <c r="H786" s="48"/>
      <c r="I786" s="48"/>
      <c r="J786" s="48"/>
      <c r="K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row>
    <row r="787" spans="2:256" x14ac:dyDescent="0.2">
      <c r="B787" s="48"/>
      <c r="C787" s="48"/>
      <c r="D787" s="48"/>
      <c r="E787" s="48"/>
      <c r="F787" s="48"/>
      <c r="G787" s="48"/>
      <c r="H787" s="48"/>
      <c r="I787" s="48"/>
      <c r="J787" s="48"/>
      <c r="K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row>
    <row r="788" spans="2:256" x14ac:dyDescent="0.2">
      <c r="B788" s="48"/>
      <c r="C788" s="48"/>
      <c r="D788" s="48"/>
      <c r="E788" s="48"/>
      <c r="F788" s="48"/>
      <c r="G788" s="48"/>
      <c r="H788" s="48"/>
      <c r="I788" s="48"/>
      <c r="J788" s="48"/>
      <c r="K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row>
    <row r="789" spans="2:256" x14ac:dyDescent="0.2">
      <c r="B789" s="48"/>
      <c r="C789" s="48"/>
      <c r="D789" s="48"/>
      <c r="E789" s="48"/>
      <c r="F789" s="48"/>
      <c r="G789" s="48"/>
      <c r="H789" s="48"/>
      <c r="I789" s="48"/>
      <c r="J789" s="48"/>
      <c r="K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row>
    <row r="790" spans="2:256" x14ac:dyDescent="0.2">
      <c r="B790" s="48"/>
      <c r="C790" s="48"/>
      <c r="D790" s="48"/>
      <c r="E790" s="48"/>
      <c r="F790" s="48"/>
      <c r="G790" s="48"/>
      <c r="H790" s="48"/>
      <c r="I790" s="48"/>
      <c r="J790" s="48"/>
      <c r="K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row>
    <row r="791" spans="2:256" x14ac:dyDescent="0.2">
      <c r="B791" s="48"/>
      <c r="C791" s="48"/>
      <c r="D791" s="48"/>
      <c r="E791" s="48"/>
      <c r="F791" s="48"/>
      <c r="G791" s="48"/>
      <c r="H791" s="48"/>
      <c r="I791" s="48"/>
      <c r="J791" s="48"/>
      <c r="K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row>
    <row r="792" spans="2:256" x14ac:dyDescent="0.2">
      <c r="B792" s="48"/>
      <c r="C792" s="48"/>
      <c r="D792" s="48"/>
      <c r="E792" s="48"/>
      <c r="F792" s="48"/>
      <c r="G792" s="48"/>
      <c r="H792" s="48"/>
      <c r="I792" s="48"/>
      <c r="J792" s="48"/>
      <c r="K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row>
    <row r="793" spans="2:256" x14ac:dyDescent="0.2">
      <c r="B793" s="48"/>
      <c r="C793" s="48"/>
      <c r="D793" s="48"/>
      <c r="E793" s="48"/>
      <c r="F793" s="48"/>
      <c r="G793" s="48"/>
      <c r="H793" s="48"/>
      <c r="I793" s="48"/>
      <c r="J793" s="48"/>
      <c r="K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row>
    <row r="794" spans="2:256" x14ac:dyDescent="0.2">
      <c r="B794" s="48"/>
      <c r="C794" s="48"/>
      <c r="D794" s="48"/>
      <c r="E794" s="48"/>
      <c r="F794" s="48"/>
      <c r="G794" s="48"/>
      <c r="H794" s="48"/>
      <c r="I794" s="48"/>
      <c r="J794" s="48"/>
      <c r="K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row>
    <row r="795" spans="2:256" x14ac:dyDescent="0.2">
      <c r="B795" s="48"/>
      <c r="C795" s="48"/>
      <c r="D795" s="48"/>
      <c r="E795" s="48"/>
      <c r="F795" s="48"/>
      <c r="G795" s="48"/>
      <c r="H795" s="48"/>
      <c r="I795" s="48"/>
      <c r="J795" s="48"/>
      <c r="K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row>
    <row r="796" spans="2:256" x14ac:dyDescent="0.2">
      <c r="B796" s="48"/>
      <c r="C796" s="48"/>
      <c r="D796" s="48"/>
      <c r="E796" s="48"/>
      <c r="F796" s="48"/>
      <c r="G796" s="48"/>
      <c r="H796" s="48"/>
      <c r="I796" s="48"/>
      <c r="J796" s="48"/>
      <c r="K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row>
    <row r="797" spans="2:256" x14ac:dyDescent="0.2">
      <c r="B797" s="48"/>
      <c r="C797" s="48"/>
      <c r="D797" s="48"/>
      <c r="E797" s="48"/>
      <c r="F797" s="48"/>
      <c r="G797" s="48"/>
      <c r="H797" s="48"/>
      <c r="I797" s="48"/>
      <c r="J797" s="48"/>
      <c r="K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row>
    <row r="798" spans="2:256" x14ac:dyDescent="0.2">
      <c r="B798" s="48"/>
      <c r="C798" s="48"/>
      <c r="D798" s="48"/>
      <c r="E798" s="48"/>
      <c r="F798" s="48"/>
      <c r="G798" s="48"/>
      <c r="H798" s="48"/>
      <c r="I798" s="48"/>
      <c r="J798" s="48"/>
      <c r="K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row>
    <row r="799" spans="2:256" x14ac:dyDescent="0.2">
      <c r="B799" s="48"/>
      <c r="C799" s="48"/>
      <c r="D799" s="48"/>
      <c r="E799" s="48"/>
      <c r="F799" s="48"/>
      <c r="G799" s="48"/>
      <c r="H799" s="48"/>
      <c r="I799" s="48"/>
      <c r="J799" s="48"/>
      <c r="K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row>
    <row r="800" spans="2:256" x14ac:dyDescent="0.2">
      <c r="B800" s="48"/>
      <c r="C800" s="48"/>
      <c r="D800" s="48"/>
      <c r="E800" s="48"/>
      <c r="F800" s="48"/>
      <c r="G800" s="48"/>
      <c r="H800" s="48"/>
      <c r="I800" s="48"/>
      <c r="J800" s="48"/>
      <c r="K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row>
    <row r="801" spans="2:256" x14ac:dyDescent="0.2">
      <c r="B801" s="48"/>
      <c r="C801" s="48"/>
      <c r="D801" s="48"/>
      <c r="E801" s="48"/>
      <c r="F801" s="48"/>
      <c r="G801" s="48"/>
      <c r="H801" s="48"/>
      <c r="I801" s="48"/>
      <c r="J801" s="48"/>
      <c r="K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row>
    <row r="802" spans="2:256" x14ac:dyDescent="0.2">
      <c r="B802" s="48"/>
      <c r="C802" s="48"/>
      <c r="D802" s="48"/>
      <c r="E802" s="48"/>
      <c r="F802" s="48"/>
      <c r="G802" s="48"/>
      <c r="H802" s="48"/>
      <c r="I802" s="48"/>
      <c r="J802" s="48"/>
      <c r="K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row>
    <row r="803" spans="2:256" x14ac:dyDescent="0.2">
      <c r="B803" s="48"/>
      <c r="C803" s="48"/>
      <c r="D803" s="48"/>
      <c r="E803" s="48"/>
      <c r="F803" s="48"/>
      <c r="G803" s="48"/>
      <c r="H803" s="48"/>
      <c r="I803" s="48"/>
      <c r="J803" s="48"/>
      <c r="K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row>
    <row r="804" spans="2:256" x14ac:dyDescent="0.2">
      <c r="B804" s="48"/>
      <c r="C804" s="48"/>
      <c r="D804" s="48"/>
      <c r="E804" s="48"/>
      <c r="F804" s="48"/>
      <c r="G804" s="48"/>
      <c r="H804" s="48"/>
      <c r="I804" s="48"/>
      <c r="J804" s="48"/>
      <c r="K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row>
    <row r="805" spans="2:256" x14ac:dyDescent="0.2">
      <c r="B805" s="48"/>
      <c r="C805" s="48"/>
      <c r="D805" s="48"/>
      <c r="E805" s="48"/>
      <c r="F805" s="48"/>
      <c r="G805" s="48"/>
      <c r="H805" s="48"/>
      <c r="I805" s="48"/>
      <c r="J805" s="48"/>
      <c r="K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row>
    <row r="806" spans="2:256" x14ac:dyDescent="0.2">
      <c r="B806" s="48"/>
      <c r="C806" s="48"/>
      <c r="D806" s="48"/>
      <c r="E806" s="48"/>
      <c r="F806" s="48"/>
      <c r="G806" s="48"/>
      <c r="H806" s="48"/>
      <c r="I806" s="48"/>
      <c r="J806" s="48"/>
      <c r="K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row>
    <row r="807" spans="2:256" x14ac:dyDescent="0.2">
      <c r="B807" s="48"/>
      <c r="C807" s="48"/>
      <c r="D807" s="48"/>
      <c r="E807" s="48"/>
      <c r="F807" s="48"/>
      <c r="G807" s="48"/>
      <c r="H807" s="48"/>
      <c r="I807" s="48"/>
      <c r="J807" s="48"/>
      <c r="K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row>
    <row r="808" spans="2:256" x14ac:dyDescent="0.2">
      <c r="B808" s="48"/>
      <c r="C808" s="48"/>
      <c r="D808" s="48"/>
      <c r="E808" s="48"/>
      <c r="F808" s="48"/>
      <c r="G808" s="48"/>
      <c r="H808" s="48"/>
      <c r="I808" s="48"/>
      <c r="J808" s="48"/>
      <c r="K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row>
    <row r="809" spans="2:256" x14ac:dyDescent="0.2">
      <c r="B809" s="48"/>
      <c r="C809" s="48"/>
      <c r="D809" s="48"/>
      <c r="E809" s="48"/>
      <c r="F809" s="48"/>
      <c r="G809" s="48"/>
      <c r="H809" s="48"/>
      <c r="I809" s="48"/>
      <c r="J809" s="48"/>
      <c r="K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row>
    <row r="810" spans="2:256" x14ac:dyDescent="0.2">
      <c r="B810" s="48"/>
      <c r="C810" s="48"/>
      <c r="D810" s="48"/>
      <c r="E810" s="48"/>
      <c r="F810" s="48"/>
      <c r="G810" s="48"/>
      <c r="H810" s="48"/>
      <c r="I810" s="48"/>
      <c r="J810" s="48"/>
      <c r="K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row>
    <row r="811" spans="2:256" x14ac:dyDescent="0.2">
      <c r="B811" s="48"/>
      <c r="C811" s="48"/>
      <c r="D811" s="48"/>
      <c r="E811" s="48"/>
      <c r="F811" s="48"/>
      <c r="G811" s="48"/>
      <c r="H811" s="48"/>
      <c r="I811" s="48"/>
      <c r="J811" s="48"/>
      <c r="K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row>
    <row r="812" spans="2:256" x14ac:dyDescent="0.2">
      <c r="B812" s="48"/>
      <c r="C812" s="48"/>
      <c r="D812" s="48"/>
      <c r="E812" s="48"/>
      <c r="F812" s="48"/>
      <c r="G812" s="48"/>
      <c r="H812" s="48"/>
      <c r="I812" s="48"/>
      <c r="J812" s="48"/>
      <c r="K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row>
    <row r="813" spans="2:256" x14ac:dyDescent="0.2">
      <c r="B813" s="48"/>
      <c r="C813" s="48"/>
      <c r="D813" s="48"/>
      <c r="E813" s="48"/>
      <c r="F813" s="48"/>
      <c r="G813" s="48"/>
      <c r="H813" s="48"/>
      <c r="I813" s="48"/>
      <c r="J813" s="48"/>
      <c r="K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row>
    <row r="814" spans="2:256" x14ac:dyDescent="0.2">
      <c r="B814" s="48"/>
      <c r="C814" s="48"/>
      <c r="D814" s="48"/>
      <c r="E814" s="48"/>
      <c r="F814" s="48"/>
      <c r="G814" s="48"/>
      <c r="H814" s="48"/>
      <c r="I814" s="48"/>
      <c r="J814" s="48"/>
      <c r="K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row>
    <row r="815" spans="2:256" x14ac:dyDescent="0.2">
      <c r="B815" s="48"/>
      <c r="C815" s="48"/>
      <c r="D815" s="48"/>
      <c r="E815" s="48"/>
      <c r="F815" s="48"/>
      <c r="G815" s="48"/>
      <c r="H815" s="48"/>
      <c r="I815" s="48"/>
      <c r="J815" s="48"/>
      <c r="K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row>
    <row r="816" spans="2:256" x14ac:dyDescent="0.2">
      <c r="B816" s="48"/>
      <c r="C816" s="48"/>
      <c r="D816" s="48"/>
      <c r="E816" s="48"/>
      <c r="F816" s="48"/>
      <c r="G816" s="48"/>
      <c r="H816" s="48"/>
      <c r="I816" s="48"/>
      <c r="J816" s="48"/>
      <c r="K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row>
    <row r="817" spans="2:256" x14ac:dyDescent="0.2">
      <c r="B817" s="48"/>
      <c r="C817" s="48"/>
      <c r="D817" s="48"/>
      <c r="E817" s="48"/>
      <c r="F817" s="48"/>
      <c r="G817" s="48"/>
      <c r="H817" s="48"/>
      <c r="I817" s="48"/>
      <c r="J817" s="48"/>
      <c r="K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row>
    <row r="818" spans="2:256" x14ac:dyDescent="0.2">
      <c r="B818" s="48"/>
      <c r="C818" s="48"/>
      <c r="D818" s="48"/>
      <c r="E818" s="48"/>
      <c r="F818" s="48"/>
      <c r="G818" s="48"/>
      <c r="H818" s="48"/>
      <c r="I818" s="48"/>
      <c r="J818" s="48"/>
      <c r="K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row>
    <row r="819" spans="2:256" x14ac:dyDescent="0.2">
      <c r="B819" s="48"/>
      <c r="C819" s="48"/>
      <c r="D819" s="48"/>
      <c r="E819" s="48"/>
      <c r="F819" s="48"/>
      <c r="G819" s="48"/>
      <c r="H819" s="48"/>
      <c r="I819" s="48"/>
      <c r="J819" s="48"/>
      <c r="K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row>
    <row r="820" spans="2:256" x14ac:dyDescent="0.2">
      <c r="B820" s="48"/>
      <c r="C820" s="48"/>
      <c r="D820" s="48"/>
      <c r="E820" s="48"/>
      <c r="F820" s="48"/>
      <c r="G820" s="48"/>
      <c r="H820" s="48"/>
      <c r="I820" s="48"/>
      <c r="J820" s="48"/>
      <c r="K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row>
    <row r="821" spans="2:256" x14ac:dyDescent="0.2">
      <c r="B821" s="48"/>
      <c r="C821" s="48"/>
      <c r="D821" s="48"/>
      <c r="E821" s="48"/>
      <c r="F821" s="48"/>
      <c r="G821" s="48"/>
      <c r="H821" s="48"/>
      <c r="I821" s="48"/>
      <c r="J821" s="48"/>
      <c r="K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row>
    <row r="822" spans="2:256" x14ac:dyDescent="0.2">
      <c r="B822" s="48"/>
      <c r="C822" s="48"/>
      <c r="D822" s="48"/>
      <c r="E822" s="48"/>
      <c r="F822" s="48"/>
      <c r="G822" s="48"/>
      <c r="H822" s="48"/>
      <c r="I822" s="48"/>
      <c r="J822" s="48"/>
      <c r="K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row>
    <row r="823" spans="2:256" x14ac:dyDescent="0.2">
      <c r="B823" s="48"/>
      <c r="C823" s="48"/>
      <c r="D823" s="48"/>
      <c r="E823" s="48"/>
      <c r="F823" s="48"/>
      <c r="G823" s="48"/>
      <c r="H823" s="48"/>
      <c r="I823" s="48"/>
      <c r="J823" s="48"/>
      <c r="K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row>
    <row r="824" spans="2:256" x14ac:dyDescent="0.2">
      <c r="B824" s="48"/>
      <c r="C824" s="48"/>
      <c r="D824" s="48"/>
      <c r="E824" s="48"/>
      <c r="F824" s="48"/>
      <c r="G824" s="48"/>
      <c r="H824" s="48"/>
      <c r="I824" s="48"/>
      <c r="J824" s="48"/>
      <c r="K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row>
    <row r="825" spans="2:256" x14ac:dyDescent="0.2">
      <c r="B825" s="48"/>
      <c r="C825" s="48"/>
      <c r="D825" s="48"/>
      <c r="E825" s="48"/>
      <c r="F825" s="48"/>
      <c r="G825" s="48"/>
      <c r="H825" s="48"/>
      <c r="I825" s="48"/>
      <c r="J825" s="48"/>
      <c r="K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row>
    <row r="826" spans="2:256" x14ac:dyDescent="0.2">
      <c r="B826" s="48"/>
      <c r="C826" s="48"/>
      <c r="D826" s="48"/>
      <c r="E826" s="48"/>
      <c r="F826" s="48"/>
      <c r="G826" s="48"/>
      <c r="H826" s="48"/>
      <c r="I826" s="48"/>
      <c r="J826" s="48"/>
      <c r="K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row>
    <row r="827" spans="2:256" x14ac:dyDescent="0.2">
      <c r="B827" s="48"/>
      <c r="C827" s="48"/>
      <c r="D827" s="48"/>
      <c r="E827" s="48"/>
      <c r="F827" s="48"/>
      <c r="G827" s="48"/>
      <c r="H827" s="48"/>
      <c r="I827" s="48"/>
      <c r="J827" s="48"/>
      <c r="K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row>
    <row r="828" spans="2:256" x14ac:dyDescent="0.2">
      <c r="B828" s="48"/>
      <c r="C828" s="48"/>
      <c r="D828" s="48"/>
      <c r="E828" s="48"/>
      <c r="F828" s="48"/>
      <c r="G828" s="48"/>
      <c r="H828" s="48"/>
      <c r="I828" s="48"/>
      <c r="J828" s="48"/>
      <c r="K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row>
    <row r="829" spans="2:256" x14ac:dyDescent="0.2">
      <c r="B829" s="48"/>
      <c r="C829" s="48"/>
      <c r="D829" s="48"/>
      <c r="E829" s="48"/>
      <c r="F829" s="48"/>
      <c r="G829" s="48"/>
      <c r="H829" s="48"/>
      <c r="I829" s="48"/>
      <c r="J829" s="48"/>
      <c r="K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row>
    <row r="830" spans="2:256" x14ac:dyDescent="0.2">
      <c r="B830" s="48"/>
      <c r="C830" s="48"/>
      <c r="D830" s="48"/>
      <c r="E830" s="48"/>
      <c r="F830" s="48"/>
      <c r="G830" s="48"/>
      <c r="H830" s="48"/>
      <c r="I830" s="48"/>
      <c r="J830" s="48"/>
      <c r="K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row>
    <row r="831" spans="2:256" x14ac:dyDescent="0.2">
      <c r="B831" s="48"/>
      <c r="C831" s="48"/>
      <c r="D831" s="48"/>
      <c r="E831" s="48"/>
      <c r="F831" s="48"/>
      <c r="G831" s="48"/>
      <c r="H831" s="48"/>
      <c r="I831" s="48"/>
      <c r="J831" s="48"/>
      <c r="K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row>
    <row r="832" spans="2:256" x14ac:dyDescent="0.2">
      <c r="B832" s="48"/>
      <c r="C832" s="48"/>
      <c r="D832" s="48"/>
      <c r="E832" s="48"/>
      <c r="F832" s="48"/>
      <c r="G832" s="48"/>
      <c r="H832" s="48"/>
      <c r="I832" s="48"/>
      <c r="J832" s="48"/>
      <c r="K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row>
    <row r="833" spans="2:256" x14ac:dyDescent="0.2">
      <c r="B833" s="48"/>
      <c r="C833" s="48"/>
      <c r="D833" s="48"/>
      <c r="E833" s="48"/>
      <c r="F833" s="48"/>
      <c r="G833" s="48"/>
      <c r="H833" s="48"/>
      <c r="I833" s="48"/>
      <c r="J833" s="48"/>
      <c r="K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row>
    <row r="834" spans="2:256" x14ac:dyDescent="0.2">
      <c r="B834" s="48"/>
      <c r="C834" s="48"/>
      <c r="D834" s="48"/>
      <c r="E834" s="48"/>
      <c r="F834" s="48"/>
      <c r="G834" s="48"/>
      <c r="H834" s="48"/>
      <c r="I834" s="48"/>
      <c r="J834" s="48"/>
      <c r="K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row>
    <row r="835" spans="2:256" x14ac:dyDescent="0.2">
      <c r="B835" s="48"/>
      <c r="C835" s="48"/>
      <c r="D835" s="48"/>
      <c r="E835" s="48"/>
      <c r="F835" s="48"/>
      <c r="G835" s="48"/>
      <c r="H835" s="48"/>
      <c r="I835" s="48"/>
      <c r="J835" s="48"/>
      <c r="K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row>
    <row r="836" spans="2:256" x14ac:dyDescent="0.2">
      <c r="B836" s="48"/>
      <c r="C836" s="48"/>
      <c r="D836" s="48"/>
      <c r="E836" s="48"/>
      <c r="F836" s="48"/>
      <c r="G836" s="48"/>
      <c r="H836" s="48"/>
      <c r="I836" s="48"/>
      <c r="J836" s="48"/>
      <c r="K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row>
    <row r="837" spans="2:256" x14ac:dyDescent="0.2">
      <c r="B837" s="48"/>
      <c r="C837" s="48"/>
      <c r="D837" s="48"/>
      <c r="E837" s="48"/>
      <c r="F837" s="48"/>
      <c r="G837" s="48"/>
      <c r="H837" s="48"/>
      <c r="I837" s="48"/>
      <c r="J837" s="48"/>
      <c r="K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row>
    <row r="838" spans="2:256" x14ac:dyDescent="0.2">
      <c r="B838" s="48"/>
      <c r="C838" s="48"/>
      <c r="D838" s="48"/>
      <c r="E838" s="48"/>
      <c r="F838" s="48"/>
      <c r="G838" s="48"/>
      <c r="H838" s="48"/>
      <c r="I838" s="48"/>
      <c r="J838" s="48"/>
      <c r="K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row>
    <row r="839" spans="2:256" x14ac:dyDescent="0.2">
      <c r="B839" s="48"/>
      <c r="C839" s="48"/>
      <c r="D839" s="48"/>
      <c r="E839" s="48"/>
      <c r="F839" s="48"/>
      <c r="G839" s="48"/>
      <c r="H839" s="48"/>
      <c r="I839" s="48"/>
      <c r="J839" s="48"/>
      <c r="K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row>
    <row r="840" spans="2:256" x14ac:dyDescent="0.2">
      <c r="B840" s="48"/>
      <c r="C840" s="48"/>
      <c r="D840" s="48"/>
      <c r="E840" s="48"/>
      <c r="F840" s="48"/>
      <c r="G840" s="48"/>
      <c r="H840" s="48"/>
      <c r="I840" s="48"/>
      <c r="J840" s="48"/>
      <c r="K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row>
    <row r="841" spans="2:256" x14ac:dyDescent="0.2">
      <c r="B841" s="48"/>
      <c r="C841" s="48"/>
      <c r="D841" s="48"/>
      <c r="E841" s="48"/>
      <c r="F841" s="48"/>
      <c r="G841" s="48"/>
      <c r="H841" s="48"/>
      <c r="I841" s="48"/>
      <c r="J841" s="48"/>
      <c r="K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row>
    <row r="842" spans="2:256" x14ac:dyDescent="0.2">
      <c r="B842" s="48"/>
      <c r="C842" s="48"/>
      <c r="D842" s="48"/>
      <c r="E842" s="48"/>
      <c r="F842" s="48"/>
      <c r="G842" s="48"/>
      <c r="H842" s="48"/>
      <c r="I842" s="48"/>
      <c r="J842" s="48"/>
      <c r="K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c r="GT842" s="48"/>
      <c r="GU842" s="48"/>
      <c r="GV842" s="48"/>
      <c r="GW842" s="48"/>
      <c r="GX842" s="48"/>
      <c r="GY842" s="48"/>
      <c r="GZ842" s="48"/>
      <c r="HA842" s="48"/>
      <c r="HB842" s="48"/>
      <c r="HC842" s="48"/>
      <c r="HD842" s="48"/>
      <c r="HE842" s="48"/>
      <c r="HF842" s="48"/>
      <c r="HG842" s="48"/>
      <c r="HH842" s="48"/>
      <c r="HI842" s="48"/>
      <c r="HJ842" s="48"/>
      <c r="HK842" s="48"/>
      <c r="HL842" s="48"/>
      <c r="HM842" s="48"/>
      <c r="HN842" s="48"/>
      <c r="HO842" s="48"/>
      <c r="HP842" s="48"/>
      <c r="HQ842" s="48"/>
      <c r="HR842" s="48"/>
      <c r="HS842" s="48"/>
      <c r="HT842" s="48"/>
      <c r="HU842" s="48"/>
      <c r="HV842" s="48"/>
      <c r="HW842" s="48"/>
      <c r="HX842" s="48"/>
      <c r="HY842" s="48"/>
      <c r="HZ842" s="48"/>
      <c r="IA842" s="48"/>
      <c r="IB842" s="48"/>
      <c r="IC842" s="48"/>
      <c r="ID842" s="48"/>
      <c r="IE842" s="48"/>
      <c r="IF842" s="48"/>
      <c r="IG842" s="48"/>
      <c r="IH842" s="48"/>
      <c r="II842" s="48"/>
      <c r="IJ842" s="48"/>
      <c r="IK842" s="48"/>
      <c r="IL842" s="48"/>
      <c r="IM842" s="48"/>
      <c r="IN842" s="48"/>
      <c r="IO842" s="48"/>
      <c r="IP842" s="48"/>
      <c r="IQ842" s="48"/>
      <c r="IR842" s="48"/>
      <c r="IS842" s="48"/>
      <c r="IT842" s="48"/>
      <c r="IU842" s="48"/>
      <c r="IV842" s="48"/>
    </row>
    <row r="843" spans="2:256" x14ac:dyDescent="0.2">
      <c r="B843" s="48"/>
      <c r="C843" s="48"/>
      <c r="D843" s="48"/>
      <c r="E843" s="48"/>
      <c r="F843" s="48"/>
      <c r="G843" s="48"/>
      <c r="H843" s="48"/>
      <c r="I843" s="48"/>
      <c r="J843" s="48"/>
      <c r="K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c r="GT843" s="48"/>
      <c r="GU843" s="48"/>
      <c r="GV843" s="48"/>
      <c r="GW843" s="48"/>
      <c r="GX843" s="48"/>
      <c r="GY843" s="48"/>
      <c r="GZ843" s="48"/>
      <c r="HA843" s="48"/>
      <c r="HB843" s="48"/>
      <c r="HC843" s="48"/>
      <c r="HD843" s="48"/>
      <c r="HE843" s="48"/>
      <c r="HF843" s="48"/>
      <c r="HG843" s="48"/>
      <c r="HH843" s="48"/>
      <c r="HI843" s="48"/>
      <c r="HJ843" s="48"/>
      <c r="HK843" s="48"/>
      <c r="HL843" s="48"/>
      <c r="HM843" s="48"/>
      <c r="HN843" s="48"/>
      <c r="HO843" s="48"/>
      <c r="HP843" s="48"/>
      <c r="HQ843" s="48"/>
      <c r="HR843" s="48"/>
      <c r="HS843" s="48"/>
      <c r="HT843" s="48"/>
      <c r="HU843" s="48"/>
      <c r="HV843" s="48"/>
      <c r="HW843" s="48"/>
      <c r="HX843" s="48"/>
      <c r="HY843" s="48"/>
      <c r="HZ843" s="48"/>
      <c r="IA843" s="48"/>
      <c r="IB843" s="48"/>
      <c r="IC843" s="48"/>
      <c r="ID843" s="48"/>
      <c r="IE843" s="48"/>
      <c r="IF843" s="48"/>
      <c r="IG843" s="48"/>
      <c r="IH843" s="48"/>
      <c r="II843" s="48"/>
      <c r="IJ843" s="48"/>
      <c r="IK843" s="48"/>
      <c r="IL843" s="48"/>
      <c r="IM843" s="48"/>
      <c r="IN843" s="48"/>
      <c r="IO843" s="48"/>
      <c r="IP843" s="48"/>
      <c r="IQ843" s="48"/>
      <c r="IR843" s="48"/>
      <c r="IS843" s="48"/>
      <c r="IT843" s="48"/>
      <c r="IU843" s="48"/>
      <c r="IV843" s="48"/>
    </row>
    <row r="844" spans="2:256" x14ac:dyDescent="0.2">
      <c r="B844" s="48"/>
      <c r="C844" s="48"/>
      <c r="D844" s="48"/>
      <c r="E844" s="48"/>
      <c r="F844" s="48"/>
      <c r="G844" s="48"/>
      <c r="H844" s="48"/>
      <c r="I844" s="48"/>
      <c r="J844" s="48"/>
      <c r="K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c r="GT844" s="48"/>
      <c r="GU844" s="48"/>
      <c r="GV844" s="48"/>
      <c r="GW844" s="48"/>
      <c r="GX844" s="48"/>
      <c r="GY844" s="48"/>
      <c r="GZ844" s="48"/>
      <c r="HA844" s="48"/>
      <c r="HB844" s="48"/>
      <c r="HC844" s="48"/>
      <c r="HD844" s="48"/>
      <c r="HE844" s="48"/>
      <c r="HF844" s="48"/>
      <c r="HG844" s="48"/>
      <c r="HH844" s="48"/>
      <c r="HI844" s="48"/>
      <c r="HJ844" s="48"/>
      <c r="HK844" s="48"/>
      <c r="HL844" s="48"/>
      <c r="HM844" s="48"/>
      <c r="HN844" s="48"/>
      <c r="HO844" s="48"/>
      <c r="HP844" s="48"/>
      <c r="HQ844" s="48"/>
      <c r="HR844" s="48"/>
      <c r="HS844" s="48"/>
      <c r="HT844" s="48"/>
      <c r="HU844" s="48"/>
      <c r="HV844" s="48"/>
      <c r="HW844" s="48"/>
      <c r="HX844" s="48"/>
      <c r="HY844" s="48"/>
      <c r="HZ844" s="48"/>
      <c r="IA844" s="48"/>
      <c r="IB844" s="48"/>
      <c r="IC844" s="48"/>
      <c r="ID844" s="48"/>
      <c r="IE844" s="48"/>
      <c r="IF844" s="48"/>
      <c r="IG844" s="48"/>
      <c r="IH844" s="48"/>
      <c r="II844" s="48"/>
      <c r="IJ844" s="48"/>
      <c r="IK844" s="48"/>
      <c r="IL844" s="48"/>
      <c r="IM844" s="48"/>
      <c r="IN844" s="48"/>
      <c r="IO844" s="48"/>
      <c r="IP844" s="48"/>
      <c r="IQ844" s="48"/>
      <c r="IR844" s="48"/>
      <c r="IS844" s="48"/>
      <c r="IT844" s="48"/>
      <c r="IU844" s="48"/>
      <c r="IV844" s="48"/>
    </row>
    <row r="845" spans="2:256" x14ac:dyDescent="0.2">
      <c r="B845" s="48"/>
      <c r="C845" s="48"/>
      <c r="D845" s="48"/>
      <c r="E845" s="48"/>
      <c r="F845" s="48"/>
      <c r="G845" s="48"/>
      <c r="H845" s="48"/>
      <c r="I845" s="48"/>
      <c r="J845" s="48"/>
      <c r="K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c r="GT845" s="48"/>
      <c r="GU845" s="48"/>
      <c r="GV845" s="48"/>
      <c r="GW845" s="48"/>
      <c r="GX845" s="48"/>
      <c r="GY845" s="48"/>
      <c r="GZ845" s="48"/>
      <c r="HA845" s="48"/>
      <c r="HB845" s="48"/>
      <c r="HC845" s="48"/>
      <c r="HD845" s="48"/>
      <c r="HE845" s="48"/>
      <c r="HF845" s="48"/>
      <c r="HG845" s="48"/>
      <c r="HH845" s="48"/>
      <c r="HI845" s="48"/>
      <c r="HJ845" s="48"/>
      <c r="HK845" s="48"/>
      <c r="HL845" s="48"/>
      <c r="HM845" s="48"/>
      <c r="HN845" s="48"/>
      <c r="HO845" s="48"/>
      <c r="HP845" s="48"/>
      <c r="HQ845" s="48"/>
      <c r="HR845" s="48"/>
      <c r="HS845" s="48"/>
      <c r="HT845" s="48"/>
      <c r="HU845" s="48"/>
      <c r="HV845" s="48"/>
      <c r="HW845" s="48"/>
      <c r="HX845" s="48"/>
      <c r="HY845" s="48"/>
      <c r="HZ845" s="48"/>
      <c r="IA845" s="48"/>
      <c r="IB845" s="48"/>
      <c r="IC845" s="48"/>
      <c r="ID845" s="48"/>
      <c r="IE845" s="48"/>
      <c r="IF845" s="48"/>
      <c r="IG845" s="48"/>
      <c r="IH845" s="48"/>
      <c r="II845" s="48"/>
      <c r="IJ845" s="48"/>
      <c r="IK845" s="48"/>
      <c r="IL845" s="48"/>
      <c r="IM845" s="48"/>
      <c r="IN845" s="48"/>
      <c r="IO845" s="48"/>
      <c r="IP845" s="48"/>
      <c r="IQ845" s="48"/>
      <c r="IR845" s="48"/>
      <c r="IS845" s="48"/>
      <c r="IT845" s="48"/>
      <c r="IU845" s="48"/>
      <c r="IV845" s="48"/>
    </row>
    <row r="846" spans="2:256" x14ac:dyDescent="0.2">
      <c r="B846" s="48"/>
      <c r="C846" s="48"/>
      <c r="D846" s="48"/>
      <c r="E846" s="48"/>
      <c r="F846" s="48"/>
      <c r="G846" s="48"/>
      <c r="H846" s="48"/>
      <c r="I846" s="48"/>
      <c r="J846" s="48"/>
      <c r="K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c r="GT846" s="48"/>
      <c r="GU846" s="48"/>
      <c r="GV846" s="48"/>
      <c r="GW846" s="48"/>
      <c r="GX846" s="48"/>
      <c r="GY846" s="48"/>
      <c r="GZ846" s="48"/>
      <c r="HA846" s="48"/>
      <c r="HB846" s="48"/>
      <c r="HC846" s="48"/>
      <c r="HD846" s="48"/>
      <c r="HE846" s="48"/>
      <c r="HF846" s="48"/>
      <c r="HG846" s="48"/>
      <c r="HH846" s="48"/>
      <c r="HI846" s="48"/>
      <c r="HJ846" s="48"/>
      <c r="HK846" s="48"/>
      <c r="HL846" s="48"/>
      <c r="HM846" s="48"/>
      <c r="HN846" s="48"/>
      <c r="HO846" s="48"/>
      <c r="HP846" s="48"/>
      <c r="HQ846" s="48"/>
      <c r="HR846" s="48"/>
      <c r="HS846" s="48"/>
      <c r="HT846" s="48"/>
      <c r="HU846" s="48"/>
      <c r="HV846" s="48"/>
      <c r="HW846" s="48"/>
      <c r="HX846" s="48"/>
      <c r="HY846" s="48"/>
      <c r="HZ846" s="48"/>
      <c r="IA846" s="48"/>
      <c r="IB846" s="48"/>
      <c r="IC846" s="48"/>
      <c r="ID846" s="48"/>
      <c r="IE846" s="48"/>
      <c r="IF846" s="48"/>
      <c r="IG846" s="48"/>
      <c r="IH846" s="48"/>
      <c r="II846" s="48"/>
      <c r="IJ846" s="48"/>
      <c r="IK846" s="48"/>
      <c r="IL846" s="48"/>
      <c r="IM846" s="48"/>
      <c r="IN846" s="48"/>
      <c r="IO846" s="48"/>
      <c r="IP846" s="48"/>
      <c r="IQ846" s="48"/>
      <c r="IR846" s="48"/>
      <c r="IS846" s="48"/>
      <c r="IT846" s="48"/>
      <c r="IU846" s="48"/>
      <c r="IV846" s="48"/>
    </row>
    <row r="847" spans="2:256" x14ac:dyDescent="0.2">
      <c r="B847" s="48"/>
      <c r="C847" s="48"/>
      <c r="D847" s="48"/>
      <c r="E847" s="48"/>
      <c r="F847" s="48"/>
      <c r="G847" s="48"/>
      <c r="H847" s="48"/>
      <c r="I847" s="48"/>
      <c r="J847" s="48"/>
      <c r="K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c r="GT847" s="48"/>
      <c r="GU847" s="48"/>
      <c r="GV847" s="48"/>
      <c r="GW847" s="48"/>
      <c r="GX847" s="48"/>
      <c r="GY847" s="48"/>
      <c r="GZ847" s="48"/>
      <c r="HA847" s="48"/>
      <c r="HB847" s="48"/>
      <c r="HC847" s="48"/>
      <c r="HD847" s="48"/>
      <c r="HE847" s="48"/>
      <c r="HF847" s="48"/>
      <c r="HG847" s="48"/>
      <c r="HH847" s="48"/>
      <c r="HI847" s="48"/>
      <c r="HJ847" s="48"/>
      <c r="HK847" s="48"/>
      <c r="HL847" s="48"/>
      <c r="HM847" s="48"/>
      <c r="HN847" s="48"/>
      <c r="HO847" s="48"/>
      <c r="HP847" s="48"/>
      <c r="HQ847" s="48"/>
      <c r="HR847" s="48"/>
      <c r="HS847" s="48"/>
      <c r="HT847" s="48"/>
      <c r="HU847" s="48"/>
      <c r="HV847" s="48"/>
      <c r="HW847" s="48"/>
      <c r="HX847" s="48"/>
      <c r="HY847" s="48"/>
      <c r="HZ847" s="48"/>
      <c r="IA847" s="48"/>
      <c r="IB847" s="48"/>
      <c r="IC847" s="48"/>
      <c r="ID847" s="48"/>
      <c r="IE847" s="48"/>
      <c r="IF847" s="48"/>
      <c r="IG847" s="48"/>
      <c r="IH847" s="48"/>
      <c r="II847" s="48"/>
      <c r="IJ847" s="48"/>
      <c r="IK847" s="48"/>
      <c r="IL847" s="48"/>
      <c r="IM847" s="48"/>
      <c r="IN847" s="48"/>
      <c r="IO847" s="48"/>
      <c r="IP847" s="48"/>
      <c r="IQ847" s="48"/>
      <c r="IR847" s="48"/>
      <c r="IS847" s="48"/>
      <c r="IT847" s="48"/>
      <c r="IU847" s="48"/>
      <c r="IV847" s="48"/>
    </row>
    <row r="848" spans="2:256" x14ac:dyDescent="0.2">
      <c r="B848" s="48"/>
      <c r="C848" s="48"/>
      <c r="D848" s="48"/>
      <c r="E848" s="48"/>
      <c r="F848" s="48"/>
      <c r="G848" s="48"/>
      <c r="H848" s="48"/>
      <c r="I848" s="48"/>
      <c r="J848" s="48"/>
      <c r="K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c r="GT848" s="48"/>
      <c r="GU848" s="48"/>
      <c r="GV848" s="48"/>
      <c r="GW848" s="48"/>
      <c r="GX848" s="48"/>
      <c r="GY848" s="48"/>
      <c r="GZ848" s="48"/>
      <c r="HA848" s="48"/>
      <c r="HB848" s="48"/>
      <c r="HC848" s="48"/>
      <c r="HD848" s="48"/>
      <c r="HE848" s="48"/>
      <c r="HF848" s="48"/>
      <c r="HG848" s="48"/>
      <c r="HH848" s="48"/>
      <c r="HI848" s="48"/>
      <c r="HJ848" s="48"/>
      <c r="HK848" s="48"/>
      <c r="HL848" s="48"/>
      <c r="HM848" s="48"/>
      <c r="HN848" s="48"/>
      <c r="HO848" s="48"/>
      <c r="HP848" s="48"/>
      <c r="HQ848" s="48"/>
      <c r="HR848" s="48"/>
      <c r="HS848" s="48"/>
      <c r="HT848" s="48"/>
      <c r="HU848" s="48"/>
      <c r="HV848" s="48"/>
      <c r="HW848" s="48"/>
      <c r="HX848" s="48"/>
      <c r="HY848" s="48"/>
      <c r="HZ848" s="48"/>
      <c r="IA848" s="48"/>
      <c r="IB848" s="48"/>
      <c r="IC848" s="48"/>
      <c r="ID848" s="48"/>
      <c r="IE848" s="48"/>
      <c r="IF848" s="48"/>
      <c r="IG848" s="48"/>
      <c r="IH848" s="48"/>
      <c r="II848" s="48"/>
      <c r="IJ848" s="48"/>
      <c r="IK848" s="48"/>
      <c r="IL848" s="48"/>
      <c r="IM848" s="48"/>
      <c r="IN848" s="48"/>
      <c r="IO848" s="48"/>
      <c r="IP848" s="48"/>
      <c r="IQ848" s="48"/>
      <c r="IR848" s="48"/>
      <c r="IS848" s="48"/>
      <c r="IT848" s="48"/>
      <c r="IU848" s="48"/>
      <c r="IV848" s="48"/>
    </row>
    <row r="849" spans="2:256" x14ac:dyDescent="0.2">
      <c r="B849" s="48"/>
      <c r="C849" s="48"/>
      <c r="D849" s="48"/>
      <c r="E849" s="48"/>
      <c r="F849" s="48"/>
      <c r="G849" s="48"/>
      <c r="H849" s="48"/>
      <c r="I849" s="48"/>
      <c r="J849" s="48"/>
      <c r="K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c r="GT849" s="48"/>
      <c r="GU849" s="48"/>
      <c r="GV849" s="48"/>
      <c r="GW849" s="48"/>
      <c r="GX849" s="48"/>
      <c r="GY849" s="48"/>
      <c r="GZ849" s="48"/>
      <c r="HA849" s="48"/>
      <c r="HB849" s="48"/>
      <c r="HC849" s="48"/>
      <c r="HD849" s="48"/>
      <c r="HE849" s="48"/>
      <c r="HF849" s="48"/>
      <c r="HG849" s="48"/>
      <c r="HH849" s="48"/>
      <c r="HI849" s="48"/>
      <c r="HJ849" s="48"/>
      <c r="HK849" s="48"/>
      <c r="HL849" s="48"/>
      <c r="HM849" s="48"/>
      <c r="HN849" s="48"/>
      <c r="HO849" s="48"/>
      <c r="HP849" s="48"/>
      <c r="HQ849" s="48"/>
      <c r="HR849" s="48"/>
      <c r="HS849" s="48"/>
      <c r="HT849" s="48"/>
      <c r="HU849" s="48"/>
      <c r="HV849" s="48"/>
      <c r="HW849" s="48"/>
      <c r="HX849" s="48"/>
      <c r="HY849" s="48"/>
      <c r="HZ849" s="48"/>
      <c r="IA849" s="48"/>
      <c r="IB849" s="48"/>
      <c r="IC849" s="48"/>
      <c r="ID849" s="48"/>
      <c r="IE849" s="48"/>
      <c r="IF849" s="48"/>
      <c r="IG849" s="48"/>
      <c r="IH849" s="48"/>
      <c r="II849" s="48"/>
      <c r="IJ849" s="48"/>
      <c r="IK849" s="48"/>
      <c r="IL849" s="48"/>
      <c r="IM849" s="48"/>
      <c r="IN849" s="48"/>
      <c r="IO849" s="48"/>
      <c r="IP849" s="48"/>
      <c r="IQ849" s="48"/>
      <c r="IR849" s="48"/>
      <c r="IS849" s="48"/>
      <c r="IT849" s="48"/>
      <c r="IU849" s="48"/>
      <c r="IV849" s="48"/>
    </row>
    <row r="850" spans="2:256" x14ac:dyDescent="0.2">
      <c r="B850" s="48"/>
      <c r="C850" s="48"/>
      <c r="D850" s="48"/>
      <c r="E850" s="48"/>
      <c r="F850" s="48"/>
      <c r="G850" s="48"/>
      <c r="H850" s="48"/>
      <c r="I850" s="48"/>
      <c r="J850" s="48"/>
      <c r="K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row>
    <row r="851" spans="2:256" x14ac:dyDescent="0.2">
      <c r="B851" s="48"/>
      <c r="C851" s="48"/>
      <c r="D851" s="48"/>
      <c r="E851" s="48"/>
      <c r="F851" s="48"/>
      <c r="G851" s="48"/>
      <c r="H851" s="48"/>
      <c r="I851" s="48"/>
      <c r="J851" s="48"/>
      <c r="K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M851" s="48"/>
      <c r="EN851" s="48"/>
      <c r="EO851" s="48"/>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c r="GL851" s="48"/>
      <c r="GM851" s="48"/>
      <c r="GN851" s="48"/>
      <c r="GO851" s="48"/>
      <c r="GP851" s="48"/>
      <c r="GQ851" s="48"/>
      <c r="GR851" s="48"/>
      <c r="GS851" s="48"/>
      <c r="GT851" s="48"/>
      <c r="GU851" s="48"/>
      <c r="GV851" s="48"/>
      <c r="GW851" s="48"/>
      <c r="GX851" s="48"/>
      <c r="GY851" s="48"/>
      <c r="GZ851" s="48"/>
      <c r="HA851" s="48"/>
      <c r="HB851" s="48"/>
      <c r="HC851" s="48"/>
      <c r="HD851" s="48"/>
      <c r="HE851" s="48"/>
      <c r="HF851" s="48"/>
      <c r="HG851" s="48"/>
      <c r="HH851" s="48"/>
      <c r="HI851" s="48"/>
      <c r="HJ851" s="48"/>
      <c r="HK851" s="48"/>
      <c r="HL851" s="48"/>
      <c r="HM851" s="48"/>
      <c r="HN851" s="48"/>
      <c r="HO851" s="48"/>
      <c r="HP851" s="48"/>
      <c r="HQ851" s="48"/>
      <c r="HR851" s="48"/>
      <c r="HS851" s="48"/>
      <c r="HT851" s="48"/>
      <c r="HU851" s="48"/>
      <c r="HV851" s="48"/>
      <c r="HW851" s="48"/>
      <c r="HX851" s="48"/>
      <c r="HY851" s="48"/>
      <c r="HZ851" s="48"/>
      <c r="IA851" s="48"/>
      <c r="IB851" s="48"/>
      <c r="IC851" s="48"/>
      <c r="ID851" s="48"/>
      <c r="IE851" s="48"/>
      <c r="IF851" s="48"/>
      <c r="IG851" s="48"/>
      <c r="IH851" s="48"/>
      <c r="II851" s="48"/>
      <c r="IJ851" s="48"/>
      <c r="IK851" s="48"/>
      <c r="IL851" s="48"/>
      <c r="IM851" s="48"/>
      <c r="IN851" s="48"/>
      <c r="IO851" s="48"/>
      <c r="IP851" s="48"/>
      <c r="IQ851" s="48"/>
      <c r="IR851" s="48"/>
      <c r="IS851" s="48"/>
      <c r="IT851" s="48"/>
      <c r="IU851" s="48"/>
      <c r="IV851" s="48"/>
    </row>
    <row r="852" spans="2:256" x14ac:dyDescent="0.2">
      <c r="B852" s="48"/>
      <c r="C852" s="48"/>
      <c r="D852" s="48"/>
      <c r="E852" s="48"/>
      <c r="F852" s="48"/>
      <c r="G852" s="48"/>
      <c r="H852" s="48"/>
      <c r="I852" s="48"/>
      <c r="J852" s="48"/>
      <c r="K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c r="GT852" s="48"/>
      <c r="GU852" s="48"/>
      <c r="GV852" s="48"/>
      <c r="GW852" s="48"/>
      <c r="GX852" s="48"/>
      <c r="GY852" s="48"/>
      <c r="GZ852" s="48"/>
      <c r="HA852" s="48"/>
      <c r="HB852" s="48"/>
      <c r="HC852" s="48"/>
      <c r="HD852" s="48"/>
      <c r="HE852" s="48"/>
      <c r="HF852" s="48"/>
      <c r="HG852" s="48"/>
      <c r="HH852" s="48"/>
      <c r="HI852" s="48"/>
      <c r="HJ852" s="48"/>
      <c r="HK852" s="48"/>
      <c r="HL852" s="48"/>
      <c r="HM852" s="48"/>
      <c r="HN852" s="48"/>
      <c r="HO852" s="48"/>
      <c r="HP852" s="48"/>
      <c r="HQ852" s="48"/>
      <c r="HR852" s="48"/>
      <c r="HS852" s="48"/>
      <c r="HT852" s="48"/>
      <c r="HU852" s="48"/>
      <c r="HV852" s="48"/>
      <c r="HW852" s="48"/>
      <c r="HX852" s="48"/>
      <c r="HY852" s="48"/>
      <c r="HZ852" s="48"/>
      <c r="IA852" s="48"/>
      <c r="IB852" s="48"/>
      <c r="IC852" s="48"/>
      <c r="ID852" s="48"/>
      <c r="IE852" s="48"/>
      <c r="IF852" s="48"/>
      <c r="IG852" s="48"/>
      <c r="IH852" s="48"/>
      <c r="II852" s="48"/>
      <c r="IJ852" s="48"/>
      <c r="IK852" s="48"/>
      <c r="IL852" s="48"/>
      <c r="IM852" s="48"/>
      <c r="IN852" s="48"/>
      <c r="IO852" s="48"/>
      <c r="IP852" s="48"/>
      <c r="IQ852" s="48"/>
      <c r="IR852" s="48"/>
      <c r="IS852" s="48"/>
      <c r="IT852" s="48"/>
      <c r="IU852" s="48"/>
      <c r="IV852" s="48"/>
    </row>
    <row r="853" spans="2:256" x14ac:dyDescent="0.2">
      <c r="B853" s="48"/>
      <c r="C853" s="48"/>
      <c r="D853" s="48"/>
      <c r="E853" s="48"/>
      <c r="F853" s="48"/>
      <c r="G853" s="48"/>
      <c r="H853" s="48"/>
      <c r="I853" s="48"/>
      <c r="J853" s="48"/>
      <c r="K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c r="GT853" s="48"/>
      <c r="GU853" s="48"/>
      <c r="GV853" s="48"/>
      <c r="GW853" s="48"/>
      <c r="GX853" s="48"/>
      <c r="GY853" s="48"/>
      <c r="GZ853" s="48"/>
      <c r="HA853" s="48"/>
      <c r="HB853" s="48"/>
      <c r="HC853" s="48"/>
      <c r="HD853" s="48"/>
      <c r="HE853" s="48"/>
      <c r="HF853" s="48"/>
      <c r="HG853" s="48"/>
      <c r="HH853" s="48"/>
      <c r="HI853" s="48"/>
      <c r="HJ853" s="48"/>
      <c r="HK853" s="48"/>
      <c r="HL853" s="48"/>
      <c r="HM853" s="48"/>
      <c r="HN853" s="48"/>
      <c r="HO853" s="48"/>
      <c r="HP853" s="48"/>
      <c r="HQ853" s="48"/>
      <c r="HR853" s="48"/>
      <c r="HS853" s="48"/>
      <c r="HT853" s="48"/>
      <c r="HU853" s="48"/>
      <c r="HV853" s="48"/>
      <c r="HW853" s="48"/>
      <c r="HX853" s="48"/>
      <c r="HY853" s="48"/>
      <c r="HZ853" s="48"/>
      <c r="IA853" s="48"/>
      <c r="IB853" s="48"/>
      <c r="IC853" s="48"/>
      <c r="ID853" s="48"/>
      <c r="IE853" s="48"/>
      <c r="IF853" s="48"/>
      <c r="IG853" s="48"/>
      <c r="IH853" s="48"/>
      <c r="II853" s="48"/>
      <c r="IJ853" s="48"/>
      <c r="IK853" s="48"/>
      <c r="IL853" s="48"/>
      <c r="IM853" s="48"/>
      <c r="IN853" s="48"/>
      <c r="IO853" s="48"/>
      <c r="IP853" s="48"/>
      <c r="IQ853" s="48"/>
      <c r="IR853" s="48"/>
      <c r="IS853" s="48"/>
      <c r="IT853" s="48"/>
      <c r="IU853" s="48"/>
      <c r="IV853" s="48"/>
    </row>
    <row r="854" spans="2:256" x14ac:dyDescent="0.2">
      <c r="B854" s="48"/>
      <c r="C854" s="48"/>
      <c r="D854" s="48"/>
      <c r="E854" s="48"/>
      <c r="F854" s="48"/>
      <c r="G854" s="48"/>
      <c r="H854" s="48"/>
      <c r="I854" s="48"/>
      <c r="J854" s="48"/>
      <c r="K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c r="GT854" s="48"/>
      <c r="GU854" s="48"/>
      <c r="GV854" s="48"/>
      <c r="GW854" s="48"/>
      <c r="GX854" s="48"/>
      <c r="GY854" s="48"/>
      <c r="GZ854" s="48"/>
      <c r="HA854" s="48"/>
      <c r="HB854" s="48"/>
      <c r="HC854" s="48"/>
      <c r="HD854" s="48"/>
      <c r="HE854" s="48"/>
      <c r="HF854" s="48"/>
      <c r="HG854" s="48"/>
      <c r="HH854" s="48"/>
      <c r="HI854" s="48"/>
      <c r="HJ854" s="48"/>
      <c r="HK854" s="48"/>
      <c r="HL854" s="48"/>
      <c r="HM854" s="48"/>
      <c r="HN854" s="48"/>
      <c r="HO854" s="48"/>
      <c r="HP854" s="48"/>
      <c r="HQ854" s="48"/>
      <c r="HR854" s="48"/>
      <c r="HS854" s="48"/>
      <c r="HT854" s="48"/>
      <c r="HU854" s="48"/>
      <c r="HV854" s="48"/>
      <c r="HW854" s="48"/>
      <c r="HX854" s="48"/>
      <c r="HY854" s="48"/>
      <c r="HZ854" s="48"/>
      <c r="IA854" s="48"/>
      <c r="IB854" s="48"/>
      <c r="IC854" s="48"/>
      <c r="ID854" s="48"/>
      <c r="IE854" s="48"/>
      <c r="IF854" s="48"/>
      <c r="IG854" s="48"/>
      <c r="IH854" s="48"/>
      <c r="II854" s="48"/>
      <c r="IJ854" s="48"/>
      <c r="IK854" s="48"/>
      <c r="IL854" s="48"/>
      <c r="IM854" s="48"/>
      <c r="IN854" s="48"/>
      <c r="IO854" s="48"/>
      <c r="IP854" s="48"/>
      <c r="IQ854" s="48"/>
      <c r="IR854" s="48"/>
      <c r="IS854" s="48"/>
      <c r="IT854" s="48"/>
      <c r="IU854" s="48"/>
      <c r="IV854" s="48"/>
    </row>
    <row r="855" spans="2:256" x14ac:dyDescent="0.2">
      <c r="B855" s="48"/>
      <c r="C855" s="48"/>
      <c r="D855" s="48"/>
      <c r="E855" s="48"/>
      <c r="F855" s="48"/>
      <c r="G855" s="48"/>
      <c r="H855" s="48"/>
      <c r="I855" s="48"/>
      <c r="J855" s="48"/>
      <c r="K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c r="GT855" s="48"/>
      <c r="GU855" s="48"/>
      <c r="GV855" s="48"/>
      <c r="GW855" s="48"/>
      <c r="GX855" s="48"/>
      <c r="GY855" s="48"/>
      <c r="GZ855" s="48"/>
      <c r="HA855" s="48"/>
      <c r="HB855" s="48"/>
      <c r="HC855" s="48"/>
      <c r="HD855" s="48"/>
      <c r="HE855" s="48"/>
      <c r="HF855" s="48"/>
      <c r="HG855" s="48"/>
      <c r="HH855" s="48"/>
      <c r="HI855" s="48"/>
      <c r="HJ855" s="48"/>
      <c r="HK855" s="48"/>
      <c r="HL855" s="48"/>
      <c r="HM855" s="48"/>
      <c r="HN855" s="48"/>
      <c r="HO855" s="48"/>
      <c r="HP855" s="48"/>
      <c r="HQ855" s="48"/>
      <c r="HR855" s="48"/>
      <c r="HS855" s="48"/>
      <c r="HT855" s="48"/>
      <c r="HU855" s="48"/>
      <c r="HV855" s="48"/>
      <c r="HW855" s="48"/>
      <c r="HX855" s="48"/>
      <c r="HY855" s="48"/>
      <c r="HZ855" s="48"/>
      <c r="IA855" s="48"/>
      <c r="IB855" s="48"/>
      <c r="IC855" s="48"/>
      <c r="ID855" s="48"/>
      <c r="IE855" s="48"/>
      <c r="IF855" s="48"/>
      <c r="IG855" s="48"/>
      <c r="IH855" s="48"/>
      <c r="II855" s="48"/>
      <c r="IJ855" s="48"/>
      <c r="IK855" s="48"/>
      <c r="IL855" s="48"/>
      <c r="IM855" s="48"/>
      <c r="IN855" s="48"/>
      <c r="IO855" s="48"/>
      <c r="IP855" s="48"/>
      <c r="IQ855" s="48"/>
      <c r="IR855" s="48"/>
      <c r="IS855" s="48"/>
      <c r="IT855" s="48"/>
      <c r="IU855" s="48"/>
      <c r="IV855" s="48"/>
    </row>
    <row r="856" spans="2:256" x14ac:dyDescent="0.2">
      <c r="B856" s="48"/>
      <c r="C856" s="48"/>
      <c r="D856" s="48"/>
      <c r="E856" s="48"/>
      <c r="F856" s="48"/>
      <c r="G856" s="48"/>
      <c r="H856" s="48"/>
      <c r="I856" s="48"/>
      <c r="J856" s="48"/>
      <c r="K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c r="GT856" s="48"/>
      <c r="GU856" s="48"/>
      <c r="GV856" s="48"/>
      <c r="GW856" s="48"/>
      <c r="GX856" s="48"/>
      <c r="GY856" s="48"/>
      <c r="GZ856" s="48"/>
      <c r="HA856" s="48"/>
      <c r="HB856" s="48"/>
      <c r="HC856" s="48"/>
      <c r="HD856" s="48"/>
      <c r="HE856" s="48"/>
      <c r="HF856" s="48"/>
      <c r="HG856" s="48"/>
      <c r="HH856" s="48"/>
      <c r="HI856" s="48"/>
      <c r="HJ856" s="48"/>
      <c r="HK856" s="48"/>
      <c r="HL856" s="48"/>
      <c r="HM856" s="48"/>
      <c r="HN856" s="48"/>
      <c r="HO856" s="48"/>
      <c r="HP856" s="48"/>
      <c r="HQ856" s="48"/>
      <c r="HR856" s="48"/>
      <c r="HS856" s="48"/>
      <c r="HT856" s="48"/>
      <c r="HU856" s="48"/>
      <c r="HV856" s="48"/>
      <c r="HW856" s="48"/>
      <c r="HX856" s="48"/>
      <c r="HY856" s="48"/>
      <c r="HZ856" s="48"/>
      <c r="IA856" s="48"/>
      <c r="IB856" s="48"/>
      <c r="IC856" s="48"/>
      <c r="ID856" s="48"/>
      <c r="IE856" s="48"/>
      <c r="IF856" s="48"/>
      <c r="IG856" s="48"/>
      <c r="IH856" s="48"/>
      <c r="II856" s="48"/>
      <c r="IJ856" s="48"/>
      <c r="IK856" s="48"/>
      <c r="IL856" s="48"/>
      <c r="IM856" s="48"/>
      <c r="IN856" s="48"/>
      <c r="IO856" s="48"/>
      <c r="IP856" s="48"/>
      <c r="IQ856" s="48"/>
      <c r="IR856" s="48"/>
      <c r="IS856" s="48"/>
      <c r="IT856" s="48"/>
      <c r="IU856" s="48"/>
      <c r="IV856" s="48"/>
    </row>
    <row r="857" spans="2:256" x14ac:dyDescent="0.2">
      <c r="B857" s="48"/>
      <c r="C857" s="48"/>
      <c r="D857" s="48"/>
      <c r="E857" s="48"/>
      <c r="F857" s="48"/>
      <c r="G857" s="48"/>
      <c r="H857" s="48"/>
      <c r="I857" s="48"/>
      <c r="J857" s="48"/>
      <c r="K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c r="GT857" s="48"/>
      <c r="GU857" s="48"/>
      <c r="GV857" s="48"/>
      <c r="GW857" s="48"/>
      <c r="GX857" s="48"/>
      <c r="GY857" s="48"/>
      <c r="GZ857" s="48"/>
      <c r="HA857" s="48"/>
      <c r="HB857" s="48"/>
      <c r="HC857" s="48"/>
      <c r="HD857" s="48"/>
      <c r="HE857" s="48"/>
      <c r="HF857" s="48"/>
      <c r="HG857" s="48"/>
      <c r="HH857" s="48"/>
      <c r="HI857" s="48"/>
      <c r="HJ857" s="48"/>
      <c r="HK857" s="48"/>
      <c r="HL857" s="48"/>
      <c r="HM857" s="48"/>
      <c r="HN857" s="48"/>
      <c r="HO857" s="48"/>
      <c r="HP857" s="48"/>
      <c r="HQ857" s="48"/>
      <c r="HR857" s="48"/>
      <c r="HS857" s="48"/>
      <c r="HT857" s="48"/>
      <c r="HU857" s="48"/>
      <c r="HV857" s="48"/>
      <c r="HW857" s="48"/>
      <c r="HX857" s="48"/>
      <c r="HY857" s="48"/>
      <c r="HZ857" s="48"/>
      <c r="IA857" s="48"/>
      <c r="IB857" s="48"/>
      <c r="IC857" s="48"/>
      <c r="ID857" s="48"/>
      <c r="IE857" s="48"/>
      <c r="IF857" s="48"/>
      <c r="IG857" s="48"/>
      <c r="IH857" s="48"/>
      <c r="II857" s="48"/>
      <c r="IJ857" s="48"/>
      <c r="IK857" s="48"/>
      <c r="IL857" s="48"/>
      <c r="IM857" s="48"/>
      <c r="IN857" s="48"/>
      <c r="IO857" s="48"/>
      <c r="IP857" s="48"/>
      <c r="IQ857" s="48"/>
      <c r="IR857" s="48"/>
      <c r="IS857" s="48"/>
      <c r="IT857" s="48"/>
      <c r="IU857" s="48"/>
      <c r="IV857" s="48"/>
    </row>
    <row r="858" spans="2:256" x14ac:dyDescent="0.2">
      <c r="B858" s="48"/>
      <c r="C858" s="48"/>
      <c r="D858" s="48"/>
      <c r="E858" s="48"/>
      <c r="F858" s="48"/>
      <c r="G858" s="48"/>
      <c r="H858" s="48"/>
      <c r="I858" s="48"/>
      <c r="J858" s="48"/>
      <c r="K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c r="GT858" s="48"/>
      <c r="GU858" s="48"/>
      <c r="GV858" s="48"/>
      <c r="GW858" s="48"/>
      <c r="GX858" s="48"/>
      <c r="GY858" s="48"/>
      <c r="GZ858" s="48"/>
      <c r="HA858" s="48"/>
      <c r="HB858" s="48"/>
      <c r="HC858" s="48"/>
      <c r="HD858" s="48"/>
      <c r="HE858" s="48"/>
      <c r="HF858" s="48"/>
      <c r="HG858" s="48"/>
      <c r="HH858" s="48"/>
      <c r="HI858" s="48"/>
      <c r="HJ858" s="48"/>
      <c r="HK858" s="48"/>
      <c r="HL858" s="48"/>
      <c r="HM858" s="48"/>
      <c r="HN858" s="48"/>
      <c r="HO858" s="48"/>
      <c r="HP858" s="48"/>
      <c r="HQ858" s="48"/>
      <c r="HR858" s="48"/>
      <c r="HS858" s="48"/>
      <c r="HT858" s="48"/>
      <c r="HU858" s="48"/>
      <c r="HV858" s="48"/>
      <c r="HW858" s="48"/>
      <c r="HX858" s="48"/>
      <c r="HY858" s="48"/>
      <c r="HZ858" s="48"/>
      <c r="IA858" s="48"/>
      <c r="IB858" s="48"/>
      <c r="IC858" s="48"/>
      <c r="ID858" s="48"/>
      <c r="IE858" s="48"/>
      <c r="IF858" s="48"/>
      <c r="IG858" s="48"/>
      <c r="IH858" s="48"/>
      <c r="II858" s="48"/>
      <c r="IJ858" s="48"/>
      <c r="IK858" s="48"/>
      <c r="IL858" s="48"/>
      <c r="IM858" s="48"/>
      <c r="IN858" s="48"/>
      <c r="IO858" s="48"/>
      <c r="IP858" s="48"/>
      <c r="IQ858" s="48"/>
      <c r="IR858" s="48"/>
      <c r="IS858" s="48"/>
      <c r="IT858" s="48"/>
      <c r="IU858" s="48"/>
      <c r="IV858" s="48"/>
    </row>
    <row r="859" spans="2:256" x14ac:dyDescent="0.2">
      <c r="B859" s="48"/>
      <c r="C859" s="48"/>
      <c r="D859" s="48"/>
      <c r="E859" s="48"/>
      <c r="F859" s="48"/>
      <c r="G859" s="48"/>
      <c r="H859" s="48"/>
      <c r="I859" s="48"/>
      <c r="J859" s="48"/>
      <c r="K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c r="GT859" s="48"/>
      <c r="GU859" s="48"/>
      <c r="GV859" s="48"/>
      <c r="GW859" s="48"/>
      <c r="GX859" s="48"/>
      <c r="GY859" s="48"/>
      <c r="GZ859" s="48"/>
      <c r="HA859" s="48"/>
      <c r="HB859" s="48"/>
      <c r="HC859" s="48"/>
      <c r="HD859" s="48"/>
      <c r="HE859" s="48"/>
      <c r="HF859" s="48"/>
      <c r="HG859" s="48"/>
      <c r="HH859" s="48"/>
      <c r="HI859" s="48"/>
      <c r="HJ859" s="48"/>
      <c r="HK859" s="48"/>
      <c r="HL859" s="48"/>
      <c r="HM859" s="48"/>
      <c r="HN859" s="48"/>
      <c r="HO859" s="48"/>
      <c r="HP859" s="48"/>
      <c r="HQ859" s="48"/>
      <c r="HR859" s="48"/>
      <c r="HS859" s="48"/>
      <c r="HT859" s="48"/>
      <c r="HU859" s="48"/>
      <c r="HV859" s="48"/>
      <c r="HW859" s="48"/>
      <c r="HX859" s="48"/>
      <c r="HY859" s="48"/>
      <c r="HZ859" s="48"/>
      <c r="IA859" s="48"/>
      <c r="IB859" s="48"/>
      <c r="IC859" s="48"/>
      <c r="ID859" s="48"/>
      <c r="IE859" s="48"/>
      <c r="IF859" s="48"/>
      <c r="IG859" s="48"/>
      <c r="IH859" s="48"/>
      <c r="II859" s="48"/>
      <c r="IJ859" s="48"/>
      <c r="IK859" s="48"/>
      <c r="IL859" s="48"/>
      <c r="IM859" s="48"/>
      <c r="IN859" s="48"/>
      <c r="IO859" s="48"/>
      <c r="IP859" s="48"/>
      <c r="IQ859" s="48"/>
      <c r="IR859" s="48"/>
      <c r="IS859" s="48"/>
      <c r="IT859" s="48"/>
      <c r="IU859" s="48"/>
      <c r="IV859" s="48"/>
    </row>
    <row r="860" spans="2:256" x14ac:dyDescent="0.2">
      <c r="B860" s="48"/>
      <c r="C860" s="48"/>
      <c r="D860" s="48"/>
      <c r="E860" s="48"/>
      <c r="F860" s="48"/>
      <c r="G860" s="48"/>
      <c r="H860" s="48"/>
      <c r="I860" s="48"/>
      <c r="J860" s="48"/>
      <c r="K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c r="GT860" s="48"/>
      <c r="GU860" s="48"/>
      <c r="GV860" s="48"/>
      <c r="GW860" s="48"/>
      <c r="GX860" s="48"/>
      <c r="GY860" s="48"/>
      <c r="GZ860" s="48"/>
      <c r="HA860" s="48"/>
      <c r="HB860" s="48"/>
      <c r="HC860" s="48"/>
      <c r="HD860" s="48"/>
      <c r="HE860" s="48"/>
      <c r="HF860" s="48"/>
      <c r="HG860" s="48"/>
      <c r="HH860" s="48"/>
      <c r="HI860" s="48"/>
      <c r="HJ860" s="48"/>
      <c r="HK860" s="48"/>
      <c r="HL860" s="48"/>
      <c r="HM860" s="48"/>
      <c r="HN860" s="48"/>
      <c r="HO860" s="48"/>
      <c r="HP860" s="48"/>
      <c r="HQ860" s="48"/>
      <c r="HR860" s="48"/>
      <c r="HS860" s="48"/>
      <c r="HT860" s="48"/>
      <c r="HU860" s="48"/>
      <c r="HV860" s="48"/>
      <c r="HW860" s="48"/>
      <c r="HX860" s="48"/>
      <c r="HY860" s="48"/>
      <c r="HZ860" s="48"/>
      <c r="IA860" s="48"/>
      <c r="IB860" s="48"/>
      <c r="IC860" s="48"/>
      <c r="ID860" s="48"/>
      <c r="IE860" s="48"/>
      <c r="IF860" s="48"/>
      <c r="IG860" s="48"/>
      <c r="IH860" s="48"/>
      <c r="II860" s="48"/>
      <c r="IJ860" s="48"/>
      <c r="IK860" s="48"/>
      <c r="IL860" s="48"/>
      <c r="IM860" s="48"/>
      <c r="IN860" s="48"/>
      <c r="IO860" s="48"/>
      <c r="IP860" s="48"/>
      <c r="IQ860" s="48"/>
      <c r="IR860" s="48"/>
      <c r="IS860" s="48"/>
      <c r="IT860" s="48"/>
      <c r="IU860" s="48"/>
      <c r="IV860" s="48"/>
    </row>
    <row r="861" spans="2:256" x14ac:dyDescent="0.2">
      <c r="B861" s="48"/>
      <c r="C861" s="48"/>
      <c r="D861" s="48"/>
      <c r="E861" s="48"/>
      <c r="F861" s="48"/>
      <c r="G861" s="48"/>
      <c r="H861" s="48"/>
      <c r="I861" s="48"/>
      <c r="J861" s="48"/>
      <c r="K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c r="GT861" s="48"/>
      <c r="GU861" s="48"/>
      <c r="GV861" s="48"/>
      <c r="GW861" s="48"/>
      <c r="GX861" s="48"/>
      <c r="GY861" s="48"/>
      <c r="GZ861" s="48"/>
      <c r="HA861" s="48"/>
      <c r="HB861" s="48"/>
      <c r="HC861" s="48"/>
      <c r="HD861" s="48"/>
      <c r="HE861" s="48"/>
      <c r="HF861" s="48"/>
      <c r="HG861" s="48"/>
      <c r="HH861" s="48"/>
      <c r="HI861" s="48"/>
      <c r="HJ861" s="48"/>
      <c r="HK861" s="48"/>
      <c r="HL861" s="48"/>
      <c r="HM861" s="48"/>
      <c r="HN861" s="48"/>
      <c r="HO861" s="48"/>
      <c r="HP861" s="48"/>
      <c r="HQ861" s="48"/>
      <c r="HR861" s="48"/>
      <c r="HS861" s="48"/>
      <c r="HT861" s="48"/>
      <c r="HU861" s="48"/>
      <c r="HV861" s="48"/>
      <c r="HW861" s="48"/>
      <c r="HX861" s="48"/>
      <c r="HY861" s="48"/>
      <c r="HZ861" s="48"/>
      <c r="IA861" s="48"/>
      <c r="IB861" s="48"/>
      <c r="IC861" s="48"/>
      <c r="ID861" s="48"/>
      <c r="IE861" s="48"/>
      <c r="IF861" s="48"/>
      <c r="IG861" s="48"/>
      <c r="IH861" s="48"/>
      <c r="II861" s="48"/>
      <c r="IJ861" s="48"/>
      <c r="IK861" s="48"/>
      <c r="IL861" s="48"/>
      <c r="IM861" s="48"/>
      <c r="IN861" s="48"/>
      <c r="IO861" s="48"/>
      <c r="IP861" s="48"/>
      <c r="IQ861" s="48"/>
      <c r="IR861" s="48"/>
      <c r="IS861" s="48"/>
      <c r="IT861" s="48"/>
      <c r="IU861" s="48"/>
      <c r="IV861" s="48"/>
    </row>
    <row r="862" spans="2:256" x14ac:dyDescent="0.2">
      <c r="B862" s="48"/>
      <c r="C862" s="48"/>
      <c r="D862" s="48"/>
      <c r="E862" s="48"/>
      <c r="F862" s="48"/>
      <c r="G862" s="48"/>
      <c r="H862" s="48"/>
      <c r="I862" s="48"/>
      <c r="J862" s="48"/>
      <c r="K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c r="GT862" s="48"/>
      <c r="GU862" s="48"/>
      <c r="GV862" s="48"/>
      <c r="GW862" s="48"/>
      <c r="GX862" s="48"/>
      <c r="GY862" s="48"/>
      <c r="GZ862" s="48"/>
      <c r="HA862" s="48"/>
      <c r="HB862" s="48"/>
      <c r="HC862" s="48"/>
      <c r="HD862" s="48"/>
      <c r="HE862" s="48"/>
      <c r="HF862" s="48"/>
      <c r="HG862" s="48"/>
      <c r="HH862" s="48"/>
      <c r="HI862" s="48"/>
      <c r="HJ862" s="48"/>
      <c r="HK862" s="48"/>
      <c r="HL862" s="48"/>
      <c r="HM862" s="48"/>
      <c r="HN862" s="48"/>
      <c r="HO862" s="48"/>
      <c r="HP862" s="48"/>
      <c r="HQ862" s="48"/>
      <c r="HR862" s="48"/>
      <c r="HS862" s="48"/>
      <c r="HT862" s="48"/>
      <c r="HU862" s="48"/>
      <c r="HV862" s="48"/>
      <c r="HW862" s="48"/>
      <c r="HX862" s="48"/>
      <c r="HY862" s="48"/>
      <c r="HZ862" s="48"/>
      <c r="IA862" s="48"/>
      <c r="IB862" s="48"/>
      <c r="IC862" s="48"/>
      <c r="ID862" s="48"/>
      <c r="IE862" s="48"/>
      <c r="IF862" s="48"/>
      <c r="IG862" s="48"/>
      <c r="IH862" s="48"/>
      <c r="II862" s="48"/>
      <c r="IJ862" s="48"/>
      <c r="IK862" s="48"/>
      <c r="IL862" s="48"/>
      <c r="IM862" s="48"/>
      <c r="IN862" s="48"/>
      <c r="IO862" s="48"/>
      <c r="IP862" s="48"/>
      <c r="IQ862" s="48"/>
      <c r="IR862" s="48"/>
      <c r="IS862" s="48"/>
      <c r="IT862" s="48"/>
      <c r="IU862" s="48"/>
      <c r="IV862" s="48"/>
    </row>
    <row r="863" spans="2:256" x14ac:dyDescent="0.2">
      <c r="B863" s="48"/>
      <c r="C863" s="48"/>
      <c r="D863" s="48"/>
      <c r="E863" s="48"/>
      <c r="F863" s="48"/>
      <c r="G863" s="48"/>
      <c r="H863" s="48"/>
      <c r="I863" s="48"/>
      <c r="J863" s="48"/>
      <c r="K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c r="GT863" s="48"/>
      <c r="GU863" s="48"/>
      <c r="GV863" s="48"/>
      <c r="GW863" s="48"/>
      <c r="GX863" s="48"/>
      <c r="GY863" s="48"/>
      <c r="GZ863" s="48"/>
      <c r="HA863" s="48"/>
      <c r="HB863" s="48"/>
      <c r="HC863" s="48"/>
      <c r="HD863" s="48"/>
      <c r="HE863" s="48"/>
      <c r="HF863" s="48"/>
      <c r="HG863" s="48"/>
      <c r="HH863" s="48"/>
      <c r="HI863" s="48"/>
      <c r="HJ863" s="48"/>
      <c r="HK863" s="48"/>
      <c r="HL863" s="48"/>
      <c r="HM863" s="48"/>
      <c r="HN863" s="48"/>
      <c r="HO863" s="48"/>
      <c r="HP863" s="48"/>
      <c r="HQ863" s="48"/>
      <c r="HR863" s="48"/>
      <c r="HS863" s="48"/>
      <c r="HT863" s="48"/>
      <c r="HU863" s="48"/>
      <c r="HV863" s="48"/>
      <c r="HW863" s="48"/>
      <c r="HX863" s="48"/>
      <c r="HY863" s="48"/>
      <c r="HZ863" s="48"/>
      <c r="IA863" s="48"/>
      <c r="IB863" s="48"/>
      <c r="IC863" s="48"/>
      <c r="ID863" s="48"/>
      <c r="IE863" s="48"/>
      <c r="IF863" s="48"/>
      <c r="IG863" s="48"/>
      <c r="IH863" s="48"/>
      <c r="II863" s="48"/>
      <c r="IJ863" s="48"/>
      <c r="IK863" s="48"/>
      <c r="IL863" s="48"/>
      <c r="IM863" s="48"/>
      <c r="IN863" s="48"/>
      <c r="IO863" s="48"/>
      <c r="IP863" s="48"/>
      <c r="IQ863" s="48"/>
      <c r="IR863" s="48"/>
      <c r="IS863" s="48"/>
      <c r="IT863" s="48"/>
      <c r="IU863" s="48"/>
      <c r="IV863" s="48"/>
    </row>
    <row r="864" spans="2:256" x14ac:dyDescent="0.2">
      <c r="B864" s="48"/>
      <c r="C864" s="48"/>
      <c r="D864" s="48"/>
      <c r="E864" s="48"/>
      <c r="F864" s="48"/>
      <c r="G864" s="48"/>
      <c r="H864" s="48"/>
      <c r="I864" s="48"/>
      <c r="J864" s="48"/>
      <c r="K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c r="GT864" s="48"/>
      <c r="GU864" s="48"/>
      <c r="GV864" s="48"/>
      <c r="GW864" s="48"/>
      <c r="GX864" s="48"/>
      <c r="GY864" s="48"/>
      <c r="GZ864" s="48"/>
      <c r="HA864" s="48"/>
      <c r="HB864" s="48"/>
      <c r="HC864" s="48"/>
      <c r="HD864" s="48"/>
      <c r="HE864" s="48"/>
      <c r="HF864" s="48"/>
      <c r="HG864" s="48"/>
      <c r="HH864" s="48"/>
      <c r="HI864" s="48"/>
      <c r="HJ864" s="48"/>
      <c r="HK864" s="48"/>
      <c r="HL864" s="48"/>
      <c r="HM864" s="48"/>
      <c r="HN864" s="48"/>
      <c r="HO864" s="48"/>
      <c r="HP864" s="48"/>
      <c r="HQ864" s="48"/>
      <c r="HR864" s="48"/>
      <c r="HS864" s="48"/>
      <c r="HT864" s="48"/>
      <c r="HU864" s="48"/>
      <c r="HV864" s="48"/>
      <c r="HW864" s="48"/>
      <c r="HX864" s="48"/>
      <c r="HY864" s="48"/>
      <c r="HZ864" s="48"/>
      <c r="IA864" s="48"/>
      <c r="IB864" s="48"/>
      <c r="IC864" s="48"/>
      <c r="ID864" s="48"/>
      <c r="IE864" s="48"/>
      <c r="IF864" s="48"/>
      <c r="IG864" s="48"/>
      <c r="IH864" s="48"/>
      <c r="II864" s="48"/>
      <c r="IJ864" s="48"/>
      <c r="IK864" s="48"/>
      <c r="IL864" s="48"/>
      <c r="IM864" s="48"/>
      <c r="IN864" s="48"/>
      <c r="IO864" s="48"/>
      <c r="IP864" s="48"/>
      <c r="IQ864" s="48"/>
      <c r="IR864" s="48"/>
      <c r="IS864" s="48"/>
      <c r="IT864" s="48"/>
      <c r="IU864" s="48"/>
      <c r="IV864" s="48"/>
    </row>
    <row r="865" spans="2:256" x14ac:dyDescent="0.2">
      <c r="B865" s="48"/>
      <c r="C865" s="48"/>
      <c r="D865" s="48"/>
      <c r="E865" s="48"/>
      <c r="F865" s="48"/>
      <c r="G865" s="48"/>
      <c r="H865" s="48"/>
      <c r="I865" s="48"/>
      <c r="J865" s="48"/>
      <c r="K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c r="GT865" s="48"/>
      <c r="GU865" s="48"/>
      <c r="GV865" s="48"/>
      <c r="GW865" s="48"/>
      <c r="GX865" s="48"/>
      <c r="GY865" s="48"/>
      <c r="GZ865" s="48"/>
      <c r="HA865" s="48"/>
      <c r="HB865" s="48"/>
      <c r="HC865" s="48"/>
      <c r="HD865" s="48"/>
      <c r="HE865" s="48"/>
      <c r="HF865" s="48"/>
      <c r="HG865" s="48"/>
      <c r="HH865" s="48"/>
      <c r="HI865" s="48"/>
      <c r="HJ865" s="48"/>
      <c r="HK865" s="48"/>
      <c r="HL865" s="48"/>
      <c r="HM865" s="48"/>
      <c r="HN865" s="48"/>
      <c r="HO865" s="48"/>
      <c r="HP865" s="48"/>
      <c r="HQ865" s="48"/>
      <c r="HR865" s="48"/>
      <c r="HS865" s="48"/>
      <c r="HT865" s="48"/>
      <c r="HU865" s="48"/>
      <c r="HV865" s="48"/>
      <c r="HW865" s="48"/>
      <c r="HX865" s="48"/>
      <c r="HY865" s="48"/>
      <c r="HZ865" s="48"/>
      <c r="IA865" s="48"/>
      <c r="IB865" s="48"/>
      <c r="IC865" s="48"/>
      <c r="ID865" s="48"/>
      <c r="IE865" s="48"/>
      <c r="IF865" s="48"/>
      <c r="IG865" s="48"/>
      <c r="IH865" s="48"/>
      <c r="II865" s="48"/>
      <c r="IJ865" s="48"/>
      <c r="IK865" s="48"/>
      <c r="IL865" s="48"/>
      <c r="IM865" s="48"/>
      <c r="IN865" s="48"/>
      <c r="IO865" s="48"/>
      <c r="IP865" s="48"/>
      <c r="IQ865" s="48"/>
      <c r="IR865" s="48"/>
      <c r="IS865" s="48"/>
      <c r="IT865" s="48"/>
      <c r="IU865" s="48"/>
      <c r="IV865" s="48"/>
    </row>
    <row r="866" spans="2:256" x14ac:dyDescent="0.2">
      <c r="B866" s="48"/>
      <c r="C866" s="48"/>
      <c r="D866" s="48"/>
      <c r="E866" s="48"/>
      <c r="F866" s="48"/>
      <c r="G866" s="48"/>
      <c r="H866" s="48"/>
      <c r="I866" s="48"/>
      <c r="J866" s="48"/>
      <c r="K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c r="GT866" s="48"/>
      <c r="GU866" s="48"/>
      <c r="GV866" s="48"/>
      <c r="GW866" s="48"/>
      <c r="GX866" s="48"/>
      <c r="GY866" s="48"/>
      <c r="GZ866" s="48"/>
      <c r="HA866" s="48"/>
      <c r="HB866" s="48"/>
      <c r="HC866" s="48"/>
      <c r="HD866" s="48"/>
      <c r="HE866" s="48"/>
      <c r="HF866" s="48"/>
      <c r="HG866" s="48"/>
      <c r="HH866" s="48"/>
      <c r="HI866" s="48"/>
      <c r="HJ866" s="48"/>
      <c r="HK866" s="48"/>
      <c r="HL866" s="48"/>
      <c r="HM866" s="48"/>
      <c r="HN866" s="48"/>
      <c r="HO866" s="48"/>
      <c r="HP866" s="48"/>
      <c r="HQ866" s="48"/>
      <c r="HR866" s="48"/>
      <c r="HS866" s="48"/>
      <c r="HT866" s="48"/>
      <c r="HU866" s="48"/>
      <c r="HV866" s="48"/>
      <c r="HW866" s="48"/>
      <c r="HX866" s="48"/>
      <c r="HY866" s="48"/>
      <c r="HZ866" s="48"/>
      <c r="IA866" s="48"/>
      <c r="IB866" s="48"/>
      <c r="IC866" s="48"/>
      <c r="ID866" s="48"/>
      <c r="IE866" s="48"/>
      <c r="IF866" s="48"/>
      <c r="IG866" s="48"/>
      <c r="IH866" s="48"/>
      <c r="II866" s="48"/>
      <c r="IJ866" s="48"/>
      <c r="IK866" s="48"/>
      <c r="IL866" s="48"/>
      <c r="IM866" s="48"/>
      <c r="IN866" s="48"/>
      <c r="IO866" s="48"/>
      <c r="IP866" s="48"/>
      <c r="IQ866" s="48"/>
      <c r="IR866" s="48"/>
      <c r="IS866" s="48"/>
      <c r="IT866" s="48"/>
      <c r="IU866" s="48"/>
      <c r="IV866" s="48"/>
    </row>
    <row r="867" spans="2:256" x14ac:dyDescent="0.2">
      <c r="B867" s="48"/>
      <c r="C867" s="48"/>
      <c r="D867" s="48"/>
      <c r="E867" s="48"/>
      <c r="F867" s="48"/>
      <c r="G867" s="48"/>
      <c r="H867" s="48"/>
      <c r="I867" s="48"/>
      <c r="J867" s="48"/>
      <c r="K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c r="GT867" s="48"/>
      <c r="GU867" s="48"/>
      <c r="GV867" s="48"/>
      <c r="GW867" s="48"/>
      <c r="GX867" s="48"/>
      <c r="GY867" s="48"/>
      <c r="GZ867" s="48"/>
      <c r="HA867" s="48"/>
      <c r="HB867" s="48"/>
      <c r="HC867" s="48"/>
      <c r="HD867" s="48"/>
      <c r="HE867" s="48"/>
      <c r="HF867" s="48"/>
      <c r="HG867" s="48"/>
      <c r="HH867" s="48"/>
      <c r="HI867" s="48"/>
      <c r="HJ867" s="48"/>
      <c r="HK867" s="48"/>
      <c r="HL867" s="48"/>
      <c r="HM867" s="48"/>
      <c r="HN867" s="48"/>
      <c r="HO867" s="48"/>
      <c r="HP867" s="48"/>
      <c r="HQ867" s="48"/>
      <c r="HR867" s="48"/>
      <c r="HS867" s="48"/>
      <c r="HT867" s="48"/>
      <c r="HU867" s="48"/>
      <c r="HV867" s="48"/>
      <c r="HW867" s="48"/>
      <c r="HX867" s="48"/>
      <c r="HY867" s="48"/>
      <c r="HZ867" s="48"/>
      <c r="IA867" s="48"/>
      <c r="IB867" s="48"/>
      <c r="IC867" s="48"/>
      <c r="ID867" s="48"/>
      <c r="IE867" s="48"/>
      <c r="IF867" s="48"/>
      <c r="IG867" s="48"/>
      <c r="IH867" s="48"/>
      <c r="II867" s="48"/>
      <c r="IJ867" s="48"/>
      <c r="IK867" s="48"/>
      <c r="IL867" s="48"/>
      <c r="IM867" s="48"/>
      <c r="IN867" s="48"/>
      <c r="IO867" s="48"/>
      <c r="IP867" s="48"/>
      <c r="IQ867" s="48"/>
      <c r="IR867" s="48"/>
      <c r="IS867" s="48"/>
      <c r="IT867" s="48"/>
      <c r="IU867" s="48"/>
      <c r="IV867" s="48"/>
    </row>
    <row r="868" spans="2:256" x14ac:dyDescent="0.2">
      <c r="B868" s="48"/>
      <c r="C868" s="48"/>
      <c r="D868" s="48"/>
      <c r="E868" s="48"/>
      <c r="F868" s="48"/>
      <c r="G868" s="48"/>
      <c r="H868" s="48"/>
      <c r="I868" s="48"/>
      <c r="J868" s="48"/>
      <c r="K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c r="GT868" s="48"/>
      <c r="GU868" s="48"/>
      <c r="GV868" s="48"/>
      <c r="GW868" s="48"/>
      <c r="GX868" s="48"/>
      <c r="GY868" s="48"/>
      <c r="GZ868" s="48"/>
      <c r="HA868" s="48"/>
      <c r="HB868" s="48"/>
      <c r="HC868" s="48"/>
      <c r="HD868" s="48"/>
      <c r="HE868" s="48"/>
      <c r="HF868" s="48"/>
      <c r="HG868" s="48"/>
      <c r="HH868" s="48"/>
      <c r="HI868" s="48"/>
      <c r="HJ868" s="48"/>
      <c r="HK868" s="48"/>
      <c r="HL868" s="48"/>
      <c r="HM868" s="48"/>
      <c r="HN868" s="48"/>
      <c r="HO868" s="48"/>
      <c r="HP868" s="48"/>
      <c r="HQ868" s="48"/>
      <c r="HR868" s="48"/>
      <c r="HS868" s="48"/>
      <c r="HT868" s="48"/>
      <c r="HU868" s="48"/>
      <c r="HV868" s="48"/>
      <c r="HW868" s="48"/>
      <c r="HX868" s="48"/>
      <c r="HY868" s="48"/>
      <c r="HZ868" s="48"/>
      <c r="IA868" s="48"/>
      <c r="IB868" s="48"/>
      <c r="IC868" s="48"/>
      <c r="ID868" s="48"/>
      <c r="IE868" s="48"/>
      <c r="IF868" s="48"/>
      <c r="IG868" s="48"/>
      <c r="IH868" s="48"/>
      <c r="II868" s="48"/>
      <c r="IJ868" s="48"/>
      <c r="IK868" s="48"/>
      <c r="IL868" s="48"/>
      <c r="IM868" s="48"/>
      <c r="IN868" s="48"/>
      <c r="IO868" s="48"/>
      <c r="IP868" s="48"/>
      <c r="IQ868" s="48"/>
      <c r="IR868" s="48"/>
      <c r="IS868" s="48"/>
      <c r="IT868" s="48"/>
      <c r="IU868" s="48"/>
      <c r="IV868" s="48"/>
    </row>
    <row r="869" spans="2:256" x14ac:dyDescent="0.2">
      <c r="B869" s="48"/>
      <c r="C869" s="48"/>
      <c r="D869" s="48"/>
      <c r="E869" s="48"/>
      <c r="F869" s="48"/>
      <c r="G869" s="48"/>
      <c r="H869" s="48"/>
      <c r="I869" s="48"/>
      <c r="J869" s="48"/>
      <c r="K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c r="BQ869" s="48"/>
      <c r="BR869" s="48"/>
      <c r="BS869" s="48"/>
      <c r="BT869" s="48"/>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48"/>
      <c r="DF869" s="48"/>
      <c r="DG869" s="48"/>
      <c r="DH869" s="48"/>
      <c r="DI869" s="48"/>
      <c r="DJ869" s="48"/>
      <c r="DK869" s="48"/>
      <c r="DL869" s="48"/>
      <c r="DM869" s="48"/>
      <c r="DN869" s="48"/>
      <c r="DO869" s="48"/>
      <c r="DP869" s="48"/>
      <c r="DQ869" s="48"/>
      <c r="DR869" s="48"/>
      <c r="DS869" s="48"/>
      <c r="DT869" s="48"/>
      <c r="DU869" s="48"/>
      <c r="DV869" s="48"/>
      <c r="DW869" s="48"/>
      <c r="DX869" s="48"/>
      <c r="DY869" s="48"/>
      <c r="DZ869" s="48"/>
      <c r="EA869" s="48"/>
      <c r="EB869" s="48"/>
      <c r="EC869" s="48"/>
      <c r="ED869" s="48"/>
      <c r="EE869" s="48"/>
      <c r="EF869" s="48"/>
      <c r="EG869" s="48"/>
      <c r="EH869" s="48"/>
      <c r="EI869" s="48"/>
      <c r="EJ869" s="48"/>
      <c r="EK869" s="48"/>
      <c r="EL869" s="48"/>
      <c r="EM869" s="48"/>
      <c r="EN869" s="48"/>
      <c r="EO869" s="48"/>
      <c r="EP869" s="48"/>
      <c r="EQ869" s="48"/>
      <c r="ER869" s="48"/>
      <c r="ES869" s="48"/>
      <c r="ET869" s="48"/>
      <c r="EU869" s="48"/>
      <c r="EV869" s="48"/>
      <c r="EW869" s="48"/>
      <c r="EX869" s="48"/>
      <c r="EY869" s="48"/>
      <c r="EZ869" s="48"/>
      <c r="FA869" s="48"/>
      <c r="FB869" s="48"/>
      <c r="FC869" s="48"/>
      <c r="FD869" s="48"/>
      <c r="FE869" s="48"/>
      <c r="FF869" s="48"/>
      <c r="FG869" s="48"/>
      <c r="FH869" s="48"/>
      <c r="FI869" s="48"/>
      <c r="FJ869" s="48"/>
      <c r="FK869" s="48"/>
      <c r="FL869" s="48"/>
      <c r="FM869" s="48"/>
      <c r="FN869" s="48"/>
      <c r="FO869" s="48"/>
      <c r="FP869" s="48"/>
      <c r="FQ869" s="48"/>
      <c r="FR869" s="48"/>
      <c r="FS869" s="48"/>
      <c r="FT869" s="48"/>
      <c r="FU869" s="48"/>
      <c r="FV869" s="48"/>
      <c r="FW869" s="48"/>
      <c r="FX869" s="48"/>
      <c r="FY869" s="48"/>
      <c r="FZ869" s="48"/>
      <c r="GA869" s="48"/>
      <c r="GB869" s="48"/>
      <c r="GC869" s="48"/>
      <c r="GD869" s="48"/>
      <c r="GE869" s="48"/>
      <c r="GF869" s="48"/>
      <c r="GG869" s="48"/>
      <c r="GH869" s="48"/>
      <c r="GI869" s="48"/>
      <c r="GJ869" s="48"/>
      <c r="GK869" s="48"/>
      <c r="GL869" s="48"/>
      <c r="GM869" s="48"/>
      <c r="GN869" s="48"/>
      <c r="GO869" s="48"/>
      <c r="GP869" s="48"/>
      <c r="GQ869" s="48"/>
      <c r="GR869" s="48"/>
      <c r="GS869" s="48"/>
      <c r="GT869" s="48"/>
      <c r="GU869" s="48"/>
      <c r="GV869" s="48"/>
      <c r="GW869" s="48"/>
      <c r="GX869" s="48"/>
      <c r="GY869" s="48"/>
      <c r="GZ869" s="48"/>
      <c r="HA869" s="48"/>
      <c r="HB869" s="48"/>
      <c r="HC869" s="48"/>
      <c r="HD869" s="48"/>
      <c r="HE869" s="48"/>
      <c r="HF869" s="48"/>
      <c r="HG869" s="48"/>
      <c r="HH869" s="48"/>
      <c r="HI869" s="48"/>
      <c r="HJ869" s="48"/>
      <c r="HK869" s="48"/>
      <c r="HL869" s="48"/>
      <c r="HM869" s="48"/>
      <c r="HN869" s="48"/>
      <c r="HO869" s="48"/>
      <c r="HP869" s="48"/>
      <c r="HQ869" s="48"/>
      <c r="HR869" s="48"/>
      <c r="HS869" s="48"/>
      <c r="HT869" s="48"/>
      <c r="HU869" s="48"/>
      <c r="HV869" s="48"/>
      <c r="HW869" s="48"/>
      <c r="HX869" s="48"/>
      <c r="HY869" s="48"/>
      <c r="HZ869" s="48"/>
      <c r="IA869" s="48"/>
      <c r="IB869" s="48"/>
      <c r="IC869" s="48"/>
      <c r="ID869" s="48"/>
      <c r="IE869" s="48"/>
      <c r="IF869" s="48"/>
      <c r="IG869" s="48"/>
      <c r="IH869" s="48"/>
      <c r="II869" s="48"/>
      <c r="IJ869" s="48"/>
      <c r="IK869" s="48"/>
      <c r="IL869" s="48"/>
      <c r="IM869" s="48"/>
      <c r="IN869" s="48"/>
      <c r="IO869" s="48"/>
      <c r="IP869" s="48"/>
      <c r="IQ869" s="48"/>
      <c r="IR869" s="48"/>
      <c r="IS869" s="48"/>
      <c r="IT869" s="48"/>
      <c r="IU869" s="48"/>
      <c r="IV869" s="48"/>
    </row>
    <row r="870" spans="2:256" x14ac:dyDescent="0.2">
      <c r="B870" s="48"/>
      <c r="C870" s="48"/>
      <c r="D870" s="48"/>
      <c r="E870" s="48"/>
      <c r="F870" s="48"/>
      <c r="G870" s="48"/>
      <c r="H870" s="48"/>
      <c r="I870" s="48"/>
      <c r="J870" s="48"/>
      <c r="K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M870" s="48"/>
      <c r="EN870" s="48"/>
      <c r="EO870" s="48"/>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c r="GL870" s="48"/>
      <c r="GM870" s="48"/>
      <c r="GN870" s="48"/>
      <c r="GO870" s="48"/>
      <c r="GP870" s="48"/>
      <c r="GQ870" s="48"/>
      <c r="GR870" s="48"/>
      <c r="GS870" s="48"/>
      <c r="GT870" s="48"/>
      <c r="GU870" s="48"/>
      <c r="GV870" s="48"/>
      <c r="GW870" s="48"/>
      <c r="GX870" s="48"/>
      <c r="GY870" s="48"/>
      <c r="GZ870" s="48"/>
      <c r="HA870" s="48"/>
      <c r="HB870" s="48"/>
      <c r="HC870" s="48"/>
      <c r="HD870" s="48"/>
      <c r="HE870" s="48"/>
      <c r="HF870" s="48"/>
      <c r="HG870" s="48"/>
      <c r="HH870" s="48"/>
      <c r="HI870" s="48"/>
      <c r="HJ870" s="48"/>
      <c r="HK870" s="48"/>
      <c r="HL870" s="48"/>
      <c r="HM870" s="48"/>
      <c r="HN870" s="48"/>
      <c r="HO870" s="48"/>
      <c r="HP870" s="48"/>
      <c r="HQ870" s="48"/>
      <c r="HR870" s="48"/>
      <c r="HS870" s="48"/>
      <c r="HT870" s="48"/>
      <c r="HU870" s="48"/>
      <c r="HV870" s="48"/>
      <c r="HW870" s="48"/>
      <c r="HX870" s="48"/>
      <c r="HY870" s="48"/>
      <c r="HZ870" s="48"/>
      <c r="IA870" s="48"/>
      <c r="IB870" s="48"/>
      <c r="IC870" s="48"/>
      <c r="ID870" s="48"/>
      <c r="IE870" s="48"/>
      <c r="IF870" s="48"/>
      <c r="IG870" s="48"/>
      <c r="IH870" s="48"/>
      <c r="II870" s="48"/>
      <c r="IJ870" s="48"/>
      <c r="IK870" s="48"/>
      <c r="IL870" s="48"/>
      <c r="IM870" s="48"/>
      <c r="IN870" s="48"/>
      <c r="IO870" s="48"/>
      <c r="IP870" s="48"/>
      <c r="IQ870" s="48"/>
      <c r="IR870" s="48"/>
      <c r="IS870" s="48"/>
      <c r="IT870" s="48"/>
      <c r="IU870" s="48"/>
      <c r="IV870" s="48"/>
    </row>
    <row r="871" spans="2:256" x14ac:dyDescent="0.2">
      <c r="B871" s="48"/>
      <c r="C871" s="48"/>
      <c r="D871" s="48"/>
      <c r="E871" s="48"/>
      <c r="F871" s="48"/>
      <c r="G871" s="48"/>
      <c r="H871" s="48"/>
      <c r="I871" s="48"/>
      <c r="J871" s="48"/>
      <c r="K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c r="GT871" s="48"/>
      <c r="GU871" s="48"/>
      <c r="GV871" s="48"/>
      <c r="GW871" s="48"/>
      <c r="GX871" s="48"/>
      <c r="GY871" s="48"/>
      <c r="GZ871" s="48"/>
      <c r="HA871" s="48"/>
      <c r="HB871" s="48"/>
      <c r="HC871" s="48"/>
      <c r="HD871" s="48"/>
      <c r="HE871" s="48"/>
      <c r="HF871" s="48"/>
      <c r="HG871" s="48"/>
      <c r="HH871" s="48"/>
      <c r="HI871" s="48"/>
      <c r="HJ871" s="48"/>
      <c r="HK871" s="48"/>
      <c r="HL871" s="48"/>
      <c r="HM871" s="48"/>
      <c r="HN871" s="48"/>
      <c r="HO871" s="48"/>
      <c r="HP871" s="48"/>
      <c r="HQ871" s="48"/>
      <c r="HR871" s="48"/>
      <c r="HS871" s="48"/>
      <c r="HT871" s="48"/>
      <c r="HU871" s="48"/>
      <c r="HV871" s="48"/>
      <c r="HW871" s="48"/>
      <c r="HX871" s="48"/>
      <c r="HY871" s="48"/>
      <c r="HZ871" s="48"/>
      <c r="IA871" s="48"/>
      <c r="IB871" s="48"/>
      <c r="IC871" s="48"/>
      <c r="ID871" s="48"/>
      <c r="IE871" s="48"/>
      <c r="IF871" s="48"/>
      <c r="IG871" s="48"/>
      <c r="IH871" s="48"/>
      <c r="II871" s="48"/>
      <c r="IJ871" s="48"/>
      <c r="IK871" s="48"/>
      <c r="IL871" s="48"/>
      <c r="IM871" s="48"/>
      <c r="IN871" s="48"/>
      <c r="IO871" s="48"/>
      <c r="IP871" s="48"/>
      <c r="IQ871" s="48"/>
      <c r="IR871" s="48"/>
      <c r="IS871" s="48"/>
      <c r="IT871" s="48"/>
      <c r="IU871" s="48"/>
      <c r="IV871" s="48"/>
    </row>
    <row r="872" spans="2:256" x14ac:dyDescent="0.2">
      <c r="B872" s="48"/>
      <c r="C872" s="48"/>
      <c r="D872" s="48"/>
      <c r="E872" s="48"/>
      <c r="F872" s="48"/>
      <c r="G872" s="48"/>
      <c r="H872" s="48"/>
      <c r="I872" s="48"/>
      <c r="J872" s="48"/>
      <c r="K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c r="HD872" s="48"/>
      <c r="HE872" s="48"/>
      <c r="HF872" s="48"/>
      <c r="HG872" s="48"/>
      <c r="HH872" s="48"/>
      <c r="HI872" s="48"/>
      <c r="HJ872" s="48"/>
      <c r="HK872" s="48"/>
      <c r="HL872" s="48"/>
      <c r="HM872" s="48"/>
      <c r="HN872" s="48"/>
      <c r="HO872" s="48"/>
      <c r="HP872" s="48"/>
      <c r="HQ872" s="48"/>
      <c r="HR872" s="48"/>
      <c r="HS872" s="48"/>
      <c r="HT872" s="48"/>
      <c r="HU872" s="48"/>
      <c r="HV872" s="48"/>
      <c r="HW872" s="48"/>
      <c r="HX872" s="48"/>
      <c r="HY872" s="48"/>
      <c r="HZ872" s="48"/>
      <c r="IA872" s="48"/>
      <c r="IB872" s="48"/>
      <c r="IC872" s="48"/>
      <c r="ID872" s="48"/>
      <c r="IE872" s="48"/>
      <c r="IF872" s="48"/>
      <c r="IG872" s="48"/>
      <c r="IH872" s="48"/>
      <c r="II872" s="48"/>
      <c r="IJ872" s="48"/>
      <c r="IK872" s="48"/>
      <c r="IL872" s="48"/>
      <c r="IM872" s="48"/>
      <c r="IN872" s="48"/>
      <c r="IO872" s="48"/>
      <c r="IP872" s="48"/>
      <c r="IQ872" s="48"/>
      <c r="IR872" s="48"/>
      <c r="IS872" s="48"/>
      <c r="IT872" s="48"/>
      <c r="IU872" s="48"/>
      <c r="IV872" s="48"/>
    </row>
    <row r="873" spans="2:256" x14ac:dyDescent="0.2">
      <c r="B873" s="48"/>
      <c r="C873" s="48"/>
      <c r="D873" s="48"/>
      <c r="E873" s="48"/>
      <c r="F873" s="48"/>
      <c r="G873" s="48"/>
      <c r="H873" s="48"/>
      <c r="I873" s="48"/>
      <c r="J873" s="48"/>
      <c r="K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c r="GT873" s="48"/>
      <c r="GU873" s="48"/>
      <c r="GV873" s="48"/>
      <c r="GW873" s="48"/>
      <c r="GX873" s="48"/>
      <c r="GY873" s="48"/>
      <c r="GZ873" s="48"/>
      <c r="HA873" s="48"/>
      <c r="HB873" s="48"/>
      <c r="HC873" s="48"/>
      <c r="HD873" s="48"/>
      <c r="HE873" s="48"/>
      <c r="HF873" s="48"/>
      <c r="HG873" s="48"/>
      <c r="HH873" s="48"/>
      <c r="HI873" s="48"/>
      <c r="HJ873" s="48"/>
      <c r="HK873" s="48"/>
      <c r="HL873" s="48"/>
      <c r="HM873" s="48"/>
      <c r="HN873" s="48"/>
      <c r="HO873" s="48"/>
      <c r="HP873" s="48"/>
      <c r="HQ873" s="48"/>
      <c r="HR873" s="48"/>
      <c r="HS873" s="48"/>
      <c r="HT873" s="48"/>
      <c r="HU873" s="48"/>
      <c r="HV873" s="48"/>
      <c r="HW873" s="48"/>
      <c r="HX873" s="48"/>
      <c r="HY873" s="48"/>
      <c r="HZ873" s="48"/>
      <c r="IA873" s="48"/>
      <c r="IB873" s="48"/>
      <c r="IC873" s="48"/>
      <c r="ID873" s="48"/>
      <c r="IE873" s="48"/>
      <c r="IF873" s="48"/>
      <c r="IG873" s="48"/>
      <c r="IH873" s="48"/>
      <c r="II873" s="48"/>
      <c r="IJ873" s="48"/>
      <c r="IK873" s="48"/>
      <c r="IL873" s="48"/>
      <c r="IM873" s="48"/>
      <c r="IN873" s="48"/>
      <c r="IO873" s="48"/>
      <c r="IP873" s="48"/>
      <c r="IQ873" s="48"/>
      <c r="IR873" s="48"/>
      <c r="IS873" s="48"/>
      <c r="IT873" s="48"/>
      <c r="IU873" s="48"/>
      <c r="IV873" s="48"/>
    </row>
    <row r="874" spans="2:256" x14ac:dyDescent="0.2">
      <c r="B874" s="48"/>
      <c r="C874" s="48"/>
      <c r="D874" s="48"/>
      <c r="E874" s="48"/>
      <c r="F874" s="48"/>
      <c r="G874" s="48"/>
      <c r="H874" s="48"/>
      <c r="I874" s="48"/>
      <c r="J874" s="48"/>
      <c r="K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c r="GT874" s="48"/>
      <c r="GU874" s="48"/>
      <c r="GV874" s="48"/>
      <c r="GW874" s="48"/>
      <c r="GX874" s="48"/>
      <c r="GY874" s="48"/>
      <c r="GZ874" s="48"/>
      <c r="HA874" s="48"/>
      <c r="HB874" s="48"/>
      <c r="HC874" s="48"/>
      <c r="HD874" s="48"/>
      <c r="HE874" s="48"/>
      <c r="HF874" s="48"/>
      <c r="HG874" s="48"/>
      <c r="HH874" s="48"/>
      <c r="HI874" s="48"/>
      <c r="HJ874" s="48"/>
      <c r="HK874" s="48"/>
      <c r="HL874" s="48"/>
      <c r="HM874" s="48"/>
      <c r="HN874" s="48"/>
      <c r="HO874" s="48"/>
      <c r="HP874" s="48"/>
      <c r="HQ874" s="48"/>
      <c r="HR874" s="48"/>
      <c r="HS874" s="48"/>
      <c r="HT874" s="48"/>
      <c r="HU874" s="48"/>
      <c r="HV874" s="48"/>
      <c r="HW874" s="48"/>
      <c r="HX874" s="48"/>
      <c r="HY874" s="48"/>
      <c r="HZ874" s="48"/>
      <c r="IA874" s="48"/>
      <c r="IB874" s="48"/>
      <c r="IC874" s="48"/>
      <c r="ID874" s="48"/>
      <c r="IE874" s="48"/>
      <c r="IF874" s="48"/>
      <c r="IG874" s="48"/>
      <c r="IH874" s="48"/>
      <c r="II874" s="48"/>
      <c r="IJ874" s="48"/>
      <c r="IK874" s="48"/>
      <c r="IL874" s="48"/>
      <c r="IM874" s="48"/>
      <c r="IN874" s="48"/>
      <c r="IO874" s="48"/>
      <c r="IP874" s="48"/>
      <c r="IQ874" s="48"/>
      <c r="IR874" s="48"/>
      <c r="IS874" s="48"/>
      <c r="IT874" s="48"/>
      <c r="IU874" s="48"/>
      <c r="IV874" s="48"/>
    </row>
    <row r="875" spans="2:256" x14ac:dyDescent="0.2">
      <c r="B875" s="48"/>
      <c r="C875" s="48"/>
      <c r="D875" s="48"/>
      <c r="E875" s="48"/>
      <c r="F875" s="48"/>
      <c r="G875" s="48"/>
      <c r="H875" s="48"/>
      <c r="I875" s="48"/>
      <c r="J875" s="48"/>
      <c r="K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c r="GT875" s="48"/>
      <c r="GU875" s="48"/>
      <c r="GV875" s="48"/>
      <c r="GW875" s="48"/>
      <c r="GX875" s="48"/>
      <c r="GY875" s="48"/>
      <c r="GZ875" s="48"/>
      <c r="HA875" s="48"/>
      <c r="HB875" s="48"/>
      <c r="HC875" s="48"/>
      <c r="HD875" s="48"/>
      <c r="HE875" s="48"/>
      <c r="HF875" s="48"/>
      <c r="HG875" s="48"/>
      <c r="HH875" s="48"/>
      <c r="HI875" s="48"/>
      <c r="HJ875" s="48"/>
      <c r="HK875" s="48"/>
      <c r="HL875" s="48"/>
      <c r="HM875" s="48"/>
      <c r="HN875" s="48"/>
      <c r="HO875" s="48"/>
      <c r="HP875" s="48"/>
      <c r="HQ875" s="48"/>
      <c r="HR875" s="48"/>
      <c r="HS875" s="48"/>
      <c r="HT875" s="48"/>
      <c r="HU875" s="48"/>
      <c r="HV875" s="48"/>
      <c r="HW875" s="48"/>
      <c r="HX875" s="48"/>
      <c r="HY875" s="48"/>
      <c r="HZ875" s="48"/>
      <c r="IA875" s="48"/>
      <c r="IB875" s="48"/>
      <c r="IC875" s="48"/>
      <c r="ID875" s="48"/>
      <c r="IE875" s="48"/>
      <c r="IF875" s="48"/>
      <c r="IG875" s="48"/>
      <c r="IH875" s="48"/>
      <c r="II875" s="48"/>
      <c r="IJ875" s="48"/>
      <c r="IK875" s="48"/>
      <c r="IL875" s="48"/>
      <c r="IM875" s="48"/>
      <c r="IN875" s="48"/>
      <c r="IO875" s="48"/>
      <c r="IP875" s="48"/>
      <c r="IQ875" s="48"/>
      <c r="IR875" s="48"/>
      <c r="IS875" s="48"/>
      <c r="IT875" s="48"/>
      <c r="IU875" s="48"/>
      <c r="IV875" s="48"/>
    </row>
    <row r="876" spans="2:256" x14ac:dyDescent="0.2">
      <c r="B876" s="48"/>
      <c r="C876" s="48"/>
      <c r="D876" s="48"/>
      <c r="E876" s="48"/>
      <c r="F876" s="48"/>
      <c r="G876" s="48"/>
      <c r="H876" s="48"/>
      <c r="I876" s="48"/>
      <c r="J876" s="48"/>
      <c r="K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c r="GT876" s="48"/>
      <c r="GU876" s="48"/>
      <c r="GV876" s="48"/>
      <c r="GW876" s="48"/>
      <c r="GX876" s="48"/>
      <c r="GY876" s="48"/>
      <c r="GZ876" s="48"/>
      <c r="HA876" s="48"/>
      <c r="HB876" s="48"/>
      <c r="HC876" s="48"/>
      <c r="HD876" s="48"/>
      <c r="HE876" s="48"/>
      <c r="HF876" s="48"/>
      <c r="HG876" s="48"/>
      <c r="HH876" s="48"/>
      <c r="HI876" s="48"/>
      <c r="HJ876" s="48"/>
      <c r="HK876" s="48"/>
      <c r="HL876" s="48"/>
      <c r="HM876" s="48"/>
      <c r="HN876" s="48"/>
      <c r="HO876" s="48"/>
      <c r="HP876" s="48"/>
      <c r="HQ876" s="48"/>
      <c r="HR876" s="48"/>
      <c r="HS876" s="48"/>
      <c r="HT876" s="48"/>
      <c r="HU876" s="48"/>
      <c r="HV876" s="48"/>
      <c r="HW876" s="48"/>
      <c r="HX876" s="48"/>
      <c r="HY876" s="48"/>
      <c r="HZ876" s="48"/>
      <c r="IA876" s="48"/>
      <c r="IB876" s="48"/>
      <c r="IC876" s="48"/>
      <c r="ID876" s="48"/>
      <c r="IE876" s="48"/>
      <c r="IF876" s="48"/>
      <c r="IG876" s="48"/>
      <c r="IH876" s="48"/>
      <c r="II876" s="48"/>
      <c r="IJ876" s="48"/>
      <c r="IK876" s="48"/>
      <c r="IL876" s="48"/>
      <c r="IM876" s="48"/>
      <c r="IN876" s="48"/>
      <c r="IO876" s="48"/>
      <c r="IP876" s="48"/>
      <c r="IQ876" s="48"/>
      <c r="IR876" s="48"/>
      <c r="IS876" s="48"/>
      <c r="IT876" s="48"/>
      <c r="IU876" s="48"/>
      <c r="IV876" s="48"/>
    </row>
    <row r="877" spans="2:256" x14ac:dyDescent="0.2">
      <c r="B877" s="48"/>
      <c r="C877" s="48"/>
      <c r="D877" s="48"/>
      <c r="E877" s="48"/>
      <c r="F877" s="48"/>
      <c r="G877" s="48"/>
      <c r="H877" s="48"/>
      <c r="I877" s="48"/>
      <c r="J877" s="48"/>
      <c r="K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c r="GT877" s="48"/>
      <c r="GU877" s="48"/>
      <c r="GV877" s="48"/>
      <c r="GW877" s="48"/>
      <c r="GX877" s="48"/>
      <c r="GY877" s="48"/>
      <c r="GZ877" s="48"/>
      <c r="HA877" s="48"/>
      <c r="HB877" s="48"/>
      <c r="HC877" s="48"/>
      <c r="HD877" s="48"/>
      <c r="HE877" s="48"/>
      <c r="HF877" s="48"/>
      <c r="HG877" s="48"/>
      <c r="HH877" s="48"/>
      <c r="HI877" s="48"/>
      <c r="HJ877" s="48"/>
      <c r="HK877" s="48"/>
      <c r="HL877" s="48"/>
      <c r="HM877" s="48"/>
      <c r="HN877" s="48"/>
      <c r="HO877" s="48"/>
      <c r="HP877" s="48"/>
      <c r="HQ877" s="48"/>
      <c r="HR877" s="48"/>
      <c r="HS877" s="48"/>
      <c r="HT877" s="48"/>
      <c r="HU877" s="48"/>
      <c r="HV877" s="48"/>
      <c r="HW877" s="48"/>
      <c r="HX877" s="48"/>
      <c r="HY877" s="48"/>
      <c r="HZ877" s="48"/>
      <c r="IA877" s="48"/>
      <c r="IB877" s="48"/>
      <c r="IC877" s="48"/>
      <c r="ID877" s="48"/>
      <c r="IE877" s="48"/>
      <c r="IF877" s="48"/>
      <c r="IG877" s="48"/>
      <c r="IH877" s="48"/>
      <c r="II877" s="48"/>
      <c r="IJ877" s="48"/>
      <c r="IK877" s="48"/>
      <c r="IL877" s="48"/>
      <c r="IM877" s="48"/>
      <c r="IN877" s="48"/>
      <c r="IO877" s="48"/>
      <c r="IP877" s="48"/>
      <c r="IQ877" s="48"/>
      <c r="IR877" s="48"/>
      <c r="IS877" s="48"/>
      <c r="IT877" s="48"/>
      <c r="IU877" s="48"/>
      <c r="IV877" s="48"/>
    </row>
    <row r="878" spans="2:256" x14ac:dyDescent="0.2">
      <c r="B878" s="48"/>
      <c r="C878" s="48"/>
      <c r="D878" s="48"/>
      <c r="E878" s="48"/>
      <c r="F878" s="48"/>
      <c r="G878" s="48"/>
      <c r="H878" s="48"/>
      <c r="I878" s="48"/>
      <c r="J878" s="48"/>
      <c r="K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M878" s="48"/>
      <c r="EN878" s="48"/>
      <c r="EO878" s="48"/>
      <c r="EP878" s="48"/>
      <c r="EQ878" s="48"/>
      <c r="ER878" s="48"/>
      <c r="ES878" s="48"/>
      <c r="ET878" s="48"/>
      <c r="EU878" s="48"/>
      <c r="EV878" s="48"/>
      <c r="EW878" s="48"/>
      <c r="EX878" s="48"/>
      <c r="EY878" s="48"/>
      <c r="EZ878" s="48"/>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c r="GL878" s="48"/>
      <c r="GM878" s="48"/>
      <c r="GN878" s="48"/>
      <c r="GO878" s="48"/>
      <c r="GP878" s="48"/>
      <c r="GQ878" s="48"/>
      <c r="GR878" s="48"/>
      <c r="GS878" s="48"/>
      <c r="GT878" s="48"/>
      <c r="GU878" s="48"/>
      <c r="GV878" s="48"/>
      <c r="GW878" s="48"/>
      <c r="GX878" s="48"/>
      <c r="GY878" s="48"/>
      <c r="GZ878" s="48"/>
      <c r="HA878" s="48"/>
      <c r="HB878" s="48"/>
      <c r="HC878" s="48"/>
      <c r="HD878" s="48"/>
      <c r="HE878" s="48"/>
      <c r="HF878" s="48"/>
      <c r="HG878" s="48"/>
      <c r="HH878" s="48"/>
      <c r="HI878" s="48"/>
      <c r="HJ878" s="48"/>
      <c r="HK878" s="48"/>
      <c r="HL878" s="48"/>
      <c r="HM878" s="48"/>
      <c r="HN878" s="48"/>
      <c r="HO878" s="48"/>
      <c r="HP878" s="48"/>
      <c r="HQ878" s="48"/>
      <c r="HR878" s="48"/>
      <c r="HS878" s="48"/>
      <c r="HT878" s="48"/>
      <c r="HU878" s="48"/>
      <c r="HV878" s="48"/>
      <c r="HW878" s="48"/>
      <c r="HX878" s="48"/>
      <c r="HY878" s="48"/>
      <c r="HZ878" s="48"/>
      <c r="IA878" s="48"/>
      <c r="IB878" s="48"/>
      <c r="IC878" s="48"/>
      <c r="ID878" s="48"/>
      <c r="IE878" s="48"/>
      <c r="IF878" s="48"/>
      <c r="IG878" s="48"/>
      <c r="IH878" s="48"/>
      <c r="II878" s="48"/>
      <c r="IJ878" s="48"/>
      <c r="IK878" s="48"/>
      <c r="IL878" s="48"/>
      <c r="IM878" s="48"/>
      <c r="IN878" s="48"/>
      <c r="IO878" s="48"/>
      <c r="IP878" s="48"/>
      <c r="IQ878" s="48"/>
      <c r="IR878" s="48"/>
      <c r="IS878" s="48"/>
      <c r="IT878" s="48"/>
      <c r="IU878" s="48"/>
      <c r="IV878" s="48"/>
    </row>
    <row r="879" spans="2:256" x14ac:dyDescent="0.2">
      <c r="B879" s="48"/>
      <c r="C879" s="48"/>
      <c r="D879" s="48"/>
      <c r="E879" s="48"/>
      <c r="F879" s="48"/>
      <c r="G879" s="48"/>
      <c r="H879" s="48"/>
      <c r="I879" s="48"/>
      <c r="J879" s="48"/>
      <c r="K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48"/>
      <c r="DF879" s="48"/>
      <c r="DG879" s="48"/>
      <c r="DH879" s="48"/>
      <c r="DI879" s="48"/>
      <c r="DJ879" s="48"/>
      <c r="DK879" s="48"/>
      <c r="DL879" s="48"/>
      <c r="DM879" s="48"/>
      <c r="DN879" s="48"/>
      <c r="DO879" s="48"/>
      <c r="DP879" s="48"/>
      <c r="DQ879" s="48"/>
      <c r="DR879" s="48"/>
      <c r="DS879" s="48"/>
      <c r="DT879" s="48"/>
      <c r="DU879" s="48"/>
      <c r="DV879" s="48"/>
      <c r="DW879" s="48"/>
      <c r="DX879" s="48"/>
      <c r="DY879" s="48"/>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48"/>
      <c r="FH879" s="48"/>
      <c r="FI879" s="48"/>
      <c r="FJ879" s="48"/>
      <c r="FK879" s="48"/>
      <c r="FL879" s="48"/>
      <c r="FM879" s="48"/>
      <c r="FN879" s="48"/>
      <c r="FO879" s="48"/>
      <c r="FP879" s="48"/>
      <c r="FQ879" s="48"/>
      <c r="FR879" s="48"/>
      <c r="FS879" s="48"/>
      <c r="FT879" s="48"/>
      <c r="FU879" s="48"/>
      <c r="FV879" s="48"/>
      <c r="FW879" s="48"/>
      <c r="FX879" s="48"/>
      <c r="FY879" s="48"/>
      <c r="FZ879" s="48"/>
      <c r="GA879" s="48"/>
      <c r="GB879" s="48"/>
      <c r="GC879" s="48"/>
      <c r="GD879" s="48"/>
      <c r="GE879" s="48"/>
      <c r="GF879" s="48"/>
      <c r="GG879" s="48"/>
      <c r="GH879" s="48"/>
      <c r="GI879" s="48"/>
      <c r="GJ879" s="48"/>
      <c r="GK879" s="48"/>
      <c r="GL879" s="48"/>
      <c r="GM879" s="48"/>
      <c r="GN879" s="48"/>
      <c r="GO879" s="48"/>
      <c r="GP879" s="48"/>
      <c r="GQ879" s="48"/>
      <c r="GR879" s="48"/>
      <c r="GS879" s="48"/>
      <c r="GT879" s="48"/>
      <c r="GU879" s="48"/>
      <c r="GV879" s="48"/>
      <c r="GW879" s="48"/>
      <c r="GX879" s="48"/>
      <c r="GY879" s="48"/>
      <c r="GZ879" s="48"/>
      <c r="HA879" s="48"/>
      <c r="HB879" s="48"/>
      <c r="HC879" s="48"/>
      <c r="HD879" s="48"/>
      <c r="HE879" s="48"/>
      <c r="HF879" s="48"/>
      <c r="HG879" s="48"/>
      <c r="HH879" s="48"/>
      <c r="HI879" s="48"/>
      <c r="HJ879" s="48"/>
      <c r="HK879" s="48"/>
      <c r="HL879" s="48"/>
      <c r="HM879" s="48"/>
      <c r="HN879" s="48"/>
      <c r="HO879" s="48"/>
      <c r="HP879" s="48"/>
      <c r="HQ879" s="48"/>
      <c r="HR879" s="48"/>
      <c r="HS879" s="48"/>
      <c r="HT879" s="48"/>
      <c r="HU879" s="48"/>
      <c r="HV879" s="48"/>
      <c r="HW879" s="48"/>
      <c r="HX879" s="48"/>
      <c r="HY879" s="48"/>
      <c r="HZ879" s="48"/>
      <c r="IA879" s="48"/>
      <c r="IB879" s="48"/>
      <c r="IC879" s="48"/>
      <c r="ID879" s="48"/>
      <c r="IE879" s="48"/>
      <c r="IF879" s="48"/>
      <c r="IG879" s="48"/>
      <c r="IH879" s="48"/>
      <c r="II879" s="48"/>
      <c r="IJ879" s="48"/>
      <c r="IK879" s="48"/>
      <c r="IL879" s="48"/>
      <c r="IM879" s="48"/>
      <c r="IN879" s="48"/>
      <c r="IO879" s="48"/>
      <c r="IP879" s="48"/>
      <c r="IQ879" s="48"/>
      <c r="IR879" s="48"/>
      <c r="IS879" s="48"/>
      <c r="IT879" s="48"/>
      <c r="IU879" s="48"/>
      <c r="IV879" s="48"/>
    </row>
    <row r="880" spans="2:256" x14ac:dyDescent="0.2">
      <c r="B880" s="48"/>
      <c r="C880" s="48"/>
      <c r="D880" s="48"/>
      <c r="E880" s="48"/>
      <c r="F880" s="48"/>
      <c r="G880" s="48"/>
      <c r="H880" s="48"/>
      <c r="I880" s="48"/>
      <c r="J880" s="48"/>
      <c r="K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c r="GT880" s="48"/>
      <c r="GU880" s="48"/>
      <c r="GV880" s="48"/>
      <c r="GW880" s="48"/>
      <c r="GX880" s="48"/>
      <c r="GY880" s="48"/>
      <c r="GZ880" s="48"/>
      <c r="HA880" s="48"/>
      <c r="HB880" s="48"/>
      <c r="HC880" s="48"/>
      <c r="HD880" s="48"/>
      <c r="HE880" s="48"/>
      <c r="HF880" s="48"/>
      <c r="HG880" s="48"/>
      <c r="HH880" s="48"/>
      <c r="HI880" s="48"/>
      <c r="HJ880" s="48"/>
      <c r="HK880" s="48"/>
      <c r="HL880" s="48"/>
      <c r="HM880" s="48"/>
      <c r="HN880" s="48"/>
      <c r="HO880" s="48"/>
      <c r="HP880" s="48"/>
      <c r="HQ880" s="48"/>
      <c r="HR880" s="48"/>
      <c r="HS880" s="48"/>
      <c r="HT880" s="48"/>
      <c r="HU880" s="48"/>
      <c r="HV880" s="48"/>
      <c r="HW880" s="48"/>
      <c r="HX880" s="48"/>
      <c r="HY880" s="48"/>
      <c r="HZ880" s="48"/>
      <c r="IA880" s="48"/>
      <c r="IB880" s="48"/>
      <c r="IC880" s="48"/>
      <c r="ID880" s="48"/>
      <c r="IE880" s="48"/>
      <c r="IF880" s="48"/>
      <c r="IG880" s="48"/>
      <c r="IH880" s="48"/>
      <c r="II880" s="48"/>
      <c r="IJ880" s="48"/>
      <c r="IK880" s="48"/>
      <c r="IL880" s="48"/>
      <c r="IM880" s="48"/>
      <c r="IN880" s="48"/>
      <c r="IO880" s="48"/>
      <c r="IP880" s="48"/>
      <c r="IQ880" s="48"/>
      <c r="IR880" s="48"/>
      <c r="IS880" s="48"/>
      <c r="IT880" s="48"/>
      <c r="IU880" s="48"/>
      <c r="IV880" s="48"/>
    </row>
    <row r="881" spans="2:256" x14ac:dyDescent="0.2">
      <c r="B881" s="48"/>
      <c r="C881" s="48"/>
      <c r="D881" s="48"/>
      <c r="E881" s="48"/>
      <c r="F881" s="48"/>
      <c r="G881" s="48"/>
      <c r="H881" s="48"/>
      <c r="I881" s="48"/>
      <c r="J881" s="48"/>
      <c r="K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c r="GT881" s="48"/>
      <c r="GU881" s="48"/>
      <c r="GV881" s="48"/>
      <c r="GW881" s="48"/>
      <c r="GX881" s="48"/>
      <c r="GY881" s="48"/>
      <c r="GZ881" s="48"/>
      <c r="HA881" s="48"/>
      <c r="HB881" s="48"/>
      <c r="HC881" s="48"/>
      <c r="HD881" s="48"/>
      <c r="HE881" s="48"/>
      <c r="HF881" s="48"/>
      <c r="HG881" s="48"/>
      <c r="HH881" s="48"/>
      <c r="HI881" s="48"/>
      <c r="HJ881" s="48"/>
      <c r="HK881" s="48"/>
      <c r="HL881" s="48"/>
      <c r="HM881" s="48"/>
      <c r="HN881" s="48"/>
      <c r="HO881" s="48"/>
      <c r="HP881" s="48"/>
      <c r="HQ881" s="48"/>
      <c r="HR881" s="48"/>
      <c r="HS881" s="48"/>
      <c r="HT881" s="48"/>
      <c r="HU881" s="48"/>
      <c r="HV881" s="48"/>
      <c r="HW881" s="48"/>
      <c r="HX881" s="48"/>
      <c r="HY881" s="48"/>
      <c r="HZ881" s="48"/>
      <c r="IA881" s="48"/>
      <c r="IB881" s="48"/>
      <c r="IC881" s="48"/>
      <c r="ID881" s="48"/>
      <c r="IE881" s="48"/>
      <c r="IF881" s="48"/>
      <c r="IG881" s="48"/>
      <c r="IH881" s="48"/>
      <c r="II881" s="48"/>
      <c r="IJ881" s="48"/>
      <c r="IK881" s="48"/>
      <c r="IL881" s="48"/>
      <c r="IM881" s="48"/>
      <c r="IN881" s="48"/>
      <c r="IO881" s="48"/>
      <c r="IP881" s="48"/>
      <c r="IQ881" s="48"/>
      <c r="IR881" s="48"/>
      <c r="IS881" s="48"/>
      <c r="IT881" s="48"/>
      <c r="IU881" s="48"/>
      <c r="IV881" s="48"/>
    </row>
    <row r="882" spans="2:256" x14ac:dyDescent="0.2">
      <c r="B882" s="48"/>
      <c r="C882" s="48"/>
      <c r="D882" s="48"/>
      <c r="E882" s="48"/>
      <c r="F882" s="48"/>
      <c r="G882" s="48"/>
      <c r="H882" s="48"/>
      <c r="I882" s="48"/>
      <c r="J882" s="48"/>
      <c r="K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c r="GT882" s="48"/>
      <c r="GU882" s="48"/>
      <c r="GV882" s="48"/>
      <c r="GW882" s="48"/>
      <c r="GX882" s="48"/>
      <c r="GY882" s="48"/>
      <c r="GZ882" s="48"/>
      <c r="HA882" s="48"/>
      <c r="HB882" s="48"/>
      <c r="HC882" s="48"/>
      <c r="HD882" s="48"/>
      <c r="HE882" s="48"/>
      <c r="HF882" s="48"/>
      <c r="HG882" s="48"/>
      <c r="HH882" s="48"/>
      <c r="HI882" s="48"/>
      <c r="HJ882" s="48"/>
      <c r="HK882" s="48"/>
      <c r="HL882" s="48"/>
      <c r="HM882" s="48"/>
      <c r="HN882" s="48"/>
      <c r="HO882" s="48"/>
      <c r="HP882" s="48"/>
      <c r="HQ882" s="48"/>
      <c r="HR882" s="48"/>
      <c r="HS882" s="48"/>
      <c r="HT882" s="48"/>
      <c r="HU882" s="48"/>
      <c r="HV882" s="48"/>
      <c r="HW882" s="48"/>
      <c r="HX882" s="48"/>
      <c r="HY882" s="48"/>
      <c r="HZ882" s="48"/>
      <c r="IA882" s="48"/>
      <c r="IB882" s="48"/>
      <c r="IC882" s="48"/>
      <c r="ID882" s="48"/>
      <c r="IE882" s="48"/>
      <c r="IF882" s="48"/>
      <c r="IG882" s="48"/>
      <c r="IH882" s="48"/>
      <c r="II882" s="48"/>
      <c r="IJ882" s="48"/>
      <c r="IK882" s="48"/>
      <c r="IL882" s="48"/>
      <c r="IM882" s="48"/>
      <c r="IN882" s="48"/>
      <c r="IO882" s="48"/>
      <c r="IP882" s="48"/>
      <c r="IQ882" s="48"/>
      <c r="IR882" s="48"/>
      <c r="IS882" s="48"/>
      <c r="IT882" s="48"/>
      <c r="IU882" s="48"/>
      <c r="IV882" s="48"/>
    </row>
    <row r="883" spans="2:256" x14ac:dyDescent="0.2">
      <c r="B883" s="48"/>
      <c r="C883" s="48"/>
      <c r="D883" s="48"/>
      <c r="E883" s="48"/>
      <c r="F883" s="48"/>
      <c r="G883" s="48"/>
      <c r="H883" s="48"/>
      <c r="I883" s="48"/>
      <c r="J883" s="48"/>
      <c r="K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c r="GT883" s="48"/>
      <c r="GU883" s="48"/>
      <c r="GV883" s="48"/>
      <c r="GW883" s="48"/>
      <c r="GX883" s="48"/>
      <c r="GY883" s="48"/>
      <c r="GZ883" s="48"/>
      <c r="HA883" s="48"/>
      <c r="HB883" s="48"/>
      <c r="HC883" s="48"/>
      <c r="HD883" s="48"/>
      <c r="HE883" s="48"/>
      <c r="HF883" s="48"/>
      <c r="HG883" s="48"/>
      <c r="HH883" s="48"/>
      <c r="HI883" s="48"/>
      <c r="HJ883" s="48"/>
      <c r="HK883" s="48"/>
      <c r="HL883" s="48"/>
      <c r="HM883" s="48"/>
      <c r="HN883" s="48"/>
      <c r="HO883" s="48"/>
      <c r="HP883" s="48"/>
      <c r="HQ883" s="48"/>
      <c r="HR883" s="48"/>
      <c r="HS883" s="48"/>
      <c r="HT883" s="48"/>
      <c r="HU883" s="48"/>
      <c r="HV883" s="48"/>
      <c r="HW883" s="48"/>
      <c r="HX883" s="48"/>
      <c r="HY883" s="48"/>
      <c r="HZ883" s="48"/>
      <c r="IA883" s="48"/>
      <c r="IB883" s="48"/>
      <c r="IC883" s="48"/>
      <c r="ID883" s="48"/>
      <c r="IE883" s="48"/>
      <c r="IF883" s="48"/>
      <c r="IG883" s="48"/>
      <c r="IH883" s="48"/>
      <c r="II883" s="48"/>
      <c r="IJ883" s="48"/>
      <c r="IK883" s="48"/>
      <c r="IL883" s="48"/>
      <c r="IM883" s="48"/>
      <c r="IN883" s="48"/>
      <c r="IO883" s="48"/>
      <c r="IP883" s="48"/>
      <c r="IQ883" s="48"/>
      <c r="IR883" s="48"/>
      <c r="IS883" s="48"/>
      <c r="IT883" s="48"/>
      <c r="IU883" s="48"/>
      <c r="IV883" s="48"/>
    </row>
    <row r="884" spans="2:256" x14ac:dyDescent="0.2">
      <c r="B884" s="48"/>
      <c r="C884" s="48"/>
      <c r="D884" s="48"/>
      <c r="E884" s="48"/>
      <c r="F884" s="48"/>
      <c r="G884" s="48"/>
      <c r="H884" s="48"/>
      <c r="I884" s="48"/>
      <c r="J884" s="48"/>
      <c r="K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c r="GT884" s="48"/>
      <c r="GU884" s="48"/>
      <c r="GV884" s="48"/>
      <c r="GW884" s="48"/>
      <c r="GX884" s="48"/>
      <c r="GY884" s="48"/>
      <c r="GZ884" s="48"/>
      <c r="HA884" s="48"/>
      <c r="HB884" s="48"/>
      <c r="HC884" s="48"/>
      <c r="HD884" s="48"/>
      <c r="HE884" s="48"/>
      <c r="HF884" s="48"/>
      <c r="HG884" s="48"/>
      <c r="HH884" s="48"/>
      <c r="HI884" s="48"/>
      <c r="HJ884" s="48"/>
      <c r="HK884" s="48"/>
      <c r="HL884" s="48"/>
      <c r="HM884" s="48"/>
      <c r="HN884" s="48"/>
      <c r="HO884" s="48"/>
      <c r="HP884" s="48"/>
      <c r="HQ884" s="48"/>
      <c r="HR884" s="48"/>
      <c r="HS884" s="48"/>
      <c r="HT884" s="48"/>
      <c r="HU884" s="48"/>
      <c r="HV884" s="48"/>
      <c r="HW884" s="48"/>
      <c r="HX884" s="48"/>
      <c r="HY884" s="48"/>
      <c r="HZ884" s="48"/>
      <c r="IA884" s="48"/>
      <c r="IB884" s="48"/>
      <c r="IC884" s="48"/>
      <c r="ID884" s="48"/>
      <c r="IE884" s="48"/>
      <c r="IF884" s="48"/>
      <c r="IG884" s="48"/>
      <c r="IH884" s="48"/>
      <c r="II884" s="48"/>
      <c r="IJ884" s="48"/>
      <c r="IK884" s="48"/>
      <c r="IL884" s="48"/>
      <c r="IM884" s="48"/>
      <c r="IN884" s="48"/>
      <c r="IO884" s="48"/>
      <c r="IP884" s="48"/>
      <c r="IQ884" s="48"/>
      <c r="IR884" s="48"/>
      <c r="IS884" s="48"/>
      <c r="IT884" s="48"/>
      <c r="IU884" s="48"/>
      <c r="IV884" s="48"/>
    </row>
    <row r="885" spans="2:256" x14ac:dyDescent="0.2">
      <c r="B885" s="48"/>
      <c r="C885" s="48"/>
      <c r="D885" s="48"/>
      <c r="E885" s="48"/>
      <c r="F885" s="48"/>
      <c r="G885" s="48"/>
      <c r="H885" s="48"/>
      <c r="I885" s="48"/>
      <c r="J885" s="48"/>
      <c r="K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c r="GT885" s="48"/>
      <c r="GU885" s="48"/>
      <c r="GV885" s="48"/>
      <c r="GW885" s="48"/>
      <c r="GX885" s="48"/>
      <c r="GY885" s="48"/>
      <c r="GZ885" s="48"/>
      <c r="HA885" s="48"/>
      <c r="HB885" s="48"/>
      <c r="HC885" s="48"/>
      <c r="HD885" s="48"/>
      <c r="HE885" s="48"/>
      <c r="HF885" s="48"/>
      <c r="HG885" s="48"/>
      <c r="HH885" s="48"/>
      <c r="HI885" s="48"/>
      <c r="HJ885" s="48"/>
      <c r="HK885" s="48"/>
      <c r="HL885" s="48"/>
      <c r="HM885" s="48"/>
      <c r="HN885" s="48"/>
      <c r="HO885" s="48"/>
      <c r="HP885" s="48"/>
      <c r="HQ885" s="48"/>
      <c r="HR885" s="48"/>
      <c r="HS885" s="48"/>
      <c r="HT885" s="48"/>
      <c r="HU885" s="48"/>
      <c r="HV885" s="48"/>
      <c r="HW885" s="48"/>
      <c r="HX885" s="48"/>
      <c r="HY885" s="48"/>
      <c r="HZ885" s="48"/>
      <c r="IA885" s="48"/>
      <c r="IB885" s="48"/>
      <c r="IC885" s="48"/>
      <c r="ID885" s="48"/>
      <c r="IE885" s="48"/>
      <c r="IF885" s="48"/>
      <c r="IG885" s="48"/>
      <c r="IH885" s="48"/>
      <c r="II885" s="48"/>
      <c r="IJ885" s="48"/>
      <c r="IK885" s="48"/>
      <c r="IL885" s="48"/>
      <c r="IM885" s="48"/>
      <c r="IN885" s="48"/>
      <c r="IO885" s="48"/>
      <c r="IP885" s="48"/>
      <c r="IQ885" s="48"/>
      <c r="IR885" s="48"/>
      <c r="IS885" s="48"/>
      <c r="IT885" s="48"/>
      <c r="IU885" s="48"/>
      <c r="IV885" s="48"/>
    </row>
    <row r="886" spans="2:256" x14ac:dyDescent="0.2">
      <c r="B886" s="48"/>
      <c r="C886" s="48"/>
      <c r="D886" s="48"/>
      <c r="E886" s="48"/>
      <c r="F886" s="48"/>
      <c r="G886" s="48"/>
      <c r="H886" s="48"/>
      <c r="I886" s="48"/>
      <c r="J886" s="48"/>
      <c r="K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c r="GT886" s="48"/>
      <c r="GU886" s="48"/>
      <c r="GV886" s="48"/>
      <c r="GW886" s="48"/>
      <c r="GX886" s="48"/>
      <c r="GY886" s="48"/>
      <c r="GZ886" s="48"/>
      <c r="HA886" s="48"/>
      <c r="HB886" s="48"/>
      <c r="HC886" s="48"/>
      <c r="HD886" s="48"/>
      <c r="HE886" s="48"/>
      <c r="HF886" s="48"/>
      <c r="HG886" s="48"/>
      <c r="HH886" s="48"/>
      <c r="HI886" s="48"/>
      <c r="HJ886" s="48"/>
      <c r="HK886" s="48"/>
      <c r="HL886" s="48"/>
      <c r="HM886" s="48"/>
      <c r="HN886" s="48"/>
      <c r="HO886" s="48"/>
      <c r="HP886" s="48"/>
      <c r="HQ886" s="48"/>
      <c r="HR886" s="48"/>
      <c r="HS886" s="48"/>
      <c r="HT886" s="48"/>
      <c r="HU886" s="48"/>
      <c r="HV886" s="48"/>
      <c r="HW886" s="48"/>
      <c r="HX886" s="48"/>
      <c r="HY886" s="48"/>
      <c r="HZ886" s="48"/>
      <c r="IA886" s="48"/>
      <c r="IB886" s="48"/>
      <c r="IC886" s="48"/>
      <c r="ID886" s="48"/>
      <c r="IE886" s="48"/>
      <c r="IF886" s="48"/>
      <c r="IG886" s="48"/>
      <c r="IH886" s="48"/>
      <c r="II886" s="48"/>
      <c r="IJ886" s="48"/>
      <c r="IK886" s="48"/>
      <c r="IL886" s="48"/>
      <c r="IM886" s="48"/>
      <c r="IN886" s="48"/>
      <c r="IO886" s="48"/>
      <c r="IP886" s="48"/>
      <c r="IQ886" s="48"/>
      <c r="IR886" s="48"/>
      <c r="IS886" s="48"/>
      <c r="IT886" s="48"/>
      <c r="IU886" s="48"/>
      <c r="IV886" s="48"/>
    </row>
    <row r="887" spans="2:256" x14ac:dyDescent="0.2">
      <c r="B887" s="48"/>
      <c r="C887" s="48"/>
      <c r="D887" s="48"/>
      <c r="E887" s="48"/>
      <c r="F887" s="48"/>
      <c r="G887" s="48"/>
      <c r="H887" s="48"/>
      <c r="I887" s="48"/>
      <c r="J887" s="48"/>
      <c r="K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c r="GT887" s="48"/>
      <c r="GU887" s="48"/>
      <c r="GV887" s="48"/>
      <c r="GW887" s="48"/>
      <c r="GX887" s="48"/>
      <c r="GY887" s="48"/>
      <c r="GZ887" s="48"/>
      <c r="HA887" s="48"/>
      <c r="HB887" s="48"/>
      <c r="HC887" s="48"/>
      <c r="HD887" s="48"/>
      <c r="HE887" s="48"/>
      <c r="HF887" s="48"/>
      <c r="HG887" s="48"/>
      <c r="HH887" s="48"/>
      <c r="HI887" s="48"/>
      <c r="HJ887" s="48"/>
      <c r="HK887" s="48"/>
      <c r="HL887" s="48"/>
      <c r="HM887" s="48"/>
      <c r="HN887" s="48"/>
      <c r="HO887" s="48"/>
      <c r="HP887" s="48"/>
      <c r="HQ887" s="48"/>
      <c r="HR887" s="48"/>
      <c r="HS887" s="48"/>
      <c r="HT887" s="48"/>
      <c r="HU887" s="48"/>
      <c r="HV887" s="48"/>
      <c r="HW887" s="48"/>
      <c r="HX887" s="48"/>
      <c r="HY887" s="48"/>
      <c r="HZ887" s="48"/>
      <c r="IA887" s="48"/>
      <c r="IB887" s="48"/>
      <c r="IC887" s="48"/>
      <c r="ID887" s="48"/>
      <c r="IE887" s="48"/>
      <c r="IF887" s="48"/>
      <c r="IG887" s="48"/>
      <c r="IH887" s="48"/>
      <c r="II887" s="48"/>
      <c r="IJ887" s="48"/>
      <c r="IK887" s="48"/>
      <c r="IL887" s="48"/>
      <c r="IM887" s="48"/>
      <c r="IN887" s="48"/>
      <c r="IO887" s="48"/>
      <c r="IP887" s="48"/>
      <c r="IQ887" s="48"/>
      <c r="IR887" s="48"/>
      <c r="IS887" s="48"/>
      <c r="IT887" s="48"/>
      <c r="IU887" s="48"/>
      <c r="IV887" s="48"/>
    </row>
    <row r="888" spans="2:256" x14ac:dyDescent="0.2">
      <c r="B888" s="48"/>
      <c r="C888" s="48"/>
      <c r="D888" s="48"/>
      <c r="E888" s="48"/>
      <c r="F888" s="48"/>
      <c r="G888" s="48"/>
      <c r="H888" s="48"/>
      <c r="I888" s="48"/>
      <c r="J888" s="48"/>
      <c r="K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c r="GT888" s="48"/>
      <c r="GU888" s="48"/>
      <c r="GV888" s="48"/>
      <c r="GW888" s="48"/>
      <c r="GX888" s="48"/>
      <c r="GY888" s="48"/>
      <c r="GZ888" s="48"/>
      <c r="HA888" s="48"/>
      <c r="HB888" s="48"/>
      <c r="HC888" s="48"/>
      <c r="HD888" s="48"/>
      <c r="HE888" s="48"/>
      <c r="HF888" s="48"/>
      <c r="HG888" s="48"/>
      <c r="HH888" s="48"/>
      <c r="HI888" s="48"/>
      <c r="HJ888" s="48"/>
      <c r="HK888" s="48"/>
      <c r="HL888" s="48"/>
      <c r="HM888" s="48"/>
      <c r="HN888" s="48"/>
      <c r="HO888" s="48"/>
      <c r="HP888" s="48"/>
      <c r="HQ888" s="48"/>
      <c r="HR888" s="48"/>
      <c r="HS888" s="48"/>
      <c r="HT888" s="48"/>
      <c r="HU888" s="48"/>
      <c r="HV888" s="48"/>
      <c r="HW888" s="48"/>
      <c r="HX888" s="48"/>
      <c r="HY888" s="48"/>
      <c r="HZ888" s="48"/>
      <c r="IA888" s="48"/>
      <c r="IB888" s="48"/>
      <c r="IC888" s="48"/>
      <c r="ID888" s="48"/>
      <c r="IE888" s="48"/>
      <c r="IF888" s="48"/>
      <c r="IG888" s="48"/>
      <c r="IH888" s="48"/>
      <c r="II888" s="48"/>
      <c r="IJ888" s="48"/>
      <c r="IK888" s="48"/>
      <c r="IL888" s="48"/>
      <c r="IM888" s="48"/>
      <c r="IN888" s="48"/>
      <c r="IO888" s="48"/>
      <c r="IP888" s="48"/>
      <c r="IQ888" s="48"/>
      <c r="IR888" s="48"/>
      <c r="IS888" s="48"/>
      <c r="IT888" s="48"/>
      <c r="IU888" s="48"/>
      <c r="IV888" s="48"/>
    </row>
    <row r="889" spans="2:256" x14ac:dyDescent="0.2">
      <c r="B889" s="48"/>
      <c r="C889" s="48"/>
      <c r="D889" s="48"/>
      <c r="E889" s="48"/>
      <c r="F889" s="48"/>
      <c r="G889" s="48"/>
      <c r="H889" s="48"/>
      <c r="I889" s="48"/>
      <c r="J889" s="48"/>
      <c r="K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c r="GT889" s="48"/>
      <c r="GU889" s="48"/>
      <c r="GV889" s="48"/>
      <c r="GW889" s="48"/>
      <c r="GX889" s="48"/>
      <c r="GY889" s="48"/>
      <c r="GZ889" s="48"/>
      <c r="HA889" s="48"/>
      <c r="HB889" s="48"/>
      <c r="HC889" s="48"/>
      <c r="HD889" s="48"/>
      <c r="HE889" s="48"/>
      <c r="HF889" s="48"/>
      <c r="HG889" s="48"/>
      <c r="HH889" s="48"/>
      <c r="HI889" s="48"/>
      <c r="HJ889" s="48"/>
      <c r="HK889" s="48"/>
      <c r="HL889" s="48"/>
      <c r="HM889" s="48"/>
      <c r="HN889" s="48"/>
      <c r="HO889" s="48"/>
      <c r="HP889" s="48"/>
      <c r="HQ889" s="48"/>
      <c r="HR889" s="48"/>
      <c r="HS889" s="48"/>
      <c r="HT889" s="48"/>
      <c r="HU889" s="48"/>
      <c r="HV889" s="48"/>
      <c r="HW889" s="48"/>
      <c r="HX889" s="48"/>
      <c r="HY889" s="48"/>
      <c r="HZ889" s="48"/>
      <c r="IA889" s="48"/>
      <c r="IB889" s="48"/>
      <c r="IC889" s="48"/>
      <c r="ID889" s="48"/>
      <c r="IE889" s="48"/>
      <c r="IF889" s="48"/>
      <c r="IG889" s="48"/>
      <c r="IH889" s="48"/>
      <c r="II889" s="48"/>
      <c r="IJ889" s="48"/>
      <c r="IK889" s="48"/>
      <c r="IL889" s="48"/>
      <c r="IM889" s="48"/>
      <c r="IN889" s="48"/>
      <c r="IO889" s="48"/>
      <c r="IP889" s="48"/>
      <c r="IQ889" s="48"/>
      <c r="IR889" s="48"/>
      <c r="IS889" s="48"/>
      <c r="IT889" s="48"/>
      <c r="IU889" s="48"/>
      <c r="IV889" s="48"/>
    </row>
    <row r="890" spans="2:256" x14ac:dyDescent="0.2">
      <c r="B890" s="48"/>
      <c r="C890" s="48"/>
      <c r="D890" s="48"/>
      <c r="E890" s="48"/>
      <c r="F890" s="48"/>
      <c r="G890" s="48"/>
      <c r="H890" s="48"/>
      <c r="I890" s="48"/>
      <c r="J890" s="48"/>
      <c r="K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M890" s="48"/>
      <c r="EN890" s="48"/>
      <c r="EO890" s="48"/>
      <c r="EP890" s="48"/>
      <c r="EQ890" s="48"/>
      <c r="ER890" s="48"/>
      <c r="ES890" s="48"/>
      <c r="ET890" s="48"/>
      <c r="EU890" s="48"/>
      <c r="EV890" s="48"/>
      <c r="EW890" s="48"/>
      <c r="EX890" s="48"/>
      <c r="EY890" s="48"/>
      <c r="EZ890" s="48"/>
      <c r="FA890" s="48"/>
      <c r="FB890" s="48"/>
      <c r="FC890" s="48"/>
      <c r="FD890" s="48"/>
      <c r="FE890" s="48"/>
      <c r="FF890" s="48"/>
      <c r="FG890" s="48"/>
      <c r="FH890" s="48"/>
      <c r="FI890" s="48"/>
      <c r="FJ890" s="48"/>
      <c r="FK890" s="48"/>
      <c r="FL890" s="48"/>
      <c r="FM890" s="48"/>
      <c r="FN890" s="48"/>
      <c r="FO890" s="48"/>
      <c r="FP890" s="48"/>
      <c r="FQ890" s="48"/>
      <c r="FR890" s="48"/>
      <c r="FS890" s="48"/>
      <c r="FT890" s="48"/>
      <c r="FU890" s="48"/>
      <c r="FV890" s="48"/>
      <c r="FW890" s="48"/>
      <c r="FX890" s="48"/>
      <c r="FY890" s="48"/>
      <c r="FZ890" s="48"/>
      <c r="GA890" s="48"/>
      <c r="GB890" s="48"/>
      <c r="GC890" s="48"/>
      <c r="GD890" s="48"/>
      <c r="GE890" s="48"/>
      <c r="GF890" s="48"/>
      <c r="GG890" s="48"/>
      <c r="GH890" s="48"/>
      <c r="GI890" s="48"/>
      <c r="GJ890" s="48"/>
      <c r="GK890" s="48"/>
      <c r="GL890" s="48"/>
      <c r="GM890" s="48"/>
      <c r="GN890" s="48"/>
      <c r="GO890" s="48"/>
      <c r="GP890" s="48"/>
      <c r="GQ890" s="48"/>
      <c r="GR890" s="48"/>
      <c r="GS890" s="48"/>
      <c r="GT890" s="48"/>
      <c r="GU890" s="48"/>
      <c r="GV890" s="48"/>
      <c r="GW890" s="48"/>
      <c r="GX890" s="48"/>
      <c r="GY890" s="48"/>
      <c r="GZ890" s="48"/>
      <c r="HA890" s="48"/>
      <c r="HB890" s="48"/>
      <c r="HC890" s="48"/>
      <c r="HD890" s="48"/>
      <c r="HE890" s="48"/>
      <c r="HF890" s="48"/>
      <c r="HG890" s="48"/>
      <c r="HH890" s="48"/>
      <c r="HI890" s="48"/>
      <c r="HJ890" s="48"/>
      <c r="HK890" s="48"/>
      <c r="HL890" s="48"/>
      <c r="HM890" s="48"/>
      <c r="HN890" s="48"/>
      <c r="HO890" s="48"/>
      <c r="HP890" s="48"/>
      <c r="HQ890" s="48"/>
      <c r="HR890" s="48"/>
      <c r="HS890" s="48"/>
      <c r="HT890" s="48"/>
      <c r="HU890" s="48"/>
      <c r="HV890" s="48"/>
      <c r="HW890" s="48"/>
      <c r="HX890" s="48"/>
      <c r="HY890" s="48"/>
      <c r="HZ890" s="48"/>
      <c r="IA890" s="48"/>
      <c r="IB890" s="48"/>
      <c r="IC890" s="48"/>
      <c r="ID890" s="48"/>
      <c r="IE890" s="48"/>
      <c r="IF890" s="48"/>
      <c r="IG890" s="48"/>
      <c r="IH890" s="48"/>
      <c r="II890" s="48"/>
      <c r="IJ890" s="48"/>
      <c r="IK890" s="48"/>
      <c r="IL890" s="48"/>
      <c r="IM890" s="48"/>
      <c r="IN890" s="48"/>
      <c r="IO890" s="48"/>
      <c r="IP890" s="48"/>
      <c r="IQ890" s="48"/>
      <c r="IR890" s="48"/>
      <c r="IS890" s="48"/>
      <c r="IT890" s="48"/>
      <c r="IU890" s="48"/>
      <c r="IV890" s="48"/>
    </row>
    <row r="891" spans="2:256" x14ac:dyDescent="0.2">
      <c r="B891" s="48"/>
      <c r="C891" s="48"/>
      <c r="D891" s="48"/>
      <c r="E891" s="48"/>
      <c r="F891" s="48"/>
      <c r="G891" s="48"/>
      <c r="H891" s="48"/>
      <c r="I891" s="48"/>
      <c r="J891" s="48"/>
      <c r="K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c r="GT891" s="48"/>
      <c r="GU891" s="48"/>
      <c r="GV891" s="48"/>
      <c r="GW891" s="48"/>
      <c r="GX891" s="48"/>
      <c r="GY891" s="48"/>
      <c r="GZ891" s="48"/>
      <c r="HA891" s="48"/>
      <c r="HB891" s="48"/>
      <c r="HC891" s="48"/>
      <c r="HD891" s="48"/>
      <c r="HE891" s="48"/>
      <c r="HF891" s="48"/>
      <c r="HG891" s="48"/>
      <c r="HH891" s="48"/>
      <c r="HI891" s="48"/>
      <c r="HJ891" s="48"/>
      <c r="HK891" s="48"/>
      <c r="HL891" s="48"/>
      <c r="HM891" s="48"/>
      <c r="HN891" s="48"/>
      <c r="HO891" s="48"/>
      <c r="HP891" s="48"/>
      <c r="HQ891" s="48"/>
      <c r="HR891" s="48"/>
      <c r="HS891" s="48"/>
      <c r="HT891" s="48"/>
      <c r="HU891" s="48"/>
      <c r="HV891" s="48"/>
      <c r="HW891" s="48"/>
      <c r="HX891" s="48"/>
      <c r="HY891" s="48"/>
      <c r="HZ891" s="48"/>
      <c r="IA891" s="48"/>
      <c r="IB891" s="48"/>
      <c r="IC891" s="48"/>
      <c r="ID891" s="48"/>
      <c r="IE891" s="48"/>
      <c r="IF891" s="48"/>
      <c r="IG891" s="48"/>
      <c r="IH891" s="48"/>
      <c r="II891" s="48"/>
      <c r="IJ891" s="48"/>
      <c r="IK891" s="48"/>
      <c r="IL891" s="48"/>
      <c r="IM891" s="48"/>
      <c r="IN891" s="48"/>
      <c r="IO891" s="48"/>
      <c r="IP891" s="48"/>
      <c r="IQ891" s="48"/>
      <c r="IR891" s="48"/>
      <c r="IS891" s="48"/>
      <c r="IT891" s="48"/>
      <c r="IU891" s="48"/>
      <c r="IV891" s="48"/>
    </row>
    <row r="892" spans="2:256" x14ac:dyDescent="0.2">
      <c r="B892" s="48"/>
      <c r="C892" s="48"/>
      <c r="D892" s="48"/>
      <c r="E892" s="48"/>
      <c r="F892" s="48"/>
      <c r="G892" s="48"/>
      <c r="H892" s="48"/>
      <c r="I892" s="48"/>
      <c r="J892" s="48"/>
      <c r="K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c r="GT892" s="48"/>
      <c r="GU892" s="48"/>
      <c r="GV892" s="48"/>
      <c r="GW892" s="48"/>
      <c r="GX892" s="48"/>
      <c r="GY892" s="48"/>
      <c r="GZ892" s="48"/>
      <c r="HA892" s="48"/>
      <c r="HB892" s="48"/>
      <c r="HC892" s="48"/>
      <c r="HD892" s="48"/>
      <c r="HE892" s="48"/>
      <c r="HF892" s="48"/>
      <c r="HG892" s="48"/>
      <c r="HH892" s="48"/>
      <c r="HI892" s="48"/>
      <c r="HJ892" s="48"/>
      <c r="HK892" s="48"/>
      <c r="HL892" s="48"/>
      <c r="HM892" s="48"/>
      <c r="HN892" s="48"/>
      <c r="HO892" s="48"/>
      <c r="HP892" s="48"/>
      <c r="HQ892" s="48"/>
      <c r="HR892" s="48"/>
      <c r="HS892" s="48"/>
      <c r="HT892" s="48"/>
      <c r="HU892" s="48"/>
      <c r="HV892" s="48"/>
      <c r="HW892" s="48"/>
      <c r="HX892" s="48"/>
      <c r="HY892" s="48"/>
      <c r="HZ892" s="48"/>
      <c r="IA892" s="48"/>
      <c r="IB892" s="48"/>
      <c r="IC892" s="48"/>
      <c r="ID892" s="48"/>
      <c r="IE892" s="48"/>
      <c r="IF892" s="48"/>
      <c r="IG892" s="48"/>
      <c r="IH892" s="48"/>
      <c r="II892" s="48"/>
      <c r="IJ892" s="48"/>
      <c r="IK892" s="48"/>
      <c r="IL892" s="48"/>
      <c r="IM892" s="48"/>
      <c r="IN892" s="48"/>
      <c r="IO892" s="48"/>
      <c r="IP892" s="48"/>
      <c r="IQ892" s="48"/>
      <c r="IR892" s="48"/>
      <c r="IS892" s="48"/>
      <c r="IT892" s="48"/>
      <c r="IU892" s="48"/>
      <c r="IV892" s="48"/>
    </row>
    <row r="893" spans="2:256" x14ac:dyDescent="0.2">
      <c r="B893" s="48"/>
      <c r="C893" s="48"/>
      <c r="D893" s="48"/>
      <c r="E893" s="48"/>
      <c r="F893" s="48"/>
      <c r="G893" s="48"/>
      <c r="H893" s="48"/>
      <c r="I893" s="48"/>
      <c r="J893" s="48"/>
      <c r="K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c r="GT893" s="48"/>
      <c r="GU893" s="48"/>
      <c r="GV893" s="48"/>
      <c r="GW893" s="48"/>
      <c r="GX893" s="48"/>
      <c r="GY893" s="48"/>
      <c r="GZ893" s="48"/>
      <c r="HA893" s="48"/>
      <c r="HB893" s="48"/>
      <c r="HC893" s="48"/>
      <c r="HD893" s="48"/>
      <c r="HE893" s="48"/>
      <c r="HF893" s="48"/>
      <c r="HG893" s="48"/>
      <c r="HH893" s="48"/>
      <c r="HI893" s="48"/>
      <c r="HJ893" s="48"/>
      <c r="HK893" s="48"/>
      <c r="HL893" s="48"/>
      <c r="HM893" s="48"/>
      <c r="HN893" s="48"/>
      <c r="HO893" s="48"/>
      <c r="HP893" s="48"/>
      <c r="HQ893" s="48"/>
      <c r="HR893" s="48"/>
      <c r="HS893" s="48"/>
      <c r="HT893" s="48"/>
      <c r="HU893" s="48"/>
      <c r="HV893" s="48"/>
      <c r="HW893" s="48"/>
      <c r="HX893" s="48"/>
      <c r="HY893" s="48"/>
      <c r="HZ893" s="48"/>
      <c r="IA893" s="48"/>
      <c r="IB893" s="48"/>
      <c r="IC893" s="48"/>
      <c r="ID893" s="48"/>
      <c r="IE893" s="48"/>
      <c r="IF893" s="48"/>
      <c r="IG893" s="48"/>
      <c r="IH893" s="48"/>
      <c r="II893" s="48"/>
      <c r="IJ893" s="48"/>
      <c r="IK893" s="48"/>
      <c r="IL893" s="48"/>
      <c r="IM893" s="48"/>
      <c r="IN893" s="48"/>
      <c r="IO893" s="48"/>
      <c r="IP893" s="48"/>
      <c r="IQ893" s="48"/>
      <c r="IR893" s="48"/>
      <c r="IS893" s="48"/>
      <c r="IT893" s="48"/>
      <c r="IU893" s="48"/>
      <c r="IV893" s="48"/>
    </row>
    <row r="894" spans="2:256" x14ac:dyDescent="0.2">
      <c r="B894" s="48"/>
      <c r="C894" s="48"/>
      <c r="D894" s="48"/>
      <c r="E894" s="48"/>
      <c r="F894" s="48"/>
      <c r="G894" s="48"/>
      <c r="H894" s="48"/>
      <c r="I894" s="48"/>
      <c r="J894" s="48"/>
      <c r="K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c r="GT894" s="48"/>
      <c r="GU894" s="48"/>
      <c r="GV894" s="48"/>
      <c r="GW894" s="48"/>
      <c r="GX894" s="48"/>
      <c r="GY894" s="48"/>
      <c r="GZ894" s="48"/>
      <c r="HA894" s="48"/>
      <c r="HB894" s="48"/>
      <c r="HC894" s="48"/>
      <c r="HD894" s="48"/>
      <c r="HE894" s="48"/>
      <c r="HF894" s="48"/>
      <c r="HG894" s="48"/>
      <c r="HH894" s="48"/>
      <c r="HI894" s="48"/>
      <c r="HJ894" s="48"/>
      <c r="HK894" s="48"/>
      <c r="HL894" s="48"/>
      <c r="HM894" s="48"/>
      <c r="HN894" s="48"/>
      <c r="HO894" s="48"/>
      <c r="HP894" s="48"/>
      <c r="HQ894" s="48"/>
      <c r="HR894" s="48"/>
      <c r="HS894" s="48"/>
      <c r="HT894" s="48"/>
      <c r="HU894" s="48"/>
      <c r="HV894" s="48"/>
      <c r="HW894" s="48"/>
      <c r="HX894" s="48"/>
      <c r="HY894" s="48"/>
      <c r="HZ894" s="48"/>
      <c r="IA894" s="48"/>
      <c r="IB894" s="48"/>
      <c r="IC894" s="48"/>
      <c r="ID894" s="48"/>
      <c r="IE894" s="48"/>
      <c r="IF894" s="48"/>
      <c r="IG894" s="48"/>
      <c r="IH894" s="48"/>
      <c r="II894" s="48"/>
      <c r="IJ894" s="48"/>
      <c r="IK894" s="48"/>
      <c r="IL894" s="48"/>
      <c r="IM894" s="48"/>
      <c r="IN894" s="48"/>
      <c r="IO894" s="48"/>
      <c r="IP894" s="48"/>
      <c r="IQ894" s="48"/>
      <c r="IR894" s="48"/>
      <c r="IS894" s="48"/>
      <c r="IT894" s="48"/>
      <c r="IU894" s="48"/>
      <c r="IV894" s="48"/>
    </row>
    <row r="895" spans="2:256" x14ac:dyDescent="0.2">
      <c r="B895" s="48"/>
      <c r="C895" s="48"/>
      <c r="D895" s="48"/>
      <c r="E895" s="48"/>
      <c r="F895" s="48"/>
      <c r="G895" s="48"/>
      <c r="H895" s="48"/>
      <c r="I895" s="48"/>
      <c r="J895" s="48"/>
      <c r="K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c r="GT895" s="48"/>
      <c r="GU895" s="48"/>
      <c r="GV895" s="48"/>
      <c r="GW895" s="48"/>
      <c r="GX895" s="48"/>
      <c r="GY895" s="48"/>
      <c r="GZ895" s="48"/>
      <c r="HA895" s="48"/>
      <c r="HB895" s="48"/>
      <c r="HC895" s="48"/>
      <c r="HD895" s="48"/>
      <c r="HE895" s="48"/>
      <c r="HF895" s="48"/>
      <c r="HG895" s="48"/>
      <c r="HH895" s="48"/>
      <c r="HI895" s="48"/>
      <c r="HJ895" s="48"/>
      <c r="HK895" s="48"/>
      <c r="HL895" s="48"/>
      <c r="HM895" s="48"/>
      <c r="HN895" s="48"/>
      <c r="HO895" s="48"/>
      <c r="HP895" s="48"/>
      <c r="HQ895" s="48"/>
      <c r="HR895" s="48"/>
      <c r="HS895" s="48"/>
      <c r="HT895" s="48"/>
      <c r="HU895" s="48"/>
      <c r="HV895" s="48"/>
      <c r="HW895" s="48"/>
      <c r="HX895" s="48"/>
      <c r="HY895" s="48"/>
      <c r="HZ895" s="48"/>
      <c r="IA895" s="48"/>
      <c r="IB895" s="48"/>
      <c r="IC895" s="48"/>
      <c r="ID895" s="48"/>
      <c r="IE895" s="48"/>
      <c r="IF895" s="48"/>
      <c r="IG895" s="48"/>
      <c r="IH895" s="48"/>
      <c r="II895" s="48"/>
      <c r="IJ895" s="48"/>
      <c r="IK895" s="48"/>
      <c r="IL895" s="48"/>
      <c r="IM895" s="48"/>
      <c r="IN895" s="48"/>
      <c r="IO895" s="48"/>
      <c r="IP895" s="48"/>
      <c r="IQ895" s="48"/>
      <c r="IR895" s="48"/>
      <c r="IS895" s="48"/>
      <c r="IT895" s="48"/>
      <c r="IU895" s="48"/>
      <c r="IV895" s="48"/>
    </row>
    <row r="896" spans="2:256" x14ac:dyDescent="0.2">
      <c r="B896" s="48"/>
      <c r="C896" s="48"/>
      <c r="D896" s="48"/>
      <c r="E896" s="48"/>
      <c r="F896" s="48"/>
      <c r="G896" s="48"/>
      <c r="H896" s="48"/>
      <c r="I896" s="48"/>
      <c r="J896" s="48"/>
      <c r="K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c r="GT896" s="48"/>
      <c r="GU896" s="48"/>
      <c r="GV896" s="48"/>
      <c r="GW896" s="48"/>
      <c r="GX896" s="48"/>
      <c r="GY896" s="48"/>
      <c r="GZ896" s="48"/>
      <c r="HA896" s="48"/>
      <c r="HB896" s="48"/>
      <c r="HC896" s="48"/>
      <c r="HD896" s="48"/>
      <c r="HE896" s="48"/>
      <c r="HF896" s="48"/>
      <c r="HG896" s="48"/>
      <c r="HH896" s="48"/>
      <c r="HI896" s="48"/>
      <c r="HJ896" s="48"/>
      <c r="HK896" s="48"/>
      <c r="HL896" s="48"/>
      <c r="HM896" s="48"/>
      <c r="HN896" s="48"/>
      <c r="HO896" s="48"/>
      <c r="HP896" s="48"/>
      <c r="HQ896" s="48"/>
      <c r="HR896" s="48"/>
      <c r="HS896" s="48"/>
      <c r="HT896" s="48"/>
      <c r="HU896" s="48"/>
      <c r="HV896" s="48"/>
      <c r="HW896" s="48"/>
      <c r="HX896" s="48"/>
      <c r="HY896" s="48"/>
      <c r="HZ896" s="48"/>
      <c r="IA896" s="48"/>
      <c r="IB896" s="48"/>
      <c r="IC896" s="48"/>
      <c r="ID896" s="48"/>
      <c r="IE896" s="48"/>
      <c r="IF896" s="48"/>
      <c r="IG896" s="48"/>
      <c r="IH896" s="48"/>
      <c r="II896" s="48"/>
      <c r="IJ896" s="48"/>
      <c r="IK896" s="48"/>
      <c r="IL896" s="48"/>
      <c r="IM896" s="48"/>
      <c r="IN896" s="48"/>
      <c r="IO896" s="48"/>
      <c r="IP896" s="48"/>
      <c r="IQ896" s="48"/>
      <c r="IR896" s="48"/>
      <c r="IS896" s="48"/>
      <c r="IT896" s="48"/>
      <c r="IU896" s="48"/>
      <c r="IV896" s="48"/>
    </row>
    <row r="897" spans="2:256" x14ac:dyDescent="0.2">
      <c r="B897" s="48"/>
      <c r="C897" s="48"/>
      <c r="D897" s="48"/>
      <c r="E897" s="48"/>
      <c r="F897" s="48"/>
      <c r="G897" s="48"/>
      <c r="H897" s="48"/>
      <c r="I897" s="48"/>
      <c r="J897" s="48"/>
      <c r="K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c r="GL897" s="48"/>
      <c r="GM897" s="48"/>
      <c r="GN897" s="48"/>
      <c r="GO897" s="48"/>
      <c r="GP897" s="48"/>
      <c r="GQ897" s="48"/>
      <c r="GR897" s="48"/>
      <c r="GS897" s="48"/>
      <c r="GT897" s="48"/>
      <c r="GU897" s="48"/>
      <c r="GV897" s="48"/>
      <c r="GW897" s="48"/>
      <c r="GX897" s="48"/>
      <c r="GY897" s="48"/>
      <c r="GZ897" s="48"/>
      <c r="HA897" s="48"/>
      <c r="HB897" s="48"/>
      <c r="HC897" s="48"/>
      <c r="HD897" s="48"/>
      <c r="HE897" s="48"/>
      <c r="HF897" s="48"/>
      <c r="HG897" s="48"/>
      <c r="HH897" s="48"/>
      <c r="HI897" s="48"/>
      <c r="HJ897" s="48"/>
      <c r="HK897" s="48"/>
      <c r="HL897" s="48"/>
      <c r="HM897" s="48"/>
      <c r="HN897" s="48"/>
      <c r="HO897" s="48"/>
      <c r="HP897" s="48"/>
      <c r="HQ897" s="48"/>
      <c r="HR897" s="48"/>
      <c r="HS897" s="48"/>
      <c r="HT897" s="48"/>
      <c r="HU897" s="48"/>
      <c r="HV897" s="48"/>
      <c r="HW897" s="48"/>
      <c r="HX897" s="48"/>
      <c r="HY897" s="48"/>
      <c r="HZ897" s="48"/>
      <c r="IA897" s="48"/>
      <c r="IB897" s="48"/>
      <c r="IC897" s="48"/>
      <c r="ID897" s="48"/>
      <c r="IE897" s="48"/>
      <c r="IF897" s="48"/>
      <c r="IG897" s="48"/>
      <c r="IH897" s="48"/>
      <c r="II897" s="48"/>
      <c r="IJ897" s="48"/>
      <c r="IK897" s="48"/>
      <c r="IL897" s="48"/>
      <c r="IM897" s="48"/>
      <c r="IN897" s="48"/>
      <c r="IO897" s="48"/>
      <c r="IP897" s="48"/>
      <c r="IQ897" s="48"/>
      <c r="IR897" s="48"/>
      <c r="IS897" s="48"/>
      <c r="IT897" s="48"/>
      <c r="IU897" s="48"/>
      <c r="IV897" s="48"/>
    </row>
    <row r="898" spans="2:256" x14ac:dyDescent="0.2">
      <c r="B898" s="48"/>
      <c r="C898" s="48"/>
      <c r="D898" s="48"/>
      <c r="E898" s="48"/>
      <c r="F898" s="48"/>
      <c r="G898" s="48"/>
      <c r="H898" s="48"/>
      <c r="I898" s="48"/>
      <c r="J898" s="48"/>
      <c r="K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c r="GT898" s="48"/>
      <c r="GU898" s="48"/>
      <c r="GV898" s="48"/>
      <c r="GW898" s="48"/>
      <c r="GX898" s="48"/>
      <c r="GY898" s="48"/>
      <c r="GZ898" s="48"/>
      <c r="HA898" s="48"/>
      <c r="HB898" s="48"/>
      <c r="HC898" s="48"/>
      <c r="HD898" s="48"/>
      <c r="HE898" s="48"/>
      <c r="HF898" s="48"/>
      <c r="HG898" s="48"/>
      <c r="HH898" s="48"/>
      <c r="HI898" s="48"/>
      <c r="HJ898" s="48"/>
      <c r="HK898" s="48"/>
      <c r="HL898" s="48"/>
      <c r="HM898" s="48"/>
      <c r="HN898" s="48"/>
      <c r="HO898" s="48"/>
      <c r="HP898" s="48"/>
      <c r="HQ898" s="48"/>
      <c r="HR898" s="48"/>
      <c r="HS898" s="48"/>
      <c r="HT898" s="48"/>
      <c r="HU898" s="48"/>
      <c r="HV898" s="48"/>
      <c r="HW898" s="48"/>
      <c r="HX898" s="48"/>
      <c r="HY898" s="48"/>
      <c r="HZ898" s="48"/>
      <c r="IA898" s="48"/>
      <c r="IB898" s="48"/>
      <c r="IC898" s="48"/>
      <c r="ID898" s="48"/>
      <c r="IE898" s="48"/>
      <c r="IF898" s="48"/>
      <c r="IG898" s="48"/>
      <c r="IH898" s="48"/>
      <c r="II898" s="48"/>
      <c r="IJ898" s="48"/>
      <c r="IK898" s="48"/>
      <c r="IL898" s="48"/>
      <c r="IM898" s="48"/>
      <c r="IN898" s="48"/>
      <c r="IO898" s="48"/>
      <c r="IP898" s="48"/>
      <c r="IQ898" s="48"/>
      <c r="IR898" s="48"/>
      <c r="IS898" s="48"/>
      <c r="IT898" s="48"/>
      <c r="IU898" s="48"/>
      <c r="IV898" s="48"/>
    </row>
    <row r="899" spans="2:256" x14ac:dyDescent="0.2">
      <c r="B899" s="48"/>
      <c r="C899" s="48"/>
      <c r="D899" s="48"/>
      <c r="E899" s="48"/>
      <c r="F899" s="48"/>
      <c r="G899" s="48"/>
      <c r="H899" s="48"/>
      <c r="I899" s="48"/>
      <c r="J899" s="48"/>
      <c r="K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c r="GT899" s="48"/>
      <c r="GU899" s="48"/>
      <c r="GV899" s="48"/>
      <c r="GW899" s="48"/>
      <c r="GX899" s="48"/>
      <c r="GY899" s="48"/>
      <c r="GZ899" s="48"/>
      <c r="HA899" s="48"/>
      <c r="HB899" s="48"/>
      <c r="HC899" s="48"/>
      <c r="HD899" s="48"/>
      <c r="HE899" s="48"/>
      <c r="HF899" s="48"/>
      <c r="HG899" s="48"/>
      <c r="HH899" s="48"/>
      <c r="HI899" s="48"/>
      <c r="HJ899" s="48"/>
      <c r="HK899" s="48"/>
      <c r="HL899" s="48"/>
      <c r="HM899" s="48"/>
      <c r="HN899" s="48"/>
      <c r="HO899" s="48"/>
      <c r="HP899" s="48"/>
      <c r="HQ899" s="48"/>
      <c r="HR899" s="48"/>
      <c r="HS899" s="48"/>
      <c r="HT899" s="48"/>
      <c r="HU899" s="48"/>
      <c r="HV899" s="48"/>
      <c r="HW899" s="48"/>
      <c r="HX899" s="48"/>
      <c r="HY899" s="48"/>
      <c r="HZ899" s="48"/>
      <c r="IA899" s="48"/>
      <c r="IB899" s="48"/>
      <c r="IC899" s="48"/>
      <c r="ID899" s="48"/>
      <c r="IE899" s="48"/>
      <c r="IF899" s="48"/>
      <c r="IG899" s="48"/>
      <c r="IH899" s="48"/>
      <c r="II899" s="48"/>
      <c r="IJ899" s="48"/>
      <c r="IK899" s="48"/>
      <c r="IL899" s="48"/>
      <c r="IM899" s="48"/>
      <c r="IN899" s="48"/>
      <c r="IO899" s="48"/>
      <c r="IP899" s="48"/>
      <c r="IQ899" s="48"/>
      <c r="IR899" s="48"/>
      <c r="IS899" s="48"/>
      <c r="IT899" s="48"/>
      <c r="IU899" s="48"/>
      <c r="IV899" s="48"/>
    </row>
    <row r="900" spans="2:256" x14ac:dyDescent="0.2">
      <c r="B900" s="48"/>
      <c r="C900" s="48"/>
      <c r="D900" s="48"/>
      <c r="E900" s="48"/>
      <c r="F900" s="48"/>
      <c r="G900" s="48"/>
      <c r="H900" s="48"/>
      <c r="I900" s="48"/>
      <c r="J900" s="48"/>
      <c r="K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c r="GT900" s="48"/>
      <c r="GU900" s="48"/>
      <c r="GV900" s="48"/>
      <c r="GW900" s="48"/>
      <c r="GX900" s="48"/>
      <c r="GY900" s="48"/>
      <c r="GZ900" s="48"/>
      <c r="HA900" s="48"/>
      <c r="HB900" s="48"/>
      <c r="HC900" s="48"/>
      <c r="HD900" s="48"/>
      <c r="HE900" s="48"/>
      <c r="HF900" s="48"/>
      <c r="HG900" s="48"/>
      <c r="HH900" s="48"/>
      <c r="HI900" s="48"/>
      <c r="HJ900" s="48"/>
      <c r="HK900" s="48"/>
      <c r="HL900" s="48"/>
      <c r="HM900" s="48"/>
      <c r="HN900" s="48"/>
      <c r="HO900" s="48"/>
      <c r="HP900" s="48"/>
      <c r="HQ900" s="48"/>
      <c r="HR900" s="48"/>
      <c r="HS900" s="48"/>
      <c r="HT900" s="48"/>
      <c r="HU900" s="48"/>
      <c r="HV900" s="48"/>
      <c r="HW900" s="48"/>
      <c r="HX900" s="48"/>
      <c r="HY900" s="48"/>
      <c r="HZ900" s="48"/>
      <c r="IA900" s="48"/>
      <c r="IB900" s="48"/>
      <c r="IC900" s="48"/>
      <c r="ID900" s="48"/>
      <c r="IE900" s="48"/>
      <c r="IF900" s="48"/>
      <c r="IG900" s="48"/>
      <c r="IH900" s="48"/>
      <c r="II900" s="48"/>
      <c r="IJ900" s="48"/>
      <c r="IK900" s="48"/>
      <c r="IL900" s="48"/>
      <c r="IM900" s="48"/>
      <c r="IN900" s="48"/>
      <c r="IO900" s="48"/>
      <c r="IP900" s="48"/>
      <c r="IQ900" s="48"/>
      <c r="IR900" s="48"/>
      <c r="IS900" s="48"/>
      <c r="IT900" s="48"/>
      <c r="IU900" s="48"/>
      <c r="IV900" s="48"/>
    </row>
    <row r="901" spans="2:256" x14ac:dyDescent="0.2">
      <c r="B901" s="48"/>
      <c r="C901" s="48"/>
      <c r="D901" s="48"/>
      <c r="E901" s="48"/>
      <c r="F901" s="48"/>
      <c r="G901" s="48"/>
      <c r="H901" s="48"/>
      <c r="I901" s="48"/>
      <c r="J901" s="48"/>
      <c r="K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c r="GT901" s="48"/>
      <c r="GU901" s="48"/>
      <c r="GV901" s="48"/>
      <c r="GW901" s="48"/>
      <c r="GX901" s="48"/>
      <c r="GY901" s="48"/>
      <c r="GZ901" s="48"/>
      <c r="HA901" s="48"/>
      <c r="HB901" s="48"/>
      <c r="HC901" s="48"/>
      <c r="HD901" s="48"/>
      <c r="HE901" s="48"/>
      <c r="HF901" s="48"/>
      <c r="HG901" s="48"/>
      <c r="HH901" s="48"/>
      <c r="HI901" s="48"/>
      <c r="HJ901" s="48"/>
      <c r="HK901" s="48"/>
      <c r="HL901" s="48"/>
      <c r="HM901" s="48"/>
      <c r="HN901" s="48"/>
      <c r="HO901" s="48"/>
      <c r="HP901" s="48"/>
      <c r="HQ901" s="48"/>
      <c r="HR901" s="48"/>
      <c r="HS901" s="48"/>
      <c r="HT901" s="48"/>
      <c r="HU901" s="48"/>
      <c r="HV901" s="48"/>
      <c r="HW901" s="48"/>
      <c r="HX901" s="48"/>
      <c r="HY901" s="48"/>
      <c r="HZ901" s="48"/>
      <c r="IA901" s="48"/>
      <c r="IB901" s="48"/>
      <c r="IC901" s="48"/>
      <c r="ID901" s="48"/>
      <c r="IE901" s="48"/>
      <c r="IF901" s="48"/>
      <c r="IG901" s="48"/>
      <c r="IH901" s="48"/>
      <c r="II901" s="48"/>
      <c r="IJ901" s="48"/>
      <c r="IK901" s="48"/>
      <c r="IL901" s="48"/>
      <c r="IM901" s="48"/>
      <c r="IN901" s="48"/>
      <c r="IO901" s="48"/>
      <c r="IP901" s="48"/>
      <c r="IQ901" s="48"/>
      <c r="IR901" s="48"/>
      <c r="IS901" s="48"/>
      <c r="IT901" s="48"/>
      <c r="IU901" s="48"/>
      <c r="IV901" s="48"/>
    </row>
    <row r="902" spans="2:256" x14ac:dyDescent="0.2">
      <c r="B902" s="48"/>
      <c r="C902" s="48"/>
      <c r="D902" s="48"/>
      <c r="E902" s="48"/>
      <c r="F902" s="48"/>
      <c r="G902" s="48"/>
      <c r="H902" s="48"/>
      <c r="I902" s="48"/>
      <c r="J902" s="48"/>
      <c r="K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c r="GT902" s="48"/>
      <c r="GU902" s="48"/>
      <c r="GV902" s="48"/>
      <c r="GW902" s="48"/>
      <c r="GX902" s="48"/>
      <c r="GY902" s="48"/>
      <c r="GZ902" s="48"/>
      <c r="HA902" s="48"/>
      <c r="HB902" s="48"/>
      <c r="HC902" s="48"/>
      <c r="HD902" s="48"/>
      <c r="HE902" s="48"/>
      <c r="HF902" s="48"/>
      <c r="HG902" s="48"/>
      <c r="HH902" s="48"/>
      <c r="HI902" s="48"/>
      <c r="HJ902" s="48"/>
      <c r="HK902" s="48"/>
      <c r="HL902" s="48"/>
      <c r="HM902" s="48"/>
      <c r="HN902" s="48"/>
      <c r="HO902" s="48"/>
      <c r="HP902" s="48"/>
      <c r="HQ902" s="48"/>
      <c r="HR902" s="48"/>
      <c r="HS902" s="48"/>
      <c r="HT902" s="48"/>
      <c r="HU902" s="48"/>
      <c r="HV902" s="48"/>
      <c r="HW902" s="48"/>
      <c r="HX902" s="48"/>
      <c r="HY902" s="48"/>
      <c r="HZ902" s="48"/>
      <c r="IA902" s="48"/>
      <c r="IB902" s="48"/>
      <c r="IC902" s="48"/>
      <c r="ID902" s="48"/>
      <c r="IE902" s="48"/>
      <c r="IF902" s="48"/>
      <c r="IG902" s="48"/>
      <c r="IH902" s="48"/>
      <c r="II902" s="48"/>
      <c r="IJ902" s="48"/>
      <c r="IK902" s="48"/>
      <c r="IL902" s="48"/>
      <c r="IM902" s="48"/>
      <c r="IN902" s="48"/>
      <c r="IO902" s="48"/>
      <c r="IP902" s="48"/>
      <c r="IQ902" s="48"/>
      <c r="IR902" s="48"/>
      <c r="IS902" s="48"/>
      <c r="IT902" s="48"/>
      <c r="IU902" s="48"/>
      <c r="IV902" s="48"/>
    </row>
    <row r="903" spans="2:256" x14ac:dyDescent="0.2">
      <c r="B903" s="48"/>
      <c r="C903" s="48"/>
      <c r="D903" s="48"/>
      <c r="E903" s="48"/>
      <c r="F903" s="48"/>
      <c r="G903" s="48"/>
      <c r="H903" s="48"/>
      <c r="I903" s="48"/>
      <c r="J903" s="48"/>
      <c r="K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c r="GT903" s="48"/>
      <c r="GU903" s="48"/>
      <c r="GV903" s="48"/>
      <c r="GW903" s="48"/>
      <c r="GX903" s="48"/>
      <c r="GY903" s="48"/>
      <c r="GZ903" s="48"/>
      <c r="HA903" s="48"/>
      <c r="HB903" s="48"/>
      <c r="HC903" s="48"/>
      <c r="HD903" s="48"/>
      <c r="HE903" s="48"/>
      <c r="HF903" s="48"/>
      <c r="HG903" s="48"/>
      <c r="HH903" s="48"/>
      <c r="HI903" s="48"/>
      <c r="HJ903" s="48"/>
      <c r="HK903" s="48"/>
      <c r="HL903" s="48"/>
      <c r="HM903" s="48"/>
      <c r="HN903" s="48"/>
      <c r="HO903" s="48"/>
      <c r="HP903" s="48"/>
      <c r="HQ903" s="48"/>
      <c r="HR903" s="48"/>
      <c r="HS903" s="48"/>
      <c r="HT903" s="48"/>
      <c r="HU903" s="48"/>
      <c r="HV903" s="48"/>
      <c r="HW903" s="48"/>
      <c r="HX903" s="48"/>
      <c r="HY903" s="48"/>
      <c r="HZ903" s="48"/>
      <c r="IA903" s="48"/>
      <c r="IB903" s="48"/>
      <c r="IC903" s="48"/>
      <c r="ID903" s="48"/>
      <c r="IE903" s="48"/>
      <c r="IF903" s="48"/>
      <c r="IG903" s="48"/>
      <c r="IH903" s="48"/>
      <c r="II903" s="48"/>
      <c r="IJ903" s="48"/>
      <c r="IK903" s="48"/>
      <c r="IL903" s="48"/>
      <c r="IM903" s="48"/>
      <c r="IN903" s="48"/>
      <c r="IO903" s="48"/>
      <c r="IP903" s="48"/>
      <c r="IQ903" s="48"/>
      <c r="IR903" s="48"/>
      <c r="IS903" s="48"/>
      <c r="IT903" s="48"/>
      <c r="IU903" s="48"/>
      <c r="IV903" s="48"/>
    </row>
    <row r="904" spans="2:256" x14ac:dyDescent="0.2">
      <c r="B904" s="48"/>
      <c r="C904" s="48"/>
      <c r="D904" s="48"/>
      <c r="E904" s="48"/>
      <c r="F904" s="48"/>
      <c r="G904" s="48"/>
      <c r="H904" s="48"/>
      <c r="I904" s="48"/>
      <c r="J904" s="48"/>
      <c r="K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c r="GT904" s="48"/>
      <c r="GU904" s="48"/>
      <c r="GV904" s="48"/>
      <c r="GW904" s="48"/>
      <c r="GX904" s="48"/>
      <c r="GY904" s="48"/>
      <c r="GZ904" s="48"/>
      <c r="HA904" s="48"/>
      <c r="HB904" s="48"/>
      <c r="HC904" s="48"/>
      <c r="HD904" s="48"/>
      <c r="HE904" s="48"/>
      <c r="HF904" s="48"/>
      <c r="HG904" s="48"/>
      <c r="HH904" s="48"/>
      <c r="HI904" s="48"/>
      <c r="HJ904" s="48"/>
      <c r="HK904" s="48"/>
      <c r="HL904" s="48"/>
      <c r="HM904" s="48"/>
      <c r="HN904" s="48"/>
      <c r="HO904" s="48"/>
      <c r="HP904" s="48"/>
      <c r="HQ904" s="48"/>
      <c r="HR904" s="48"/>
      <c r="HS904" s="48"/>
      <c r="HT904" s="48"/>
      <c r="HU904" s="48"/>
      <c r="HV904" s="48"/>
      <c r="HW904" s="48"/>
      <c r="HX904" s="48"/>
      <c r="HY904" s="48"/>
      <c r="HZ904" s="48"/>
      <c r="IA904" s="48"/>
      <c r="IB904" s="48"/>
      <c r="IC904" s="48"/>
      <c r="ID904" s="48"/>
      <c r="IE904" s="48"/>
      <c r="IF904" s="48"/>
      <c r="IG904" s="48"/>
      <c r="IH904" s="48"/>
      <c r="II904" s="48"/>
      <c r="IJ904" s="48"/>
      <c r="IK904" s="48"/>
      <c r="IL904" s="48"/>
      <c r="IM904" s="48"/>
      <c r="IN904" s="48"/>
      <c r="IO904" s="48"/>
      <c r="IP904" s="48"/>
      <c r="IQ904" s="48"/>
      <c r="IR904" s="48"/>
      <c r="IS904" s="48"/>
      <c r="IT904" s="48"/>
      <c r="IU904" s="48"/>
      <c r="IV904" s="48"/>
    </row>
    <row r="905" spans="2:256" x14ac:dyDescent="0.2">
      <c r="B905" s="48"/>
      <c r="C905" s="48"/>
      <c r="D905" s="48"/>
      <c r="E905" s="48"/>
      <c r="F905" s="48"/>
      <c r="G905" s="48"/>
      <c r="H905" s="48"/>
      <c r="I905" s="48"/>
      <c r="J905" s="48"/>
      <c r="K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c r="GT905" s="48"/>
      <c r="GU905" s="48"/>
      <c r="GV905" s="48"/>
      <c r="GW905" s="48"/>
      <c r="GX905" s="48"/>
      <c r="GY905" s="48"/>
      <c r="GZ905" s="48"/>
      <c r="HA905" s="48"/>
      <c r="HB905" s="48"/>
      <c r="HC905" s="48"/>
      <c r="HD905" s="48"/>
      <c r="HE905" s="48"/>
      <c r="HF905" s="48"/>
      <c r="HG905" s="48"/>
      <c r="HH905" s="48"/>
      <c r="HI905" s="48"/>
      <c r="HJ905" s="48"/>
      <c r="HK905" s="48"/>
      <c r="HL905" s="48"/>
      <c r="HM905" s="48"/>
      <c r="HN905" s="48"/>
      <c r="HO905" s="48"/>
      <c r="HP905" s="48"/>
      <c r="HQ905" s="48"/>
      <c r="HR905" s="48"/>
      <c r="HS905" s="48"/>
      <c r="HT905" s="48"/>
      <c r="HU905" s="48"/>
      <c r="HV905" s="48"/>
      <c r="HW905" s="48"/>
      <c r="HX905" s="48"/>
      <c r="HY905" s="48"/>
      <c r="HZ905" s="48"/>
      <c r="IA905" s="48"/>
      <c r="IB905" s="48"/>
      <c r="IC905" s="48"/>
      <c r="ID905" s="48"/>
      <c r="IE905" s="48"/>
      <c r="IF905" s="48"/>
      <c r="IG905" s="48"/>
      <c r="IH905" s="48"/>
      <c r="II905" s="48"/>
      <c r="IJ905" s="48"/>
      <c r="IK905" s="48"/>
      <c r="IL905" s="48"/>
      <c r="IM905" s="48"/>
      <c r="IN905" s="48"/>
      <c r="IO905" s="48"/>
      <c r="IP905" s="48"/>
      <c r="IQ905" s="48"/>
      <c r="IR905" s="48"/>
      <c r="IS905" s="48"/>
      <c r="IT905" s="48"/>
      <c r="IU905" s="48"/>
      <c r="IV905" s="48"/>
    </row>
    <row r="906" spans="2:256" x14ac:dyDescent="0.2">
      <c r="B906" s="48"/>
      <c r="C906" s="48"/>
      <c r="D906" s="48"/>
      <c r="E906" s="48"/>
      <c r="F906" s="48"/>
      <c r="G906" s="48"/>
      <c r="H906" s="48"/>
      <c r="I906" s="48"/>
      <c r="J906" s="48"/>
      <c r="K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c r="EF906" s="48"/>
      <c r="EG906" s="48"/>
      <c r="EH906" s="48"/>
      <c r="EI906" s="48"/>
      <c r="EJ906" s="48"/>
      <c r="EK906" s="48"/>
      <c r="EL906" s="48"/>
      <c r="EM906" s="48"/>
      <c r="EN906" s="48"/>
      <c r="EO906" s="48"/>
      <c r="EP906" s="48"/>
      <c r="EQ906" s="48"/>
      <c r="ER906" s="48"/>
      <c r="ES906" s="48"/>
      <c r="ET906" s="48"/>
      <c r="EU906" s="48"/>
      <c r="EV906" s="48"/>
      <c r="EW906" s="48"/>
      <c r="EX906" s="48"/>
      <c r="EY906" s="48"/>
      <c r="EZ906" s="48"/>
      <c r="FA906" s="48"/>
      <c r="FB906" s="48"/>
      <c r="FC906" s="48"/>
      <c r="FD906" s="48"/>
      <c r="FE906" s="48"/>
      <c r="FF906" s="48"/>
      <c r="FG906" s="48"/>
      <c r="FH906" s="48"/>
      <c r="FI906" s="48"/>
      <c r="FJ906" s="48"/>
      <c r="FK906" s="48"/>
      <c r="FL906" s="48"/>
      <c r="FM906" s="48"/>
      <c r="FN906" s="48"/>
      <c r="FO906" s="48"/>
      <c r="FP906" s="48"/>
      <c r="FQ906" s="48"/>
      <c r="FR906" s="48"/>
      <c r="FS906" s="48"/>
      <c r="FT906" s="48"/>
      <c r="FU906" s="48"/>
      <c r="FV906" s="48"/>
      <c r="FW906" s="48"/>
      <c r="FX906" s="48"/>
      <c r="FY906" s="48"/>
      <c r="FZ906" s="48"/>
      <c r="GA906" s="48"/>
      <c r="GB906" s="48"/>
      <c r="GC906" s="48"/>
      <c r="GD906" s="48"/>
      <c r="GE906" s="48"/>
      <c r="GF906" s="48"/>
      <c r="GG906" s="48"/>
      <c r="GH906" s="48"/>
      <c r="GI906" s="48"/>
      <c r="GJ906" s="48"/>
      <c r="GK906" s="48"/>
      <c r="GL906" s="48"/>
      <c r="GM906" s="48"/>
      <c r="GN906" s="48"/>
      <c r="GO906" s="48"/>
      <c r="GP906" s="48"/>
      <c r="GQ906" s="48"/>
      <c r="GR906" s="48"/>
      <c r="GS906" s="48"/>
      <c r="GT906" s="48"/>
      <c r="GU906" s="48"/>
      <c r="GV906" s="48"/>
      <c r="GW906" s="48"/>
      <c r="GX906" s="48"/>
      <c r="GY906" s="48"/>
      <c r="GZ906" s="48"/>
      <c r="HA906" s="48"/>
      <c r="HB906" s="48"/>
      <c r="HC906" s="48"/>
      <c r="HD906" s="48"/>
      <c r="HE906" s="48"/>
      <c r="HF906" s="48"/>
      <c r="HG906" s="48"/>
      <c r="HH906" s="48"/>
      <c r="HI906" s="48"/>
      <c r="HJ906" s="48"/>
      <c r="HK906" s="48"/>
      <c r="HL906" s="48"/>
      <c r="HM906" s="48"/>
      <c r="HN906" s="48"/>
      <c r="HO906" s="48"/>
      <c r="HP906" s="48"/>
      <c r="HQ906" s="48"/>
      <c r="HR906" s="48"/>
      <c r="HS906" s="48"/>
      <c r="HT906" s="48"/>
      <c r="HU906" s="48"/>
      <c r="HV906" s="48"/>
      <c r="HW906" s="48"/>
      <c r="HX906" s="48"/>
      <c r="HY906" s="48"/>
      <c r="HZ906" s="48"/>
      <c r="IA906" s="48"/>
      <c r="IB906" s="48"/>
      <c r="IC906" s="48"/>
      <c r="ID906" s="48"/>
      <c r="IE906" s="48"/>
      <c r="IF906" s="48"/>
      <c r="IG906" s="48"/>
      <c r="IH906" s="48"/>
      <c r="II906" s="48"/>
      <c r="IJ906" s="48"/>
      <c r="IK906" s="48"/>
      <c r="IL906" s="48"/>
      <c r="IM906" s="48"/>
      <c r="IN906" s="48"/>
      <c r="IO906" s="48"/>
      <c r="IP906" s="48"/>
      <c r="IQ906" s="48"/>
      <c r="IR906" s="48"/>
      <c r="IS906" s="48"/>
      <c r="IT906" s="48"/>
      <c r="IU906" s="48"/>
      <c r="IV906" s="48"/>
    </row>
    <row r="907" spans="2:256" x14ac:dyDescent="0.2">
      <c r="B907" s="48"/>
      <c r="C907" s="48"/>
      <c r="D907" s="48"/>
      <c r="E907" s="48"/>
      <c r="F907" s="48"/>
      <c r="G907" s="48"/>
      <c r="H907" s="48"/>
      <c r="I907" s="48"/>
      <c r="J907" s="48"/>
      <c r="K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c r="EF907" s="48"/>
      <c r="EG907" s="48"/>
      <c r="EH907" s="48"/>
      <c r="EI907" s="48"/>
      <c r="EJ907" s="48"/>
      <c r="EK907" s="48"/>
      <c r="EL907" s="48"/>
      <c r="EM907" s="48"/>
      <c r="EN907" s="48"/>
      <c r="EO907" s="48"/>
      <c r="EP907" s="48"/>
      <c r="EQ907" s="48"/>
      <c r="ER907" s="48"/>
      <c r="ES907" s="48"/>
      <c r="ET907" s="48"/>
      <c r="EU907" s="48"/>
      <c r="EV907" s="48"/>
      <c r="EW907" s="48"/>
      <c r="EX907" s="48"/>
      <c r="EY907" s="48"/>
      <c r="EZ907" s="48"/>
      <c r="FA907" s="48"/>
      <c r="FB907" s="48"/>
      <c r="FC907" s="48"/>
      <c r="FD907" s="48"/>
      <c r="FE907" s="48"/>
      <c r="FF907" s="48"/>
      <c r="FG907" s="48"/>
      <c r="FH907" s="48"/>
      <c r="FI907" s="48"/>
      <c r="FJ907" s="48"/>
      <c r="FK907" s="48"/>
      <c r="FL907" s="48"/>
      <c r="FM907" s="48"/>
      <c r="FN907" s="48"/>
      <c r="FO907" s="48"/>
      <c r="FP907" s="48"/>
      <c r="FQ907" s="48"/>
      <c r="FR907" s="48"/>
      <c r="FS907" s="48"/>
      <c r="FT907" s="48"/>
      <c r="FU907" s="48"/>
      <c r="FV907" s="48"/>
      <c r="FW907" s="48"/>
      <c r="FX907" s="48"/>
      <c r="FY907" s="48"/>
      <c r="FZ907" s="48"/>
      <c r="GA907" s="48"/>
      <c r="GB907" s="48"/>
      <c r="GC907" s="48"/>
      <c r="GD907" s="48"/>
      <c r="GE907" s="48"/>
      <c r="GF907" s="48"/>
      <c r="GG907" s="48"/>
      <c r="GH907" s="48"/>
      <c r="GI907" s="48"/>
      <c r="GJ907" s="48"/>
      <c r="GK907" s="48"/>
      <c r="GL907" s="48"/>
      <c r="GM907" s="48"/>
      <c r="GN907" s="48"/>
      <c r="GO907" s="48"/>
      <c r="GP907" s="48"/>
      <c r="GQ907" s="48"/>
      <c r="GR907" s="48"/>
      <c r="GS907" s="48"/>
      <c r="GT907" s="48"/>
      <c r="GU907" s="48"/>
      <c r="GV907" s="48"/>
      <c r="GW907" s="48"/>
      <c r="GX907" s="48"/>
      <c r="GY907" s="48"/>
      <c r="GZ907" s="48"/>
      <c r="HA907" s="48"/>
      <c r="HB907" s="48"/>
      <c r="HC907" s="48"/>
      <c r="HD907" s="48"/>
      <c r="HE907" s="48"/>
      <c r="HF907" s="48"/>
      <c r="HG907" s="48"/>
      <c r="HH907" s="48"/>
      <c r="HI907" s="48"/>
      <c r="HJ907" s="48"/>
      <c r="HK907" s="48"/>
      <c r="HL907" s="48"/>
      <c r="HM907" s="48"/>
      <c r="HN907" s="48"/>
      <c r="HO907" s="48"/>
      <c r="HP907" s="48"/>
      <c r="HQ907" s="48"/>
      <c r="HR907" s="48"/>
      <c r="HS907" s="48"/>
      <c r="HT907" s="48"/>
      <c r="HU907" s="48"/>
      <c r="HV907" s="48"/>
      <c r="HW907" s="48"/>
      <c r="HX907" s="48"/>
      <c r="HY907" s="48"/>
      <c r="HZ907" s="48"/>
      <c r="IA907" s="48"/>
      <c r="IB907" s="48"/>
      <c r="IC907" s="48"/>
      <c r="ID907" s="48"/>
      <c r="IE907" s="48"/>
      <c r="IF907" s="48"/>
      <c r="IG907" s="48"/>
      <c r="IH907" s="48"/>
      <c r="II907" s="48"/>
      <c r="IJ907" s="48"/>
      <c r="IK907" s="48"/>
      <c r="IL907" s="48"/>
      <c r="IM907" s="48"/>
      <c r="IN907" s="48"/>
      <c r="IO907" s="48"/>
      <c r="IP907" s="48"/>
      <c r="IQ907" s="48"/>
      <c r="IR907" s="48"/>
      <c r="IS907" s="48"/>
      <c r="IT907" s="48"/>
      <c r="IU907" s="48"/>
      <c r="IV907" s="48"/>
    </row>
    <row r="908" spans="2:256" x14ac:dyDescent="0.2">
      <c r="B908" s="48"/>
      <c r="C908" s="48"/>
      <c r="D908" s="48"/>
      <c r="E908" s="48"/>
      <c r="F908" s="48"/>
      <c r="G908" s="48"/>
      <c r="H908" s="48"/>
      <c r="I908" s="48"/>
      <c r="J908" s="48"/>
      <c r="K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c r="EF908" s="48"/>
      <c r="EG908" s="48"/>
      <c r="EH908" s="48"/>
      <c r="EI908" s="48"/>
      <c r="EJ908" s="48"/>
      <c r="EK908" s="48"/>
      <c r="EL908" s="48"/>
      <c r="EM908" s="48"/>
      <c r="EN908" s="48"/>
      <c r="EO908" s="48"/>
      <c r="EP908" s="48"/>
      <c r="EQ908" s="48"/>
      <c r="ER908" s="48"/>
      <c r="ES908" s="48"/>
      <c r="ET908" s="48"/>
      <c r="EU908" s="48"/>
      <c r="EV908" s="48"/>
      <c r="EW908" s="48"/>
      <c r="EX908" s="48"/>
      <c r="EY908" s="48"/>
      <c r="EZ908" s="48"/>
      <c r="FA908" s="48"/>
      <c r="FB908" s="48"/>
      <c r="FC908" s="48"/>
      <c r="FD908" s="48"/>
      <c r="FE908" s="48"/>
      <c r="FF908" s="48"/>
      <c r="FG908" s="48"/>
      <c r="FH908" s="48"/>
      <c r="FI908" s="48"/>
      <c r="FJ908" s="48"/>
      <c r="FK908" s="48"/>
      <c r="FL908" s="48"/>
      <c r="FM908" s="48"/>
      <c r="FN908" s="48"/>
      <c r="FO908" s="48"/>
      <c r="FP908" s="48"/>
      <c r="FQ908" s="48"/>
      <c r="FR908" s="48"/>
      <c r="FS908" s="48"/>
      <c r="FT908" s="48"/>
      <c r="FU908" s="48"/>
      <c r="FV908" s="48"/>
      <c r="FW908" s="48"/>
      <c r="FX908" s="48"/>
      <c r="FY908" s="48"/>
      <c r="FZ908" s="48"/>
      <c r="GA908" s="48"/>
      <c r="GB908" s="48"/>
      <c r="GC908" s="48"/>
      <c r="GD908" s="48"/>
      <c r="GE908" s="48"/>
      <c r="GF908" s="48"/>
      <c r="GG908" s="48"/>
      <c r="GH908" s="48"/>
      <c r="GI908" s="48"/>
      <c r="GJ908" s="48"/>
      <c r="GK908" s="48"/>
      <c r="GL908" s="48"/>
      <c r="GM908" s="48"/>
      <c r="GN908" s="48"/>
      <c r="GO908" s="48"/>
      <c r="GP908" s="48"/>
      <c r="GQ908" s="48"/>
      <c r="GR908" s="48"/>
      <c r="GS908" s="48"/>
      <c r="GT908" s="48"/>
      <c r="GU908" s="48"/>
      <c r="GV908" s="48"/>
      <c r="GW908" s="48"/>
      <c r="GX908" s="48"/>
      <c r="GY908" s="48"/>
      <c r="GZ908" s="48"/>
      <c r="HA908" s="48"/>
      <c r="HB908" s="48"/>
      <c r="HC908" s="48"/>
      <c r="HD908" s="48"/>
      <c r="HE908" s="48"/>
      <c r="HF908" s="48"/>
      <c r="HG908" s="48"/>
      <c r="HH908" s="48"/>
      <c r="HI908" s="48"/>
      <c r="HJ908" s="48"/>
      <c r="HK908" s="48"/>
      <c r="HL908" s="48"/>
      <c r="HM908" s="48"/>
      <c r="HN908" s="48"/>
      <c r="HO908" s="48"/>
      <c r="HP908" s="48"/>
      <c r="HQ908" s="48"/>
      <c r="HR908" s="48"/>
      <c r="HS908" s="48"/>
      <c r="HT908" s="48"/>
      <c r="HU908" s="48"/>
      <c r="HV908" s="48"/>
      <c r="HW908" s="48"/>
      <c r="HX908" s="48"/>
      <c r="HY908" s="48"/>
      <c r="HZ908" s="48"/>
      <c r="IA908" s="48"/>
      <c r="IB908" s="48"/>
      <c r="IC908" s="48"/>
      <c r="ID908" s="48"/>
      <c r="IE908" s="48"/>
      <c r="IF908" s="48"/>
      <c r="IG908" s="48"/>
      <c r="IH908" s="48"/>
      <c r="II908" s="48"/>
      <c r="IJ908" s="48"/>
      <c r="IK908" s="48"/>
      <c r="IL908" s="48"/>
      <c r="IM908" s="48"/>
      <c r="IN908" s="48"/>
      <c r="IO908" s="48"/>
      <c r="IP908" s="48"/>
      <c r="IQ908" s="48"/>
      <c r="IR908" s="48"/>
      <c r="IS908" s="48"/>
      <c r="IT908" s="48"/>
      <c r="IU908" s="48"/>
      <c r="IV908" s="48"/>
    </row>
    <row r="909" spans="2:256" x14ac:dyDescent="0.2">
      <c r="B909" s="48"/>
      <c r="C909" s="48"/>
      <c r="D909" s="48"/>
      <c r="E909" s="48"/>
      <c r="F909" s="48"/>
      <c r="G909" s="48"/>
      <c r="H909" s="48"/>
      <c r="I909" s="48"/>
      <c r="J909" s="48"/>
      <c r="K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c r="GT909" s="48"/>
      <c r="GU909" s="48"/>
      <c r="GV909" s="48"/>
      <c r="GW909" s="48"/>
      <c r="GX909" s="48"/>
      <c r="GY909" s="48"/>
      <c r="GZ909" s="48"/>
      <c r="HA909" s="48"/>
      <c r="HB909" s="48"/>
      <c r="HC909" s="48"/>
      <c r="HD909" s="48"/>
      <c r="HE909" s="48"/>
      <c r="HF909" s="48"/>
      <c r="HG909" s="48"/>
      <c r="HH909" s="48"/>
      <c r="HI909" s="48"/>
      <c r="HJ909" s="48"/>
      <c r="HK909" s="48"/>
      <c r="HL909" s="48"/>
      <c r="HM909" s="48"/>
      <c r="HN909" s="48"/>
      <c r="HO909" s="48"/>
      <c r="HP909" s="48"/>
      <c r="HQ909" s="48"/>
      <c r="HR909" s="48"/>
      <c r="HS909" s="48"/>
      <c r="HT909" s="48"/>
      <c r="HU909" s="48"/>
      <c r="HV909" s="48"/>
      <c r="HW909" s="48"/>
      <c r="HX909" s="48"/>
      <c r="HY909" s="48"/>
      <c r="HZ909" s="48"/>
      <c r="IA909" s="48"/>
      <c r="IB909" s="48"/>
      <c r="IC909" s="48"/>
      <c r="ID909" s="48"/>
      <c r="IE909" s="48"/>
      <c r="IF909" s="48"/>
      <c r="IG909" s="48"/>
      <c r="IH909" s="48"/>
      <c r="II909" s="48"/>
      <c r="IJ909" s="48"/>
      <c r="IK909" s="48"/>
      <c r="IL909" s="48"/>
      <c r="IM909" s="48"/>
      <c r="IN909" s="48"/>
      <c r="IO909" s="48"/>
      <c r="IP909" s="48"/>
      <c r="IQ909" s="48"/>
      <c r="IR909" s="48"/>
      <c r="IS909" s="48"/>
      <c r="IT909" s="48"/>
      <c r="IU909" s="48"/>
      <c r="IV909" s="48"/>
    </row>
    <row r="910" spans="2:256" x14ac:dyDescent="0.2">
      <c r="B910" s="48"/>
      <c r="C910" s="48"/>
      <c r="D910" s="48"/>
      <c r="E910" s="48"/>
      <c r="F910" s="48"/>
      <c r="G910" s="48"/>
      <c r="H910" s="48"/>
      <c r="I910" s="48"/>
      <c r="J910" s="48"/>
      <c r="K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c r="GT910" s="48"/>
      <c r="GU910" s="48"/>
      <c r="GV910" s="48"/>
      <c r="GW910" s="48"/>
      <c r="GX910" s="48"/>
      <c r="GY910" s="48"/>
      <c r="GZ910" s="48"/>
      <c r="HA910" s="48"/>
      <c r="HB910" s="48"/>
      <c r="HC910" s="48"/>
      <c r="HD910" s="48"/>
      <c r="HE910" s="48"/>
      <c r="HF910" s="48"/>
      <c r="HG910" s="48"/>
      <c r="HH910" s="48"/>
      <c r="HI910" s="48"/>
      <c r="HJ910" s="48"/>
      <c r="HK910" s="48"/>
      <c r="HL910" s="48"/>
      <c r="HM910" s="48"/>
      <c r="HN910" s="48"/>
      <c r="HO910" s="48"/>
      <c r="HP910" s="48"/>
      <c r="HQ910" s="48"/>
      <c r="HR910" s="48"/>
      <c r="HS910" s="48"/>
      <c r="HT910" s="48"/>
      <c r="HU910" s="48"/>
      <c r="HV910" s="48"/>
      <c r="HW910" s="48"/>
      <c r="HX910" s="48"/>
      <c r="HY910" s="48"/>
      <c r="HZ910" s="48"/>
      <c r="IA910" s="48"/>
      <c r="IB910" s="48"/>
      <c r="IC910" s="48"/>
      <c r="ID910" s="48"/>
      <c r="IE910" s="48"/>
      <c r="IF910" s="48"/>
      <c r="IG910" s="48"/>
      <c r="IH910" s="48"/>
      <c r="II910" s="48"/>
      <c r="IJ910" s="48"/>
      <c r="IK910" s="48"/>
      <c r="IL910" s="48"/>
      <c r="IM910" s="48"/>
      <c r="IN910" s="48"/>
      <c r="IO910" s="48"/>
      <c r="IP910" s="48"/>
      <c r="IQ910" s="48"/>
      <c r="IR910" s="48"/>
      <c r="IS910" s="48"/>
      <c r="IT910" s="48"/>
      <c r="IU910" s="48"/>
      <c r="IV910" s="48"/>
    </row>
    <row r="911" spans="2:256" x14ac:dyDescent="0.2">
      <c r="B911" s="48"/>
      <c r="C911" s="48"/>
      <c r="D911" s="48"/>
      <c r="E911" s="48"/>
      <c r="F911" s="48"/>
      <c r="G911" s="48"/>
      <c r="H911" s="48"/>
      <c r="I911" s="48"/>
      <c r="J911" s="48"/>
      <c r="K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c r="GT911" s="48"/>
      <c r="GU911" s="48"/>
      <c r="GV911" s="48"/>
      <c r="GW911" s="48"/>
      <c r="GX911" s="48"/>
      <c r="GY911" s="48"/>
      <c r="GZ911" s="48"/>
      <c r="HA911" s="48"/>
      <c r="HB911" s="48"/>
      <c r="HC911" s="48"/>
      <c r="HD911" s="48"/>
      <c r="HE911" s="48"/>
      <c r="HF911" s="48"/>
      <c r="HG911" s="48"/>
      <c r="HH911" s="48"/>
      <c r="HI911" s="48"/>
      <c r="HJ911" s="48"/>
      <c r="HK911" s="48"/>
      <c r="HL911" s="48"/>
      <c r="HM911" s="48"/>
      <c r="HN911" s="48"/>
      <c r="HO911" s="48"/>
      <c r="HP911" s="48"/>
      <c r="HQ911" s="48"/>
      <c r="HR911" s="48"/>
      <c r="HS911" s="48"/>
      <c r="HT911" s="48"/>
      <c r="HU911" s="48"/>
      <c r="HV911" s="48"/>
      <c r="HW911" s="48"/>
      <c r="HX911" s="48"/>
      <c r="HY911" s="48"/>
      <c r="HZ911" s="48"/>
      <c r="IA911" s="48"/>
      <c r="IB911" s="48"/>
      <c r="IC911" s="48"/>
      <c r="ID911" s="48"/>
      <c r="IE911" s="48"/>
      <c r="IF911" s="48"/>
      <c r="IG911" s="48"/>
      <c r="IH911" s="48"/>
      <c r="II911" s="48"/>
      <c r="IJ911" s="48"/>
      <c r="IK911" s="48"/>
      <c r="IL911" s="48"/>
      <c r="IM911" s="48"/>
      <c r="IN911" s="48"/>
      <c r="IO911" s="48"/>
      <c r="IP911" s="48"/>
      <c r="IQ911" s="48"/>
      <c r="IR911" s="48"/>
      <c r="IS911" s="48"/>
      <c r="IT911" s="48"/>
      <c r="IU911" s="48"/>
      <c r="IV911" s="48"/>
    </row>
    <row r="912" spans="2:256" x14ac:dyDescent="0.2">
      <c r="B912" s="48"/>
      <c r="C912" s="48"/>
      <c r="D912" s="48"/>
      <c r="E912" s="48"/>
      <c r="F912" s="48"/>
      <c r="G912" s="48"/>
      <c r="H912" s="48"/>
      <c r="I912" s="48"/>
      <c r="J912" s="48"/>
      <c r="K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c r="GT912" s="48"/>
      <c r="GU912" s="48"/>
      <c r="GV912" s="48"/>
      <c r="GW912" s="48"/>
      <c r="GX912" s="48"/>
      <c r="GY912" s="48"/>
      <c r="GZ912" s="48"/>
      <c r="HA912" s="48"/>
      <c r="HB912" s="48"/>
      <c r="HC912" s="48"/>
      <c r="HD912" s="48"/>
      <c r="HE912" s="48"/>
      <c r="HF912" s="48"/>
      <c r="HG912" s="48"/>
      <c r="HH912" s="48"/>
      <c r="HI912" s="48"/>
      <c r="HJ912" s="48"/>
      <c r="HK912" s="48"/>
      <c r="HL912" s="48"/>
      <c r="HM912" s="48"/>
      <c r="HN912" s="48"/>
      <c r="HO912" s="48"/>
      <c r="HP912" s="48"/>
      <c r="HQ912" s="48"/>
      <c r="HR912" s="48"/>
      <c r="HS912" s="48"/>
      <c r="HT912" s="48"/>
      <c r="HU912" s="48"/>
      <c r="HV912" s="48"/>
      <c r="HW912" s="48"/>
      <c r="HX912" s="48"/>
      <c r="HY912" s="48"/>
      <c r="HZ912" s="48"/>
      <c r="IA912" s="48"/>
      <c r="IB912" s="48"/>
      <c r="IC912" s="48"/>
      <c r="ID912" s="48"/>
      <c r="IE912" s="48"/>
      <c r="IF912" s="48"/>
      <c r="IG912" s="48"/>
      <c r="IH912" s="48"/>
      <c r="II912" s="48"/>
      <c r="IJ912" s="48"/>
      <c r="IK912" s="48"/>
      <c r="IL912" s="48"/>
      <c r="IM912" s="48"/>
      <c r="IN912" s="48"/>
      <c r="IO912" s="48"/>
      <c r="IP912" s="48"/>
      <c r="IQ912" s="48"/>
      <c r="IR912" s="48"/>
      <c r="IS912" s="48"/>
      <c r="IT912" s="48"/>
      <c r="IU912" s="48"/>
      <c r="IV912" s="48"/>
    </row>
    <row r="913" spans="2:256" x14ac:dyDescent="0.2">
      <c r="B913" s="48"/>
      <c r="C913" s="48"/>
      <c r="D913" s="48"/>
      <c r="E913" s="48"/>
      <c r="F913" s="48"/>
      <c r="G913" s="48"/>
      <c r="H913" s="48"/>
      <c r="I913" s="48"/>
      <c r="J913" s="48"/>
      <c r="K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c r="GT913" s="48"/>
      <c r="GU913" s="48"/>
      <c r="GV913" s="48"/>
      <c r="GW913" s="48"/>
      <c r="GX913" s="48"/>
      <c r="GY913" s="48"/>
      <c r="GZ913" s="48"/>
      <c r="HA913" s="48"/>
      <c r="HB913" s="48"/>
      <c r="HC913" s="48"/>
      <c r="HD913" s="48"/>
      <c r="HE913" s="48"/>
      <c r="HF913" s="48"/>
      <c r="HG913" s="48"/>
      <c r="HH913" s="48"/>
      <c r="HI913" s="48"/>
      <c r="HJ913" s="48"/>
      <c r="HK913" s="48"/>
      <c r="HL913" s="48"/>
      <c r="HM913" s="48"/>
      <c r="HN913" s="48"/>
      <c r="HO913" s="48"/>
      <c r="HP913" s="48"/>
      <c r="HQ913" s="48"/>
      <c r="HR913" s="48"/>
      <c r="HS913" s="48"/>
      <c r="HT913" s="48"/>
      <c r="HU913" s="48"/>
      <c r="HV913" s="48"/>
      <c r="HW913" s="48"/>
      <c r="HX913" s="48"/>
      <c r="HY913" s="48"/>
      <c r="HZ913" s="48"/>
      <c r="IA913" s="48"/>
      <c r="IB913" s="48"/>
      <c r="IC913" s="48"/>
      <c r="ID913" s="48"/>
      <c r="IE913" s="48"/>
      <c r="IF913" s="48"/>
      <c r="IG913" s="48"/>
      <c r="IH913" s="48"/>
      <c r="II913" s="48"/>
      <c r="IJ913" s="48"/>
      <c r="IK913" s="48"/>
      <c r="IL913" s="48"/>
      <c r="IM913" s="48"/>
      <c r="IN913" s="48"/>
      <c r="IO913" s="48"/>
      <c r="IP913" s="48"/>
      <c r="IQ913" s="48"/>
      <c r="IR913" s="48"/>
      <c r="IS913" s="48"/>
      <c r="IT913" s="48"/>
      <c r="IU913" s="48"/>
      <c r="IV913" s="48"/>
    </row>
    <row r="914" spans="2:256" x14ac:dyDescent="0.2">
      <c r="B914" s="48"/>
      <c r="C914" s="48"/>
      <c r="D914" s="48"/>
      <c r="E914" s="48"/>
      <c r="F914" s="48"/>
      <c r="G914" s="48"/>
      <c r="H914" s="48"/>
      <c r="I914" s="48"/>
      <c r="J914" s="48"/>
      <c r="K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c r="GT914" s="48"/>
      <c r="GU914" s="48"/>
      <c r="GV914" s="48"/>
      <c r="GW914" s="48"/>
      <c r="GX914" s="48"/>
      <c r="GY914" s="48"/>
      <c r="GZ914" s="48"/>
      <c r="HA914" s="48"/>
      <c r="HB914" s="48"/>
      <c r="HC914" s="48"/>
      <c r="HD914" s="48"/>
      <c r="HE914" s="48"/>
      <c r="HF914" s="48"/>
      <c r="HG914" s="48"/>
      <c r="HH914" s="48"/>
      <c r="HI914" s="48"/>
      <c r="HJ914" s="48"/>
      <c r="HK914" s="48"/>
      <c r="HL914" s="48"/>
      <c r="HM914" s="48"/>
      <c r="HN914" s="48"/>
      <c r="HO914" s="48"/>
      <c r="HP914" s="48"/>
      <c r="HQ914" s="48"/>
      <c r="HR914" s="48"/>
      <c r="HS914" s="48"/>
      <c r="HT914" s="48"/>
      <c r="HU914" s="48"/>
      <c r="HV914" s="48"/>
      <c r="HW914" s="48"/>
      <c r="HX914" s="48"/>
      <c r="HY914" s="48"/>
      <c r="HZ914" s="48"/>
      <c r="IA914" s="48"/>
      <c r="IB914" s="48"/>
      <c r="IC914" s="48"/>
      <c r="ID914" s="48"/>
      <c r="IE914" s="48"/>
      <c r="IF914" s="48"/>
      <c r="IG914" s="48"/>
      <c r="IH914" s="48"/>
      <c r="II914" s="48"/>
      <c r="IJ914" s="48"/>
      <c r="IK914" s="48"/>
      <c r="IL914" s="48"/>
      <c r="IM914" s="48"/>
      <c r="IN914" s="48"/>
      <c r="IO914" s="48"/>
      <c r="IP914" s="48"/>
      <c r="IQ914" s="48"/>
      <c r="IR914" s="48"/>
      <c r="IS914" s="48"/>
      <c r="IT914" s="48"/>
      <c r="IU914" s="48"/>
      <c r="IV914" s="48"/>
    </row>
    <row r="915" spans="2:256" x14ac:dyDescent="0.2">
      <c r="B915" s="48"/>
      <c r="C915" s="48"/>
      <c r="D915" s="48"/>
      <c r="E915" s="48"/>
      <c r="F915" s="48"/>
      <c r="G915" s="48"/>
      <c r="H915" s="48"/>
      <c r="I915" s="48"/>
      <c r="J915" s="48"/>
      <c r="K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c r="GL915" s="48"/>
      <c r="GM915" s="48"/>
      <c r="GN915" s="48"/>
      <c r="GO915" s="48"/>
      <c r="GP915" s="48"/>
      <c r="GQ915" s="48"/>
      <c r="GR915" s="48"/>
      <c r="GS915" s="48"/>
      <c r="GT915" s="48"/>
      <c r="GU915" s="48"/>
      <c r="GV915" s="48"/>
      <c r="GW915" s="48"/>
      <c r="GX915" s="48"/>
      <c r="GY915" s="48"/>
      <c r="GZ915" s="48"/>
      <c r="HA915" s="48"/>
      <c r="HB915" s="48"/>
      <c r="HC915" s="48"/>
      <c r="HD915" s="48"/>
      <c r="HE915" s="48"/>
      <c r="HF915" s="48"/>
      <c r="HG915" s="48"/>
      <c r="HH915" s="48"/>
      <c r="HI915" s="48"/>
      <c r="HJ915" s="48"/>
      <c r="HK915" s="48"/>
      <c r="HL915" s="48"/>
      <c r="HM915" s="48"/>
      <c r="HN915" s="48"/>
      <c r="HO915" s="48"/>
      <c r="HP915" s="48"/>
      <c r="HQ915" s="48"/>
      <c r="HR915" s="48"/>
      <c r="HS915" s="48"/>
      <c r="HT915" s="48"/>
      <c r="HU915" s="48"/>
      <c r="HV915" s="48"/>
      <c r="HW915" s="48"/>
      <c r="HX915" s="48"/>
      <c r="HY915" s="48"/>
      <c r="HZ915" s="48"/>
      <c r="IA915" s="48"/>
      <c r="IB915" s="48"/>
      <c r="IC915" s="48"/>
      <c r="ID915" s="48"/>
      <c r="IE915" s="48"/>
      <c r="IF915" s="48"/>
      <c r="IG915" s="48"/>
      <c r="IH915" s="48"/>
      <c r="II915" s="48"/>
      <c r="IJ915" s="48"/>
      <c r="IK915" s="48"/>
      <c r="IL915" s="48"/>
      <c r="IM915" s="48"/>
      <c r="IN915" s="48"/>
      <c r="IO915" s="48"/>
      <c r="IP915" s="48"/>
      <c r="IQ915" s="48"/>
      <c r="IR915" s="48"/>
      <c r="IS915" s="48"/>
      <c r="IT915" s="48"/>
      <c r="IU915" s="48"/>
      <c r="IV915" s="48"/>
    </row>
    <row r="916" spans="2:256" x14ac:dyDescent="0.2">
      <c r="B916" s="48"/>
      <c r="C916" s="48"/>
      <c r="D916" s="48"/>
      <c r="E916" s="48"/>
      <c r="F916" s="48"/>
      <c r="G916" s="48"/>
      <c r="H916" s="48"/>
      <c r="I916" s="48"/>
      <c r="J916" s="48"/>
      <c r="K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48"/>
      <c r="FI916" s="48"/>
      <c r="FJ916" s="48"/>
      <c r="FK916" s="48"/>
      <c r="FL916" s="48"/>
      <c r="FM916" s="48"/>
      <c r="FN916" s="48"/>
      <c r="FO916" s="48"/>
      <c r="FP916" s="48"/>
      <c r="FQ916" s="48"/>
      <c r="FR916" s="48"/>
      <c r="FS916" s="48"/>
      <c r="FT916" s="48"/>
      <c r="FU916" s="48"/>
      <c r="FV916" s="48"/>
      <c r="FW916" s="48"/>
      <c r="FX916" s="48"/>
      <c r="FY916" s="48"/>
      <c r="FZ916" s="48"/>
      <c r="GA916" s="48"/>
      <c r="GB916" s="48"/>
      <c r="GC916" s="48"/>
      <c r="GD916" s="48"/>
      <c r="GE916" s="48"/>
      <c r="GF916" s="48"/>
      <c r="GG916" s="48"/>
      <c r="GH916" s="48"/>
      <c r="GI916" s="48"/>
      <c r="GJ916" s="48"/>
      <c r="GK916" s="48"/>
      <c r="GL916" s="48"/>
      <c r="GM916" s="48"/>
      <c r="GN916" s="48"/>
      <c r="GO916" s="48"/>
      <c r="GP916" s="48"/>
      <c r="GQ916" s="48"/>
      <c r="GR916" s="48"/>
      <c r="GS916" s="48"/>
      <c r="GT916" s="48"/>
      <c r="GU916" s="48"/>
      <c r="GV916" s="48"/>
      <c r="GW916" s="48"/>
      <c r="GX916" s="48"/>
      <c r="GY916" s="48"/>
      <c r="GZ916" s="48"/>
      <c r="HA916" s="48"/>
      <c r="HB916" s="48"/>
      <c r="HC916" s="48"/>
      <c r="HD916" s="48"/>
      <c r="HE916" s="48"/>
      <c r="HF916" s="48"/>
      <c r="HG916" s="48"/>
      <c r="HH916" s="48"/>
      <c r="HI916" s="48"/>
      <c r="HJ916" s="48"/>
      <c r="HK916" s="48"/>
      <c r="HL916" s="48"/>
      <c r="HM916" s="48"/>
      <c r="HN916" s="48"/>
      <c r="HO916" s="48"/>
      <c r="HP916" s="48"/>
      <c r="HQ916" s="48"/>
      <c r="HR916" s="48"/>
      <c r="HS916" s="48"/>
      <c r="HT916" s="48"/>
      <c r="HU916" s="48"/>
      <c r="HV916" s="48"/>
      <c r="HW916" s="48"/>
      <c r="HX916" s="48"/>
      <c r="HY916" s="48"/>
      <c r="HZ916" s="48"/>
      <c r="IA916" s="48"/>
      <c r="IB916" s="48"/>
      <c r="IC916" s="48"/>
      <c r="ID916" s="48"/>
      <c r="IE916" s="48"/>
      <c r="IF916" s="48"/>
      <c r="IG916" s="48"/>
      <c r="IH916" s="48"/>
      <c r="II916" s="48"/>
      <c r="IJ916" s="48"/>
      <c r="IK916" s="48"/>
      <c r="IL916" s="48"/>
      <c r="IM916" s="48"/>
      <c r="IN916" s="48"/>
      <c r="IO916" s="48"/>
      <c r="IP916" s="48"/>
      <c r="IQ916" s="48"/>
      <c r="IR916" s="48"/>
      <c r="IS916" s="48"/>
      <c r="IT916" s="48"/>
      <c r="IU916" s="48"/>
      <c r="IV916" s="48"/>
    </row>
    <row r="917" spans="2:256" x14ac:dyDescent="0.2">
      <c r="B917" s="48"/>
      <c r="C917" s="48"/>
      <c r="D917" s="48"/>
      <c r="E917" s="48"/>
      <c r="F917" s="48"/>
      <c r="G917" s="48"/>
      <c r="H917" s="48"/>
      <c r="I917" s="48"/>
      <c r="J917" s="48"/>
      <c r="K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c r="GT917" s="48"/>
      <c r="GU917" s="48"/>
      <c r="GV917" s="48"/>
      <c r="GW917" s="48"/>
      <c r="GX917" s="48"/>
      <c r="GY917" s="48"/>
      <c r="GZ917" s="48"/>
      <c r="HA917" s="48"/>
      <c r="HB917" s="48"/>
      <c r="HC917" s="48"/>
      <c r="HD917" s="48"/>
      <c r="HE917" s="48"/>
      <c r="HF917" s="48"/>
      <c r="HG917" s="48"/>
      <c r="HH917" s="48"/>
      <c r="HI917" s="48"/>
      <c r="HJ917" s="48"/>
      <c r="HK917" s="48"/>
      <c r="HL917" s="48"/>
      <c r="HM917" s="48"/>
      <c r="HN917" s="48"/>
      <c r="HO917" s="48"/>
      <c r="HP917" s="48"/>
      <c r="HQ917" s="48"/>
      <c r="HR917" s="48"/>
      <c r="HS917" s="48"/>
      <c r="HT917" s="48"/>
      <c r="HU917" s="48"/>
      <c r="HV917" s="48"/>
      <c r="HW917" s="48"/>
      <c r="HX917" s="48"/>
      <c r="HY917" s="48"/>
      <c r="HZ917" s="48"/>
      <c r="IA917" s="48"/>
      <c r="IB917" s="48"/>
      <c r="IC917" s="48"/>
      <c r="ID917" s="48"/>
      <c r="IE917" s="48"/>
      <c r="IF917" s="48"/>
      <c r="IG917" s="48"/>
      <c r="IH917" s="48"/>
      <c r="II917" s="48"/>
      <c r="IJ917" s="48"/>
      <c r="IK917" s="48"/>
      <c r="IL917" s="48"/>
      <c r="IM917" s="48"/>
      <c r="IN917" s="48"/>
      <c r="IO917" s="48"/>
      <c r="IP917" s="48"/>
      <c r="IQ917" s="48"/>
      <c r="IR917" s="48"/>
      <c r="IS917" s="48"/>
      <c r="IT917" s="48"/>
      <c r="IU917" s="48"/>
      <c r="IV917" s="48"/>
    </row>
    <row r="918" spans="2:256" x14ac:dyDescent="0.2">
      <c r="B918" s="48"/>
      <c r="C918" s="48"/>
      <c r="D918" s="48"/>
      <c r="E918" s="48"/>
      <c r="F918" s="48"/>
      <c r="G918" s="48"/>
      <c r="H918" s="48"/>
      <c r="I918" s="48"/>
      <c r="J918" s="48"/>
      <c r="K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48"/>
      <c r="GT918" s="48"/>
      <c r="GU918" s="48"/>
      <c r="GV918" s="48"/>
      <c r="GW918" s="48"/>
      <c r="GX918" s="48"/>
      <c r="GY918" s="48"/>
      <c r="GZ918" s="48"/>
      <c r="HA918" s="48"/>
      <c r="HB918" s="48"/>
      <c r="HC918" s="48"/>
      <c r="HD918" s="48"/>
      <c r="HE918" s="48"/>
      <c r="HF918" s="48"/>
      <c r="HG918" s="48"/>
      <c r="HH918" s="48"/>
      <c r="HI918" s="48"/>
      <c r="HJ918" s="48"/>
      <c r="HK918" s="48"/>
      <c r="HL918" s="48"/>
      <c r="HM918" s="48"/>
      <c r="HN918" s="48"/>
      <c r="HO918" s="48"/>
      <c r="HP918" s="48"/>
      <c r="HQ918" s="48"/>
      <c r="HR918" s="48"/>
      <c r="HS918" s="48"/>
      <c r="HT918" s="48"/>
      <c r="HU918" s="48"/>
      <c r="HV918" s="48"/>
      <c r="HW918" s="48"/>
      <c r="HX918" s="48"/>
      <c r="HY918" s="48"/>
      <c r="HZ918" s="48"/>
      <c r="IA918" s="48"/>
      <c r="IB918" s="48"/>
      <c r="IC918" s="48"/>
      <c r="ID918" s="48"/>
      <c r="IE918" s="48"/>
      <c r="IF918" s="48"/>
      <c r="IG918" s="48"/>
      <c r="IH918" s="48"/>
      <c r="II918" s="48"/>
      <c r="IJ918" s="48"/>
      <c r="IK918" s="48"/>
      <c r="IL918" s="48"/>
      <c r="IM918" s="48"/>
      <c r="IN918" s="48"/>
      <c r="IO918" s="48"/>
      <c r="IP918" s="48"/>
      <c r="IQ918" s="48"/>
      <c r="IR918" s="48"/>
      <c r="IS918" s="48"/>
      <c r="IT918" s="48"/>
      <c r="IU918" s="48"/>
      <c r="IV918" s="48"/>
    </row>
    <row r="919" spans="2:256" x14ac:dyDescent="0.2">
      <c r="B919" s="48"/>
      <c r="C919" s="48"/>
      <c r="D919" s="48"/>
      <c r="E919" s="48"/>
      <c r="F919" s="48"/>
      <c r="G919" s="48"/>
      <c r="H919" s="48"/>
      <c r="I919" s="48"/>
      <c r="J919" s="48"/>
      <c r="K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c r="GL919" s="48"/>
      <c r="GM919" s="48"/>
      <c r="GN919" s="48"/>
      <c r="GO919" s="48"/>
      <c r="GP919" s="48"/>
      <c r="GQ919" s="48"/>
      <c r="GR919" s="48"/>
      <c r="GS919" s="48"/>
      <c r="GT919" s="48"/>
      <c r="GU919" s="48"/>
      <c r="GV919" s="48"/>
      <c r="GW919" s="48"/>
      <c r="GX919" s="48"/>
      <c r="GY919" s="48"/>
      <c r="GZ919" s="48"/>
      <c r="HA919" s="48"/>
      <c r="HB919" s="48"/>
      <c r="HC919" s="48"/>
      <c r="HD919" s="48"/>
      <c r="HE919" s="48"/>
      <c r="HF919" s="48"/>
      <c r="HG919" s="48"/>
      <c r="HH919" s="48"/>
      <c r="HI919" s="48"/>
      <c r="HJ919" s="48"/>
      <c r="HK919" s="48"/>
      <c r="HL919" s="48"/>
      <c r="HM919" s="48"/>
      <c r="HN919" s="48"/>
      <c r="HO919" s="48"/>
      <c r="HP919" s="48"/>
      <c r="HQ919" s="48"/>
      <c r="HR919" s="48"/>
      <c r="HS919" s="48"/>
      <c r="HT919" s="48"/>
      <c r="HU919" s="48"/>
      <c r="HV919" s="48"/>
      <c r="HW919" s="48"/>
      <c r="HX919" s="48"/>
      <c r="HY919" s="48"/>
      <c r="HZ919" s="48"/>
      <c r="IA919" s="48"/>
      <c r="IB919" s="48"/>
      <c r="IC919" s="48"/>
      <c r="ID919" s="48"/>
      <c r="IE919" s="48"/>
      <c r="IF919" s="48"/>
      <c r="IG919" s="48"/>
      <c r="IH919" s="48"/>
      <c r="II919" s="48"/>
      <c r="IJ919" s="48"/>
      <c r="IK919" s="48"/>
      <c r="IL919" s="48"/>
      <c r="IM919" s="48"/>
      <c r="IN919" s="48"/>
      <c r="IO919" s="48"/>
      <c r="IP919" s="48"/>
      <c r="IQ919" s="48"/>
      <c r="IR919" s="48"/>
      <c r="IS919" s="48"/>
      <c r="IT919" s="48"/>
      <c r="IU919" s="48"/>
      <c r="IV919" s="48"/>
    </row>
    <row r="920" spans="2:256" x14ac:dyDescent="0.2">
      <c r="B920" s="48"/>
      <c r="C920" s="48"/>
      <c r="D920" s="48"/>
      <c r="E920" s="48"/>
      <c r="F920" s="48"/>
      <c r="G920" s="48"/>
      <c r="H920" s="48"/>
      <c r="I920" s="48"/>
      <c r="J920" s="48"/>
      <c r="K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c r="GL920" s="48"/>
      <c r="GM920" s="48"/>
      <c r="GN920" s="48"/>
      <c r="GO920" s="48"/>
      <c r="GP920" s="48"/>
      <c r="GQ920" s="48"/>
      <c r="GR920" s="48"/>
      <c r="GS920" s="48"/>
      <c r="GT920" s="48"/>
      <c r="GU920" s="48"/>
      <c r="GV920" s="48"/>
      <c r="GW920" s="48"/>
      <c r="GX920" s="48"/>
      <c r="GY920" s="48"/>
      <c r="GZ920" s="48"/>
      <c r="HA920" s="48"/>
      <c r="HB920" s="48"/>
      <c r="HC920" s="48"/>
      <c r="HD920" s="48"/>
      <c r="HE920" s="48"/>
      <c r="HF920" s="48"/>
      <c r="HG920" s="48"/>
      <c r="HH920" s="48"/>
      <c r="HI920" s="48"/>
      <c r="HJ920" s="48"/>
      <c r="HK920" s="48"/>
      <c r="HL920" s="48"/>
      <c r="HM920" s="48"/>
      <c r="HN920" s="48"/>
      <c r="HO920" s="48"/>
      <c r="HP920" s="48"/>
      <c r="HQ920" s="48"/>
      <c r="HR920" s="48"/>
      <c r="HS920" s="48"/>
      <c r="HT920" s="48"/>
      <c r="HU920" s="48"/>
      <c r="HV920" s="48"/>
      <c r="HW920" s="48"/>
      <c r="HX920" s="48"/>
      <c r="HY920" s="48"/>
      <c r="HZ920" s="48"/>
      <c r="IA920" s="48"/>
      <c r="IB920" s="48"/>
      <c r="IC920" s="48"/>
      <c r="ID920" s="48"/>
      <c r="IE920" s="48"/>
      <c r="IF920" s="48"/>
      <c r="IG920" s="48"/>
      <c r="IH920" s="48"/>
      <c r="II920" s="48"/>
      <c r="IJ920" s="48"/>
      <c r="IK920" s="48"/>
      <c r="IL920" s="48"/>
      <c r="IM920" s="48"/>
      <c r="IN920" s="48"/>
      <c r="IO920" s="48"/>
      <c r="IP920" s="48"/>
      <c r="IQ920" s="48"/>
      <c r="IR920" s="48"/>
      <c r="IS920" s="48"/>
      <c r="IT920" s="48"/>
      <c r="IU920" s="48"/>
      <c r="IV920" s="48"/>
    </row>
    <row r="921" spans="2:256" x14ac:dyDescent="0.2">
      <c r="B921" s="48"/>
      <c r="C921" s="48"/>
      <c r="D921" s="48"/>
      <c r="E921" s="48"/>
      <c r="F921" s="48"/>
      <c r="G921" s="48"/>
      <c r="H921" s="48"/>
      <c r="I921" s="48"/>
      <c r="J921" s="48"/>
      <c r="K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c r="GT921" s="48"/>
      <c r="GU921" s="48"/>
      <c r="GV921" s="48"/>
      <c r="GW921" s="48"/>
      <c r="GX921" s="48"/>
      <c r="GY921" s="48"/>
      <c r="GZ921" s="48"/>
      <c r="HA921" s="48"/>
      <c r="HB921" s="48"/>
      <c r="HC921" s="48"/>
      <c r="HD921" s="48"/>
      <c r="HE921" s="48"/>
      <c r="HF921" s="48"/>
      <c r="HG921" s="48"/>
      <c r="HH921" s="48"/>
      <c r="HI921" s="48"/>
      <c r="HJ921" s="48"/>
      <c r="HK921" s="48"/>
      <c r="HL921" s="48"/>
      <c r="HM921" s="48"/>
      <c r="HN921" s="48"/>
      <c r="HO921" s="48"/>
      <c r="HP921" s="48"/>
      <c r="HQ921" s="48"/>
      <c r="HR921" s="48"/>
      <c r="HS921" s="48"/>
      <c r="HT921" s="48"/>
      <c r="HU921" s="48"/>
      <c r="HV921" s="48"/>
      <c r="HW921" s="48"/>
      <c r="HX921" s="48"/>
      <c r="HY921" s="48"/>
      <c r="HZ921" s="48"/>
      <c r="IA921" s="48"/>
      <c r="IB921" s="48"/>
      <c r="IC921" s="48"/>
      <c r="ID921" s="48"/>
      <c r="IE921" s="48"/>
      <c r="IF921" s="48"/>
      <c r="IG921" s="48"/>
      <c r="IH921" s="48"/>
      <c r="II921" s="48"/>
      <c r="IJ921" s="48"/>
      <c r="IK921" s="48"/>
      <c r="IL921" s="48"/>
      <c r="IM921" s="48"/>
      <c r="IN921" s="48"/>
      <c r="IO921" s="48"/>
      <c r="IP921" s="48"/>
      <c r="IQ921" s="48"/>
      <c r="IR921" s="48"/>
      <c r="IS921" s="48"/>
      <c r="IT921" s="48"/>
      <c r="IU921" s="48"/>
      <c r="IV921" s="48"/>
    </row>
    <row r="922" spans="2:256" x14ac:dyDescent="0.2">
      <c r="B922" s="48"/>
      <c r="C922" s="48"/>
      <c r="D922" s="48"/>
      <c r="E922" s="48"/>
      <c r="F922" s="48"/>
      <c r="G922" s="48"/>
      <c r="H922" s="48"/>
      <c r="I922" s="48"/>
      <c r="J922" s="48"/>
      <c r="K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c r="GT922" s="48"/>
      <c r="GU922" s="48"/>
      <c r="GV922" s="48"/>
      <c r="GW922" s="48"/>
      <c r="GX922" s="48"/>
      <c r="GY922" s="48"/>
      <c r="GZ922" s="48"/>
      <c r="HA922" s="48"/>
      <c r="HB922" s="48"/>
      <c r="HC922" s="48"/>
      <c r="HD922" s="48"/>
      <c r="HE922" s="48"/>
      <c r="HF922" s="48"/>
      <c r="HG922" s="48"/>
      <c r="HH922" s="48"/>
      <c r="HI922" s="48"/>
      <c r="HJ922" s="48"/>
      <c r="HK922" s="48"/>
      <c r="HL922" s="48"/>
      <c r="HM922" s="48"/>
      <c r="HN922" s="48"/>
      <c r="HO922" s="48"/>
      <c r="HP922" s="48"/>
      <c r="HQ922" s="48"/>
      <c r="HR922" s="48"/>
      <c r="HS922" s="48"/>
      <c r="HT922" s="48"/>
      <c r="HU922" s="48"/>
      <c r="HV922" s="48"/>
      <c r="HW922" s="48"/>
      <c r="HX922" s="48"/>
      <c r="HY922" s="48"/>
      <c r="HZ922" s="48"/>
      <c r="IA922" s="48"/>
      <c r="IB922" s="48"/>
      <c r="IC922" s="48"/>
      <c r="ID922" s="48"/>
      <c r="IE922" s="48"/>
      <c r="IF922" s="48"/>
      <c r="IG922" s="48"/>
      <c r="IH922" s="48"/>
      <c r="II922" s="48"/>
      <c r="IJ922" s="48"/>
      <c r="IK922" s="48"/>
      <c r="IL922" s="48"/>
      <c r="IM922" s="48"/>
      <c r="IN922" s="48"/>
      <c r="IO922" s="48"/>
      <c r="IP922" s="48"/>
      <c r="IQ922" s="48"/>
      <c r="IR922" s="48"/>
      <c r="IS922" s="48"/>
      <c r="IT922" s="48"/>
      <c r="IU922" s="48"/>
      <c r="IV922" s="48"/>
    </row>
    <row r="923" spans="2:256" x14ac:dyDescent="0.2">
      <c r="B923" s="48"/>
      <c r="C923" s="48"/>
      <c r="D923" s="48"/>
      <c r="E923" s="48"/>
      <c r="F923" s="48"/>
      <c r="G923" s="48"/>
      <c r="H923" s="48"/>
      <c r="I923" s="48"/>
      <c r="J923" s="48"/>
      <c r="K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c r="GT923" s="48"/>
      <c r="GU923" s="48"/>
      <c r="GV923" s="48"/>
      <c r="GW923" s="48"/>
      <c r="GX923" s="48"/>
      <c r="GY923" s="48"/>
      <c r="GZ923" s="48"/>
      <c r="HA923" s="48"/>
      <c r="HB923" s="48"/>
      <c r="HC923" s="48"/>
      <c r="HD923" s="48"/>
      <c r="HE923" s="48"/>
      <c r="HF923" s="48"/>
      <c r="HG923" s="48"/>
      <c r="HH923" s="48"/>
      <c r="HI923" s="48"/>
      <c r="HJ923" s="48"/>
      <c r="HK923" s="48"/>
      <c r="HL923" s="48"/>
      <c r="HM923" s="48"/>
      <c r="HN923" s="48"/>
      <c r="HO923" s="48"/>
      <c r="HP923" s="48"/>
      <c r="HQ923" s="48"/>
      <c r="HR923" s="48"/>
      <c r="HS923" s="48"/>
      <c r="HT923" s="48"/>
      <c r="HU923" s="48"/>
      <c r="HV923" s="48"/>
      <c r="HW923" s="48"/>
      <c r="HX923" s="48"/>
      <c r="HY923" s="48"/>
      <c r="HZ923" s="48"/>
      <c r="IA923" s="48"/>
      <c r="IB923" s="48"/>
      <c r="IC923" s="48"/>
      <c r="ID923" s="48"/>
      <c r="IE923" s="48"/>
      <c r="IF923" s="48"/>
      <c r="IG923" s="48"/>
      <c r="IH923" s="48"/>
      <c r="II923" s="48"/>
      <c r="IJ923" s="48"/>
      <c r="IK923" s="48"/>
      <c r="IL923" s="48"/>
      <c r="IM923" s="48"/>
      <c r="IN923" s="48"/>
      <c r="IO923" s="48"/>
      <c r="IP923" s="48"/>
      <c r="IQ923" s="48"/>
      <c r="IR923" s="48"/>
      <c r="IS923" s="48"/>
      <c r="IT923" s="48"/>
      <c r="IU923" s="48"/>
      <c r="IV923" s="48"/>
    </row>
    <row r="924" spans="2:256" x14ac:dyDescent="0.2">
      <c r="B924" s="48"/>
      <c r="C924" s="48"/>
      <c r="D924" s="48"/>
      <c r="E924" s="48"/>
      <c r="F924" s="48"/>
      <c r="G924" s="48"/>
      <c r="H924" s="48"/>
      <c r="I924" s="48"/>
      <c r="J924" s="48"/>
      <c r="K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c r="GT924" s="48"/>
      <c r="GU924" s="48"/>
      <c r="GV924" s="48"/>
      <c r="GW924" s="48"/>
      <c r="GX924" s="48"/>
      <c r="GY924" s="48"/>
      <c r="GZ924" s="48"/>
      <c r="HA924" s="48"/>
      <c r="HB924" s="48"/>
      <c r="HC924" s="48"/>
      <c r="HD924" s="48"/>
      <c r="HE924" s="48"/>
      <c r="HF924" s="48"/>
      <c r="HG924" s="48"/>
      <c r="HH924" s="48"/>
      <c r="HI924" s="48"/>
      <c r="HJ924" s="48"/>
      <c r="HK924" s="48"/>
      <c r="HL924" s="48"/>
      <c r="HM924" s="48"/>
      <c r="HN924" s="48"/>
      <c r="HO924" s="48"/>
      <c r="HP924" s="48"/>
      <c r="HQ924" s="48"/>
      <c r="HR924" s="48"/>
      <c r="HS924" s="48"/>
      <c r="HT924" s="48"/>
      <c r="HU924" s="48"/>
      <c r="HV924" s="48"/>
      <c r="HW924" s="48"/>
      <c r="HX924" s="48"/>
      <c r="HY924" s="48"/>
      <c r="HZ924" s="48"/>
      <c r="IA924" s="48"/>
      <c r="IB924" s="48"/>
      <c r="IC924" s="48"/>
      <c r="ID924" s="48"/>
      <c r="IE924" s="48"/>
      <c r="IF924" s="48"/>
      <c r="IG924" s="48"/>
      <c r="IH924" s="48"/>
      <c r="II924" s="48"/>
      <c r="IJ924" s="48"/>
      <c r="IK924" s="48"/>
      <c r="IL924" s="48"/>
      <c r="IM924" s="48"/>
      <c r="IN924" s="48"/>
      <c r="IO924" s="48"/>
      <c r="IP924" s="48"/>
      <c r="IQ924" s="48"/>
      <c r="IR924" s="48"/>
      <c r="IS924" s="48"/>
      <c r="IT924" s="48"/>
      <c r="IU924" s="48"/>
      <c r="IV924" s="48"/>
    </row>
    <row r="925" spans="2:256" x14ac:dyDescent="0.2">
      <c r="B925" s="48"/>
      <c r="C925" s="48"/>
      <c r="D925" s="48"/>
      <c r="E925" s="48"/>
      <c r="F925" s="48"/>
      <c r="G925" s="48"/>
      <c r="H925" s="48"/>
      <c r="I925" s="48"/>
      <c r="J925" s="48"/>
      <c r="K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c r="GT925" s="48"/>
      <c r="GU925" s="48"/>
      <c r="GV925" s="48"/>
      <c r="GW925" s="48"/>
      <c r="GX925" s="48"/>
      <c r="GY925" s="48"/>
      <c r="GZ925" s="48"/>
      <c r="HA925" s="48"/>
      <c r="HB925" s="48"/>
      <c r="HC925" s="48"/>
      <c r="HD925" s="48"/>
      <c r="HE925" s="48"/>
      <c r="HF925" s="48"/>
      <c r="HG925" s="48"/>
      <c r="HH925" s="48"/>
      <c r="HI925" s="48"/>
      <c r="HJ925" s="48"/>
      <c r="HK925" s="48"/>
      <c r="HL925" s="48"/>
      <c r="HM925" s="48"/>
      <c r="HN925" s="48"/>
      <c r="HO925" s="48"/>
      <c r="HP925" s="48"/>
      <c r="HQ925" s="48"/>
      <c r="HR925" s="48"/>
      <c r="HS925" s="48"/>
      <c r="HT925" s="48"/>
      <c r="HU925" s="48"/>
      <c r="HV925" s="48"/>
      <c r="HW925" s="48"/>
      <c r="HX925" s="48"/>
      <c r="HY925" s="48"/>
      <c r="HZ925" s="48"/>
      <c r="IA925" s="48"/>
      <c r="IB925" s="48"/>
      <c r="IC925" s="48"/>
      <c r="ID925" s="48"/>
      <c r="IE925" s="48"/>
      <c r="IF925" s="48"/>
      <c r="IG925" s="48"/>
      <c r="IH925" s="48"/>
      <c r="II925" s="48"/>
      <c r="IJ925" s="48"/>
      <c r="IK925" s="48"/>
      <c r="IL925" s="48"/>
      <c r="IM925" s="48"/>
      <c r="IN925" s="48"/>
      <c r="IO925" s="48"/>
      <c r="IP925" s="48"/>
      <c r="IQ925" s="48"/>
      <c r="IR925" s="48"/>
      <c r="IS925" s="48"/>
      <c r="IT925" s="48"/>
      <c r="IU925" s="48"/>
      <c r="IV925" s="48"/>
    </row>
    <row r="926" spans="2:256" x14ac:dyDescent="0.2">
      <c r="B926" s="48"/>
      <c r="C926" s="48"/>
      <c r="D926" s="48"/>
      <c r="E926" s="48"/>
      <c r="F926" s="48"/>
      <c r="G926" s="48"/>
      <c r="H926" s="48"/>
      <c r="I926" s="48"/>
      <c r="J926" s="48"/>
      <c r="K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c r="GT926" s="48"/>
      <c r="GU926" s="48"/>
      <c r="GV926" s="48"/>
      <c r="GW926" s="48"/>
      <c r="GX926" s="48"/>
      <c r="GY926" s="48"/>
      <c r="GZ926" s="48"/>
      <c r="HA926" s="48"/>
      <c r="HB926" s="48"/>
      <c r="HC926" s="48"/>
      <c r="HD926" s="48"/>
      <c r="HE926" s="48"/>
      <c r="HF926" s="48"/>
      <c r="HG926" s="48"/>
      <c r="HH926" s="48"/>
      <c r="HI926" s="48"/>
      <c r="HJ926" s="48"/>
      <c r="HK926" s="48"/>
      <c r="HL926" s="48"/>
      <c r="HM926" s="48"/>
      <c r="HN926" s="48"/>
      <c r="HO926" s="48"/>
      <c r="HP926" s="48"/>
      <c r="HQ926" s="48"/>
      <c r="HR926" s="48"/>
      <c r="HS926" s="48"/>
      <c r="HT926" s="48"/>
      <c r="HU926" s="48"/>
      <c r="HV926" s="48"/>
      <c r="HW926" s="48"/>
      <c r="HX926" s="48"/>
      <c r="HY926" s="48"/>
      <c r="HZ926" s="48"/>
      <c r="IA926" s="48"/>
      <c r="IB926" s="48"/>
      <c r="IC926" s="48"/>
      <c r="ID926" s="48"/>
      <c r="IE926" s="48"/>
      <c r="IF926" s="48"/>
      <c r="IG926" s="48"/>
      <c r="IH926" s="48"/>
      <c r="II926" s="48"/>
      <c r="IJ926" s="48"/>
      <c r="IK926" s="48"/>
      <c r="IL926" s="48"/>
      <c r="IM926" s="48"/>
      <c r="IN926" s="48"/>
      <c r="IO926" s="48"/>
      <c r="IP926" s="48"/>
      <c r="IQ926" s="48"/>
      <c r="IR926" s="48"/>
      <c r="IS926" s="48"/>
      <c r="IT926" s="48"/>
      <c r="IU926" s="48"/>
      <c r="IV926" s="48"/>
    </row>
    <row r="927" spans="2:256" x14ac:dyDescent="0.2">
      <c r="B927" s="48"/>
      <c r="C927" s="48"/>
      <c r="D927" s="48"/>
      <c r="E927" s="48"/>
      <c r="F927" s="48"/>
      <c r="G927" s="48"/>
      <c r="H927" s="48"/>
      <c r="I927" s="48"/>
      <c r="J927" s="48"/>
      <c r="K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c r="GT927" s="48"/>
      <c r="GU927" s="48"/>
      <c r="GV927" s="48"/>
      <c r="GW927" s="48"/>
      <c r="GX927" s="48"/>
      <c r="GY927" s="48"/>
      <c r="GZ927" s="48"/>
      <c r="HA927" s="48"/>
      <c r="HB927" s="48"/>
      <c r="HC927" s="48"/>
      <c r="HD927" s="48"/>
      <c r="HE927" s="48"/>
      <c r="HF927" s="48"/>
      <c r="HG927" s="48"/>
      <c r="HH927" s="48"/>
      <c r="HI927" s="48"/>
      <c r="HJ927" s="48"/>
      <c r="HK927" s="48"/>
      <c r="HL927" s="48"/>
      <c r="HM927" s="48"/>
      <c r="HN927" s="48"/>
      <c r="HO927" s="48"/>
      <c r="HP927" s="48"/>
      <c r="HQ927" s="48"/>
      <c r="HR927" s="48"/>
      <c r="HS927" s="48"/>
      <c r="HT927" s="48"/>
      <c r="HU927" s="48"/>
      <c r="HV927" s="48"/>
      <c r="HW927" s="48"/>
      <c r="HX927" s="48"/>
      <c r="HY927" s="48"/>
      <c r="HZ927" s="48"/>
      <c r="IA927" s="48"/>
      <c r="IB927" s="48"/>
      <c r="IC927" s="48"/>
      <c r="ID927" s="48"/>
      <c r="IE927" s="48"/>
      <c r="IF927" s="48"/>
      <c r="IG927" s="48"/>
      <c r="IH927" s="48"/>
      <c r="II927" s="48"/>
      <c r="IJ927" s="48"/>
      <c r="IK927" s="48"/>
      <c r="IL927" s="48"/>
      <c r="IM927" s="48"/>
      <c r="IN927" s="48"/>
      <c r="IO927" s="48"/>
      <c r="IP927" s="48"/>
      <c r="IQ927" s="48"/>
      <c r="IR927" s="48"/>
      <c r="IS927" s="48"/>
      <c r="IT927" s="48"/>
      <c r="IU927" s="48"/>
      <c r="IV927" s="48"/>
    </row>
    <row r="928" spans="2:256" x14ac:dyDescent="0.2">
      <c r="B928" s="48"/>
      <c r="C928" s="48"/>
      <c r="D928" s="48"/>
      <c r="E928" s="48"/>
      <c r="F928" s="48"/>
      <c r="G928" s="48"/>
      <c r="H928" s="48"/>
      <c r="I928" s="48"/>
      <c r="J928" s="48"/>
      <c r="K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c r="GT928" s="48"/>
      <c r="GU928" s="48"/>
      <c r="GV928" s="48"/>
      <c r="GW928" s="48"/>
      <c r="GX928" s="48"/>
      <c r="GY928" s="48"/>
      <c r="GZ928" s="48"/>
      <c r="HA928" s="48"/>
      <c r="HB928" s="48"/>
      <c r="HC928" s="48"/>
      <c r="HD928" s="48"/>
      <c r="HE928" s="48"/>
      <c r="HF928" s="48"/>
      <c r="HG928" s="48"/>
      <c r="HH928" s="48"/>
      <c r="HI928" s="48"/>
      <c r="HJ928" s="48"/>
      <c r="HK928" s="48"/>
      <c r="HL928" s="48"/>
      <c r="HM928" s="48"/>
      <c r="HN928" s="48"/>
      <c r="HO928" s="48"/>
      <c r="HP928" s="48"/>
      <c r="HQ928" s="48"/>
      <c r="HR928" s="48"/>
      <c r="HS928" s="48"/>
      <c r="HT928" s="48"/>
      <c r="HU928" s="48"/>
      <c r="HV928" s="48"/>
      <c r="HW928" s="48"/>
      <c r="HX928" s="48"/>
      <c r="HY928" s="48"/>
      <c r="HZ928" s="48"/>
      <c r="IA928" s="48"/>
      <c r="IB928" s="48"/>
      <c r="IC928" s="48"/>
      <c r="ID928" s="48"/>
      <c r="IE928" s="48"/>
      <c r="IF928" s="48"/>
      <c r="IG928" s="48"/>
      <c r="IH928" s="48"/>
      <c r="II928" s="48"/>
      <c r="IJ928" s="48"/>
      <c r="IK928" s="48"/>
      <c r="IL928" s="48"/>
      <c r="IM928" s="48"/>
      <c r="IN928" s="48"/>
      <c r="IO928" s="48"/>
      <c r="IP928" s="48"/>
      <c r="IQ928" s="48"/>
      <c r="IR928" s="48"/>
      <c r="IS928" s="48"/>
      <c r="IT928" s="48"/>
      <c r="IU928" s="48"/>
      <c r="IV928" s="48"/>
    </row>
    <row r="929" spans="2:256" x14ac:dyDescent="0.2">
      <c r="B929" s="48"/>
      <c r="C929" s="48"/>
      <c r="D929" s="48"/>
      <c r="E929" s="48"/>
      <c r="F929" s="48"/>
      <c r="G929" s="48"/>
      <c r="H929" s="48"/>
      <c r="I929" s="48"/>
      <c r="J929" s="48"/>
      <c r="K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c r="GT929" s="48"/>
      <c r="GU929" s="48"/>
      <c r="GV929" s="48"/>
      <c r="GW929" s="48"/>
      <c r="GX929" s="48"/>
      <c r="GY929" s="48"/>
      <c r="GZ929" s="48"/>
      <c r="HA929" s="48"/>
      <c r="HB929" s="48"/>
      <c r="HC929" s="48"/>
      <c r="HD929" s="48"/>
      <c r="HE929" s="48"/>
      <c r="HF929" s="48"/>
      <c r="HG929" s="48"/>
      <c r="HH929" s="48"/>
      <c r="HI929" s="48"/>
      <c r="HJ929" s="48"/>
      <c r="HK929" s="48"/>
      <c r="HL929" s="48"/>
      <c r="HM929" s="48"/>
      <c r="HN929" s="48"/>
      <c r="HO929" s="48"/>
      <c r="HP929" s="48"/>
      <c r="HQ929" s="48"/>
      <c r="HR929" s="48"/>
      <c r="HS929" s="48"/>
      <c r="HT929" s="48"/>
      <c r="HU929" s="48"/>
      <c r="HV929" s="48"/>
      <c r="HW929" s="48"/>
      <c r="HX929" s="48"/>
      <c r="HY929" s="48"/>
      <c r="HZ929" s="48"/>
      <c r="IA929" s="48"/>
      <c r="IB929" s="48"/>
      <c r="IC929" s="48"/>
      <c r="ID929" s="48"/>
      <c r="IE929" s="48"/>
      <c r="IF929" s="48"/>
      <c r="IG929" s="48"/>
      <c r="IH929" s="48"/>
      <c r="II929" s="48"/>
      <c r="IJ929" s="48"/>
      <c r="IK929" s="48"/>
      <c r="IL929" s="48"/>
      <c r="IM929" s="48"/>
      <c r="IN929" s="48"/>
      <c r="IO929" s="48"/>
      <c r="IP929" s="48"/>
      <c r="IQ929" s="48"/>
      <c r="IR929" s="48"/>
      <c r="IS929" s="48"/>
      <c r="IT929" s="48"/>
      <c r="IU929" s="48"/>
      <c r="IV929" s="48"/>
    </row>
    <row r="930" spans="2:256" x14ac:dyDescent="0.2">
      <c r="B930" s="48"/>
      <c r="C930" s="48"/>
      <c r="D930" s="48"/>
      <c r="E930" s="48"/>
      <c r="F930" s="48"/>
      <c r="G930" s="48"/>
      <c r="H930" s="48"/>
      <c r="I930" s="48"/>
      <c r="J930" s="48"/>
      <c r="K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c r="GT930" s="48"/>
      <c r="GU930" s="48"/>
      <c r="GV930" s="48"/>
      <c r="GW930" s="48"/>
      <c r="GX930" s="48"/>
      <c r="GY930" s="48"/>
      <c r="GZ930" s="48"/>
      <c r="HA930" s="48"/>
      <c r="HB930" s="48"/>
      <c r="HC930" s="48"/>
      <c r="HD930" s="48"/>
      <c r="HE930" s="48"/>
      <c r="HF930" s="48"/>
      <c r="HG930" s="48"/>
      <c r="HH930" s="48"/>
      <c r="HI930" s="48"/>
      <c r="HJ930" s="48"/>
      <c r="HK930" s="48"/>
      <c r="HL930" s="48"/>
      <c r="HM930" s="48"/>
      <c r="HN930" s="48"/>
      <c r="HO930" s="48"/>
      <c r="HP930" s="48"/>
      <c r="HQ930" s="48"/>
      <c r="HR930" s="48"/>
      <c r="HS930" s="48"/>
      <c r="HT930" s="48"/>
      <c r="HU930" s="48"/>
      <c r="HV930" s="48"/>
      <c r="HW930" s="48"/>
      <c r="HX930" s="48"/>
      <c r="HY930" s="48"/>
      <c r="HZ930" s="48"/>
      <c r="IA930" s="48"/>
      <c r="IB930" s="48"/>
      <c r="IC930" s="48"/>
      <c r="ID930" s="48"/>
      <c r="IE930" s="48"/>
      <c r="IF930" s="48"/>
      <c r="IG930" s="48"/>
      <c r="IH930" s="48"/>
      <c r="II930" s="48"/>
      <c r="IJ930" s="48"/>
      <c r="IK930" s="48"/>
      <c r="IL930" s="48"/>
      <c r="IM930" s="48"/>
      <c r="IN930" s="48"/>
      <c r="IO930" s="48"/>
      <c r="IP930" s="48"/>
      <c r="IQ930" s="48"/>
      <c r="IR930" s="48"/>
      <c r="IS930" s="48"/>
      <c r="IT930" s="48"/>
      <c r="IU930" s="48"/>
      <c r="IV930" s="48"/>
    </row>
    <row r="931" spans="2:256" x14ac:dyDescent="0.2">
      <c r="B931" s="48"/>
      <c r="C931" s="48"/>
      <c r="D931" s="48"/>
      <c r="E931" s="48"/>
      <c r="F931" s="48"/>
      <c r="G931" s="48"/>
      <c r="H931" s="48"/>
      <c r="I931" s="48"/>
      <c r="J931" s="48"/>
      <c r="K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c r="GT931" s="48"/>
      <c r="GU931" s="48"/>
      <c r="GV931" s="48"/>
      <c r="GW931" s="48"/>
      <c r="GX931" s="48"/>
      <c r="GY931" s="48"/>
      <c r="GZ931" s="48"/>
      <c r="HA931" s="48"/>
      <c r="HB931" s="48"/>
      <c r="HC931" s="48"/>
      <c r="HD931" s="48"/>
      <c r="HE931" s="48"/>
      <c r="HF931" s="48"/>
      <c r="HG931" s="48"/>
      <c r="HH931" s="48"/>
      <c r="HI931" s="48"/>
      <c r="HJ931" s="48"/>
      <c r="HK931" s="48"/>
      <c r="HL931" s="48"/>
      <c r="HM931" s="48"/>
      <c r="HN931" s="48"/>
      <c r="HO931" s="48"/>
      <c r="HP931" s="48"/>
      <c r="HQ931" s="48"/>
      <c r="HR931" s="48"/>
      <c r="HS931" s="48"/>
      <c r="HT931" s="48"/>
      <c r="HU931" s="48"/>
      <c r="HV931" s="48"/>
      <c r="HW931" s="48"/>
      <c r="HX931" s="48"/>
      <c r="HY931" s="48"/>
      <c r="HZ931" s="48"/>
      <c r="IA931" s="48"/>
      <c r="IB931" s="48"/>
      <c r="IC931" s="48"/>
      <c r="ID931" s="48"/>
      <c r="IE931" s="48"/>
      <c r="IF931" s="48"/>
      <c r="IG931" s="48"/>
      <c r="IH931" s="48"/>
      <c r="II931" s="48"/>
      <c r="IJ931" s="48"/>
      <c r="IK931" s="48"/>
      <c r="IL931" s="48"/>
      <c r="IM931" s="48"/>
      <c r="IN931" s="48"/>
      <c r="IO931" s="48"/>
      <c r="IP931" s="48"/>
      <c r="IQ931" s="48"/>
      <c r="IR931" s="48"/>
      <c r="IS931" s="48"/>
      <c r="IT931" s="48"/>
      <c r="IU931" s="48"/>
      <c r="IV931" s="48"/>
    </row>
    <row r="932" spans="2:256" x14ac:dyDescent="0.2">
      <c r="B932" s="48"/>
      <c r="C932" s="48"/>
      <c r="D932" s="48"/>
      <c r="E932" s="48"/>
      <c r="F932" s="48"/>
      <c r="G932" s="48"/>
      <c r="H932" s="48"/>
      <c r="I932" s="48"/>
      <c r="J932" s="48"/>
      <c r="K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c r="GT932" s="48"/>
      <c r="GU932" s="48"/>
      <c r="GV932" s="48"/>
      <c r="GW932" s="48"/>
      <c r="GX932" s="48"/>
      <c r="GY932" s="48"/>
      <c r="GZ932" s="48"/>
      <c r="HA932" s="48"/>
      <c r="HB932" s="48"/>
      <c r="HC932" s="48"/>
      <c r="HD932" s="48"/>
      <c r="HE932" s="48"/>
      <c r="HF932" s="48"/>
      <c r="HG932" s="48"/>
      <c r="HH932" s="48"/>
      <c r="HI932" s="48"/>
      <c r="HJ932" s="48"/>
      <c r="HK932" s="48"/>
      <c r="HL932" s="48"/>
      <c r="HM932" s="48"/>
      <c r="HN932" s="48"/>
      <c r="HO932" s="48"/>
      <c r="HP932" s="48"/>
      <c r="HQ932" s="48"/>
      <c r="HR932" s="48"/>
      <c r="HS932" s="48"/>
      <c r="HT932" s="48"/>
      <c r="HU932" s="48"/>
      <c r="HV932" s="48"/>
      <c r="HW932" s="48"/>
      <c r="HX932" s="48"/>
      <c r="HY932" s="48"/>
      <c r="HZ932" s="48"/>
      <c r="IA932" s="48"/>
      <c r="IB932" s="48"/>
      <c r="IC932" s="48"/>
      <c r="ID932" s="48"/>
      <c r="IE932" s="48"/>
      <c r="IF932" s="48"/>
      <c r="IG932" s="48"/>
      <c r="IH932" s="48"/>
      <c r="II932" s="48"/>
      <c r="IJ932" s="48"/>
      <c r="IK932" s="48"/>
      <c r="IL932" s="48"/>
      <c r="IM932" s="48"/>
      <c r="IN932" s="48"/>
      <c r="IO932" s="48"/>
      <c r="IP932" s="48"/>
      <c r="IQ932" s="48"/>
      <c r="IR932" s="48"/>
      <c r="IS932" s="48"/>
      <c r="IT932" s="48"/>
      <c r="IU932" s="48"/>
      <c r="IV932" s="48"/>
    </row>
    <row r="933" spans="2:256" x14ac:dyDescent="0.2">
      <c r="B933" s="48"/>
      <c r="C933" s="48"/>
      <c r="D933" s="48"/>
      <c r="E933" s="48"/>
      <c r="F933" s="48"/>
      <c r="G933" s="48"/>
      <c r="H933" s="48"/>
      <c r="I933" s="48"/>
      <c r="J933" s="48"/>
      <c r="K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c r="GT933" s="48"/>
      <c r="GU933" s="48"/>
      <c r="GV933" s="48"/>
      <c r="GW933" s="48"/>
      <c r="GX933" s="48"/>
      <c r="GY933" s="48"/>
      <c r="GZ933" s="48"/>
      <c r="HA933" s="48"/>
      <c r="HB933" s="48"/>
      <c r="HC933" s="48"/>
      <c r="HD933" s="48"/>
      <c r="HE933" s="48"/>
      <c r="HF933" s="48"/>
      <c r="HG933" s="48"/>
      <c r="HH933" s="48"/>
      <c r="HI933" s="48"/>
      <c r="HJ933" s="48"/>
      <c r="HK933" s="48"/>
      <c r="HL933" s="48"/>
      <c r="HM933" s="48"/>
      <c r="HN933" s="48"/>
      <c r="HO933" s="48"/>
      <c r="HP933" s="48"/>
      <c r="HQ933" s="48"/>
      <c r="HR933" s="48"/>
      <c r="HS933" s="48"/>
      <c r="HT933" s="48"/>
      <c r="HU933" s="48"/>
      <c r="HV933" s="48"/>
      <c r="HW933" s="48"/>
      <c r="HX933" s="48"/>
      <c r="HY933" s="48"/>
      <c r="HZ933" s="48"/>
      <c r="IA933" s="48"/>
      <c r="IB933" s="48"/>
      <c r="IC933" s="48"/>
      <c r="ID933" s="48"/>
      <c r="IE933" s="48"/>
      <c r="IF933" s="48"/>
      <c r="IG933" s="48"/>
      <c r="IH933" s="48"/>
      <c r="II933" s="48"/>
      <c r="IJ933" s="48"/>
      <c r="IK933" s="48"/>
      <c r="IL933" s="48"/>
      <c r="IM933" s="48"/>
      <c r="IN933" s="48"/>
      <c r="IO933" s="48"/>
      <c r="IP933" s="48"/>
      <c r="IQ933" s="48"/>
      <c r="IR933" s="48"/>
      <c r="IS933" s="48"/>
      <c r="IT933" s="48"/>
      <c r="IU933" s="48"/>
      <c r="IV933" s="48"/>
    </row>
    <row r="934" spans="2:256" x14ac:dyDescent="0.2">
      <c r="B934" s="48"/>
      <c r="C934" s="48"/>
      <c r="D934" s="48"/>
      <c r="E934" s="48"/>
      <c r="F934" s="48"/>
      <c r="G934" s="48"/>
      <c r="H934" s="48"/>
      <c r="I934" s="48"/>
      <c r="J934" s="48"/>
      <c r="K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c r="EF934" s="48"/>
      <c r="EG934" s="48"/>
      <c r="EH934" s="48"/>
      <c r="EI934" s="48"/>
      <c r="EJ934" s="48"/>
      <c r="EK934" s="48"/>
      <c r="EL934" s="48"/>
      <c r="EM934" s="48"/>
      <c r="EN934" s="48"/>
      <c r="EO934" s="48"/>
      <c r="EP934" s="48"/>
      <c r="EQ934" s="48"/>
      <c r="ER934" s="48"/>
      <c r="ES934" s="48"/>
      <c r="ET934" s="48"/>
      <c r="EU934" s="48"/>
      <c r="EV934" s="48"/>
      <c r="EW934" s="48"/>
      <c r="EX934" s="48"/>
      <c r="EY934" s="48"/>
      <c r="EZ934" s="48"/>
      <c r="FA934" s="48"/>
      <c r="FB934" s="48"/>
      <c r="FC934" s="48"/>
      <c r="FD934" s="48"/>
      <c r="FE934" s="48"/>
      <c r="FF934" s="48"/>
      <c r="FG934" s="48"/>
      <c r="FH934" s="48"/>
      <c r="FI934" s="48"/>
      <c r="FJ934" s="48"/>
      <c r="FK934" s="48"/>
      <c r="FL934" s="48"/>
      <c r="FM934" s="48"/>
      <c r="FN934" s="48"/>
      <c r="FO934" s="48"/>
      <c r="FP934" s="48"/>
      <c r="FQ934" s="48"/>
      <c r="FR934" s="48"/>
      <c r="FS934" s="48"/>
      <c r="FT934" s="48"/>
      <c r="FU934" s="48"/>
      <c r="FV934" s="48"/>
      <c r="FW934" s="48"/>
      <c r="FX934" s="48"/>
      <c r="FY934" s="48"/>
      <c r="FZ934" s="48"/>
      <c r="GA934" s="48"/>
      <c r="GB934" s="48"/>
      <c r="GC934" s="48"/>
      <c r="GD934" s="48"/>
      <c r="GE934" s="48"/>
      <c r="GF934" s="48"/>
      <c r="GG934" s="48"/>
      <c r="GH934" s="48"/>
      <c r="GI934" s="48"/>
      <c r="GJ934" s="48"/>
      <c r="GK934" s="48"/>
      <c r="GL934" s="48"/>
      <c r="GM934" s="48"/>
      <c r="GN934" s="48"/>
      <c r="GO934" s="48"/>
      <c r="GP934" s="48"/>
      <c r="GQ934" s="48"/>
      <c r="GR934" s="48"/>
      <c r="GS934" s="48"/>
      <c r="GT934" s="48"/>
      <c r="GU934" s="48"/>
      <c r="GV934" s="48"/>
      <c r="GW934" s="48"/>
      <c r="GX934" s="48"/>
      <c r="GY934" s="48"/>
      <c r="GZ934" s="48"/>
      <c r="HA934" s="48"/>
      <c r="HB934" s="48"/>
      <c r="HC934" s="48"/>
      <c r="HD934" s="48"/>
      <c r="HE934" s="48"/>
      <c r="HF934" s="48"/>
      <c r="HG934" s="48"/>
      <c r="HH934" s="48"/>
      <c r="HI934" s="48"/>
      <c r="HJ934" s="48"/>
      <c r="HK934" s="48"/>
      <c r="HL934" s="48"/>
      <c r="HM934" s="48"/>
      <c r="HN934" s="48"/>
      <c r="HO934" s="48"/>
      <c r="HP934" s="48"/>
      <c r="HQ934" s="48"/>
      <c r="HR934" s="48"/>
      <c r="HS934" s="48"/>
      <c r="HT934" s="48"/>
      <c r="HU934" s="48"/>
      <c r="HV934" s="48"/>
      <c r="HW934" s="48"/>
      <c r="HX934" s="48"/>
      <c r="HY934" s="48"/>
      <c r="HZ934" s="48"/>
      <c r="IA934" s="48"/>
      <c r="IB934" s="48"/>
      <c r="IC934" s="48"/>
      <c r="ID934" s="48"/>
      <c r="IE934" s="48"/>
      <c r="IF934" s="48"/>
      <c r="IG934" s="48"/>
      <c r="IH934" s="48"/>
      <c r="II934" s="48"/>
      <c r="IJ934" s="48"/>
      <c r="IK934" s="48"/>
      <c r="IL934" s="48"/>
      <c r="IM934" s="48"/>
      <c r="IN934" s="48"/>
      <c r="IO934" s="48"/>
      <c r="IP934" s="48"/>
      <c r="IQ934" s="48"/>
      <c r="IR934" s="48"/>
      <c r="IS934" s="48"/>
      <c r="IT934" s="48"/>
      <c r="IU934" s="48"/>
      <c r="IV934" s="48"/>
    </row>
    <row r="935" spans="2:256" x14ac:dyDescent="0.2">
      <c r="B935" s="48"/>
      <c r="C935" s="48"/>
      <c r="D935" s="48"/>
      <c r="E935" s="48"/>
      <c r="F935" s="48"/>
      <c r="G935" s="48"/>
      <c r="H935" s="48"/>
      <c r="I935" s="48"/>
      <c r="J935" s="48"/>
      <c r="K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c r="EF935" s="48"/>
      <c r="EG935" s="48"/>
      <c r="EH935" s="48"/>
      <c r="EI935" s="48"/>
      <c r="EJ935" s="48"/>
      <c r="EK935" s="48"/>
      <c r="EL935" s="48"/>
      <c r="EM935" s="48"/>
      <c r="EN935" s="48"/>
      <c r="EO935" s="48"/>
      <c r="EP935" s="48"/>
      <c r="EQ935" s="48"/>
      <c r="ER935" s="48"/>
      <c r="ES935" s="48"/>
      <c r="ET935" s="48"/>
      <c r="EU935" s="48"/>
      <c r="EV935" s="48"/>
      <c r="EW935" s="48"/>
      <c r="EX935" s="48"/>
      <c r="EY935" s="48"/>
      <c r="EZ935" s="48"/>
      <c r="FA935" s="48"/>
      <c r="FB935" s="48"/>
      <c r="FC935" s="48"/>
      <c r="FD935" s="48"/>
      <c r="FE935" s="48"/>
      <c r="FF935" s="48"/>
      <c r="FG935" s="48"/>
      <c r="FH935" s="48"/>
      <c r="FI935" s="48"/>
      <c r="FJ935" s="48"/>
      <c r="FK935" s="48"/>
      <c r="FL935" s="48"/>
      <c r="FM935" s="48"/>
      <c r="FN935" s="48"/>
      <c r="FO935" s="48"/>
      <c r="FP935" s="48"/>
      <c r="FQ935" s="48"/>
      <c r="FR935" s="48"/>
      <c r="FS935" s="48"/>
      <c r="FT935" s="48"/>
      <c r="FU935" s="48"/>
      <c r="FV935" s="48"/>
      <c r="FW935" s="48"/>
      <c r="FX935" s="48"/>
      <c r="FY935" s="48"/>
      <c r="FZ935" s="48"/>
      <c r="GA935" s="48"/>
      <c r="GB935" s="48"/>
      <c r="GC935" s="48"/>
      <c r="GD935" s="48"/>
      <c r="GE935" s="48"/>
      <c r="GF935" s="48"/>
      <c r="GG935" s="48"/>
      <c r="GH935" s="48"/>
      <c r="GI935" s="48"/>
      <c r="GJ935" s="48"/>
      <c r="GK935" s="48"/>
      <c r="GL935" s="48"/>
      <c r="GM935" s="48"/>
      <c r="GN935" s="48"/>
      <c r="GO935" s="48"/>
      <c r="GP935" s="48"/>
      <c r="GQ935" s="48"/>
      <c r="GR935" s="48"/>
      <c r="GS935" s="48"/>
      <c r="GT935" s="48"/>
      <c r="GU935" s="48"/>
      <c r="GV935" s="48"/>
      <c r="GW935" s="48"/>
      <c r="GX935" s="48"/>
      <c r="GY935" s="48"/>
      <c r="GZ935" s="48"/>
      <c r="HA935" s="48"/>
      <c r="HB935" s="48"/>
      <c r="HC935" s="48"/>
      <c r="HD935" s="48"/>
      <c r="HE935" s="48"/>
      <c r="HF935" s="48"/>
      <c r="HG935" s="48"/>
      <c r="HH935" s="48"/>
      <c r="HI935" s="48"/>
      <c r="HJ935" s="48"/>
      <c r="HK935" s="48"/>
      <c r="HL935" s="48"/>
      <c r="HM935" s="48"/>
      <c r="HN935" s="48"/>
      <c r="HO935" s="48"/>
      <c r="HP935" s="48"/>
      <c r="HQ935" s="48"/>
      <c r="HR935" s="48"/>
      <c r="HS935" s="48"/>
      <c r="HT935" s="48"/>
      <c r="HU935" s="48"/>
      <c r="HV935" s="48"/>
      <c r="HW935" s="48"/>
      <c r="HX935" s="48"/>
      <c r="HY935" s="48"/>
      <c r="HZ935" s="48"/>
      <c r="IA935" s="48"/>
      <c r="IB935" s="48"/>
      <c r="IC935" s="48"/>
      <c r="ID935" s="48"/>
      <c r="IE935" s="48"/>
      <c r="IF935" s="48"/>
      <c r="IG935" s="48"/>
      <c r="IH935" s="48"/>
      <c r="II935" s="48"/>
      <c r="IJ935" s="48"/>
      <c r="IK935" s="48"/>
      <c r="IL935" s="48"/>
      <c r="IM935" s="48"/>
      <c r="IN935" s="48"/>
      <c r="IO935" s="48"/>
      <c r="IP935" s="48"/>
      <c r="IQ935" s="48"/>
      <c r="IR935" s="48"/>
      <c r="IS935" s="48"/>
      <c r="IT935" s="48"/>
      <c r="IU935" s="48"/>
      <c r="IV935" s="48"/>
    </row>
    <row r="936" spans="2:256" x14ac:dyDescent="0.2">
      <c r="B936" s="48"/>
      <c r="C936" s="48"/>
      <c r="D936" s="48"/>
      <c r="E936" s="48"/>
      <c r="F936" s="48"/>
      <c r="G936" s="48"/>
      <c r="H936" s="48"/>
      <c r="I936" s="48"/>
      <c r="J936" s="48"/>
      <c r="K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c r="GT936" s="48"/>
      <c r="GU936" s="48"/>
      <c r="GV936" s="48"/>
      <c r="GW936" s="48"/>
      <c r="GX936" s="48"/>
      <c r="GY936" s="48"/>
      <c r="GZ936" s="48"/>
      <c r="HA936" s="48"/>
      <c r="HB936" s="48"/>
      <c r="HC936" s="48"/>
      <c r="HD936" s="48"/>
      <c r="HE936" s="48"/>
      <c r="HF936" s="48"/>
      <c r="HG936" s="48"/>
      <c r="HH936" s="48"/>
      <c r="HI936" s="48"/>
      <c r="HJ936" s="48"/>
      <c r="HK936" s="48"/>
      <c r="HL936" s="48"/>
      <c r="HM936" s="48"/>
      <c r="HN936" s="48"/>
      <c r="HO936" s="48"/>
      <c r="HP936" s="48"/>
      <c r="HQ936" s="48"/>
      <c r="HR936" s="48"/>
      <c r="HS936" s="48"/>
      <c r="HT936" s="48"/>
      <c r="HU936" s="48"/>
      <c r="HV936" s="48"/>
      <c r="HW936" s="48"/>
      <c r="HX936" s="48"/>
      <c r="HY936" s="48"/>
      <c r="HZ936" s="48"/>
      <c r="IA936" s="48"/>
      <c r="IB936" s="48"/>
      <c r="IC936" s="48"/>
      <c r="ID936" s="48"/>
      <c r="IE936" s="48"/>
      <c r="IF936" s="48"/>
      <c r="IG936" s="48"/>
      <c r="IH936" s="48"/>
      <c r="II936" s="48"/>
      <c r="IJ936" s="48"/>
      <c r="IK936" s="48"/>
      <c r="IL936" s="48"/>
      <c r="IM936" s="48"/>
      <c r="IN936" s="48"/>
      <c r="IO936" s="48"/>
      <c r="IP936" s="48"/>
      <c r="IQ936" s="48"/>
      <c r="IR936" s="48"/>
      <c r="IS936" s="48"/>
      <c r="IT936" s="48"/>
      <c r="IU936" s="48"/>
      <c r="IV936" s="48"/>
    </row>
    <row r="937" spans="2:256" x14ac:dyDescent="0.2">
      <c r="B937" s="48"/>
      <c r="C937" s="48"/>
      <c r="D937" s="48"/>
      <c r="E937" s="48"/>
      <c r="F937" s="48"/>
      <c r="G937" s="48"/>
      <c r="H937" s="48"/>
      <c r="I937" s="48"/>
      <c r="J937" s="48"/>
      <c r="K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c r="GT937" s="48"/>
      <c r="GU937" s="48"/>
      <c r="GV937" s="48"/>
      <c r="GW937" s="48"/>
      <c r="GX937" s="48"/>
      <c r="GY937" s="48"/>
      <c r="GZ937" s="48"/>
      <c r="HA937" s="48"/>
      <c r="HB937" s="48"/>
      <c r="HC937" s="48"/>
      <c r="HD937" s="48"/>
      <c r="HE937" s="48"/>
      <c r="HF937" s="48"/>
      <c r="HG937" s="48"/>
      <c r="HH937" s="48"/>
      <c r="HI937" s="48"/>
      <c r="HJ937" s="48"/>
      <c r="HK937" s="48"/>
      <c r="HL937" s="48"/>
      <c r="HM937" s="48"/>
      <c r="HN937" s="48"/>
      <c r="HO937" s="48"/>
      <c r="HP937" s="48"/>
      <c r="HQ937" s="48"/>
      <c r="HR937" s="48"/>
      <c r="HS937" s="48"/>
      <c r="HT937" s="48"/>
      <c r="HU937" s="48"/>
      <c r="HV937" s="48"/>
      <c r="HW937" s="48"/>
      <c r="HX937" s="48"/>
      <c r="HY937" s="48"/>
      <c r="HZ937" s="48"/>
      <c r="IA937" s="48"/>
      <c r="IB937" s="48"/>
      <c r="IC937" s="48"/>
      <c r="ID937" s="48"/>
      <c r="IE937" s="48"/>
      <c r="IF937" s="48"/>
      <c r="IG937" s="48"/>
      <c r="IH937" s="48"/>
      <c r="II937" s="48"/>
      <c r="IJ937" s="48"/>
      <c r="IK937" s="48"/>
      <c r="IL937" s="48"/>
      <c r="IM937" s="48"/>
      <c r="IN937" s="48"/>
      <c r="IO937" s="48"/>
      <c r="IP937" s="48"/>
      <c r="IQ937" s="48"/>
      <c r="IR937" s="48"/>
      <c r="IS937" s="48"/>
      <c r="IT937" s="48"/>
      <c r="IU937" s="48"/>
      <c r="IV937" s="48"/>
    </row>
    <row r="938" spans="2:256" x14ac:dyDescent="0.2">
      <c r="B938" s="48"/>
      <c r="C938" s="48"/>
      <c r="D938" s="48"/>
      <c r="E938" s="48"/>
      <c r="F938" s="48"/>
      <c r="G938" s="48"/>
      <c r="H938" s="48"/>
      <c r="I938" s="48"/>
      <c r="J938" s="48"/>
      <c r="K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c r="GT938" s="48"/>
      <c r="GU938" s="48"/>
      <c r="GV938" s="48"/>
      <c r="GW938" s="48"/>
      <c r="GX938" s="48"/>
      <c r="GY938" s="48"/>
      <c r="GZ938" s="48"/>
      <c r="HA938" s="48"/>
      <c r="HB938" s="48"/>
      <c r="HC938" s="48"/>
      <c r="HD938" s="48"/>
      <c r="HE938" s="48"/>
      <c r="HF938" s="48"/>
      <c r="HG938" s="48"/>
      <c r="HH938" s="48"/>
      <c r="HI938" s="48"/>
      <c r="HJ938" s="48"/>
      <c r="HK938" s="48"/>
      <c r="HL938" s="48"/>
      <c r="HM938" s="48"/>
      <c r="HN938" s="48"/>
      <c r="HO938" s="48"/>
      <c r="HP938" s="48"/>
      <c r="HQ938" s="48"/>
      <c r="HR938" s="48"/>
      <c r="HS938" s="48"/>
      <c r="HT938" s="48"/>
      <c r="HU938" s="48"/>
      <c r="HV938" s="48"/>
      <c r="HW938" s="48"/>
      <c r="HX938" s="48"/>
      <c r="HY938" s="48"/>
      <c r="HZ938" s="48"/>
      <c r="IA938" s="48"/>
      <c r="IB938" s="48"/>
      <c r="IC938" s="48"/>
      <c r="ID938" s="48"/>
      <c r="IE938" s="48"/>
      <c r="IF938" s="48"/>
      <c r="IG938" s="48"/>
      <c r="IH938" s="48"/>
      <c r="II938" s="48"/>
      <c r="IJ938" s="48"/>
      <c r="IK938" s="48"/>
      <c r="IL938" s="48"/>
      <c r="IM938" s="48"/>
      <c r="IN938" s="48"/>
      <c r="IO938" s="48"/>
      <c r="IP938" s="48"/>
      <c r="IQ938" s="48"/>
      <c r="IR938" s="48"/>
      <c r="IS938" s="48"/>
      <c r="IT938" s="48"/>
      <c r="IU938" s="48"/>
      <c r="IV938" s="48"/>
    </row>
    <row r="939" spans="2:256" x14ac:dyDescent="0.2">
      <c r="B939" s="48"/>
      <c r="C939" s="48"/>
      <c r="D939" s="48"/>
      <c r="E939" s="48"/>
      <c r="F939" s="48"/>
      <c r="G939" s="48"/>
      <c r="H939" s="48"/>
      <c r="I939" s="48"/>
      <c r="J939" s="48"/>
      <c r="K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c r="GT939" s="48"/>
      <c r="GU939" s="48"/>
      <c r="GV939" s="48"/>
      <c r="GW939" s="48"/>
      <c r="GX939" s="48"/>
      <c r="GY939" s="48"/>
      <c r="GZ939" s="48"/>
      <c r="HA939" s="48"/>
      <c r="HB939" s="48"/>
      <c r="HC939" s="48"/>
      <c r="HD939" s="48"/>
      <c r="HE939" s="48"/>
      <c r="HF939" s="48"/>
      <c r="HG939" s="48"/>
      <c r="HH939" s="48"/>
      <c r="HI939" s="48"/>
      <c r="HJ939" s="48"/>
      <c r="HK939" s="48"/>
      <c r="HL939" s="48"/>
      <c r="HM939" s="48"/>
      <c r="HN939" s="48"/>
      <c r="HO939" s="48"/>
      <c r="HP939" s="48"/>
      <c r="HQ939" s="48"/>
      <c r="HR939" s="48"/>
      <c r="HS939" s="48"/>
      <c r="HT939" s="48"/>
      <c r="HU939" s="48"/>
      <c r="HV939" s="48"/>
      <c r="HW939" s="48"/>
      <c r="HX939" s="48"/>
      <c r="HY939" s="48"/>
      <c r="HZ939" s="48"/>
      <c r="IA939" s="48"/>
      <c r="IB939" s="48"/>
      <c r="IC939" s="48"/>
      <c r="ID939" s="48"/>
      <c r="IE939" s="48"/>
      <c r="IF939" s="48"/>
      <c r="IG939" s="48"/>
      <c r="IH939" s="48"/>
      <c r="II939" s="48"/>
      <c r="IJ939" s="48"/>
      <c r="IK939" s="48"/>
      <c r="IL939" s="48"/>
      <c r="IM939" s="48"/>
      <c r="IN939" s="48"/>
      <c r="IO939" s="48"/>
      <c r="IP939" s="48"/>
      <c r="IQ939" s="48"/>
      <c r="IR939" s="48"/>
      <c r="IS939" s="48"/>
      <c r="IT939" s="48"/>
      <c r="IU939" s="48"/>
      <c r="IV939" s="48"/>
    </row>
    <row r="940" spans="2:256" x14ac:dyDescent="0.2">
      <c r="B940" s="48"/>
      <c r="C940" s="48"/>
      <c r="D940" s="48"/>
      <c r="E940" s="48"/>
      <c r="F940" s="48"/>
      <c r="G940" s="48"/>
      <c r="H940" s="48"/>
      <c r="I940" s="48"/>
      <c r="J940" s="48"/>
      <c r="K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c r="GT940" s="48"/>
      <c r="GU940" s="48"/>
      <c r="GV940" s="48"/>
      <c r="GW940" s="48"/>
      <c r="GX940" s="48"/>
      <c r="GY940" s="48"/>
      <c r="GZ940" s="48"/>
      <c r="HA940" s="48"/>
      <c r="HB940" s="48"/>
      <c r="HC940" s="48"/>
      <c r="HD940" s="48"/>
      <c r="HE940" s="48"/>
      <c r="HF940" s="48"/>
      <c r="HG940" s="48"/>
      <c r="HH940" s="48"/>
      <c r="HI940" s="48"/>
      <c r="HJ940" s="48"/>
      <c r="HK940" s="48"/>
      <c r="HL940" s="48"/>
      <c r="HM940" s="48"/>
      <c r="HN940" s="48"/>
      <c r="HO940" s="48"/>
      <c r="HP940" s="48"/>
      <c r="HQ940" s="48"/>
      <c r="HR940" s="48"/>
      <c r="HS940" s="48"/>
      <c r="HT940" s="48"/>
      <c r="HU940" s="48"/>
      <c r="HV940" s="48"/>
      <c r="HW940" s="48"/>
      <c r="HX940" s="48"/>
      <c r="HY940" s="48"/>
      <c r="HZ940" s="48"/>
      <c r="IA940" s="48"/>
      <c r="IB940" s="48"/>
      <c r="IC940" s="48"/>
      <c r="ID940" s="48"/>
      <c r="IE940" s="48"/>
      <c r="IF940" s="48"/>
      <c r="IG940" s="48"/>
      <c r="IH940" s="48"/>
      <c r="II940" s="48"/>
      <c r="IJ940" s="48"/>
      <c r="IK940" s="48"/>
      <c r="IL940" s="48"/>
      <c r="IM940" s="48"/>
      <c r="IN940" s="48"/>
      <c r="IO940" s="48"/>
      <c r="IP940" s="48"/>
      <c r="IQ940" s="48"/>
      <c r="IR940" s="48"/>
      <c r="IS940" s="48"/>
      <c r="IT940" s="48"/>
      <c r="IU940" s="48"/>
      <c r="IV940" s="48"/>
    </row>
    <row r="941" spans="2:256" x14ac:dyDescent="0.2">
      <c r="B941" s="48"/>
      <c r="C941" s="48"/>
      <c r="D941" s="48"/>
      <c r="E941" s="48"/>
      <c r="F941" s="48"/>
      <c r="G941" s="48"/>
      <c r="H941" s="48"/>
      <c r="I941" s="48"/>
      <c r="J941" s="48"/>
      <c r="K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c r="GT941" s="48"/>
      <c r="GU941" s="48"/>
      <c r="GV941" s="48"/>
      <c r="GW941" s="48"/>
      <c r="GX941" s="48"/>
      <c r="GY941" s="48"/>
      <c r="GZ941" s="48"/>
      <c r="HA941" s="48"/>
      <c r="HB941" s="48"/>
      <c r="HC941" s="48"/>
      <c r="HD941" s="48"/>
      <c r="HE941" s="48"/>
      <c r="HF941" s="48"/>
      <c r="HG941" s="48"/>
      <c r="HH941" s="48"/>
      <c r="HI941" s="48"/>
      <c r="HJ941" s="48"/>
      <c r="HK941" s="48"/>
      <c r="HL941" s="48"/>
      <c r="HM941" s="48"/>
      <c r="HN941" s="48"/>
      <c r="HO941" s="48"/>
      <c r="HP941" s="48"/>
      <c r="HQ941" s="48"/>
      <c r="HR941" s="48"/>
      <c r="HS941" s="48"/>
      <c r="HT941" s="48"/>
      <c r="HU941" s="48"/>
      <c r="HV941" s="48"/>
      <c r="HW941" s="48"/>
      <c r="HX941" s="48"/>
      <c r="HY941" s="48"/>
      <c r="HZ941" s="48"/>
      <c r="IA941" s="48"/>
      <c r="IB941" s="48"/>
      <c r="IC941" s="48"/>
      <c r="ID941" s="48"/>
      <c r="IE941" s="48"/>
      <c r="IF941" s="48"/>
      <c r="IG941" s="48"/>
      <c r="IH941" s="48"/>
      <c r="II941" s="48"/>
      <c r="IJ941" s="48"/>
      <c r="IK941" s="48"/>
      <c r="IL941" s="48"/>
      <c r="IM941" s="48"/>
      <c r="IN941" s="48"/>
      <c r="IO941" s="48"/>
      <c r="IP941" s="48"/>
      <c r="IQ941" s="48"/>
      <c r="IR941" s="48"/>
      <c r="IS941" s="48"/>
      <c r="IT941" s="48"/>
      <c r="IU941" s="48"/>
      <c r="IV941" s="48"/>
    </row>
    <row r="942" spans="2:256" x14ac:dyDescent="0.2">
      <c r="B942" s="48"/>
      <c r="C942" s="48"/>
      <c r="D942" s="48"/>
      <c r="E942" s="48"/>
      <c r="F942" s="48"/>
      <c r="G942" s="48"/>
      <c r="H942" s="48"/>
      <c r="I942" s="48"/>
      <c r="J942" s="48"/>
      <c r="K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c r="GT942" s="48"/>
      <c r="GU942" s="48"/>
      <c r="GV942" s="48"/>
      <c r="GW942" s="48"/>
      <c r="GX942" s="48"/>
      <c r="GY942" s="48"/>
      <c r="GZ942" s="48"/>
      <c r="HA942" s="48"/>
      <c r="HB942" s="48"/>
      <c r="HC942" s="48"/>
      <c r="HD942" s="48"/>
      <c r="HE942" s="48"/>
      <c r="HF942" s="48"/>
      <c r="HG942" s="48"/>
      <c r="HH942" s="48"/>
      <c r="HI942" s="48"/>
      <c r="HJ942" s="48"/>
      <c r="HK942" s="48"/>
      <c r="HL942" s="48"/>
      <c r="HM942" s="48"/>
      <c r="HN942" s="48"/>
      <c r="HO942" s="48"/>
      <c r="HP942" s="48"/>
      <c r="HQ942" s="48"/>
      <c r="HR942" s="48"/>
      <c r="HS942" s="48"/>
      <c r="HT942" s="48"/>
      <c r="HU942" s="48"/>
      <c r="HV942" s="48"/>
      <c r="HW942" s="48"/>
      <c r="HX942" s="48"/>
      <c r="HY942" s="48"/>
      <c r="HZ942" s="48"/>
      <c r="IA942" s="48"/>
      <c r="IB942" s="48"/>
      <c r="IC942" s="48"/>
      <c r="ID942" s="48"/>
      <c r="IE942" s="48"/>
      <c r="IF942" s="48"/>
      <c r="IG942" s="48"/>
      <c r="IH942" s="48"/>
      <c r="II942" s="48"/>
      <c r="IJ942" s="48"/>
      <c r="IK942" s="48"/>
      <c r="IL942" s="48"/>
      <c r="IM942" s="48"/>
      <c r="IN942" s="48"/>
      <c r="IO942" s="48"/>
      <c r="IP942" s="48"/>
      <c r="IQ942" s="48"/>
      <c r="IR942" s="48"/>
      <c r="IS942" s="48"/>
      <c r="IT942" s="48"/>
      <c r="IU942" s="48"/>
      <c r="IV942" s="48"/>
    </row>
    <row r="943" spans="2:256" x14ac:dyDescent="0.2">
      <c r="B943" s="48"/>
      <c r="C943" s="48"/>
      <c r="D943" s="48"/>
      <c r="E943" s="48"/>
      <c r="F943" s="48"/>
      <c r="G943" s="48"/>
      <c r="H943" s="48"/>
      <c r="I943" s="48"/>
      <c r="J943" s="48"/>
      <c r="K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c r="GT943" s="48"/>
      <c r="GU943" s="48"/>
      <c r="GV943" s="48"/>
      <c r="GW943" s="48"/>
      <c r="GX943" s="48"/>
      <c r="GY943" s="48"/>
      <c r="GZ943" s="48"/>
      <c r="HA943" s="48"/>
      <c r="HB943" s="48"/>
      <c r="HC943" s="48"/>
      <c r="HD943" s="48"/>
      <c r="HE943" s="48"/>
      <c r="HF943" s="48"/>
      <c r="HG943" s="48"/>
      <c r="HH943" s="48"/>
      <c r="HI943" s="48"/>
      <c r="HJ943" s="48"/>
      <c r="HK943" s="48"/>
      <c r="HL943" s="48"/>
      <c r="HM943" s="48"/>
      <c r="HN943" s="48"/>
      <c r="HO943" s="48"/>
      <c r="HP943" s="48"/>
      <c r="HQ943" s="48"/>
      <c r="HR943" s="48"/>
      <c r="HS943" s="48"/>
      <c r="HT943" s="48"/>
      <c r="HU943" s="48"/>
      <c r="HV943" s="48"/>
      <c r="HW943" s="48"/>
      <c r="HX943" s="48"/>
      <c r="HY943" s="48"/>
      <c r="HZ943" s="48"/>
      <c r="IA943" s="48"/>
      <c r="IB943" s="48"/>
      <c r="IC943" s="48"/>
      <c r="ID943" s="48"/>
      <c r="IE943" s="48"/>
      <c r="IF943" s="48"/>
      <c r="IG943" s="48"/>
      <c r="IH943" s="48"/>
      <c r="II943" s="48"/>
      <c r="IJ943" s="48"/>
      <c r="IK943" s="48"/>
      <c r="IL943" s="48"/>
      <c r="IM943" s="48"/>
      <c r="IN943" s="48"/>
      <c r="IO943" s="48"/>
      <c r="IP943" s="48"/>
      <c r="IQ943" s="48"/>
      <c r="IR943" s="48"/>
      <c r="IS943" s="48"/>
      <c r="IT943" s="48"/>
      <c r="IU943" s="48"/>
      <c r="IV943" s="48"/>
    </row>
    <row r="944" spans="2:256" x14ac:dyDescent="0.2">
      <c r="B944" s="48"/>
      <c r="C944" s="48"/>
      <c r="D944" s="48"/>
      <c r="E944" s="48"/>
      <c r="F944" s="48"/>
      <c r="G944" s="48"/>
      <c r="H944" s="48"/>
      <c r="I944" s="48"/>
      <c r="J944" s="48"/>
      <c r="K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c r="GT944" s="48"/>
      <c r="GU944" s="48"/>
      <c r="GV944" s="48"/>
      <c r="GW944" s="48"/>
      <c r="GX944" s="48"/>
      <c r="GY944" s="48"/>
      <c r="GZ944" s="48"/>
      <c r="HA944" s="48"/>
      <c r="HB944" s="48"/>
      <c r="HC944" s="48"/>
      <c r="HD944" s="48"/>
      <c r="HE944" s="48"/>
      <c r="HF944" s="48"/>
      <c r="HG944" s="48"/>
      <c r="HH944" s="48"/>
      <c r="HI944" s="48"/>
      <c r="HJ944" s="48"/>
      <c r="HK944" s="48"/>
      <c r="HL944" s="48"/>
      <c r="HM944" s="48"/>
      <c r="HN944" s="48"/>
      <c r="HO944" s="48"/>
      <c r="HP944" s="48"/>
      <c r="HQ944" s="48"/>
      <c r="HR944" s="48"/>
      <c r="HS944" s="48"/>
      <c r="HT944" s="48"/>
      <c r="HU944" s="48"/>
      <c r="HV944" s="48"/>
      <c r="HW944" s="48"/>
      <c r="HX944" s="48"/>
      <c r="HY944" s="48"/>
      <c r="HZ944" s="48"/>
      <c r="IA944" s="48"/>
      <c r="IB944" s="48"/>
      <c r="IC944" s="48"/>
      <c r="ID944" s="48"/>
      <c r="IE944" s="48"/>
      <c r="IF944" s="48"/>
      <c r="IG944" s="48"/>
      <c r="IH944" s="48"/>
      <c r="II944" s="48"/>
      <c r="IJ944" s="48"/>
      <c r="IK944" s="48"/>
      <c r="IL944" s="48"/>
      <c r="IM944" s="48"/>
      <c r="IN944" s="48"/>
      <c r="IO944" s="48"/>
      <c r="IP944" s="48"/>
      <c r="IQ944" s="48"/>
      <c r="IR944" s="48"/>
      <c r="IS944" s="48"/>
      <c r="IT944" s="48"/>
      <c r="IU944" s="48"/>
      <c r="IV944" s="48"/>
    </row>
    <row r="945" spans="2:256" x14ac:dyDescent="0.2">
      <c r="B945" s="48"/>
      <c r="C945" s="48"/>
      <c r="D945" s="48"/>
      <c r="E945" s="48"/>
      <c r="F945" s="48"/>
      <c r="G945" s="48"/>
      <c r="H945" s="48"/>
      <c r="I945" s="48"/>
      <c r="J945" s="48"/>
      <c r="K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c r="GT945" s="48"/>
      <c r="GU945" s="48"/>
      <c r="GV945" s="48"/>
      <c r="GW945" s="48"/>
      <c r="GX945" s="48"/>
      <c r="GY945" s="48"/>
      <c r="GZ945" s="48"/>
      <c r="HA945" s="48"/>
      <c r="HB945" s="48"/>
      <c r="HC945" s="48"/>
      <c r="HD945" s="48"/>
      <c r="HE945" s="48"/>
      <c r="HF945" s="48"/>
      <c r="HG945" s="48"/>
      <c r="HH945" s="48"/>
      <c r="HI945" s="48"/>
      <c r="HJ945" s="48"/>
      <c r="HK945" s="48"/>
      <c r="HL945" s="48"/>
      <c r="HM945" s="48"/>
      <c r="HN945" s="48"/>
      <c r="HO945" s="48"/>
      <c r="HP945" s="48"/>
      <c r="HQ945" s="48"/>
      <c r="HR945" s="48"/>
      <c r="HS945" s="48"/>
      <c r="HT945" s="48"/>
      <c r="HU945" s="48"/>
      <c r="HV945" s="48"/>
      <c r="HW945" s="48"/>
      <c r="HX945" s="48"/>
      <c r="HY945" s="48"/>
      <c r="HZ945" s="48"/>
      <c r="IA945" s="48"/>
      <c r="IB945" s="48"/>
      <c r="IC945" s="48"/>
      <c r="ID945" s="48"/>
      <c r="IE945" s="48"/>
      <c r="IF945" s="48"/>
      <c r="IG945" s="48"/>
      <c r="IH945" s="48"/>
      <c r="II945" s="48"/>
      <c r="IJ945" s="48"/>
      <c r="IK945" s="48"/>
      <c r="IL945" s="48"/>
      <c r="IM945" s="48"/>
      <c r="IN945" s="48"/>
      <c r="IO945" s="48"/>
      <c r="IP945" s="48"/>
      <c r="IQ945" s="48"/>
      <c r="IR945" s="48"/>
      <c r="IS945" s="48"/>
      <c r="IT945" s="48"/>
      <c r="IU945" s="48"/>
      <c r="IV945" s="48"/>
    </row>
    <row r="946" spans="2:256" x14ac:dyDescent="0.2">
      <c r="B946" s="48"/>
      <c r="C946" s="48"/>
      <c r="D946" s="48"/>
      <c r="E946" s="48"/>
      <c r="F946" s="48"/>
      <c r="G946" s="48"/>
      <c r="H946" s="48"/>
      <c r="I946" s="48"/>
      <c r="J946" s="48"/>
      <c r="K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c r="GT946" s="48"/>
      <c r="GU946" s="48"/>
      <c r="GV946" s="48"/>
      <c r="GW946" s="48"/>
      <c r="GX946" s="48"/>
      <c r="GY946" s="48"/>
      <c r="GZ946" s="48"/>
      <c r="HA946" s="48"/>
      <c r="HB946" s="48"/>
      <c r="HC946" s="48"/>
      <c r="HD946" s="48"/>
      <c r="HE946" s="48"/>
      <c r="HF946" s="48"/>
      <c r="HG946" s="48"/>
      <c r="HH946" s="48"/>
      <c r="HI946" s="48"/>
      <c r="HJ946" s="48"/>
      <c r="HK946" s="48"/>
      <c r="HL946" s="48"/>
      <c r="HM946" s="48"/>
      <c r="HN946" s="48"/>
      <c r="HO946" s="48"/>
      <c r="HP946" s="48"/>
      <c r="HQ946" s="48"/>
      <c r="HR946" s="48"/>
      <c r="HS946" s="48"/>
      <c r="HT946" s="48"/>
      <c r="HU946" s="48"/>
      <c r="HV946" s="48"/>
      <c r="HW946" s="48"/>
      <c r="HX946" s="48"/>
      <c r="HY946" s="48"/>
      <c r="HZ946" s="48"/>
      <c r="IA946" s="48"/>
      <c r="IB946" s="48"/>
      <c r="IC946" s="48"/>
      <c r="ID946" s="48"/>
      <c r="IE946" s="48"/>
      <c r="IF946" s="48"/>
      <c r="IG946" s="48"/>
      <c r="IH946" s="48"/>
      <c r="II946" s="48"/>
      <c r="IJ946" s="48"/>
      <c r="IK946" s="48"/>
      <c r="IL946" s="48"/>
      <c r="IM946" s="48"/>
      <c r="IN946" s="48"/>
      <c r="IO946" s="48"/>
      <c r="IP946" s="48"/>
      <c r="IQ946" s="48"/>
      <c r="IR946" s="48"/>
      <c r="IS946" s="48"/>
      <c r="IT946" s="48"/>
      <c r="IU946" s="48"/>
      <c r="IV946" s="48"/>
    </row>
    <row r="947" spans="2:256" x14ac:dyDescent="0.2">
      <c r="B947" s="48"/>
      <c r="C947" s="48"/>
      <c r="D947" s="48"/>
      <c r="E947" s="48"/>
      <c r="F947" s="48"/>
      <c r="G947" s="48"/>
      <c r="H947" s="48"/>
      <c r="I947" s="48"/>
      <c r="J947" s="48"/>
      <c r="K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c r="GT947" s="48"/>
      <c r="GU947" s="48"/>
      <c r="GV947" s="48"/>
      <c r="GW947" s="48"/>
      <c r="GX947" s="48"/>
      <c r="GY947" s="48"/>
      <c r="GZ947" s="48"/>
      <c r="HA947" s="48"/>
      <c r="HB947" s="48"/>
      <c r="HC947" s="48"/>
      <c r="HD947" s="48"/>
      <c r="HE947" s="48"/>
      <c r="HF947" s="48"/>
      <c r="HG947" s="48"/>
      <c r="HH947" s="48"/>
      <c r="HI947" s="48"/>
      <c r="HJ947" s="48"/>
      <c r="HK947" s="48"/>
      <c r="HL947" s="48"/>
      <c r="HM947" s="48"/>
      <c r="HN947" s="48"/>
      <c r="HO947" s="48"/>
      <c r="HP947" s="48"/>
      <c r="HQ947" s="48"/>
      <c r="HR947" s="48"/>
      <c r="HS947" s="48"/>
      <c r="HT947" s="48"/>
      <c r="HU947" s="48"/>
      <c r="HV947" s="48"/>
      <c r="HW947" s="48"/>
      <c r="HX947" s="48"/>
      <c r="HY947" s="48"/>
      <c r="HZ947" s="48"/>
      <c r="IA947" s="48"/>
      <c r="IB947" s="48"/>
      <c r="IC947" s="48"/>
      <c r="ID947" s="48"/>
      <c r="IE947" s="48"/>
      <c r="IF947" s="48"/>
      <c r="IG947" s="48"/>
      <c r="IH947" s="48"/>
      <c r="II947" s="48"/>
      <c r="IJ947" s="48"/>
      <c r="IK947" s="48"/>
      <c r="IL947" s="48"/>
      <c r="IM947" s="48"/>
      <c r="IN947" s="48"/>
      <c r="IO947" s="48"/>
      <c r="IP947" s="48"/>
      <c r="IQ947" s="48"/>
      <c r="IR947" s="48"/>
      <c r="IS947" s="48"/>
      <c r="IT947" s="48"/>
      <c r="IU947" s="48"/>
      <c r="IV947" s="48"/>
    </row>
    <row r="948" spans="2:256" x14ac:dyDescent="0.2">
      <c r="B948" s="48"/>
      <c r="C948" s="48"/>
      <c r="D948" s="48"/>
      <c r="E948" s="48"/>
      <c r="F948" s="48"/>
      <c r="G948" s="48"/>
      <c r="H948" s="48"/>
      <c r="I948" s="48"/>
      <c r="J948" s="48"/>
      <c r="K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c r="GT948" s="48"/>
      <c r="GU948" s="48"/>
      <c r="GV948" s="48"/>
      <c r="GW948" s="48"/>
      <c r="GX948" s="48"/>
      <c r="GY948" s="48"/>
      <c r="GZ948" s="48"/>
      <c r="HA948" s="48"/>
      <c r="HB948" s="48"/>
      <c r="HC948" s="48"/>
      <c r="HD948" s="48"/>
      <c r="HE948" s="48"/>
      <c r="HF948" s="48"/>
      <c r="HG948" s="48"/>
      <c r="HH948" s="48"/>
      <c r="HI948" s="48"/>
      <c r="HJ948" s="48"/>
      <c r="HK948" s="48"/>
      <c r="HL948" s="48"/>
      <c r="HM948" s="48"/>
      <c r="HN948" s="48"/>
      <c r="HO948" s="48"/>
      <c r="HP948" s="48"/>
      <c r="HQ948" s="48"/>
      <c r="HR948" s="48"/>
      <c r="HS948" s="48"/>
      <c r="HT948" s="48"/>
      <c r="HU948" s="48"/>
      <c r="HV948" s="48"/>
      <c r="HW948" s="48"/>
      <c r="HX948" s="48"/>
      <c r="HY948" s="48"/>
      <c r="HZ948" s="48"/>
      <c r="IA948" s="48"/>
      <c r="IB948" s="48"/>
      <c r="IC948" s="48"/>
      <c r="ID948" s="48"/>
      <c r="IE948" s="48"/>
      <c r="IF948" s="48"/>
      <c r="IG948" s="48"/>
      <c r="IH948" s="48"/>
      <c r="II948" s="48"/>
      <c r="IJ948" s="48"/>
      <c r="IK948" s="48"/>
      <c r="IL948" s="48"/>
      <c r="IM948" s="48"/>
      <c r="IN948" s="48"/>
      <c r="IO948" s="48"/>
      <c r="IP948" s="48"/>
      <c r="IQ948" s="48"/>
      <c r="IR948" s="48"/>
      <c r="IS948" s="48"/>
      <c r="IT948" s="48"/>
      <c r="IU948" s="48"/>
      <c r="IV948" s="48"/>
    </row>
    <row r="949" spans="2:256" x14ac:dyDescent="0.2">
      <c r="B949" s="48"/>
      <c r="C949" s="48"/>
      <c r="D949" s="48"/>
      <c r="E949" s="48"/>
      <c r="F949" s="48"/>
      <c r="G949" s="48"/>
      <c r="H949" s="48"/>
      <c r="I949" s="48"/>
      <c r="J949" s="48"/>
      <c r="K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c r="GT949" s="48"/>
      <c r="GU949" s="48"/>
      <c r="GV949" s="48"/>
      <c r="GW949" s="48"/>
      <c r="GX949" s="48"/>
      <c r="GY949" s="48"/>
      <c r="GZ949" s="48"/>
      <c r="HA949" s="48"/>
      <c r="HB949" s="48"/>
      <c r="HC949" s="48"/>
      <c r="HD949" s="48"/>
      <c r="HE949" s="48"/>
      <c r="HF949" s="48"/>
      <c r="HG949" s="48"/>
      <c r="HH949" s="48"/>
      <c r="HI949" s="48"/>
      <c r="HJ949" s="48"/>
      <c r="HK949" s="48"/>
      <c r="HL949" s="48"/>
      <c r="HM949" s="48"/>
      <c r="HN949" s="48"/>
      <c r="HO949" s="48"/>
      <c r="HP949" s="48"/>
      <c r="HQ949" s="48"/>
      <c r="HR949" s="48"/>
      <c r="HS949" s="48"/>
      <c r="HT949" s="48"/>
      <c r="HU949" s="48"/>
      <c r="HV949" s="48"/>
      <c r="HW949" s="48"/>
      <c r="HX949" s="48"/>
      <c r="HY949" s="48"/>
      <c r="HZ949" s="48"/>
      <c r="IA949" s="48"/>
      <c r="IB949" s="48"/>
      <c r="IC949" s="48"/>
      <c r="ID949" s="48"/>
      <c r="IE949" s="48"/>
      <c r="IF949" s="48"/>
      <c r="IG949" s="48"/>
      <c r="IH949" s="48"/>
      <c r="II949" s="48"/>
      <c r="IJ949" s="48"/>
      <c r="IK949" s="48"/>
      <c r="IL949" s="48"/>
      <c r="IM949" s="48"/>
      <c r="IN949" s="48"/>
      <c r="IO949" s="48"/>
      <c r="IP949" s="48"/>
      <c r="IQ949" s="48"/>
      <c r="IR949" s="48"/>
      <c r="IS949" s="48"/>
      <c r="IT949" s="48"/>
      <c r="IU949" s="48"/>
      <c r="IV949" s="48"/>
    </row>
    <row r="950" spans="2:256" x14ac:dyDescent="0.2">
      <c r="B950" s="48"/>
      <c r="C950" s="48"/>
      <c r="D950" s="48"/>
      <c r="E950" s="48"/>
      <c r="F950" s="48"/>
      <c r="G950" s="48"/>
      <c r="H950" s="48"/>
      <c r="I950" s="48"/>
      <c r="J950" s="48"/>
      <c r="K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c r="GT950" s="48"/>
      <c r="GU950" s="48"/>
      <c r="GV950" s="48"/>
      <c r="GW950" s="48"/>
      <c r="GX950" s="48"/>
      <c r="GY950" s="48"/>
      <c r="GZ950" s="48"/>
      <c r="HA950" s="48"/>
      <c r="HB950" s="48"/>
      <c r="HC950" s="48"/>
      <c r="HD950" s="48"/>
      <c r="HE950" s="48"/>
      <c r="HF950" s="48"/>
      <c r="HG950" s="48"/>
      <c r="HH950" s="48"/>
      <c r="HI950" s="48"/>
      <c r="HJ950" s="48"/>
      <c r="HK950" s="48"/>
      <c r="HL950" s="48"/>
      <c r="HM950" s="48"/>
      <c r="HN950" s="48"/>
      <c r="HO950" s="48"/>
      <c r="HP950" s="48"/>
      <c r="HQ950" s="48"/>
      <c r="HR950" s="48"/>
      <c r="HS950" s="48"/>
      <c r="HT950" s="48"/>
      <c r="HU950" s="48"/>
      <c r="HV950" s="48"/>
      <c r="HW950" s="48"/>
      <c r="HX950" s="48"/>
      <c r="HY950" s="48"/>
      <c r="HZ950" s="48"/>
      <c r="IA950" s="48"/>
      <c r="IB950" s="48"/>
      <c r="IC950" s="48"/>
      <c r="ID950" s="48"/>
      <c r="IE950" s="48"/>
      <c r="IF950" s="48"/>
      <c r="IG950" s="48"/>
      <c r="IH950" s="48"/>
      <c r="II950" s="48"/>
      <c r="IJ950" s="48"/>
      <c r="IK950" s="48"/>
      <c r="IL950" s="48"/>
      <c r="IM950" s="48"/>
      <c r="IN950" s="48"/>
      <c r="IO950" s="48"/>
      <c r="IP950" s="48"/>
      <c r="IQ950" s="48"/>
      <c r="IR950" s="48"/>
      <c r="IS950" s="48"/>
      <c r="IT950" s="48"/>
      <c r="IU950" s="48"/>
      <c r="IV950" s="48"/>
    </row>
    <row r="951" spans="2:256" x14ac:dyDescent="0.2">
      <c r="B951" s="48"/>
      <c r="C951" s="48"/>
      <c r="D951" s="48"/>
      <c r="E951" s="48"/>
      <c r="F951" s="48"/>
      <c r="G951" s="48"/>
      <c r="H951" s="48"/>
      <c r="I951" s="48"/>
      <c r="J951" s="48"/>
      <c r="K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c r="GT951" s="48"/>
      <c r="GU951" s="48"/>
      <c r="GV951" s="48"/>
      <c r="GW951" s="48"/>
      <c r="GX951" s="48"/>
      <c r="GY951" s="48"/>
      <c r="GZ951" s="48"/>
      <c r="HA951" s="48"/>
      <c r="HB951" s="48"/>
      <c r="HC951" s="48"/>
      <c r="HD951" s="48"/>
      <c r="HE951" s="48"/>
      <c r="HF951" s="48"/>
      <c r="HG951" s="48"/>
      <c r="HH951" s="48"/>
      <c r="HI951" s="48"/>
      <c r="HJ951" s="48"/>
      <c r="HK951" s="48"/>
      <c r="HL951" s="48"/>
      <c r="HM951" s="48"/>
      <c r="HN951" s="48"/>
      <c r="HO951" s="48"/>
      <c r="HP951" s="48"/>
      <c r="HQ951" s="48"/>
      <c r="HR951" s="48"/>
      <c r="HS951" s="48"/>
      <c r="HT951" s="48"/>
      <c r="HU951" s="48"/>
      <c r="HV951" s="48"/>
      <c r="HW951" s="48"/>
      <c r="HX951" s="48"/>
      <c r="HY951" s="48"/>
      <c r="HZ951" s="48"/>
      <c r="IA951" s="48"/>
      <c r="IB951" s="48"/>
      <c r="IC951" s="48"/>
      <c r="ID951" s="48"/>
      <c r="IE951" s="48"/>
      <c r="IF951" s="48"/>
      <c r="IG951" s="48"/>
      <c r="IH951" s="48"/>
      <c r="II951" s="48"/>
      <c r="IJ951" s="48"/>
      <c r="IK951" s="48"/>
      <c r="IL951" s="48"/>
      <c r="IM951" s="48"/>
      <c r="IN951" s="48"/>
      <c r="IO951" s="48"/>
      <c r="IP951" s="48"/>
      <c r="IQ951" s="48"/>
      <c r="IR951" s="48"/>
      <c r="IS951" s="48"/>
      <c r="IT951" s="48"/>
      <c r="IU951" s="48"/>
      <c r="IV951" s="48"/>
    </row>
    <row r="952" spans="2:256" x14ac:dyDescent="0.2">
      <c r="B952" s="48"/>
      <c r="C952" s="48"/>
      <c r="D952" s="48"/>
      <c r="E952" s="48"/>
      <c r="F952" s="48"/>
      <c r="G952" s="48"/>
      <c r="H952" s="48"/>
      <c r="I952" s="48"/>
      <c r="J952" s="48"/>
      <c r="K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c r="GT952" s="48"/>
      <c r="GU952" s="48"/>
      <c r="GV952" s="48"/>
      <c r="GW952" s="48"/>
      <c r="GX952" s="48"/>
      <c r="GY952" s="48"/>
      <c r="GZ952" s="48"/>
      <c r="HA952" s="48"/>
      <c r="HB952" s="48"/>
      <c r="HC952" s="48"/>
      <c r="HD952" s="48"/>
      <c r="HE952" s="48"/>
      <c r="HF952" s="48"/>
      <c r="HG952" s="48"/>
      <c r="HH952" s="48"/>
      <c r="HI952" s="48"/>
      <c r="HJ952" s="48"/>
      <c r="HK952" s="48"/>
      <c r="HL952" s="48"/>
      <c r="HM952" s="48"/>
      <c r="HN952" s="48"/>
      <c r="HO952" s="48"/>
      <c r="HP952" s="48"/>
      <c r="HQ952" s="48"/>
      <c r="HR952" s="48"/>
      <c r="HS952" s="48"/>
      <c r="HT952" s="48"/>
      <c r="HU952" s="48"/>
      <c r="HV952" s="48"/>
      <c r="HW952" s="48"/>
      <c r="HX952" s="48"/>
      <c r="HY952" s="48"/>
      <c r="HZ952" s="48"/>
      <c r="IA952" s="48"/>
      <c r="IB952" s="48"/>
      <c r="IC952" s="48"/>
      <c r="ID952" s="48"/>
      <c r="IE952" s="48"/>
      <c r="IF952" s="48"/>
      <c r="IG952" s="48"/>
      <c r="IH952" s="48"/>
      <c r="II952" s="48"/>
      <c r="IJ952" s="48"/>
      <c r="IK952" s="48"/>
      <c r="IL952" s="48"/>
      <c r="IM952" s="48"/>
      <c r="IN952" s="48"/>
      <c r="IO952" s="48"/>
      <c r="IP952" s="48"/>
      <c r="IQ952" s="48"/>
      <c r="IR952" s="48"/>
      <c r="IS952" s="48"/>
      <c r="IT952" s="48"/>
      <c r="IU952" s="48"/>
      <c r="IV952" s="48"/>
    </row>
    <row r="953" spans="2:256" x14ac:dyDescent="0.2">
      <c r="B953" s="48"/>
      <c r="C953" s="48"/>
      <c r="D953" s="48"/>
      <c r="E953" s="48"/>
      <c r="F953" s="48"/>
      <c r="G953" s="48"/>
      <c r="H953" s="48"/>
      <c r="I953" s="48"/>
      <c r="J953" s="48"/>
      <c r="K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c r="GT953" s="48"/>
      <c r="GU953" s="48"/>
      <c r="GV953" s="48"/>
      <c r="GW953" s="48"/>
      <c r="GX953" s="48"/>
      <c r="GY953" s="48"/>
      <c r="GZ953" s="48"/>
      <c r="HA953" s="48"/>
      <c r="HB953" s="48"/>
      <c r="HC953" s="48"/>
      <c r="HD953" s="48"/>
      <c r="HE953" s="48"/>
      <c r="HF953" s="48"/>
      <c r="HG953" s="48"/>
      <c r="HH953" s="48"/>
      <c r="HI953" s="48"/>
      <c r="HJ953" s="48"/>
      <c r="HK953" s="48"/>
      <c r="HL953" s="48"/>
      <c r="HM953" s="48"/>
      <c r="HN953" s="48"/>
      <c r="HO953" s="48"/>
      <c r="HP953" s="48"/>
      <c r="HQ953" s="48"/>
      <c r="HR953" s="48"/>
      <c r="HS953" s="48"/>
      <c r="HT953" s="48"/>
      <c r="HU953" s="48"/>
      <c r="HV953" s="48"/>
      <c r="HW953" s="48"/>
      <c r="HX953" s="48"/>
      <c r="HY953" s="48"/>
      <c r="HZ953" s="48"/>
      <c r="IA953" s="48"/>
      <c r="IB953" s="48"/>
      <c r="IC953" s="48"/>
      <c r="ID953" s="48"/>
      <c r="IE953" s="48"/>
      <c r="IF953" s="48"/>
      <c r="IG953" s="48"/>
      <c r="IH953" s="48"/>
      <c r="II953" s="48"/>
      <c r="IJ953" s="48"/>
      <c r="IK953" s="48"/>
      <c r="IL953" s="48"/>
      <c r="IM953" s="48"/>
      <c r="IN953" s="48"/>
      <c r="IO953" s="48"/>
      <c r="IP953" s="48"/>
      <c r="IQ953" s="48"/>
      <c r="IR953" s="48"/>
      <c r="IS953" s="48"/>
      <c r="IT953" s="48"/>
      <c r="IU953" s="48"/>
      <c r="IV953" s="48"/>
    </row>
    <row r="954" spans="2:256" x14ac:dyDescent="0.2">
      <c r="B954" s="48"/>
      <c r="C954" s="48"/>
      <c r="D954" s="48"/>
      <c r="E954" s="48"/>
      <c r="F954" s="48"/>
      <c r="G954" s="48"/>
      <c r="H954" s="48"/>
      <c r="I954" s="48"/>
      <c r="J954" s="48"/>
      <c r="K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c r="GT954" s="48"/>
      <c r="GU954" s="48"/>
      <c r="GV954" s="48"/>
      <c r="GW954" s="48"/>
      <c r="GX954" s="48"/>
      <c r="GY954" s="48"/>
      <c r="GZ954" s="48"/>
      <c r="HA954" s="48"/>
      <c r="HB954" s="48"/>
      <c r="HC954" s="48"/>
      <c r="HD954" s="48"/>
      <c r="HE954" s="48"/>
      <c r="HF954" s="48"/>
      <c r="HG954" s="48"/>
      <c r="HH954" s="48"/>
      <c r="HI954" s="48"/>
      <c r="HJ954" s="48"/>
      <c r="HK954" s="48"/>
      <c r="HL954" s="48"/>
      <c r="HM954" s="48"/>
      <c r="HN954" s="48"/>
      <c r="HO954" s="48"/>
      <c r="HP954" s="48"/>
      <c r="HQ954" s="48"/>
      <c r="HR954" s="48"/>
      <c r="HS954" s="48"/>
      <c r="HT954" s="48"/>
      <c r="HU954" s="48"/>
      <c r="HV954" s="48"/>
      <c r="HW954" s="48"/>
      <c r="HX954" s="48"/>
      <c r="HY954" s="48"/>
      <c r="HZ954" s="48"/>
      <c r="IA954" s="48"/>
      <c r="IB954" s="48"/>
      <c r="IC954" s="48"/>
      <c r="ID954" s="48"/>
      <c r="IE954" s="48"/>
      <c r="IF954" s="48"/>
      <c r="IG954" s="48"/>
      <c r="IH954" s="48"/>
      <c r="II954" s="48"/>
      <c r="IJ954" s="48"/>
      <c r="IK954" s="48"/>
      <c r="IL954" s="48"/>
      <c r="IM954" s="48"/>
      <c r="IN954" s="48"/>
      <c r="IO954" s="48"/>
      <c r="IP954" s="48"/>
      <c r="IQ954" s="48"/>
      <c r="IR954" s="48"/>
      <c r="IS954" s="48"/>
      <c r="IT954" s="48"/>
      <c r="IU954" s="48"/>
      <c r="IV954" s="48"/>
    </row>
    <row r="955" spans="2:256" x14ac:dyDescent="0.2">
      <c r="B955" s="48"/>
      <c r="C955" s="48"/>
      <c r="D955" s="48"/>
      <c r="E955" s="48"/>
      <c r="F955" s="48"/>
      <c r="G955" s="48"/>
      <c r="H955" s="48"/>
      <c r="I955" s="48"/>
      <c r="J955" s="48"/>
      <c r="K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c r="GT955" s="48"/>
      <c r="GU955" s="48"/>
      <c r="GV955" s="48"/>
      <c r="GW955" s="48"/>
      <c r="GX955" s="48"/>
      <c r="GY955" s="48"/>
      <c r="GZ955" s="48"/>
      <c r="HA955" s="48"/>
      <c r="HB955" s="48"/>
      <c r="HC955" s="48"/>
      <c r="HD955" s="48"/>
      <c r="HE955" s="48"/>
      <c r="HF955" s="48"/>
      <c r="HG955" s="48"/>
      <c r="HH955" s="48"/>
      <c r="HI955" s="48"/>
      <c r="HJ955" s="48"/>
      <c r="HK955" s="48"/>
      <c r="HL955" s="48"/>
      <c r="HM955" s="48"/>
      <c r="HN955" s="48"/>
      <c r="HO955" s="48"/>
      <c r="HP955" s="48"/>
      <c r="HQ955" s="48"/>
      <c r="HR955" s="48"/>
      <c r="HS955" s="48"/>
      <c r="HT955" s="48"/>
      <c r="HU955" s="48"/>
      <c r="HV955" s="48"/>
      <c r="HW955" s="48"/>
      <c r="HX955" s="48"/>
      <c r="HY955" s="48"/>
      <c r="HZ955" s="48"/>
      <c r="IA955" s="48"/>
      <c r="IB955" s="48"/>
      <c r="IC955" s="48"/>
      <c r="ID955" s="48"/>
      <c r="IE955" s="48"/>
      <c r="IF955" s="48"/>
      <c r="IG955" s="48"/>
      <c r="IH955" s="48"/>
      <c r="II955" s="48"/>
      <c r="IJ955" s="48"/>
      <c r="IK955" s="48"/>
      <c r="IL955" s="48"/>
      <c r="IM955" s="48"/>
      <c r="IN955" s="48"/>
      <c r="IO955" s="48"/>
      <c r="IP955" s="48"/>
      <c r="IQ955" s="48"/>
      <c r="IR955" s="48"/>
      <c r="IS955" s="48"/>
      <c r="IT955" s="48"/>
      <c r="IU955" s="48"/>
      <c r="IV955" s="48"/>
    </row>
    <row r="956" spans="2:256" x14ac:dyDescent="0.2">
      <c r="B956" s="48"/>
      <c r="C956" s="48"/>
      <c r="D956" s="48"/>
      <c r="E956" s="48"/>
      <c r="F956" s="48"/>
      <c r="G956" s="48"/>
      <c r="H956" s="48"/>
      <c r="I956" s="48"/>
      <c r="J956" s="48"/>
      <c r="K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c r="GT956" s="48"/>
      <c r="GU956" s="48"/>
      <c r="GV956" s="48"/>
      <c r="GW956" s="48"/>
      <c r="GX956" s="48"/>
      <c r="GY956" s="48"/>
      <c r="GZ956" s="48"/>
      <c r="HA956" s="48"/>
      <c r="HB956" s="48"/>
      <c r="HC956" s="48"/>
      <c r="HD956" s="48"/>
      <c r="HE956" s="48"/>
      <c r="HF956" s="48"/>
      <c r="HG956" s="48"/>
      <c r="HH956" s="48"/>
      <c r="HI956" s="48"/>
      <c r="HJ956" s="48"/>
      <c r="HK956" s="48"/>
      <c r="HL956" s="48"/>
      <c r="HM956" s="48"/>
      <c r="HN956" s="48"/>
      <c r="HO956" s="48"/>
      <c r="HP956" s="48"/>
      <c r="HQ956" s="48"/>
      <c r="HR956" s="48"/>
      <c r="HS956" s="48"/>
      <c r="HT956" s="48"/>
      <c r="HU956" s="48"/>
      <c r="HV956" s="48"/>
      <c r="HW956" s="48"/>
      <c r="HX956" s="48"/>
      <c r="HY956" s="48"/>
      <c r="HZ956" s="48"/>
      <c r="IA956" s="48"/>
      <c r="IB956" s="48"/>
      <c r="IC956" s="48"/>
      <c r="ID956" s="48"/>
      <c r="IE956" s="48"/>
      <c r="IF956" s="48"/>
      <c r="IG956" s="48"/>
      <c r="IH956" s="48"/>
      <c r="II956" s="48"/>
      <c r="IJ956" s="48"/>
      <c r="IK956" s="48"/>
      <c r="IL956" s="48"/>
      <c r="IM956" s="48"/>
      <c r="IN956" s="48"/>
      <c r="IO956" s="48"/>
      <c r="IP956" s="48"/>
      <c r="IQ956" s="48"/>
      <c r="IR956" s="48"/>
      <c r="IS956" s="48"/>
      <c r="IT956" s="48"/>
      <c r="IU956" s="48"/>
      <c r="IV956" s="48"/>
    </row>
    <row r="957" spans="2:256" x14ac:dyDescent="0.2">
      <c r="B957" s="48"/>
      <c r="C957" s="48"/>
      <c r="D957" s="48"/>
      <c r="E957" s="48"/>
      <c r="F957" s="48"/>
      <c r="G957" s="48"/>
      <c r="H957" s="48"/>
      <c r="I957" s="48"/>
      <c r="J957" s="48"/>
      <c r="K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c r="GT957" s="48"/>
      <c r="GU957" s="48"/>
      <c r="GV957" s="48"/>
      <c r="GW957" s="48"/>
      <c r="GX957" s="48"/>
      <c r="GY957" s="48"/>
      <c r="GZ957" s="48"/>
      <c r="HA957" s="48"/>
      <c r="HB957" s="48"/>
      <c r="HC957" s="48"/>
      <c r="HD957" s="48"/>
      <c r="HE957" s="48"/>
      <c r="HF957" s="48"/>
      <c r="HG957" s="48"/>
      <c r="HH957" s="48"/>
      <c r="HI957" s="48"/>
      <c r="HJ957" s="48"/>
      <c r="HK957" s="48"/>
      <c r="HL957" s="48"/>
      <c r="HM957" s="48"/>
      <c r="HN957" s="48"/>
      <c r="HO957" s="48"/>
      <c r="HP957" s="48"/>
      <c r="HQ957" s="48"/>
      <c r="HR957" s="48"/>
      <c r="HS957" s="48"/>
      <c r="HT957" s="48"/>
      <c r="HU957" s="48"/>
      <c r="HV957" s="48"/>
      <c r="HW957" s="48"/>
      <c r="HX957" s="48"/>
      <c r="HY957" s="48"/>
      <c r="HZ957" s="48"/>
      <c r="IA957" s="48"/>
      <c r="IB957" s="48"/>
      <c r="IC957" s="48"/>
      <c r="ID957" s="48"/>
      <c r="IE957" s="48"/>
      <c r="IF957" s="48"/>
      <c r="IG957" s="48"/>
      <c r="IH957" s="48"/>
      <c r="II957" s="48"/>
      <c r="IJ957" s="48"/>
      <c r="IK957" s="48"/>
      <c r="IL957" s="48"/>
      <c r="IM957" s="48"/>
      <c r="IN957" s="48"/>
      <c r="IO957" s="48"/>
      <c r="IP957" s="48"/>
      <c r="IQ957" s="48"/>
      <c r="IR957" s="48"/>
      <c r="IS957" s="48"/>
      <c r="IT957" s="48"/>
      <c r="IU957" s="48"/>
      <c r="IV957" s="48"/>
    </row>
    <row r="958" spans="2:256" x14ac:dyDescent="0.2">
      <c r="B958" s="48"/>
      <c r="C958" s="48"/>
      <c r="D958" s="48"/>
      <c r="E958" s="48"/>
      <c r="F958" s="48"/>
      <c r="G958" s="48"/>
      <c r="H958" s="48"/>
      <c r="I958" s="48"/>
      <c r="J958" s="48"/>
      <c r="K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c r="GT958" s="48"/>
      <c r="GU958" s="48"/>
      <c r="GV958" s="48"/>
      <c r="GW958" s="48"/>
      <c r="GX958" s="48"/>
      <c r="GY958" s="48"/>
      <c r="GZ958" s="48"/>
      <c r="HA958" s="48"/>
      <c r="HB958" s="48"/>
      <c r="HC958" s="48"/>
      <c r="HD958" s="48"/>
      <c r="HE958" s="48"/>
      <c r="HF958" s="48"/>
      <c r="HG958" s="48"/>
      <c r="HH958" s="48"/>
      <c r="HI958" s="48"/>
      <c r="HJ958" s="48"/>
      <c r="HK958" s="48"/>
      <c r="HL958" s="48"/>
      <c r="HM958" s="48"/>
      <c r="HN958" s="48"/>
      <c r="HO958" s="48"/>
      <c r="HP958" s="48"/>
      <c r="HQ958" s="48"/>
      <c r="HR958" s="48"/>
      <c r="HS958" s="48"/>
      <c r="HT958" s="48"/>
      <c r="HU958" s="48"/>
      <c r="HV958" s="48"/>
      <c r="HW958" s="48"/>
      <c r="HX958" s="48"/>
      <c r="HY958" s="48"/>
      <c r="HZ958" s="48"/>
      <c r="IA958" s="48"/>
      <c r="IB958" s="48"/>
      <c r="IC958" s="48"/>
      <c r="ID958" s="48"/>
      <c r="IE958" s="48"/>
      <c r="IF958" s="48"/>
      <c r="IG958" s="48"/>
      <c r="IH958" s="48"/>
      <c r="II958" s="48"/>
      <c r="IJ958" s="48"/>
      <c r="IK958" s="48"/>
      <c r="IL958" s="48"/>
      <c r="IM958" s="48"/>
      <c r="IN958" s="48"/>
      <c r="IO958" s="48"/>
      <c r="IP958" s="48"/>
      <c r="IQ958" s="48"/>
      <c r="IR958" s="48"/>
      <c r="IS958" s="48"/>
      <c r="IT958" s="48"/>
      <c r="IU958" s="48"/>
      <c r="IV958" s="48"/>
    </row>
    <row r="959" spans="2:256" x14ac:dyDescent="0.2">
      <c r="B959" s="48"/>
      <c r="C959" s="48"/>
      <c r="D959" s="48"/>
      <c r="E959" s="48"/>
      <c r="F959" s="48"/>
      <c r="G959" s="48"/>
      <c r="H959" s="48"/>
      <c r="I959" s="48"/>
      <c r="J959" s="48"/>
      <c r="K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c r="GT959" s="48"/>
      <c r="GU959" s="48"/>
      <c r="GV959" s="48"/>
      <c r="GW959" s="48"/>
      <c r="GX959" s="48"/>
      <c r="GY959" s="48"/>
      <c r="GZ959" s="48"/>
      <c r="HA959" s="48"/>
      <c r="HB959" s="48"/>
      <c r="HC959" s="48"/>
      <c r="HD959" s="48"/>
      <c r="HE959" s="48"/>
      <c r="HF959" s="48"/>
      <c r="HG959" s="48"/>
      <c r="HH959" s="48"/>
      <c r="HI959" s="48"/>
      <c r="HJ959" s="48"/>
      <c r="HK959" s="48"/>
      <c r="HL959" s="48"/>
      <c r="HM959" s="48"/>
      <c r="HN959" s="48"/>
      <c r="HO959" s="48"/>
      <c r="HP959" s="48"/>
      <c r="HQ959" s="48"/>
      <c r="HR959" s="48"/>
      <c r="HS959" s="48"/>
      <c r="HT959" s="48"/>
      <c r="HU959" s="48"/>
      <c r="HV959" s="48"/>
      <c r="HW959" s="48"/>
      <c r="HX959" s="48"/>
      <c r="HY959" s="48"/>
      <c r="HZ959" s="48"/>
      <c r="IA959" s="48"/>
      <c r="IB959" s="48"/>
      <c r="IC959" s="48"/>
      <c r="ID959" s="48"/>
      <c r="IE959" s="48"/>
      <c r="IF959" s="48"/>
      <c r="IG959" s="48"/>
      <c r="IH959" s="48"/>
      <c r="II959" s="48"/>
      <c r="IJ959" s="48"/>
      <c r="IK959" s="48"/>
      <c r="IL959" s="48"/>
      <c r="IM959" s="48"/>
      <c r="IN959" s="48"/>
      <c r="IO959" s="48"/>
      <c r="IP959" s="48"/>
      <c r="IQ959" s="48"/>
      <c r="IR959" s="48"/>
      <c r="IS959" s="48"/>
      <c r="IT959" s="48"/>
      <c r="IU959" s="48"/>
      <c r="IV959" s="48"/>
    </row>
    <row r="960" spans="2:256" x14ac:dyDescent="0.2">
      <c r="B960" s="48"/>
      <c r="C960" s="48"/>
      <c r="D960" s="48"/>
      <c r="E960" s="48"/>
      <c r="F960" s="48"/>
      <c r="G960" s="48"/>
      <c r="H960" s="48"/>
      <c r="I960" s="48"/>
      <c r="J960" s="48"/>
      <c r="K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c r="GT960" s="48"/>
      <c r="GU960" s="48"/>
      <c r="GV960" s="48"/>
      <c r="GW960" s="48"/>
      <c r="GX960" s="48"/>
      <c r="GY960" s="48"/>
      <c r="GZ960" s="48"/>
      <c r="HA960" s="48"/>
      <c r="HB960" s="48"/>
      <c r="HC960" s="48"/>
      <c r="HD960" s="48"/>
      <c r="HE960" s="48"/>
      <c r="HF960" s="48"/>
      <c r="HG960" s="48"/>
      <c r="HH960" s="48"/>
      <c r="HI960" s="48"/>
      <c r="HJ960" s="48"/>
      <c r="HK960" s="48"/>
      <c r="HL960" s="48"/>
      <c r="HM960" s="48"/>
      <c r="HN960" s="48"/>
      <c r="HO960" s="48"/>
      <c r="HP960" s="48"/>
      <c r="HQ960" s="48"/>
      <c r="HR960" s="48"/>
      <c r="HS960" s="48"/>
      <c r="HT960" s="48"/>
      <c r="HU960" s="48"/>
      <c r="HV960" s="48"/>
      <c r="HW960" s="48"/>
      <c r="HX960" s="48"/>
      <c r="HY960" s="48"/>
      <c r="HZ960" s="48"/>
      <c r="IA960" s="48"/>
      <c r="IB960" s="48"/>
      <c r="IC960" s="48"/>
      <c r="ID960" s="48"/>
      <c r="IE960" s="48"/>
      <c r="IF960" s="48"/>
      <c r="IG960" s="48"/>
      <c r="IH960" s="48"/>
      <c r="II960" s="48"/>
      <c r="IJ960" s="48"/>
      <c r="IK960" s="48"/>
      <c r="IL960" s="48"/>
      <c r="IM960" s="48"/>
      <c r="IN960" s="48"/>
      <c r="IO960" s="48"/>
      <c r="IP960" s="48"/>
      <c r="IQ960" s="48"/>
      <c r="IR960" s="48"/>
      <c r="IS960" s="48"/>
      <c r="IT960" s="48"/>
      <c r="IU960" s="48"/>
      <c r="IV960" s="48"/>
    </row>
    <row r="961" spans="2:256" x14ac:dyDescent="0.2">
      <c r="B961" s="48"/>
      <c r="C961" s="48"/>
      <c r="D961" s="48"/>
      <c r="E961" s="48"/>
      <c r="F961" s="48"/>
      <c r="G961" s="48"/>
      <c r="H961" s="48"/>
      <c r="I961" s="48"/>
      <c r="J961" s="48"/>
      <c r="K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c r="GT961" s="48"/>
      <c r="GU961" s="48"/>
      <c r="GV961" s="48"/>
      <c r="GW961" s="48"/>
      <c r="GX961" s="48"/>
      <c r="GY961" s="48"/>
      <c r="GZ961" s="48"/>
      <c r="HA961" s="48"/>
      <c r="HB961" s="48"/>
      <c r="HC961" s="48"/>
      <c r="HD961" s="48"/>
      <c r="HE961" s="48"/>
      <c r="HF961" s="48"/>
      <c r="HG961" s="48"/>
      <c r="HH961" s="48"/>
      <c r="HI961" s="48"/>
      <c r="HJ961" s="48"/>
      <c r="HK961" s="48"/>
      <c r="HL961" s="48"/>
      <c r="HM961" s="48"/>
      <c r="HN961" s="48"/>
      <c r="HO961" s="48"/>
      <c r="HP961" s="48"/>
      <c r="HQ961" s="48"/>
      <c r="HR961" s="48"/>
      <c r="HS961" s="48"/>
      <c r="HT961" s="48"/>
      <c r="HU961" s="48"/>
      <c r="HV961" s="48"/>
      <c r="HW961" s="48"/>
      <c r="HX961" s="48"/>
      <c r="HY961" s="48"/>
      <c r="HZ961" s="48"/>
      <c r="IA961" s="48"/>
      <c r="IB961" s="48"/>
      <c r="IC961" s="48"/>
      <c r="ID961" s="48"/>
      <c r="IE961" s="48"/>
      <c r="IF961" s="48"/>
      <c r="IG961" s="48"/>
      <c r="IH961" s="48"/>
      <c r="II961" s="48"/>
      <c r="IJ961" s="48"/>
      <c r="IK961" s="48"/>
      <c r="IL961" s="48"/>
      <c r="IM961" s="48"/>
      <c r="IN961" s="48"/>
      <c r="IO961" s="48"/>
      <c r="IP961" s="48"/>
      <c r="IQ961" s="48"/>
      <c r="IR961" s="48"/>
      <c r="IS961" s="48"/>
      <c r="IT961" s="48"/>
      <c r="IU961" s="48"/>
      <c r="IV961" s="48"/>
    </row>
    <row r="962" spans="2:256" x14ac:dyDescent="0.2">
      <c r="B962" s="48"/>
      <c r="C962" s="48"/>
      <c r="D962" s="48"/>
      <c r="E962" s="48"/>
      <c r="F962" s="48"/>
      <c r="G962" s="48"/>
      <c r="H962" s="48"/>
      <c r="I962" s="48"/>
      <c r="J962" s="48"/>
      <c r="K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c r="GT962" s="48"/>
      <c r="GU962" s="48"/>
      <c r="GV962" s="48"/>
      <c r="GW962" s="48"/>
      <c r="GX962" s="48"/>
      <c r="GY962" s="48"/>
      <c r="GZ962" s="48"/>
      <c r="HA962" s="48"/>
      <c r="HB962" s="48"/>
      <c r="HC962" s="48"/>
      <c r="HD962" s="48"/>
      <c r="HE962" s="48"/>
      <c r="HF962" s="48"/>
      <c r="HG962" s="48"/>
      <c r="HH962" s="48"/>
      <c r="HI962" s="48"/>
      <c r="HJ962" s="48"/>
      <c r="HK962" s="48"/>
      <c r="HL962" s="48"/>
      <c r="HM962" s="48"/>
      <c r="HN962" s="48"/>
      <c r="HO962" s="48"/>
      <c r="HP962" s="48"/>
      <c r="HQ962" s="48"/>
      <c r="HR962" s="48"/>
      <c r="HS962" s="48"/>
      <c r="HT962" s="48"/>
      <c r="HU962" s="48"/>
      <c r="HV962" s="48"/>
      <c r="HW962" s="48"/>
      <c r="HX962" s="48"/>
      <c r="HY962" s="48"/>
      <c r="HZ962" s="48"/>
      <c r="IA962" s="48"/>
      <c r="IB962" s="48"/>
      <c r="IC962" s="48"/>
      <c r="ID962" s="48"/>
      <c r="IE962" s="48"/>
      <c r="IF962" s="48"/>
      <c r="IG962" s="48"/>
      <c r="IH962" s="48"/>
      <c r="II962" s="48"/>
      <c r="IJ962" s="48"/>
      <c r="IK962" s="48"/>
      <c r="IL962" s="48"/>
      <c r="IM962" s="48"/>
      <c r="IN962" s="48"/>
      <c r="IO962" s="48"/>
      <c r="IP962" s="48"/>
      <c r="IQ962" s="48"/>
      <c r="IR962" s="48"/>
      <c r="IS962" s="48"/>
      <c r="IT962" s="48"/>
      <c r="IU962" s="48"/>
      <c r="IV962" s="48"/>
    </row>
    <row r="963" spans="2:256" x14ac:dyDescent="0.2">
      <c r="B963" s="48"/>
      <c r="C963" s="48"/>
      <c r="D963" s="48"/>
      <c r="E963" s="48"/>
      <c r="F963" s="48"/>
      <c r="G963" s="48"/>
      <c r="H963" s="48"/>
      <c r="I963" s="48"/>
      <c r="J963" s="48"/>
      <c r="K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c r="GT963" s="48"/>
      <c r="GU963" s="48"/>
      <c r="GV963" s="48"/>
      <c r="GW963" s="48"/>
      <c r="GX963" s="48"/>
      <c r="GY963" s="48"/>
      <c r="GZ963" s="48"/>
      <c r="HA963" s="48"/>
      <c r="HB963" s="48"/>
      <c r="HC963" s="48"/>
      <c r="HD963" s="48"/>
      <c r="HE963" s="48"/>
      <c r="HF963" s="48"/>
      <c r="HG963" s="48"/>
      <c r="HH963" s="48"/>
      <c r="HI963" s="48"/>
      <c r="HJ963" s="48"/>
      <c r="HK963" s="48"/>
      <c r="HL963" s="48"/>
      <c r="HM963" s="48"/>
      <c r="HN963" s="48"/>
      <c r="HO963" s="48"/>
      <c r="HP963" s="48"/>
      <c r="HQ963" s="48"/>
      <c r="HR963" s="48"/>
      <c r="HS963" s="48"/>
      <c r="HT963" s="48"/>
      <c r="HU963" s="48"/>
      <c r="HV963" s="48"/>
      <c r="HW963" s="48"/>
      <c r="HX963" s="48"/>
      <c r="HY963" s="48"/>
      <c r="HZ963" s="48"/>
      <c r="IA963" s="48"/>
      <c r="IB963" s="48"/>
      <c r="IC963" s="48"/>
      <c r="ID963" s="48"/>
      <c r="IE963" s="48"/>
      <c r="IF963" s="48"/>
      <c r="IG963" s="48"/>
      <c r="IH963" s="48"/>
      <c r="II963" s="48"/>
      <c r="IJ963" s="48"/>
      <c r="IK963" s="48"/>
      <c r="IL963" s="48"/>
      <c r="IM963" s="48"/>
      <c r="IN963" s="48"/>
      <c r="IO963" s="48"/>
      <c r="IP963" s="48"/>
      <c r="IQ963" s="48"/>
      <c r="IR963" s="48"/>
      <c r="IS963" s="48"/>
      <c r="IT963" s="48"/>
      <c r="IU963" s="48"/>
      <c r="IV963" s="48"/>
    </row>
    <row r="964" spans="2:256" x14ac:dyDescent="0.2">
      <c r="B964" s="48"/>
      <c r="C964" s="48"/>
      <c r="D964" s="48"/>
      <c r="E964" s="48"/>
      <c r="F964" s="48"/>
      <c r="G964" s="48"/>
      <c r="H964" s="48"/>
      <c r="I964" s="48"/>
      <c r="J964" s="48"/>
      <c r="K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c r="GT964" s="48"/>
      <c r="GU964" s="48"/>
      <c r="GV964" s="48"/>
      <c r="GW964" s="48"/>
      <c r="GX964" s="48"/>
      <c r="GY964" s="48"/>
      <c r="GZ964" s="48"/>
      <c r="HA964" s="48"/>
      <c r="HB964" s="48"/>
      <c r="HC964" s="48"/>
      <c r="HD964" s="48"/>
      <c r="HE964" s="48"/>
      <c r="HF964" s="48"/>
      <c r="HG964" s="48"/>
      <c r="HH964" s="48"/>
      <c r="HI964" s="48"/>
      <c r="HJ964" s="48"/>
      <c r="HK964" s="48"/>
      <c r="HL964" s="48"/>
      <c r="HM964" s="48"/>
      <c r="HN964" s="48"/>
      <c r="HO964" s="48"/>
      <c r="HP964" s="48"/>
      <c r="HQ964" s="48"/>
      <c r="HR964" s="48"/>
      <c r="HS964" s="48"/>
      <c r="HT964" s="48"/>
      <c r="HU964" s="48"/>
      <c r="HV964" s="48"/>
      <c r="HW964" s="48"/>
      <c r="HX964" s="48"/>
      <c r="HY964" s="48"/>
      <c r="HZ964" s="48"/>
      <c r="IA964" s="48"/>
      <c r="IB964" s="48"/>
      <c r="IC964" s="48"/>
      <c r="ID964" s="48"/>
      <c r="IE964" s="48"/>
      <c r="IF964" s="48"/>
      <c r="IG964" s="48"/>
      <c r="IH964" s="48"/>
      <c r="II964" s="48"/>
      <c r="IJ964" s="48"/>
      <c r="IK964" s="48"/>
      <c r="IL964" s="48"/>
      <c r="IM964" s="48"/>
      <c r="IN964" s="48"/>
      <c r="IO964" s="48"/>
      <c r="IP964" s="48"/>
      <c r="IQ964" s="48"/>
      <c r="IR964" s="48"/>
      <c r="IS964" s="48"/>
      <c r="IT964" s="48"/>
      <c r="IU964" s="48"/>
      <c r="IV964" s="48"/>
    </row>
    <row r="965" spans="2:256" x14ac:dyDescent="0.2">
      <c r="B965" s="48"/>
      <c r="C965" s="48"/>
      <c r="D965" s="48"/>
      <c r="E965" s="48"/>
      <c r="F965" s="48"/>
      <c r="G965" s="48"/>
      <c r="H965" s="48"/>
      <c r="I965" s="48"/>
      <c r="J965" s="48"/>
      <c r="K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c r="GT965" s="48"/>
      <c r="GU965" s="48"/>
      <c r="GV965" s="48"/>
      <c r="GW965" s="48"/>
      <c r="GX965" s="48"/>
      <c r="GY965" s="48"/>
      <c r="GZ965" s="48"/>
      <c r="HA965" s="48"/>
      <c r="HB965" s="48"/>
      <c r="HC965" s="48"/>
      <c r="HD965" s="48"/>
      <c r="HE965" s="48"/>
      <c r="HF965" s="48"/>
      <c r="HG965" s="48"/>
      <c r="HH965" s="48"/>
      <c r="HI965" s="48"/>
      <c r="HJ965" s="48"/>
      <c r="HK965" s="48"/>
      <c r="HL965" s="48"/>
      <c r="HM965" s="48"/>
      <c r="HN965" s="48"/>
      <c r="HO965" s="48"/>
      <c r="HP965" s="48"/>
      <c r="HQ965" s="48"/>
      <c r="HR965" s="48"/>
      <c r="HS965" s="48"/>
      <c r="HT965" s="48"/>
      <c r="HU965" s="48"/>
      <c r="HV965" s="48"/>
      <c r="HW965" s="48"/>
      <c r="HX965" s="48"/>
      <c r="HY965" s="48"/>
      <c r="HZ965" s="48"/>
      <c r="IA965" s="48"/>
      <c r="IB965" s="48"/>
      <c r="IC965" s="48"/>
      <c r="ID965" s="48"/>
      <c r="IE965" s="48"/>
      <c r="IF965" s="48"/>
      <c r="IG965" s="48"/>
      <c r="IH965" s="48"/>
      <c r="II965" s="48"/>
      <c r="IJ965" s="48"/>
      <c r="IK965" s="48"/>
      <c r="IL965" s="48"/>
      <c r="IM965" s="48"/>
      <c r="IN965" s="48"/>
      <c r="IO965" s="48"/>
      <c r="IP965" s="48"/>
      <c r="IQ965" s="48"/>
      <c r="IR965" s="48"/>
      <c r="IS965" s="48"/>
      <c r="IT965" s="48"/>
      <c r="IU965" s="48"/>
      <c r="IV965" s="48"/>
    </row>
    <row r="966" spans="2:256" x14ac:dyDescent="0.2">
      <c r="B966" s="48"/>
      <c r="C966" s="48"/>
      <c r="D966" s="48"/>
      <c r="E966" s="48"/>
      <c r="F966" s="48"/>
      <c r="G966" s="48"/>
      <c r="H966" s="48"/>
      <c r="I966" s="48"/>
      <c r="J966" s="48"/>
      <c r="K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c r="GT966" s="48"/>
      <c r="GU966" s="48"/>
      <c r="GV966" s="48"/>
      <c r="GW966" s="48"/>
      <c r="GX966" s="48"/>
      <c r="GY966" s="48"/>
      <c r="GZ966" s="48"/>
      <c r="HA966" s="48"/>
      <c r="HB966" s="48"/>
      <c r="HC966" s="48"/>
      <c r="HD966" s="48"/>
      <c r="HE966" s="48"/>
      <c r="HF966" s="48"/>
      <c r="HG966" s="48"/>
      <c r="HH966" s="48"/>
      <c r="HI966" s="48"/>
      <c r="HJ966" s="48"/>
      <c r="HK966" s="48"/>
      <c r="HL966" s="48"/>
      <c r="HM966" s="48"/>
      <c r="HN966" s="48"/>
      <c r="HO966" s="48"/>
      <c r="HP966" s="48"/>
      <c r="HQ966" s="48"/>
      <c r="HR966" s="48"/>
      <c r="HS966" s="48"/>
      <c r="HT966" s="48"/>
      <c r="HU966" s="48"/>
      <c r="HV966" s="48"/>
      <c r="HW966" s="48"/>
      <c r="HX966" s="48"/>
      <c r="HY966" s="48"/>
      <c r="HZ966" s="48"/>
      <c r="IA966" s="48"/>
      <c r="IB966" s="48"/>
      <c r="IC966" s="48"/>
      <c r="ID966" s="48"/>
      <c r="IE966" s="48"/>
      <c r="IF966" s="48"/>
      <c r="IG966" s="48"/>
      <c r="IH966" s="48"/>
      <c r="II966" s="48"/>
      <c r="IJ966" s="48"/>
      <c r="IK966" s="48"/>
      <c r="IL966" s="48"/>
      <c r="IM966" s="48"/>
      <c r="IN966" s="48"/>
      <c r="IO966" s="48"/>
      <c r="IP966" s="48"/>
      <c r="IQ966" s="48"/>
      <c r="IR966" s="48"/>
      <c r="IS966" s="48"/>
      <c r="IT966" s="48"/>
      <c r="IU966" s="48"/>
      <c r="IV966" s="48"/>
    </row>
    <row r="967" spans="2:256" x14ac:dyDescent="0.2">
      <c r="B967" s="48"/>
      <c r="C967" s="48"/>
      <c r="D967" s="48"/>
      <c r="E967" s="48"/>
      <c r="F967" s="48"/>
      <c r="G967" s="48"/>
      <c r="H967" s="48"/>
      <c r="I967" s="48"/>
      <c r="J967" s="48"/>
      <c r="K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c r="GT967" s="48"/>
      <c r="GU967" s="48"/>
      <c r="GV967" s="48"/>
      <c r="GW967" s="48"/>
      <c r="GX967" s="48"/>
      <c r="GY967" s="48"/>
      <c r="GZ967" s="48"/>
      <c r="HA967" s="48"/>
      <c r="HB967" s="48"/>
      <c r="HC967" s="48"/>
      <c r="HD967" s="48"/>
      <c r="HE967" s="48"/>
      <c r="HF967" s="48"/>
      <c r="HG967" s="48"/>
      <c r="HH967" s="48"/>
      <c r="HI967" s="48"/>
      <c r="HJ967" s="48"/>
      <c r="HK967" s="48"/>
      <c r="HL967" s="48"/>
      <c r="HM967" s="48"/>
      <c r="HN967" s="48"/>
      <c r="HO967" s="48"/>
      <c r="HP967" s="48"/>
      <c r="HQ967" s="48"/>
      <c r="HR967" s="48"/>
      <c r="HS967" s="48"/>
      <c r="HT967" s="48"/>
      <c r="HU967" s="48"/>
      <c r="HV967" s="48"/>
      <c r="HW967" s="48"/>
      <c r="HX967" s="48"/>
      <c r="HY967" s="48"/>
      <c r="HZ967" s="48"/>
      <c r="IA967" s="48"/>
      <c r="IB967" s="48"/>
      <c r="IC967" s="48"/>
      <c r="ID967" s="48"/>
      <c r="IE967" s="48"/>
      <c r="IF967" s="48"/>
      <c r="IG967" s="48"/>
      <c r="IH967" s="48"/>
      <c r="II967" s="48"/>
      <c r="IJ967" s="48"/>
      <c r="IK967" s="48"/>
      <c r="IL967" s="48"/>
      <c r="IM967" s="48"/>
      <c r="IN967" s="48"/>
      <c r="IO967" s="48"/>
      <c r="IP967" s="48"/>
      <c r="IQ967" s="48"/>
      <c r="IR967" s="48"/>
      <c r="IS967" s="48"/>
      <c r="IT967" s="48"/>
      <c r="IU967" s="48"/>
      <c r="IV967" s="48"/>
    </row>
    <row r="968" spans="2:256" x14ac:dyDescent="0.2">
      <c r="B968" s="48"/>
      <c r="C968" s="48"/>
      <c r="D968" s="48"/>
      <c r="E968" s="48"/>
      <c r="F968" s="48"/>
      <c r="G968" s="48"/>
      <c r="H968" s="48"/>
      <c r="I968" s="48"/>
      <c r="J968" s="48"/>
      <c r="K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c r="GT968" s="48"/>
      <c r="GU968" s="48"/>
      <c r="GV968" s="48"/>
      <c r="GW968" s="48"/>
      <c r="GX968" s="48"/>
      <c r="GY968" s="48"/>
      <c r="GZ968" s="48"/>
      <c r="HA968" s="48"/>
      <c r="HB968" s="48"/>
      <c r="HC968" s="48"/>
      <c r="HD968" s="48"/>
      <c r="HE968" s="48"/>
      <c r="HF968" s="48"/>
      <c r="HG968" s="48"/>
      <c r="HH968" s="48"/>
      <c r="HI968" s="48"/>
      <c r="HJ968" s="48"/>
      <c r="HK968" s="48"/>
      <c r="HL968" s="48"/>
      <c r="HM968" s="48"/>
      <c r="HN968" s="48"/>
      <c r="HO968" s="48"/>
      <c r="HP968" s="48"/>
      <c r="HQ968" s="48"/>
      <c r="HR968" s="48"/>
      <c r="HS968" s="48"/>
      <c r="HT968" s="48"/>
      <c r="HU968" s="48"/>
      <c r="HV968" s="48"/>
      <c r="HW968" s="48"/>
      <c r="HX968" s="48"/>
      <c r="HY968" s="48"/>
      <c r="HZ968" s="48"/>
      <c r="IA968" s="48"/>
      <c r="IB968" s="48"/>
      <c r="IC968" s="48"/>
      <c r="ID968" s="48"/>
      <c r="IE968" s="48"/>
      <c r="IF968" s="48"/>
      <c r="IG968" s="48"/>
      <c r="IH968" s="48"/>
      <c r="II968" s="48"/>
      <c r="IJ968" s="48"/>
      <c r="IK968" s="48"/>
      <c r="IL968" s="48"/>
      <c r="IM968" s="48"/>
      <c r="IN968" s="48"/>
      <c r="IO968" s="48"/>
      <c r="IP968" s="48"/>
      <c r="IQ968" s="48"/>
      <c r="IR968" s="48"/>
      <c r="IS968" s="48"/>
      <c r="IT968" s="48"/>
      <c r="IU968" s="48"/>
      <c r="IV968" s="48"/>
    </row>
    <row r="969" spans="2:256" x14ac:dyDescent="0.2">
      <c r="B969" s="48"/>
      <c r="C969" s="48"/>
      <c r="D969" s="48"/>
      <c r="E969" s="48"/>
      <c r="F969" s="48"/>
      <c r="G969" s="48"/>
      <c r="H969" s="48"/>
      <c r="I969" s="48"/>
      <c r="J969" s="48"/>
      <c r="K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c r="GT969" s="48"/>
      <c r="GU969" s="48"/>
      <c r="GV969" s="48"/>
      <c r="GW969" s="48"/>
      <c r="GX969" s="48"/>
      <c r="GY969" s="48"/>
      <c r="GZ969" s="48"/>
      <c r="HA969" s="48"/>
      <c r="HB969" s="48"/>
      <c r="HC969" s="48"/>
      <c r="HD969" s="48"/>
      <c r="HE969" s="48"/>
      <c r="HF969" s="48"/>
      <c r="HG969" s="48"/>
      <c r="HH969" s="48"/>
      <c r="HI969" s="48"/>
      <c r="HJ969" s="48"/>
      <c r="HK969" s="48"/>
      <c r="HL969" s="48"/>
      <c r="HM969" s="48"/>
      <c r="HN969" s="48"/>
      <c r="HO969" s="48"/>
      <c r="HP969" s="48"/>
      <c r="HQ969" s="48"/>
      <c r="HR969" s="48"/>
      <c r="HS969" s="48"/>
      <c r="HT969" s="48"/>
      <c r="HU969" s="48"/>
      <c r="HV969" s="48"/>
      <c r="HW969" s="48"/>
      <c r="HX969" s="48"/>
      <c r="HY969" s="48"/>
      <c r="HZ969" s="48"/>
      <c r="IA969" s="48"/>
      <c r="IB969" s="48"/>
      <c r="IC969" s="48"/>
      <c r="ID969" s="48"/>
      <c r="IE969" s="48"/>
      <c r="IF969" s="48"/>
      <c r="IG969" s="48"/>
      <c r="IH969" s="48"/>
      <c r="II969" s="48"/>
      <c r="IJ969" s="48"/>
      <c r="IK969" s="48"/>
      <c r="IL969" s="48"/>
      <c r="IM969" s="48"/>
      <c r="IN969" s="48"/>
      <c r="IO969" s="48"/>
      <c r="IP969" s="48"/>
      <c r="IQ969" s="48"/>
      <c r="IR969" s="48"/>
      <c r="IS969" s="48"/>
      <c r="IT969" s="48"/>
      <c r="IU969" s="48"/>
      <c r="IV969" s="48"/>
    </row>
    <row r="970" spans="2:256" x14ac:dyDescent="0.2">
      <c r="B970" s="48"/>
      <c r="C970" s="48"/>
      <c r="D970" s="48"/>
      <c r="E970" s="48"/>
      <c r="F970" s="48"/>
      <c r="G970" s="48"/>
      <c r="H970" s="48"/>
      <c r="I970" s="48"/>
      <c r="J970" s="48"/>
      <c r="K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c r="GT970" s="48"/>
      <c r="GU970" s="48"/>
      <c r="GV970" s="48"/>
      <c r="GW970" s="48"/>
      <c r="GX970" s="48"/>
      <c r="GY970" s="48"/>
      <c r="GZ970" s="48"/>
      <c r="HA970" s="48"/>
      <c r="HB970" s="48"/>
      <c r="HC970" s="48"/>
      <c r="HD970" s="48"/>
      <c r="HE970" s="48"/>
      <c r="HF970" s="48"/>
      <c r="HG970" s="48"/>
      <c r="HH970" s="48"/>
      <c r="HI970" s="48"/>
      <c r="HJ970" s="48"/>
      <c r="HK970" s="48"/>
      <c r="HL970" s="48"/>
      <c r="HM970" s="48"/>
      <c r="HN970" s="48"/>
      <c r="HO970" s="48"/>
      <c r="HP970" s="48"/>
      <c r="HQ970" s="48"/>
      <c r="HR970" s="48"/>
      <c r="HS970" s="48"/>
      <c r="HT970" s="48"/>
      <c r="HU970" s="48"/>
      <c r="HV970" s="48"/>
      <c r="HW970" s="48"/>
      <c r="HX970" s="48"/>
      <c r="HY970" s="48"/>
      <c r="HZ970" s="48"/>
      <c r="IA970" s="48"/>
      <c r="IB970" s="48"/>
      <c r="IC970" s="48"/>
      <c r="ID970" s="48"/>
      <c r="IE970" s="48"/>
      <c r="IF970" s="48"/>
      <c r="IG970" s="48"/>
      <c r="IH970" s="48"/>
      <c r="II970" s="48"/>
      <c r="IJ970" s="48"/>
      <c r="IK970" s="48"/>
      <c r="IL970" s="48"/>
      <c r="IM970" s="48"/>
      <c r="IN970" s="48"/>
      <c r="IO970" s="48"/>
      <c r="IP970" s="48"/>
      <c r="IQ970" s="48"/>
      <c r="IR970" s="48"/>
      <c r="IS970" s="48"/>
      <c r="IT970" s="48"/>
      <c r="IU970" s="48"/>
      <c r="IV970" s="48"/>
    </row>
    <row r="971" spans="2:256" x14ac:dyDescent="0.2">
      <c r="B971" s="48"/>
      <c r="C971" s="48"/>
      <c r="D971" s="48"/>
      <c r="E971" s="48"/>
      <c r="F971" s="48"/>
      <c r="G971" s="48"/>
      <c r="H971" s="48"/>
      <c r="I971" s="48"/>
      <c r="J971" s="48"/>
      <c r="K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c r="GT971" s="48"/>
      <c r="GU971" s="48"/>
      <c r="GV971" s="48"/>
      <c r="GW971" s="48"/>
      <c r="GX971" s="48"/>
      <c r="GY971" s="48"/>
      <c r="GZ971" s="48"/>
      <c r="HA971" s="48"/>
      <c r="HB971" s="48"/>
      <c r="HC971" s="48"/>
      <c r="HD971" s="48"/>
      <c r="HE971" s="48"/>
      <c r="HF971" s="48"/>
      <c r="HG971" s="48"/>
      <c r="HH971" s="48"/>
      <c r="HI971" s="48"/>
      <c r="HJ971" s="48"/>
      <c r="HK971" s="48"/>
      <c r="HL971" s="48"/>
      <c r="HM971" s="48"/>
      <c r="HN971" s="48"/>
      <c r="HO971" s="48"/>
      <c r="HP971" s="48"/>
      <c r="HQ971" s="48"/>
      <c r="HR971" s="48"/>
      <c r="HS971" s="48"/>
      <c r="HT971" s="48"/>
      <c r="HU971" s="48"/>
      <c r="HV971" s="48"/>
      <c r="HW971" s="48"/>
      <c r="HX971" s="48"/>
      <c r="HY971" s="48"/>
      <c r="HZ971" s="48"/>
      <c r="IA971" s="48"/>
      <c r="IB971" s="48"/>
      <c r="IC971" s="48"/>
      <c r="ID971" s="48"/>
      <c r="IE971" s="48"/>
      <c r="IF971" s="48"/>
      <c r="IG971" s="48"/>
      <c r="IH971" s="48"/>
      <c r="II971" s="48"/>
      <c r="IJ971" s="48"/>
      <c r="IK971" s="48"/>
      <c r="IL971" s="48"/>
      <c r="IM971" s="48"/>
      <c r="IN971" s="48"/>
      <c r="IO971" s="48"/>
      <c r="IP971" s="48"/>
      <c r="IQ971" s="48"/>
      <c r="IR971" s="48"/>
      <c r="IS971" s="48"/>
      <c r="IT971" s="48"/>
      <c r="IU971" s="48"/>
      <c r="IV971" s="48"/>
    </row>
    <row r="972" spans="2:256" x14ac:dyDescent="0.2">
      <c r="B972" s="48"/>
      <c r="C972" s="48"/>
      <c r="D972" s="48"/>
      <c r="E972" s="48"/>
      <c r="F972" s="48"/>
      <c r="G972" s="48"/>
      <c r="H972" s="48"/>
      <c r="I972" s="48"/>
      <c r="J972" s="48"/>
      <c r="K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c r="GT972" s="48"/>
      <c r="GU972" s="48"/>
      <c r="GV972" s="48"/>
      <c r="GW972" s="48"/>
      <c r="GX972" s="48"/>
      <c r="GY972" s="48"/>
      <c r="GZ972" s="48"/>
      <c r="HA972" s="48"/>
      <c r="HB972" s="48"/>
      <c r="HC972" s="48"/>
      <c r="HD972" s="48"/>
      <c r="HE972" s="48"/>
      <c r="HF972" s="48"/>
      <c r="HG972" s="48"/>
      <c r="HH972" s="48"/>
      <c r="HI972" s="48"/>
      <c r="HJ972" s="48"/>
      <c r="HK972" s="48"/>
      <c r="HL972" s="48"/>
      <c r="HM972" s="48"/>
      <c r="HN972" s="48"/>
      <c r="HO972" s="48"/>
      <c r="HP972" s="48"/>
      <c r="HQ972" s="48"/>
      <c r="HR972" s="48"/>
      <c r="HS972" s="48"/>
      <c r="HT972" s="48"/>
      <c r="HU972" s="48"/>
      <c r="HV972" s="48"/>
      <c r="HW972" s="48"/>
      <c r="HX972" s="48"/>
      <c r="HY972" s="48"/>
      <c r="HZ972" s="48"/>
      <c r="IA972" s="48"/>
      <c r="IB972" s="48"/>
      <c r="IC972" s="48"/>
      <c r="ID972" s="48"/>
      <c r="IE972" s="48"/>
      <c r="IF972" s="48"/>
      <c r="IG972" s="48"/>
      <c r="IH972" s="48"/>
      <c r="II972" s="48"/>
      <c r="IJ972" s="48"/>
      <c r="IK972" s="48"/>
      <c r="IL972" s="48"/>
      <c r="IM972" s="48"/>
      <c r="IN972" s="48"/>
      <c r="IO972" s="48"/>
      <c r="IP972" s="48"/>
      <c r="IQ972" s="48"/>
      <c r="IR972" s="48"/>
      <c r="IS972" s="48"/>
      <c r="IT972" s="48"/>
      <c r="IU972" s="48"/>
      <c r="IV972" s="48"/>
    </row>
    <row r="973" spans="2:256" x14ac:dyDescent="0.2">
      <c r="B973" s="48"/>
      <c r="C973" s="48"/>
      <c r="D973" s="48"/>
      <c r="E973" s="48"/>
      <c r="F973" s="48"/>
      <c r="G973" s="48"/>
      <c r="H973" s="48"/>
      <c r="I973" s="48"/>
      <c r="J973" s="48"/>
      <c r="K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c r="GT973" s="48"/>
      <c r="GU973" s="48"/>
      <c r="GV973" s="48"/>
      <c r="GW973" s="48"/>
      <c r="GX973" s="48"/>
      <c r="GY973" s="48"/>
      <c r="GZ973" s="48"/>
      <c r="HA973" s="48"/>
      <c r="HB973" s="48"/>
      <c r="HC973" s="48"/>
      <c r="HD973" s="48"/>
      <c r="HE973" s="48"/>
      <c r="HF973" s="48"/>
      <c r="HG973" s="48"/>
      <c r="HH973" s="48"/>
      <c r="HI973" s="48"/>
      <c r="HJ973" s="48"/>
      <c r="HK973" s="48"/>
      <c r="HL973" s="48"/>
      <c r="HM973" s="48"/>
      <c r="HN973" s="48"/>
      <c r="HO973" s="48"/>
      <c r="HP973" s="48"/>
      <c r="HQ973" s="48"/>
      <c r="HR973" s="48"/>
      <c r="HS973" s="48"/>
      <c r="HT973" s="48"/>
      <c r="HU973" s="48"/>
      <c r="HV973" s="48"/>
      <c r="HW973" s="48"/>
      <c r="HX973" s="48"/>
      <c r="HY973" s="48"/>
      <c r="HZ973" s="48"/>
      <c r="IA973" s="48"/>
      <c r="IB973" s="48"/>
      <c r="IC973" s="48"/>
      <c r="ID973" s="48"/>
      <c r="IE973" s="48"/>
      <c r="IF973" s="48"/>
      <c r="IG973" s="48"/>
      <c r="IH973" s="48"/>
      <c r="II973" s="48"/>
      <c r="IJ973" s="48"/>
      <c r="IK973" s="48"/>
      <c r="IL973" s="48"/>
      <c r="IM973" s="48"/>
      <c r="IN973" s="48"/>
      <c r="IO973" s="48"/>
      <c r="IP973" s="48"/>
      <c r="IQ973" s="48"/>
      <c r="IR973" s="48"/>
      <c r="IS973" s="48"/>
      <c r="IT973" s="48"/>
      <c r="IU973" s="48"/>
      <c r="IV973" s="48"/>
    </row>
    <row r="974" spans="2:256" x14ac:dyDescent="0.2">
      <c r="B974" s="48"/>
      <c r="C974" s="48"/>
      <c r="D974" s="48"/>
      <c r="E974" s="48"/>
      <c r="F974" s="48"/>
      <c r="G974" s="48"/>
      <c r="H974" s="48"/>
      <c r="I974" s="48"/>
      <c r="J974" s="48"/>
      <c r="K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c r="GT974" s="48"/>
      <c r="GU974" s="48"/>
      <c r="GV974" s="48"/>
      <c r="GW974" s="48"/>
      <c r="GX974" s="48"/>
      <c r="GY974" s="48"/>
      <c r="GZ974" s="48"/>
      <c r="HA974" s="48"/>
      <c r="HB974" s="48"/>
      <c r="HC974" s="48"/>
      <c r="HD974" s="48"/>
      <c r="HE974" s="48"/>
      <c r="HF974" s="48"/>
      <c r="HG974" s="48"/>
      <c r="HH974" s="48"/>
      <c r="HI974" s="48"/>
      <c r="HJ974" s="48"/>
      <c r="HK974" s="48"/>
      <c r="HL974" s="48"/>
      <c r="HM974" s="48"/>
      <c r="HN974" s="48"/>
      <c r="HO974" s="48"/>
      <c r="HP974" s="48"/>
      <c r="HQ974" s="48"/>
      <c r="HR974" s="48"/>
      <c r="HS974" s="48"/>
      <c r="HT974" s="48"/>
      <c r="HU974" s="48"/>
      <c r="HV974" s="48"/>
      <c r="HW974" s="48"/>
      <c r="HX974" s="48"/>
      <c r="HY974" s="48"/>
      <c r="HZ974" s="48"/>
      <c r="IA974" s="48"/>
      <c r="IB974" s="48"/>
      <c r="IC974" s="48"/>
      <c r="ID974" s="48"/>
      <c r="IE974" s="48"/>
      <c r="IF974" s="48"/>
      <c r="IG974" s="48"/>
      <c r="IH974" s="48"/>
      <c r="II974" s="48"/>
      <c r="IJ974" s="48"/>
      <c r="IK974" s="48"/>
      <c r="IL974" s="48"/>
      <c r="IM974" s="48"/>
      <c r="IN974" s="48"/>
      <c r="IO974" s="48"/>
      <c r="IP974" s="48"/>
      <c r="IQ974" s="48"/>
      <c r="IR974" s="48"/>
      <c r="IS974" s="48"/>
      <c r="IT974" s="48"/>
      <c r="IU974" s="48"/>
      <c r="IV974" s="48"/>
    </row>
    <row r="975" spans="2:256" x14ac:dyDescent="0.2">
      <c r="B975" s="48"/>
      <c r="C975" s="48"/>
      <c r="D975" s="48"/>
      <c r="E975" s="48"/>
      <c r="F975" s="48"/>
      <c r="G975" s="48"/>
      <c r="H975" s="48"/>
      <c r="I975" s="48"/>
      <c r="J975" s="48"/>
      <c r="K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c r="GT975" s="48"/>
      <c r="GU975" s="48"/>
      <c r="GV975" s="48"/>
      <c r="GW975" s="48"/>
      <c r="GX975" s="48"/>
      <c r="GY975" s="48"/>
      <c r="GZ975" s="48"/>
      <c r="HA975" s="48"/>
      <c r="HB975" s="48"/>
      <c r="HC975" s="48"/>
      <c r="HD975" s="48"/>
      <c r="HE975" s="48"/>
      <c r="HF975" s="48"/>
      <c r="HG975" s="48"/>
      <c r="HH975" s="48"/>
      <c r="HI975" s="48"/>
      <c r="HJ975" s="48"/>
      <c r="HK975" s="48"/>
      <c r="HL975" s="48"/>
      <c r="HM975" s="48"/>
      <c r="HN975" s="48"/>
      <c r="HO975" s="48"/>
      <c r="HP975" s="48"/>
      <c r="HQ975" s="48"/>
      <c r="HR975" s="48"/>
      <c r="HS975" s="48"/>
      <c r="HT975" s="48"/>
      <c r="HU975" s="48"/>
      <c r="HV975" s="48"/>
      <c r="HW975" s="48"/>
      <c r="HX975" s="48"/>
      <c r="HY975" s="48"/>
      <c r="HZ975" s="48"/>
      <c r="IA975" s="48"/>
      <c r="IB975" s="48"/>
      <c r="IC975" s="48"/>
      <c r="ID975" s="48"/>
      <c r="IE975" s="48"/>
      <c r="IF975" s="48"/>
      <c r="IG975" s="48"/>
      <c r="IH975" s="48"/>
      <c r="II975" s="48"/>
      <c r="IJ975" s="48"/>
      <c r="IK975" s="48"/>
      <c r="IL975" s="48"/>
      <c r="IM975" s="48"/>
      <c r="IN975" s="48"/>
      <c r="IO975" s="48"/>
      <c r="IP975" s="48"/>
      <c r="IQ975" s="48"/>
      <c r="IR975" s="48"/>
      <c r="IS975" s="48"/>
      <c r="IT975" s="48"/>
      <c r="IU975" s="48"/>
      <c r="IV975" s="48"/>
    </row>
    <row r="976" spans="2:256" x14ac:dyDescent="0.2">
      <c r="B976" s="48"/>
      <c r="C976" s="48"/>
      <c r="D976" s="48"/>
      <c r="E976" s="48"/>
      <c r="F976" s="48"/>
      <c r="G976" s="48"/>
      <c r="H976" s="48"/>
      <c r="I976" s="48"/>
      <c r="J976" s="48"/>
      <c r="K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c r="GT976" s="48"/>
      <c r="GU976" s="48"/>
      <c r="GV976" s="48"/>
      <c r="GW976" s="48"/>
      <c r="GX976" s="48"/>
      <c r="GY976" s="48"/>
      <c r="GZ976" s="48"/>
      <c r="HA976" s="48"/>
      <c r="HB976" s="48"/>
      <c r="HC976" s="48"/>
      <c r="HD976" s="48"/>
      <c r="HE976" s="48"/>
      <c r="HF976" s="48"/>
      <c r="HG976" s="48"/>
      <c r="HH976" s="48"/>
      <c r="HI976" s="48"/>
      <c r="HJ976" s="48"/>
      <c r="HK976" s="48"/>
      <c r="HL976" s="48"/>
      <c r="HM976" s="48"/>
      <c r="HN976" s="48"/>
      <c r="HO976" s="48"/>
      <c r="HP976" s="48"/>
      <c r="HQ976" s="48"/>
      <c r="HR976" s="48"/>
      <c r="HS976" s="48"/>
      <c r="HT976" s="48"/>
      <c r="HU976" s="48"/>
      <c r="HV976" s="48"/>
      <c r="HW976" s="48"/>
      <c r="HX976" s="48"/>
      <c r="HY976" s="48"/>
      <c r="HZ976" s="48"/>
      <c r="IA976" s="48"/>
      <c r="IB976" s="48"/>
      <c r="IC976" s="48"/>
      <c r="ID976" s="48"/>
      <c r="IE976" s="48"/>
      <c r="IF976" s="48"/>
      <c r="IG976" s="48"/>
      <c r="IH976" s="48"/>
      <c r="II976" s="48"/>
      <c r="IJ976" s="48"/>
      <c r="IK976" s="48"/>
      <c r="IL976" s="48"/>
      <c r="IM976" s="48"/>
      <c r="IN976" s="48"/>
      <c r="IO976" s="48"/>
      <c r="IP976" s="48"/>
      <c r="IQ976" s="48"/>
      <c r="IR976" s="48"/>
      <c r="IS976" s="48"/>
      <c r="IT976" s="48"/>
      <c r="IU976" s="48"/>
      <c r="IV976" s="48"/>
    </row>
    <row r="977" spans="2:256" x14ac:dyDescent="0.2">
      <c r="B977" s="48"/>
      <c r="C977" s="48"/>
      <c r="D977" s="48"/>
      <c r="E977" s="48"/>
      <c r="F977" s="48"/>
      <c r="G977" s="48"/>
      <c r="H977" s="48"/>
      <c r="I977" s="48"/>
      <c r="J977" s="48"/>
      <c r="K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c r="GT977" s="48"/>
      <c r="GU977" s="48"/>
      <c r="GV977" s="48"/>
      <c r="GW977" s="48"/>
      <c r="GX977" s="48"/>
      <c r="GY977" s="48"/>
      <c r="GZ977" s="48"/>
      <c r="HA977" s="48"/>
      <c r="HB977" s="48"/>
      <c r="HC977" s="48"/>
      <c r="HD977" s="48"/>
      <c r="HE977" s="48"/>
      <c r="HF977" s="48"/>
      <c r="HG977" s="48"/>
      <c r="HH977" s="48"/>
      <c r="HI977" s="48"/>
      <c r="HJ977" s="48"/>
      <c r="HK977" s="48"/>
      <c r="HL977" s="48"/>
      <c r="HM977" s="48"/>
      <c r="HN977" s="48"/>
      <c r="HO977" s="48"/>
      <c r="HP977" s="48"/>
      <c r="HQ977" s="48"/>
      <c r="HR977" s="48"/>
      <c r="HS977" s="48"/>
      <c r="HT977" s="48"/>
      <c r="HU977" s="48"/>
      <c r="HV977" s="48"/>
      <c r="HW977" s="48"/>
      <c r="HX977" s="48"/>
      <c r="HY977" s="48"/>
      <c r="HZ977" s="48"/>
      <c r="IA977" s="48"/>
      <c r="IB977" s="48"/>
      <c r="IC977" s="48"/>
      <c r="ID977" s="48"/>
      <c r="IE977" s="48"/>
      <c r="IF977" s="48"/>
      <c r="IG977" s="48"/>
      <c r="IH977" s="48"/>
      <c r="II977" s="48"/>
      <c r="IJ977" s="48"/>
      <c r="IK977" s="48"/>
      <c r="IL977" s="48"/>
      <c r="IM977" s="48"/>
      <c r="IN977" s="48"/>
      <c r="IO977" s="48"/>
      <c r="IP977" s="48"/>
      <c r="IQ977" s="48"/>
      <c r="IR977" s="48"/>
      <c r="IS977" s="48"/>
      <c r="IT977" s="48"/>
      <c r="IU977" s="48"/>
      <c r="IV977" s="48"/>
    </row>
    <row r="978" spans="2:256" x14ac:dyDescent="0.2">
      <c r="B978" s="48"/>
      <c r="C978" s="48"/>
      <c r="D978" s="48"/>
      <c r="E978" s="48"/>
      <c r="F978" s="48"/>
      <c r="G978" s="48"/>
      <c r="H978" s="48"/>
      <c r="I978" s="48"/>
      <c r="J978" s="48"/>
      <c r="K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M978" s="48"/>
      <c r="EN978" s="48"/>
      <c r="EO978" s="48"/>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c r="GL978" s="48"/>
      <c r="GM978" s="48"/>
      <c r="GN978" s="48"/>
      <c r="GO978" s="48"/>
      <c r="GP978" s="48"/>
      <c r="GQ978" s="48"/>
      <c r="GR978" s="48"/>
      <c r="GS978" s="48"/>
      <c r="GT978" s="48"/>
      <c r="GU978" s="48"/>
      <c r="GV978" s="48"/>
      <c r="GW978" s="48"/>
      <c r="GX978" s="48"/>
      <c r="GY978" s="48"/>
      <c r="GZ978" s="48"/>
      <c r="HA978" s="48"/>
      <c r="HB978" s="48"/>
      <c r="HC978" s="48"/>
      <c r="HD978" s="48"/>
      <c r="HE978" s="48"/>
      <c r="HF978" s="48"/>
      <c r="HG978" s="48"/>
      <c r="HH978" s="48"/>
      <c r="HI978" s="48"/>
      <c r="HJ978" s="48"/>
      <c r="HK978" s="48"/>
      <c r="HL978" s="48"/>
      <c r="HM978" s="48"/>
      <c r="HN978" s="48"/>
      <c r="HO978" s="48"/>
      <c r="HP978" s="48"/>
      <c r="HQ978" s="48"/>
      <c r="HR978" s="48"/>
      <c r="HS978" s="48"/>
      <c r="HT978" s="48"/>
      <c r="HU978" s="48"/>
      <c r="HV978" s="48"/>
      <c r="HW978" s="48"/>
      <c r="HX978" s="48"/>
      <c r="HY978" s="48"/>
      <c r="HZ978" s="48"/>
      <c r="IA978" s="48"/>
      <c r="IB978" s="48"/>
      <c r="IC978" s="48"/>
      <c r="ID978" s="48"/>
      <c r="IE978" s="48"/>
      <c r="IF978" s="48"/>
      <c r="IG978" s="48"/>
      <c r="IH978" s="48"/>
      <c r="II978" s="48"/>
      <c r="IJ978" s="48"/>
      <c r="IK978" s="48"/>
      <c r="IL978" s="48"/>
      <c r="IM978" s="48"/>
      <c r="IN978" s="48"/>
      <c r="IO978" s="48"/>
      <c r="IP978" s="48"/>
      <c r="IQ978" s="48"/>
      <c r="IR978" s="48"/>
      <c r="IS978" s="48"/>
      <c r="IT978" s="48"/>
      <c r="IU978" s="48"/>
      <c r="IV978" s="48"/>
    </row>
    <row r="979" spans="2:256" x14ac:dyDescent="0.2">
      <c r="B979" s="48"/>
      <c r="C979" s="48"/>
      <c r="D979" s="48"/>
      <c r="E979" s="48"/>
      <c r="F979" s="48"/>
      <c r="G979" s="48"/>
      <c r="H979" s="48"/>
      <c r="I979" s="48"/>
      <c r="J979" s="48"/>
      <c r="K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M979" s="48"/>
      <c r="EN979" s="48"/>
      <c r="EO979" s="48"/>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c r="GL979" s="48"/>
      <c r="GM979" s="48"/>
      <c r="GN979" s="48"/>
      <c r="GO979" s="48"/>
      <c r="GP979" s="48"/>
      <c r="GQ979" s="48"/>
      <c r="GR979" s="48"/>
      <c r="GS979" s="48"/>
      <c r="GT979" s="48"/>
      <c r="GU979" s="48"/>
      <c r="GV979" s="48"/>
      <c r="GW979" s="48"/>
      <c r="GX979" s="48"/>
      <c r="GY979" s="48"/>
      <c r="GZ979" s="48"/>
      <c r="HA979" s="48"/>
      <c r="HB979" s="48"/>
      <c r="HC979" s="48"/>
      <c r="HD979" s="48"/>
      <c r="HE979" s="48"/>
      <c r="HF979" s="48"/>
      <c r="HG979" s="48"/>
      <c r="HH979" s="48"/>
      <c r="HI979" s="48"/>
      <c r="HJ979" s="48"/>
      <c r="HK979" s="48"/>
      <c r="HL979" s="48"/>
      <c r="HM979" s="48"/>
      <c r="HN979" s="48"/>
      <c r="HO979" s="48"/>
      <c r="HP979" s="48"/>
      <c r="HQ979" s="48"/>
      <c r="HR979" s="48"/>
      <c r="HS979" s="48"/>
      <c r="HT979" s="48"/>
      <c r="HU979" s="48"/>
      <c r="HV979" s="48"/>
      <c r="HW979" s="48"/>
      <c r="HX979" s="48"/>
      <c r="HY979" s="48"/>
      <c r="HZ979" s="48"/>
      <c r="IA979" s="48"/>
      <c r="IB979" s="48"/>
      <c r="IC979" s="48"/>
      <c r="ID979" s="48"/>
      <c r="IE979" s="48"/>
      <c r="IF979" s="48"/>
      <c r="IG979" s="48"/>
      <c r="IH979" s="48"/>
      <c r="II979" s="48"/>
      <c r="IJ979" s="48"/>
      <c r="IK979" s="48"/>
      <c r="IL979" s="48"/>
      <c r="IM979" s="48"/>
      <c r="IN979" s="48"/>
      <c r="IO979" s="48"/>
      <c r="IP979" s="48"/>
      <c r="IQ979" s="48"/>
      <c r="IR979" s="48"/>
      <c r="IS979" s="48"/>
      <c r="IT979" s="48"/>
      <c r="IU979" s="48"/>
      <c r="IV979" s="48"/>
    </row>
    <row r="980" spans="2:256" x14ac:dyDescent="0.2">
      <c r="B980" s="48"/>
      <c r="C980" s="48"/>
      <c r="D980" s="48"/>
      <c r="E980" s="48"/>
      <c r="F980" s="48"/>
      <c r="G980" s="48"/>
      <c r="H980" s="48"/>
      <c r="I980" s="48"/>
      <c r="J980" s="48"/>
      <c r="K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c r="GT980" s="48"/>
      <c r="GU980" s="48"/>
      <c r="GV980" s="48"/>
      <c r="GW980" s="48"/>
      <c r="GX980" s="48"/>
      <c r="GY980" s="48"/>
      <c r="GZ980" s="48"/>
      <c r="HA980" s="48"/>
      <c r="HB980" s="48"/>
      <c r="HC980" s="48"/>
      <c r="HD980" s="48"/>
      <c r="HE980" s="48"/>
      <c r="HF980" s="48"/>
      <c r="HG980" s="48"/>
      <c r="HH980" s="48"/>
      <c r="HI980" s="48"/>
      <c r="HJ980" s="48"/>
      <c r="HK980" s="48"/>
      <c r="HL980" s="48"/>
      <c r="HM980" s="48"/>
      <c r="HN980" s="48"/>
      <c r="HO980" s="48"/>
      <c r="HP980" s="48"/>
      <c r="HQ980" s="48"/>
      <c r="HR980" s="48"/>
      <c r="HS980" s="48"/>
      <c r="HT980" s="48"/>
      <c r="HU980" s="48"/>
      <c r="HV980" s="48"/>
      <c r="HW980" s="48"/>
      <c r="HX980" s="48"/>
      <c r="HY980" s="48"/>
      <c r="HZ980" s="48"/>
      <c r="IA980" s="48"/>
      <c r="IB980" s="48"/>
      <c r="IC980" s="48"/>
      <c r="ID980" s="48"/>
      <c r="IE980" s="48"/>
      <c r="IF980" s="48"/>
      <c r="IG980" s="48"/>
      <c r="IH980" s="48"/>
      <c r="II980" s="48"/>
      <c r="IJ980" s="48"/>
      <c r="IK980" s="48"/>
      <c r="IL980" s="48"/>
      <c r="IM980" s="48"/>
      <c r="IN980" s="48"/>
      <c r="IO980" s="48"/>
      <c r="IP980" s="48"/>
      <c r="IQ980" s="48"/>
      <c r="IR980" s="48"/>
      <c r="IS980" s="48"/>
      <c r="IT980" s="48"/>
      <c r="IU980" s="48"/>
      <c r="IV980" s="48"/>
    </row>
    <row r="981" spans="2:256" x14ac:dyDescent="0.2">
      <c r="B981" s="48"/>
      <c r="C981" s="48"/>
      <c r="D981" s="48"/>
      <c r="E981" s="48"/>
      <c r="F981" s="48"/>
      <c r="G981" s="48"/>
      <c r="H981" s="48"/>
      <c r="I981" s="48"/>
      <c r="J981" s="48"/>
      <c r="K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c r="GT981" s="48"/>
      <c r="GU981" s="48"/>
      <c r="GV981" s="48"/>
      <c r="GW981" s="48"/>
      <c r="GX981" s="48"/>
      <c r="GY981" s="48"/>
      <c r="GZ981" s="48"/>
      <c r="HA981" s="48"/>
      <c r="HB981" s="48"/>
      <c r="HC981" s="48"/>
      <c r="HD981" s="48"/>
      <c r="HE981" s="48"/>
      <c r="HF981" s="48"/>
      <c r="HG981" s="48"/>
      <c r="HH981" s="48"/>
      <c r="HI981" s="48"/>
      <c r="HJ981" s="48"/>
      <c r="HK981" s="48"/>
      <c r="HL981" s="48"/>
      <c r="HM981" s="48"/>
      <c r="HN981" s="48"/>
      <c r="HO981" s="48"/>
      <c r="HP981" s="48"/>
      <c r="HQ981" s="48"/>
      <c r="HR981" s="48"/>
      <c r="HS981" s="48"/>
      <c r="HT981" s="48"/>
      <c r="HU981" s="48"/>
      <c r="HV981" s="48"/>
      <c r="HW981" s="48"/>
      <c r="HX981" s="48"/>
      <c r="HY981" s="48"/>
      <c r="HZ981" s="48"/>
      <c r="IA981" s="48"/>
      <c r="IB981" s="48"/>
      <c r="IC981" s="48"/>
      <c r="ID981" s="48"/>
      <c r="IE981" s="48"/>
      <c r="IF981" s="48"/>
      <c r="IG981" s="48"/>
      <c r="IH981" s="48"/>
      <c r="II981" s="48"/>
      <c r="IJ981" s="48"/>
      <c r="IK981" s="48"/>
      <c r="IL981" s="48"/>
      <c r="IM981" s="48"/>
      <c r="IN981" s="48"/>
      <c r="IO981" s="48"/>
      <c r="IP981" s="48"/>
      <c r="IQ981" s="48"/>
      <c r="IR981" s="48"/>
      <c r="IS981" s="48"/>
      <c r="IT981" s="48"/>
      <c r="IU981" s="48"/>
      <c r="IV981" s="48"/>
    </row>
    <row r="982" spans="2:256" x14ac:dyDescent="0.2">
      <c r="B982" s="48"/>
      <c r="C982" s="48"/>
      <c r="D982" s="48"/>
      <c r="E982" s="48"/>
      <c r="F982" s="48"/>
      <c r="G982" s="48"/>
      <c r="H982" s="48"/>
      <c r="I982" s="48"/>
      <c r="J982" s="48"/>
      <c r="K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48"/>
      <c r="GT982" s="48"/>
      <c r="GU982" s="48"/>
      <c r="GV982" s="48"/>
      <c r="GW982" s="48"/>
      <c r="GX982" s="48"/>
      <c r="GY982" s="48"/>
      <c r="GZ982" s="48"/>
      <c r="HA982" s="48"/>
      <c r="HB982" s="48"/>
      <c r="HC982" s="48"/>
      <c r="HD982" s="48"/>
      <c r="HE982" s="48"/>
      <c r="HF982" s="48"/>
      <c r="HG982" s="48"/>
      <c r="HH982" s="48"/>
      <c r="HI982" s="48"/>
      <c r="HJ982" s="48"/>
      <c r="HK982" s="48"/>
      <c r="HL982" s="48"/>
      <c r="HM982" s="48"/>
      <c r="HN982" s="48"/>
      <c r="HO982" s="48"/>
      <c r="HP982" s="48"/>
      <c r="HQ982" s="48"/>
      <c r="HR982" s="48"/>
      <c r="HS982" s="48"/>
      <c r="HT982" s="48"/>
      <c r="HU982" s="48"/>
      <c r="HV982" s="48"/>
      <c r="HW982" s="48"/>
      <c r="HX982" s="48"/>
      <c r="HY982" s="48"/>
      <c r="HZ982" s="48"/>
      <c r="IA982" s="48"/>
      <c r="IB982" s="48"/>
      <c r="IC982" s="48"/>
      <c r="ID982" s="48"/>
      <c r="IE982" s="48"/>
      <c r="IF982" s="48"/>
      <c r="IG982" s="48"/>
      <c r="IH982" s="48"/>
      <c r="II982" s="48"/>
      <c r="IJ982" s="48"/>
      <c r="IK982" s="48"/>
      <c r="IL982" s="48"/>
      <c r="IM982" s="48"/>
      <c r="IN982" s="48"/>
      <c r="IO982" s="48"/>
      <c r="IP982" s="48"/>
      <c r="IQ982" s="48"/>
      <c r="IR982" s="48"/>
      <c r="IS982" s="48"/>
      <c r="IT982" s="48"/>
      <c r="IU982" s="48"/>
      <c r="IV982" s="48"/>
    </row>
    <row r="983" spans="2:256" x14ac:dyDescent="0.2">
      <c r="B983" s="48"/>
      <c r="C983" s="48"/>
      <c r="D983" s="48"/>
      <c r="E983" s="48"/>
      <c r="F983" s="48"/>
      <c r="G983" s="48"/>
      <c r="H983" s="48"/>
      <c r="I983" s="48"/>
      <c r="J983" s="48"/>
      <c r="K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M983" s="48"/>
      <c r="EN983" s="48"/>
      <c r="EO983" s="48"/>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c r="GL983" s="48"/>
      <c r="GM983" s="48"/>
      <c r="GN983" s="48"/>
      <c r="GO983" s="48"/>
      <c r="GP983" s="48"/>
      <c r="GQ983" s="48"/>
      <c r="GR983" s="48"/>
      <c r="GS983" s="48"/>
      <c r="GT983" s="48"/>
      <c r="GU983" s="48"/>
      <c r="GV983" s="48"/>
      <c r="GW983" s="48"/>
      <c r="GX983" s="48"/>
      <c r="GY983" s="48"/>
      <c r="GZ983" s="48"/>
      <c r="HA983" s="48"/>
      <c r="HB983" s="48"/>
      <c r="HC983" s="48"/>
      <c r="HD983" s="48"/>
      <c r="HE983" s="48"/>
      <c r="HF983" s="48"/>
      <c r="HG983" s="48"/>
      <c r="HH983" s="48"/>
      <c r="HI983" s="48"/>
      <c r="HJ983" s="48"/>
      <c r="HK983" s="48"/>
      <c r="HL983" s="48"/>
      <c r="HM983" s="48"/>
      <c r="HN983" s="48"/>
      <c r="HO983" s="48"/>
      <c r="HP983" s="48"/>
      <c r="HQ983" s="48"/>
      <c r="HR983" s="48"/>
      <c r="HS983" s="48"/>
      <c r="HT983" s="48"/>
      <c r="HU983" s="48"/>
      <c r="HV983" s="48"/>
      <c r="HW983" s="48"/>
      <c r="HX983" s="48"/>
      <c r="HY983" s="48"/>
      <c r="HZ983" s="48"/>
      <c r="IA983" s="48"/>
      <c r="IB983" s="48"/>
      <c r="IC983" s="48"/>
      <c r="ID983" s="48"/>
      <c r="IE983" s="48"/>
      <c r="IF983" s="48"/>
      <c r="IG983" s="48"/>
      <c r="IH983" s="48"/>
      <c r="II983" s="48"/>
      <c r="IJ983" s="48"/>
      <c r="IK983" s="48"/>
      <c r="IL983" s="48"/>
      <c r="IM983" s="48"/>
      <c r="IN983" s="48"/>
      <c r="IO983" s="48"/>
      <c r="IP983" s="48"/>
      <c r="IQ983" s="48"/>
      <c r="IR983" s="48"/>
      <c r="IS983" s="48"/>
      <c r="IT983" s="48"/>
      <c r="IU983" s="48"/>
      <c r="IV983" s="48"/>
    </row>
    <row r="984" spans="2:256" x14ac:dyDescent="0.2">
      <c r="B984" s="48"/>
      <c r="C984" s="48"/>
      <c r="D984" s="48"/>
      <c r="E984" s="48"/>
      <c r="F984" s="48"/>
      <c r="G984" s="48"/>
      <c r="H984" s="48"/>
      <c r="I984" s="48"/>
      <c r="J984" s="48"/>
      <c r="K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M984" s="48"/>
      <c r="EN984" s="48"/>
      <c r="EO984" s="48"/>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c r="GL984" s="48"/>
      <c r="GM984" s="48"/>
      <c r="GN984" s="48"/>
      <c r="GO984" s="48"/>
      <c r="GP984" s="48"/>
      <c r="GQ984" s="48"/>
      <c r="GR984" s="48"/>
      <c r="GS984" s="48"/>
      <c r="GT984" s="48"/>
      <c r="GU984" s="48"/>
      <c r="GV984" s="48"/>
      <c r="GW984" s="48"/>
      <c r="GX984" s="48"/>
      <c r="GY984" s="48"/>
      <c r="GZ984" s="48"/>
      <c r="HA984" s="48"/>
      <c r="HB984" s="48"/>
      <c r="HC984" s="48"/>
      <c r="HD984" s="48"/>
      <c r="HE984" s="48"/>
      <c r="HF984" s="48"/>
      <c r="HG984" s="48"/>
      <c r="HH984" s="48"/>
      <c r="HI984" s="48"/>
      <c r="HJ984" s="48"/>
      <c r="HK984" s="48"/>
      <c r="HL984" s="48"/>
      <c r="HM984" s="48"/>
      <c r="HN984" s="48"/>
      <c r="HO984" s="48"/>
      <c r="HP984" s="48"/>
      <c r="HQ984" s="48"/>
      <c r="HR984" s="48"/>
      <c r="HS984" s="48"/>
      <c r="HT984" s="48"/>
      <c r="HU984" s="48"/>
      <c r="HV984" s="48"/>
      <c r="HW984" s="48"/>
      <c r="HX984" s="48"/>
      <c r="HY984" s="48"/>
      <c r="HZ984" s="48"/>
      <c r="IA984" s="48"/>
      <c r="IB984" s="48"/>
      <c r="IC984" s="48"/>
      <c r="ID984" s="48"/>
      <c r="IE984" s="48"/>
      <c r="IF984" s="48"/>
      <c r="IG984" s="48"/>
      <c r="IH984" s="48"/>
      <c r="II984" s="48"/>
      <c r="IJ984" s="48"/>
      <c r="IK984" s="48"/>
      <c r="IL984" s="48"/>
      <c r="IM984" s="48"/>
      <c r="IN984" s="48"/>
      <c r="IO984" s="48"/>
      <c r="IP984" s="48"/>
      <c r="IQ984" s="48"/>
      <c r="IR984" s="48"/>
      <c r="IS984" s="48"/>
      <c r="IT984" s="48"/>
      <c r="IU984" s="48"/>
      <c r="IV984" s="48"/>
    </row>
    <row r="985" spans="2:256" x14ac:dyDescent="0.2">
      <c r="B985" s="48"/>
      <c r="C985" s="48"/>
      <c r="D985" s="48"/>
      <c r="E985" s="48"/>
      <c r="F985" s="48"/>
      <c r="G985" s="48"/>
      <c r="H985" s="48"/>
      <c r="I985" s="48"/>
      <c r="J985" s="48"/>
      <c r="K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M985" s="48"/>
      <c r="EN985" s="48"/>
      <c r="EO985" s="48"/>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c r="GL985" s="48"/>
      <c r="GM985" s="48"/>
      <c r="GN985" s="48"/>
      <c r="GO985" s="48"/>
      <c r="GP985" s="48"/>
      <c r="GQ985" s="48"/>
      <c r="GR985" s="48"/>
      <c r="GS985" s="48"/>
      <c r="GT985" s="48"/>
      <c r="GU985" s="48"/>
      <c r="GV985" s="48"/>
      <c r="GW985" s="48"/>
      <c r="GX985" s="48"/>
      <c r="GY985" s="48"/>
      <c r="GZ985" s="48"/>
      <c r="HA985" s="48"/>
      <c r="HB985" s="48"/>
      <c r="HC985" s="48"/>
      <c r="HD985" s="48"/>
      <c r="HE985" s="48"/>
      <c r="HF985" s="48"/>
      <c r="HG985" s="48"/>
      <c r="HH985" s="48"/>
      <c r="HI985" s="48"/>
      <c r="HJ985" s="48"/>
      <c r="HK985" s="48"/>
      <c r="HL985" s="48"/>
      <c r="HM985" s="48"/>
      <c r="HN985" s="48"/>
      <c r="HO985" s="48"/>
      <c r="HP985" s="48"/>
      <c r="HQ985" s="48"/>
      <c r="HR985" s="48"/>
      <c r="HS985" s="48"/>
      <c r="HT985" s="48"/>
      <c r="HU985" s="48"/>
      <c r="HV985" s="48"/>
      <c r="HW985" s="48"/>
      <c r="HX985" s="48"/>
      <c r="HY985" s="48"/>
      <c r="HZ985" s="48"/>
      <c r="IA985" s="48"/>
      <c r="IB985" s="48"/>
      <c r="IC985" s="48"/>
      <c r="ID985" s="48"/>
      <c r="IE985" s="48"/>
      <c r="IF985" s="48"/>
      <c r="IG985" s="48"/>
      <c r="IH985" s="48"/>
      <c r="II985" s="48"/>
      <c r="IJ985" s="48"/>
      <c r="IK985" s="48"/>
      <c r="IL985" s="48"/>
      <c r="IM985" s="48"/>
      <c r="IN985" s="48"/>
      <c r="IO985" s="48"/>
      <c r="IP985" s="48"/>
      <c r="IQ985" s="48"/>
      <c r="IR985" s="48"/>
      <c r="IS985" s="48"/>
      <c r="IT985" s="48"/>
      <c r="IU985" s="48"/>
      <c r="IV985" s="48"/>
    </row>
    <row r="986" spans="2:256" x14ac:dyDescent="0.2">
      <c r="B986" s="48"/>
      <c r="C986" s="48"/>
      <c r="D986" s="48"/>
      <c r="E986" s="48"/>
      <c r="F986" s="48"/>
      <c r="G986" s="48"/>
      <c r="H986" s="48"/>
      <c r="I986" s="48"/>
      <c r="J986" s="48"/>
      <c r="K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c r="GT986" s="48"/>
      <c r="GU986" s="48"/>
      <c r="GV986" s="48"/>
      <c r="GW986" s="48"/>
      <c r="GX986" s="48"/>
      <c r="GY986" s="48"/>
      <c r="GZ986" s="48"/>
      <c r="HA986" s="48"/>
      <c r="HB986" s="48"/>
      <c r="HC986" s="48"/>
      <c r="HD986" s="48"/>
      <c r="HE986" s="48"/>
      <c r="HF986" s="48"/>
      <c r="HG986" s="48"/>
      <c r="HH986" s="48"/>
      <c r="HI986" s="48"/>
      <c r="HJ986" s="48"/>
      <c r="HK986" s="48"/>
      <c r="HL986" s="48"/>
      <c r="HM986" s="48"/>
      <c r="HN986" s="48"/>
      <c r="HO986" s="48"/>
      <c r="HP986" s="48"/>
      <c r="HQ986" s="48"/>
      <c r="HR986" s="48"/>
      <c r="HS986" s="48"/>
      <c r="HT986" s="48"/>
      <c r="HU986" s="48"/>
      <c r="HV986" s="48"/>
      <c r="HW986" s="48"/>
      <c r="HX986" s="48"/>
      <c r="HY986" s="48"/>
      <c r="HZ986" s="48"/>
      <c r="IA986" s="48"/>
      <c r="IB986" s="48"/>
      <c r="IC986" s="48"/>
      <c r="ID986" s="48"/>
      <c r="IE986" s="48"/>
      <c r="IF986" s="48"/>
      <c r="IG986" s="48"/>
      <c r="IH986" s="48"/>
      <c r="II986" s="48"/>
      <c r="IJ986" s="48"/>
      <c r="IK986" s="48"/>
      <c r="IL986" s="48"/>
      <c r="IM986" s="48"/>
      <c r="IN986" s="48"/>
      <c r="IO986" s="48"/>
      <c r="IP986" s="48"/>
      <c r="IQ986" s="48"/>
      <c r="IR986" s="48"/>
      <c r="IS986" s="48"/>
      <c r="IT986" s="48"/>
      <c r="IU986" s="48"/>
      <c r="IV986" s="48"/>
    </row>
    <row r="987" spans="2:256" x14ac:dyDescent="0.2">
      <c r="B987" s="48"/>
      <c r="C987" s="48"/>
      <c r="D987" s="48"/>
      <c r="E987" s="48"/>
      <c r="F987" s="48"/>
      <c r="G987" s="48"/>
      <c r="H987" s="48"/>
      <c r="I987" s="48"/>
      <c r="J987" s="48"/>
      <c r="K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c r="GT987" s="48"/>
      <c r="GU987" s="48"/>
      <c r="GV987" s="48"/>
      <c r="GW987" s="48"/>
      <c r="GX987" s="48"/>
      <c r="GY987" s="48"/>
      <c r="GZ987" s="48"/>
      <c r="HA987" s="48"/>
      <c r="HB987" s="48"/>
      <c r="HC987" s="48"/>
      <c r="HD987" s="48"/>
      <c r="HE987" s="48"/>
      <c r="HF987" s="48"/>
      <c r="HG987" s="48"/>
      <c r="HH987" s="48"/>
      <c r="HI987" s="48"/>
      <c r="HJ987" s="48"/>
      <c r="HK987" s="48"/>
      <c r="HL987" s="48"/>
      <c r="HM987" s="48"/>
      <c r="HN987" s="48"/>
      <c r="HO987" s="48"/>
      <c r="HP987" s="48"/>
      <c r="HQ987" s="48"/>
      <c r="HR987" s="48"/>
      <c r="HS987" s="48"/>
      <c r="HT987" s="48"/>
      <c r="HU987" s="48"/>
      <c r="HV987" s="48"/>
      <c r="HW987" s="48"/>
      <c r="HX987" s="48"/>
      <c r="HY987" s="48"/>
      <c r="HZ987" s="48"/>
      <c r="IA987" s="48"/>
      <c r="IB987" s="48"/>
      <c r="IC987" s="48"/>
      <c r="ID987" s="48"/>
      <c r="IE987" s="48"/>
      <c r="IF987" s="48"/>
      <c r="IG987" s="48"/>
      <c r="IH987" s="48"/>
      <c r="II987" s="48"/>
      <c r="IJ987" s="48"/>
      <c r="IK987" s="48"/>
      <c r="IL987" s="48"/>
      <c r="IM987" s="48"/>
      <c r="IN987" s="48"/>
      <c r="IO987" s="48"/>
      <c r="IP987" s="48"/>
      <c r="IQ987" s="48"/>
      <c r="IR987" s="48"/>
      <c r="IS987" s="48"/>
      <c r="IT987" s="48"/>
      <c r="IU987" s="48"/>
      <c r="IV987" s="48"/>
    </row>
    <row r="988" spans="2:256" x14ac:dyDescent="0.2">
      <c r="B988" s="48"/>
      <c r="C988" s="48"/>
      <c r="D988" s="48"/>
      <c r="E988" s="48"/>
      <c r="F988" s="48"/>
      <c r="G988" s="48"/>
      <c r="H988" s="48"/>
      <c r="I988" s="48"/>
      <c r="J988" s="48"/>
      <c r="K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c r="GT988" s="48"/>
      <c r="GU988" s="48"/>
      <c r="GV988" s="48"/>
      <c r="GW988" s="48"/>
      <c r="GX988" s="48"/>
      <c r="GY988" s="48"/>
      <c r="GZ988" s="48"/>
      <c r="HA988" s="48"/>
      <c r="HB988" s="48"/>
      <c r="HC988" s="48"/>
      <c r="HD988" s="48"/>
      <c r="HE988" s="48"/>
      <c r="HF988" s="48"/>
      <c r="HG988" s="48"/>
      <c r="HH988" s="48"/>
      <c r="HI988" s="48"/>
      <c r="HJ988" s="48"/>
      <c r="HK988" s="48"/>
      <c r="HL988" s="48"/>
      <c r="HM988" s="48"/>
      <c r="HN988" s="48"/>
      <c r="HO988" s="48"/>
      <c r="HP988" s="48"/>
      <c r="HQ988" s="48"/>
      <c r="HR988" s="48"/>
      <c r="HS988" s="48"/>
      <c r="HT988" s="48"/>
      <c r="HU988" s="48"/>
      <c r="HV988" s="48"/>
      <c r="HW988" s="48"/>
      <c r="HX988" s="48"/>
      <c r="HY988" s="48"/>
      <c r="HZ988" s="48"/>
      <c r="IA988" s="48"/>
      <c r="IB988" s="48"/>
      <c r="IC988" s="48"/>
      <c r="ID988" s="48"/>
      <c r="IE988" s="48"/>
      <c r="IF988" s="48"/>
      <c r="IG988" s="48"/>
      <c r="IH988" s="48"/>
      <c r="II988" s="48"/>
      <c r="IJ988" s="48"/>
      <c r="IK988" s="48"/>
      <c r="IL988" s="48"/>
      <c r="IM988" s="48"/>
      <c r="IN988" s="48"/>
      <c r="IO988" s="48"/>
      <c r="IP988" s="48"/>
      <c r="IQ988" s="48"/>
      <c r="IR988" s="48"/>
      <c r="IS988" s="48"/>
      <c r="IT988" s="48"/>
      <c r="IU988" s="48"/>
      <c r="IV988" s="48"/>
    </row>
    <row r="989" spans="2:256" x14ac:dyDescent="0.2">
      <c r="B989" s="48"/>
      <c r="C989" s="48"/>
      <c r="D989" s="48"/>
      <c r="E989" s="48"/>
      <c r="F989" s="48"/>
      <c r="G989" s="48"/>
      <c r="H989" s="48"/>
      <c r="I989" s="48"/>
      <c r="J989" s="48"/>
      <c r="K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c r="GT989" s="48"/>
      <c r="GU989" s="48"/>
      <c r="GV989" s="48"/>
      <c r="GW989" s="48"/>
      <c r="GX989" s="48"/>
      <c r="GY989" s="48"/>
      <c r="GZ989" s="48"/>
      <c r="HA989" s="48"/>
      <c r="HB989" s="48"/>
      <c r="HC989" s="48"/>
      <c r="HD989" s="48"/>
      <c r="HE989" s="48"/>
      <c r="HF989" s="48"/>
      <c r="HG989" s="48"/>
      <c r="HH989" s="48"/>
      <c r="HI989" s="48"/>
      <c r="HJ989" s="48"/>
      <c r="HK989" s="48"/>
      <c r="HL989" s="48"/>
      <c r="HM989" s="48"/>
      <c r="HN989" s="48"/>
      <c r="HO989" s="48"/>
      <c r="HP989" s="48"/>
      <c r="HQ989" s="48"/>
      <c r="HR989" s="48"/>
      <c r="HS989" s="48"/>
      <c r="HT989" s="48"/>
      <c r="HU989" s="48"/>
      <c r="HV989" s="48"/>
      <c r="HW989" s="48"/>
      <c r="HX989" s="48"/>
      <c r="HY989" s="48"/>
      <c r="HZ989" s="48"/>
      <c r="IA989" s="48"/>
      <c r="IB989" s="48"/>
      <c r="IC989" s="48"/>
      <c r="ID989" s="48"/>
      <c r="IE989" s="48"/>
      <c r="IF989" s="48"/>
      <c r="IG989" s="48"/>
      <c r="IH989" s="48"/>
      <c r="II989" s="48"/>
      <c r="IJ989" s="48"/>
      <c r="IK989" s="48"/>
      <c r="IL989" s="48"/>
      <c r="IM989" s="48"/>
      <c r="IN989" s="48"/>
      <c r="IO989" s="48"/>
      <c r="IP989" s="48"/>
      <c r="IQ989" s="48"/>
      <c r="IR989" s="48"/>
      <c r="IS989" s="48"/>
      <c r="IT989" s="48"/>
      <c r="IU989" s="48"/>
      <c r="IV989" s="48"/>
    </row>
    <row r="990" spans="2:256" x14ac:dyDescent="0.2">
      <c r="B990" s="48"/>
      <c r="C990" s="48"/>
      <c r="D990" s="48"/>
      <c r="E990" s="48"/>
      <c r="F990" s="48"/>
      <c r="G990" s="48"/>
      <c r="H990" s="48"/>
      <c r="I990" s="48"/>
      <c r="J990" s="48"/>
      <c r="K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c r="GT990" s="48"/>
      <c r="GU990" s="48"/>
      <c r="GV990" s="48"/>
      <c r="GW990" s="48"/>
      <c r="GX990" s="48"/>
      <c r="GY990" s="48"/>
      <c r="GZ990" s="48"/>
      <c r="HA990" s="48"/>
      <c r="HB990" s="48"/>
      <c r="HC990" s="48"/>
      <c r="HD990" s="48"/>
      <c r="HE990" s="48"/>
      <c r="HF990" s="48"/>
      <c r="HG990" s="48"/>
      <c r="HH990" s="48"/>
      <c r="HI990" s="48"/>
      <c r="HJ990" s="48"/>
      <c r="HK990" s="48"/>
      <c r="HL990" s="48"/>
      <c r="HM990" s="48"/>
      <c r="HN990" s="48"/>
      <c r="HO990" s="48"/>
      <c r="HP990" s="48"/>
      <c r="HQ990" s="48"/>
      <c r="HR990" s="48"/>
      <c r="HS990" s="48"/>
      <c r="HT990" s="48"/>
      <c r="HU990" s="48"/>
      <c r="HV990" s="48"/>
      <c r="HW990" s="48"/>
      <c r="HX990" s="48"/>
      <c r="HY990" s="48"/>
      <c r="HZ990" s="48"/>
      <c r="IA990" s="48"/>
      <c r="IB990" s="48"/>
      <c r="IC990" s="48"/>
      <c r="ID990" s="48"/>
      <c r="IE990" s="48"/>
      <c r="IF990" s="48"/>
      <c r="IG990" s="48"/>
      <c r="IH990" s="48"/>
      <c r="II990" s="48"/>
      <c r="IJ990" s="48"/>
      <c r="IK990" s="48"/>
      <c r="IL990" s="48"/>
      <c r="IM990" s="48"/>
      <c r="IN990" s="48"/>
      <c r="IO990" s="48"/>
      <c r="IP990" s="48"/>
      <c r="IQ990" s="48"/>
      <c r="IR990" s="48"/>
      <c r="IS990" s="48"/>
      <c r="IT990" s="48"/>
      <c r="IU990" s="48"/>
      <c r="IV990" s="48"/>
    </row>
    <row r="991" spans="2:256" x14ac:dyDescent="0.2">
      <c r="B991" s="48"/>
      <c r="C991" s="48"/>
      <c r="D991" s="48"/>
      <c r="E991" s="48"/>
      <c r="F991" s="48"/>
      <c r="G991" s="48"/>
      <c r="H991" s="48"/>
      <c r="I991" s="48"/>
      <c r="J991" s="48"/>
      <c r="K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c r="GT991" s="48"/>
      <c r="GU991" s="48"/>
      <c r="GV991" s="48"/>
      <c r="GW991" s="48"/>
      <c r="GX991" s="48"/>
      <c r="GY991" s="48"/>
      <c r="GZ991" s="48"/>
      <c r="HA991" s="48"/>
      <c r="HB991" s="48"/>
      <c r="HC991" s="48"/>
      <c r="HD991" s="48"/>
      <c r="HE991" s="48"/>
      <c r="HF991" s="48"/>
      <c r="HG991" s="48"/>
      <c r="HH991" s="48"/>
      <c r="HI991" s="48"/>
      <c r="HJ991" s="48"/>
      <c r="HK991" s="48"/>
      <c r="HL991" s="48"/>
      <c r="HM991" s="48"/>
      <c r="HN991" s="48"/>
      <c r="HO991" s="48"/>
      <c r="HP991" s="48"/>
      <c r="HQ991" s="48"/>
      <c r="HR991" s="48"/>
      <c r="HS991" s="48"/>
      <c r="HT991" s="48"/>
      <c r="HU991" s="48"/>
      <c r="HV991" s="48"/>
      <c r="HW991" s="48"/>
      <c r="HX991" s="48"/>
      <c r="HY991" s="48"/>
      <c r="HZ991" s="48"/>
      <c r="IA991" s="48"/>
      <c r="IB991" s="48"/>
      <c r="IC991" s="48"/>
      <c r="ID991" s="48"/>
      <c r="IE991" s="48"/>
      <c r="IF991" s="48"/>
      <c r="IG991" s="48"/>
      <c r="IH991" s="48"/>
      <c r="II991" s="48"/>
      <c r="IJ991" s="48"/>
      <c r="IK991" s="48"/>
      <c r="IL991" s="48"/>
      <c r="IM991" s="48"/>
      <c r="IN991" s="48"/>
      <c r="IO991" s="48"/>
      <c r="IP991" s="48"/>
      <c r="IQ991" s="48"/>
      <c r="IR991" s="48"/>
      <c r="IS991" s="48"/>
      <c r="IT991" s="48"/>
      <c r="IU991" s="48"/>
      <c r="IV991" s="48"/>
    </row>
    <row r="992" spans="2:256" x14ac:dyDescent="0.2">
      <c r="B992" s="48"/>
      <c r="C992" s="48"/>
      <c r="D992" s="48"/>
      <c r="E992" s="48"/>
      <c r="F992" s="48"/>
      <c r="G992" s="48"/>
      <c r="H992" s="48"/>
      <c r="I992" s="48"/>
      <c r="J992" s="48"/>
      <c r="K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c r="GT992" s="48"/>
      <c r="GU992" s="48"/>
      <c r="GV992" s="48"/>
      <c r="GW992" s="48"/>
      <c r="GX992" s="48"/>
      <c r="GY992" s="48"/>
      <c r="GZ992" s="48"/>
      <c r="HA992" s="48"/>
      <c r="HB992" s="48"/>
      <c r="HC992" s="48"/>
      <c r="HD992" s="48"/>
      <c r="HE992" s="48"/>
      <c r="HF992" s="48"/>
      <c r="HG992" s="48"/>
      <c r="HH992" s="48"/>
      <c r="HI992" s="48"/>
      <c r="HJ992" s="48"/>
      <c r="HK992" s="48"/>
      <c r="HL992" s="48"/>
      <c r="HM992" s="48"/>
      <c r="HN992" s="48"/>
      <c r="HO992" s="48"/>
      <c r="HP992" s="48"/>
      <c r="HQ992" s="48"/>
      <c r="HR992" s="48"/>
      <c r="HS992" s="48"/>
      <c r="HT992" s="48"/>
      <c r="HU992" s="48"/>
      <c r="HV992" s="48"/>
      <c r="HW992" s="48"/>
      <c r="HX992" s="48"/>
      <c r="HY992" s="48"/>
      <c r="HZ992" s="48"/>
      <c r="IA992" s="48"/>
      <c r="IB992" s="48"/>
      <c r="IC992" s="48"/>
      <c r="ID992" s="48"/>
      <c r="IE992" s="48"/>
      <c r="IF992" s="48"/>
      <c r="IG992" s="48"/>
      <c r="IH992" s="48"/>
      <c r="II992" s="48"/>
      <c r="IJ992" s="48"/>
      <c r="IK992" s="48"/>
      <c r="IL992" s="48"/>
      <c r="IM992" s="48"/>
      <c r="IN992" s="48"/>
      <c r="IO992" s="48"/>
      <c r="IP992" s="48"/>
      <c r="IQ992" s="48"/>
      <c r="IR992" s="48"/>
      <c r="IS992" s="48"/>
      <c r="IT992" s="48"/>
      <c r="IU992" s="48"/>
      <c r="IV992" s="48"/>
    </row>
    <row r="993" spans="2:256" x14ac:dyDescent="0.2">
      <c r="B993" s="48"/>
      <c r="C993" s="48"/>
      <c r="D993" s="48"/>
      <c r="E993" s="48"/>
      <c r="F993" s="48"/>
      <c r="G993" s="48"/>
      <c r="H993" s="48"/>
      <c r="I993" s="48"/>
      <c r="J993" s="48"/>
      <c r="K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c r="GT993" s="48"/>
      <c r="GU993" s="48"/>
      <c r="GV993" s="48"/>
      <c r="GW993" s="48"/>
      <c r="GX993" s="48"/>
      <c r="GY993" s="48"/>
      <c r="GZ993" s="48"/>
      <c r="HA993" s="48"/>
      <c r="HB993" s="48"/>
      <c r="HC993" s="48"/>
      <c r="HD993" s="48"/>
      <c r="HE993" s="48"/>
      <c r="HF993" s="48"/>
      <c r="HG993" s="48"/>
      <c r="HH993" s="48"/>
      <c r="HI993" s="48"/>
      <c r="HJ993" s="48"/>
      <c r="HK993" s="48"/>
      <c r="HL993" s="48"/>
      <c r="HM993" s="48"/>
      <c r="HN993" s="48"/>
      <c r="HO993" s="48"/>
      <c r="HP993" s="48"/>
      <c r="HQ993" s="48"/>
      <c r="HR993" s="48"/>
      <c r="HS993" s="48"/>
      <c r="HT993" s="48"/>
      <c r="HU993" s="48"/>
      <c r="HV993" s="48"/>
      <c r="HW993" s="48"/>
      <c r="HX993" s="48"/>
      <c r="HY993" s="48"/>
      <c r="HZ993" s="48"/>
      <c r="IA993" s="48"/>
      <c r="IB993" s="48"/>
      <c r="IC993" s="48"/>
      <c r="ID993" s="48"/>
      <c r="IE993" s="48"/>
      <c r="IF993" s="48"/>
      <c r="IG993" s="48"/>
      <c r="IH993" s="48"/>
      <c r="II993" s="48"/>
      <c r="IJ993" s="48"/>
      <c r="IK993" s="48"/>
      <c r="IL993" s="48"/>
      <c r="IM993" s="48"/>
      <c r="IN993" s="48"/>
      <c r="IO993" s="48"/>
      <c r="IP993" s="48"/>
      <c r="IQ993" s="48"/>
      <c r="IR993" s="48"/>
      <c r="IS993" s="48"/>
      <c r="IT993" s="48"/>
      <c r="IU993" s="48"/>
      <c r="IV993" s="48"/>
    </row>
    <row r="994" spans="2:256" x14ac:dyDescent="0.2">
      <c r="B994" s="48"/>
      <c r="C994" s="48"/>
      <c r="D994" s="48"/>
      <c r="E994" s="48"/>
      <c r="F994" s="48"/>
      <c r="G994" s="48"/>
      <c r="H994" s="48"/>
      <c r="I994" s="48"/>
      <c r="J994" s="48"/>
      <c r="K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c r="GT994" s="48"/>
      <c r="GU994" s="48"/>
      <c r="GV994" s="48"/>
      <c r="GW994" s="48"/>
      <c r="GX994" s="48"/>
      <c r="GY994" s="48"/>
      <c r="GZ994" s="48"/>
      <c r="HA994" s="48"/>
      <c r="HB994" s="48"/>
      <c r="HC994" s="48"/>
      <c r="HD994" s="48"/>
      <c r="HE994" s="48"/>
      <c r="HF994" s="48"/>
      <c r="HG994" s="48"/>
      <c r="HH994" s="48"/>
      <c r="HI994" s="48"/>
      <c r="HJ994" s="48"/>
      <c r="HK994" s="48"/>
      <c r="HL994" s="48"/>
      <c r="HM994" s="48"/>
      <c r="HN994" s="48"/>
      <c r="HO994" s="48"/>
      <c r="HP994" s="48"/>
      <c r="HQ994" s="48"/>
      <c r="HR994" s="48"/>
      <c r="HS994" s="48"/>
      <c r="HT994" s="48"/>
      <c r="HU994" s="48"/>
      <c r="HV994" s="48"/>
      <c r="HW994" s="48"/>
      <c r="HX994" s="48"/>
      <c r="HY994" s="48"/>
      <c r="HZ994" s="48"/>
      <c r="IA994" s="48"/>
      <c r="IB994" s="48"/>
      <c r="IC994" s="48"/>
      <c r="ID994" s="48"/>
      <c r="IE994" s="48"/>
      <c r="IF994" s="48"/>
      <c r="IG994" s="48"/>
      <c r="IH994" s="48"/>
      <c r="II994" s="48"/>
      <c r="IJ994" s="48"/>
      <c r="IK994" s="48"/>
      <c r="IL994" s="48"/>
      <c r="IM994" s="48"/>
      <c r="IN994" s="48"/>
      <c r="IO994" s="48"/>
      <c r="IP994" s="48"/>
      <c r="IQ994" s="48"/>
      <c r="IR994" s="48"/>
      <c r="IS994" s="48"/>
      <c r="IT994" s="48"/>
      <c r="IU994" s="48"/>
      <c r="IV994" s="48"/>
    </row>
    <row r="995" spans="2:256" x14ac:dyDescent="0.2">
      <c r="B995" s="48"/>
      <c r="C995" s="48"/>
      <c r="D995" s="48"/>
      <c r="E995" s="48"/>
      <c r="F995" s="48"/>
      <c r="G995" s="48"/>
      <c r="H995" s="48"/>
      <c r="I995" s="48"/>
      <c r="J995" s="48"/>
      <c r="K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c r="GT995" s="48"/>
      <c r="GU995" s="48"/>
      <c r="GV995" s="48"/>
      <c r="GW995" s="48"/>
      <c r="GX995" s="48"/>
      <c r="GY995" s="48"/>
      <c r="GZ995" s="48"/>
      <c r="HA995" s="48"/>
      <c r="HB995" s="48"/>
      <c r="HC995" s="48"/>
      <c r="HD995" s="48"/>
      <c r="HE995" s="48"/>
      <c r="HF995" s="48"/>
      <c r="HG995" s="48"/>
      <c r="HH995" s="48"/>
      <c r="HI995" s="48"/>
      <c r="HJ995" s="48"/>
      <c r="HK995" s="48"/>
      <c r="HL995" s="48"/>
      <c r="HM995" s="48"/>
      <c r="HN995" s="48"/>
      <c r="HO995" s="48"/>
      <c r="HP995" s="48"/>
      <c r="HQ995" s="48"/>
      <c r="HR995" s="48"/>
      <c r="HS995" s="48"/>
      <c r="HT995" s="48"/>
      <c r="HU995" s="48"/>
      <c r="HV995" s="48"/>
      <c r="HW995" s="48"/>
      <c r="HX995" s="48"/>
      <c r="HY995" s="48"/>
      <c r="HZ995" s="48"/>
      <c r="IA995" s="48"/>
      <c r="IB995" s="48"/>
      <c r="IC995" s="48"/>
      <c r="ID995" s="48"/>
      <c r="IE995" s="48"/>
      <c r="IF995" s="48"/>
      <c r="IG995" s="48"/>
      <c r="IH995" s="48"/>
      <c r="II995" s="48"/>
      <c r="IJ995" s="48"/>
      <c r="IK995" s="48"/>
      <c r="IL995" s="48"/>
      <c r="IM995" s="48"/>
      <c r="IN995" s="48"/>
      <c r="IO995" s="48"/>
      <c r="IP995" s="48"/>
      <c r="IQ995" s="48"/>
      <c r="IR995" s="48"/>
      <c r="IS995" s="48"/>
      <c r="IT995" s="48"/>
      <c r="IU995" s="48"/>
      <c r="IV995" s="48"/>
    </row>
    <row r="996" spans="2:256" x14ac:dyDescent="0.2">
      <c r="B996" s="48"/>
      <c r="C996" s="48"/>
      <c r="D996" s="48"/>
      <c r="E996" s="48"/>
      <c r="F996" s="48"/>
      <c r="G996" s="48"/>
      <c r="H996" s="48"/>
      <c r="I996" s="48"/>
      <c r="J996" s="48"/>
      <c r="K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M996" s="48"/>
      <c r="EN996" s="48"/>
      <c r="EO996" s="48"/>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c r="GL996" s="48"/>
      <c r="GM996" s="48"/>
      <c r="GN996" s="48"/>
      <c r="GO996" s="48"/>
      <c r="GP996" s="48"/>
      <c r="GQ996" s="48"/>
      <c r="GR996" s="48"/>
      <c r="GS996" s="48"/>
      <c r="GT996" s="48"/>
      <c r="GU996" s="48"/>
      <c r="GV996" s="48"/>
      <c r="GW996" s="48"/>
      <c r="GX996" s="48"/>
      <c r="GY996" s="48"/>
      <c r="GZ996" s="48"/>
      <c r="HA996" s="48"/>
      <c r="HB996" s="48"/>
      <c r="HC996" s="48"/>
      <c r="HD996" s="48"/>
      <c r="HE996" s="48"/>
      <c r="HF996" s="48"/>
      <c r="HG996" s="48"/>
      <c r="HH996" s="48"/>
      <c r="HI996" s="48"/>
      <c r="HJ996" s="48"/>
      <c r="HK996" s="48"/>
      <c r="HL996" s="48"/>
      <c r="HM996" s="48"/>
      <c r="HN996" s="48"/>
      <c r="HO996" s="48"/>
      <c r="HP996" s="48"/>
      <c r="HQ996" s="48"/>
      <c r="HR996" s="48"/>
      <c r="HS996" s="48"/>
      <c r="HT996" s="48"/>
      <c r="HU996" s="48"/>
      <c r="HV996" s="48"/>
      <c r="HW996" s="48"/>
      <c r="HX996" s="48"/>
      <c r="HY996" s="48"/>
      <c r="HZ996" s="48"/>
      <c r="IA996" s="48"/>
      <c r="IB996" s="48"/>
      <c r="IC996" s="48"/>
      <c r="ID996" s="48"/>
      <c r="IE996" s="48"/>
      <c r="IF996" s="48"/>
      <c r="IG996" s="48"/>
      <c r="IH996" s="48"/>
      <c r="II996" s="48"/>
      <c r="IJ996" s="48"/>
      <c r="IK996" s="48"/>
      <c r="IL996" s="48"/>
      <c r="IM996" s="48"/>
      <c r="IN996" s="48"/>
      <c r="IO996" s="48"/>
      <c r="IP996" s="48"/>
      <c r="IQ996" s="48"/>
      <c r="IR996" s="48"/>
      <c r="IS996" s="48"/>
      <c r="IT996" s="48"/>
      <c r="IU996" s="48"/>
      <c r="IV996" s="48"/>
    </row>
    <row r="997" spans="2:256" x14ac:dyDescent="0.2">
      <c r="B997" s="48"/>
      <c r="C997" s="48"/>
      <c r="D997" s="48"/>
      <c r="E997" s="48"/>
      <c r="F997" s="48"/>
      <c r="G997" s="48"/>
      <c r="H997" s="48"/>
      <c r="I997" s="48"/>
      <c r="J997" s="48"/>
      <c r="K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c r="GT997" s="48"/>
      <c r="GU997" s="48"/>
      <c r="GV997" s="48"/>
      <c r="GW997" s="48"/>
      <c r="GX997" s="48"/>
      <c r="GY997" s="48"/>
      <c r="GZ997" s="48"/>
      <c r="HA997" s="48"/>
      <c r="HB997" s="48"/>
      <c r="HC997" s="48"/>
      <c r="HD997" s="48"/>
      <c r="HE997" s="48"/>
      <c r="HF997" s="48"/>
      <c r="HG997" s="48"/>
      <c r="HH997" s="48"/>
      <c r="HI997" s="48"/>
      <c r="HJ997" s="48"/>
      <c r="HK997" s="48"/>
      <c r="HL997" s="48"/>
      <c r="HM997" s="48"/>
      <c r="HN997" s="48"/>
      <c r="HO997" s="48"/>
      <c r="HP997" s="48"/>
      <c r="HQ997" s="48"/>
      <c r="HR997" s="48"/>
      <c r="HS997" s="48"/>
      <c r="HT997" s="48"/>
      <c r="HU997" s="48"/>
      <c r="HV997" s="48"/>
      <c r="HW997" s="48"/>
      <c r="HX997" s="48"/>
      <c r="HY997" s="48"/>
      <c r="HZ997" s="48"/>
      <c r="IA997" s="48"/>
      <c r="IB997" s="48"/>
      <c r="IC997" s="48"/>
      <c r="ID997" s="48"/>
      <c r="IE997" s="48"/>
      <c r="IF997" s="48"/>
      <c r="IG997" s="48"/>
      <c r="IH997" s="48"/>
      <c r="II997" s="48"/>
      <c r="IJ997" s="48"/>
      <c r="IK997" s="48"/>
      <c r="IL997" s="48"/>
      <c r="IM997" s="48"/>
      <c r="IN997" s="48"/>
      <c r="IO997" s="48"/>
      <c r="IP997" s="48"/>
      <c r="IQ997" s="48"/>
      <c r="IR997" s="48"/>
      <c r="IS997" s="48"/>
      <c r="IT997" s="48"/>
      <c r="IU997" s="48"/>
      <c r="IV997" s="48"/>
    </row>
    <row r="998" spans="2:256" x14ac:dyDescent="0.2">
      <c r="B998" s="48"/>
      <c r="C998" s="48"/>
      <c r="D998" s="48"/>
      <c r="E998" s="48"/>
      <c r="F998" s="48"/>
      <c r="G998" s="48"/>
      <c r="H998" s="48"/>
      <c r="I998" s="48"/>
      <c r="J998" s="48"/>
      <c r="K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c r="GT998" s="48"/>
      <c r="GU998" s="48"/>
      <c r="GV998" s="48"/>
      <c r="GW998" s="48"/>
      <c r="GX998" s="48"/>
      <c r="GY998" s="48"/>
      <c r="GZ998" s="48"/>
      <c r="HA998" s="48"/>
      <c r="HB998" s="48"/>
      <c r="HC998" s="48"/>
      <c r="HD998" s="48"/>
      <c r="HE998" s="48"/>
      <c r="HF998" s="48"/>
      <c r="HG998" s="48"/>
      <c r="HH998" s="48"/>
      <c r="HI998" s="48"/>
      <c r="HJ998" s="48"/>
      <c r="HK998" s="48"/>
      <c r="HL998" s="48"/>
      <c r="HM998" s="48"/>
      <c r="HN998" s="48"/>
      <c r="HO998" s="48"/>
      <c r="HP998" s="48"/>
      <c r="HQ998" s="48"/>
      <c r="HR998" s="48"/>
      <c r="HS998" s="48"/>
      <c r="HT998" s="48"/>
      <c r="HU998" s="48"/>
      <c r="HV998" s="48"/>
      <c r="HW998" s="48"/>
      <c r="HX998" s="48"/>
      <c r="HY998" s="48"/>
      <c r="HZ998" s="48"/>
      <c r="IA998" s="48"/>
      <c r="IB998" s="48"/>
      <c r="IC998" s="48"/>
      <c r="ID998" s="48"/>
      <c r="IE998" s="48"/>
      <c r="IF998" s="48"/>
      <c r="IG998" s="48"/>
      <c r="IH998" s="48"/>
      <c r="II998" s="48"/>
      <c r="IJ998" s="48"/>
      <c r="IK998" s="48"/>
      <c r="IL998" s="48"/>
      <c r="IM998" s="48"/>
      <c r="IN998" s="48"/>
      <c r="IO998" s="48"/>
      <c r="IP998" s="48"/>
      <c r="IQ998" s="48"/>
      <c r="IR998" s="48"/>
      <c r="IS998" s="48"/>
      <c r="IT998" s="48"/>
      <c r="IU998" s="48"/>
      <c r="IV998" s="48"/>
    </row>
    <row r="999" spans="2:256" x14ac:dyDescent="0.2">
      <c r="B999" s="48"/>
      <c r="C999" s="48"/>
      <c r="D999" s="48"/>
      <c r="E999" s="48"/>
      <c r="F999" s="48"/>
      <c r="G999" s="48"/>
      <c r="H999" s="48"/>
      <c r="I999" s="48"/>
      <c r="J999" s="48"/>
      <c r="K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M999" s="48"/>
      <c r="EN999" s="48"/>
      <c r="EO999" s="48"/>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c r="GT999" s="48"/>
      <c r="GU999" s="48"/>
      <c r="GV999" s="48"/>
      <c r="GW999" s="48"/>
      <c r="GX999" s="48"/>
      <c r="GY999" s="48"/>
      <c r="GZ999" s="48"/>
      <c r="HA999" s="48"/>
      <c r="HB999" s="48"/>
      <c r="HC999" s="48"/>
      <c r="HD999" s="48"/>
      <c r="HE999" s="48"/>
      <c r="HF999" s="48"/>
      <c r="HG999" s="48"/>
      <c r="HH999" s="48"/>
      <c r="HI999" s="48"/>
      <c r="HJ999" s="48"/>
      <c r="HK999" s="48"/>
      <c r="HL999" s="48"/>
      <c r="HM999" s="48"/>
      <c r="HN999" s="48"/>
      <c r="HO999" s="48"/>
      <c r="HP999" s="48"/>
      <c r="HQ999" s="48"/>
      <c r="HR999" s="48"/>
      <c r="HS999" s="48"/>
      <c r="HT999" s="48"/>
      <c r="HU999" s="48"/>
      <c r="HV999" s="48"/>
      <c r="HW999" s="48"/>
      <c r="HX999" s="48"/>
      <c r="HY999" s="48"/>
      <c r="HZ999" s="48"/>
      <c r="IA999" s="48"/>
      <c r="IB999" s="48"/>
      <c r="IC999" s="48"/>
      <c r="ID999" s="48"/>
      <c r="IE999" s="48"/>
      <c r="IF999" s="48"/>
      <c r="IG999" s="48"/>
      <c r="IH999" s="48"/>
      <c r="II999" s="48"/>
      <c r="IJ999" s="48"/>
      <c r="IK999" s="48"/>
      <c r="IL999" s="48"/>
      <c r="IM999" s="48"/>
      <c r="IN999" s="48"/>
      <c r="IO999" s="48"/>
      <c r="IP999" s="48"/>
      <c r="IQ999" s="48"/>
      <c r="IR999" s="48"/>
      <c r="IS999" s="48"/>
      <c r="IT999" s="48"/>
      <c r="IU999" s="48"/>
      <c r="IV999" s="48"/>
    </row>
    <row r="1000" spans="2:256" x14ac:dyDescent="0.2">
      <c r="B1000" s="48"/>
      <c r="C1000" s="48"/>
      <c r="D1000" s="48"/>
      <c r="E1000" s="48"/>
      <c r="F1000" s="48"/>
      <c r="G1000" s="48"/>
      <c r="H1000" s="48"/>
      <c r="I1000" s="48"/>
      <c r="J1000" s="48"/>
      <c r="K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c r="EF1000" s="48"/>
      <c r="EG1000" s="48"/>
      <c r="EH1000" s="48"/>
      <c r="EI1000" s="48"/>
      <c r="EJ1000" s="48"/>
      <c r="EK1000" s="48"/>
      <c r="EL1000" s="48"/>
      <c r="EM1000" s="48"/>
      <c r="EN1000" s="48"/>
      <c r="EO1000" s="48"/>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c r="GT1000" s="48"/>
      <c r="GU1000" s="48"/>
      <c r="GV1000" s="48"/>
      <c r="GW1000" s="48"/>
      <c r="GX1000" s="48"/>
      <c r="GY1000" s="48"/>
      <c r="GZ1000" s="48"/>
      <c r="HA1000" s="48"/>
      <c r="HB1000" s="48"/>
      <c r="HC1000" s="48"/>
      <c r="HD1000" s="48"/>
      <c r="HE1000" s="48"/>
      <c r="HF1000" s="48"/>
      <c r="HG1000" s="48"/>
      <c r="HH1000" s="48"/>
      <c r="HI1000" s="48"/>
      <c r="HJ1000" s="48"/>
      <c r="HK1000" s="48"/>
      <c r="HL1000" s="48"/>
      <c r="HM1000" s="48"/>
      <c r="HN1000" s="48"/>
      <c r="HO1000" s="48"/>
      <c r="HP1000" s="48"/>
      <c r="HQ1000" s="48"/>
      <c r="HR1000" s="48"/>
      <c r="HS1000" s="48"/>
      <c r="HT1000" s="48"/>
      <c r="HU1000" s="48"/>
      <c r="HV1000" s="48"/>
      <c r="HW1000" s="48"/>
      <c r="HX1000" s="48"/>
      <c r="HY1000" s="48"/>
      <c r="HZ1000" s="48"/>
      <c r="IA1000" s="48"/>
      <c r="IB1000" s="48"/>
      <c r="IC1000" s="48"/>
      <c r="ID1000" s="48"/>
      <c r="IE1000" s="48"/>
      <c r="IF1000" s="48"/>
      <c r="IG1000" s="48"/>
      <c r="IH1000" s="48"/>
      <c r="II1000" s="48"/>
      <c r="IJ1000" s="48"/>
      <c r="IK1000" s="48"/>
      <c r="IL1000" s="48"/>
      <c r="IM1000" s="48"/>
      <c r="IN1000" s="48"/>
      <c r="IO1000" s="48"/>
      <c r="IP1000" s="48"/>
      <c r="IQ1000" s="48"/>
      <c r="IR1000" s="48"/>
      <c r="IS1000" s="48"/>
      <c r="IT1000" s="48"/>
      <c r="IU1000" s="48"/>
      <c r="IV1000" s="48"/>
    </row>
    <row r="1001" spans="2:256" x14ac:dyDescent="0.2">
      <c r="B1001" s="48"/>
      <c r="C1001" s="48"/>
      <c r="D1001" s="48"/>
      <c r="E1001" s="48"/>
      <c r="F1001" s="48"/>
      <c r="G1001" s="48"/>
      <c r="H1001" s="48"/>
      <c r="I1001" s="48"/>
      <c r="J1001" s="48"/>
      <c r="K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M1001" s="48"/>
      <c r="EN1001" s="48"/>
      <c r="EO1001" s="48"/>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c r="GL1001" s="48"/>
      <c r="GM1001" s="48"/>
      <c r="GN1001" s="48"/>
      <c r="GO1001" s="48"/>
      <c r="GP1001" s="48"/>
      <c r="GQ1001" s="48"/>
      <c r="GR1001" s="48"/>
      <c r="GS1001" s="48"/>
      <c r="GT1001" s="48"/>
      <c r="GU1001" s="48"/>
      <c r="GV1001" s="48"/>
      <c r="GW1001" s="48"/>
      <c r="GX1001" s="48"/>
      <c r="GY1001" s="48"/>
      <c r="GZ1001" s="48"/>
      <c r="HA1001" s="48"/>
      <c r="HB1001" s="48"/>
      <c r="HC1001" s="48"/>
      <c r="HD1001" s="48"/>
      <c r="HE1001" s="48"/>
      <c r="HF1001" s="48"/>
      <c r="HG1001" s="48"/>
      <c r="HH1001" s="48"/>
      <c r="HI1001" s="48"/>
      <c r="HJ1001" s="48"/>
      <c r="HK1001" s="48"/>
      <c r="HL1001" s="48"/>
      <c r="HM1001" s="48"/>
      <c r="HN1001" s="48"/>
      <c r="HO1001" s="48"/>
      <c r="HP1001" s="48"/>
      <c r="HQ1001" s="48"/>
      <c r="HR1001" s="48"/>
      <c r="HS1001" s="48"/>
      <c r="HT1001" s="48"/>
      <c r="HU1001" s="48"/>
      <c r="HV1001" s="48"/>
      <c r="HW1001" s="48"/>
      <c r="HX1001" s="48"/>
      <c r="HY1001" s="48"/>
      <c r="HZ1001" s="48"/>
      <c r="IA1001" s="48"/>
      <c r="IB1001" s="48"/>
      <c r="IC1001" s="48"/>
      <c r="ID1001" s="48"/>
      <c r="IE1001" s="48"/>
      <c r="IF1001" s="48"/>
      <c r="IG1001" s="48"/>
      <c r="IH1001" s="48"/>
      <c r="II1001" s="48"/>
      <c r="IJ1001" s="48"/>
      <c r="IK1001" s="48"/>
      <c r="IL1001" s="48"/>
      <c r="IM1001" s="48"/>
      <c r="IN1001" s="48"/>
      <c r="IO1001" s="48"/>
      <c r="IP1001" s="48"/>
      <c r="IQ1001" s="48"/>
      <c r="IR1001" s="48"/>
      <c r="IS1001" s="48"/>
      <c r="IT1001" s="48"/>
      <c r="IU1001" s="48"/>
      <c r="IV1001" s="48"/>
    </row>
    <row r="1002" spans="2:256" x14ac:dyDescent="0.2">
      <c r="B1002" s="48"/>
      <c r="C1002" s="48"/>
      <c r="D1002" s="48"/>
      <c r="E1002" s="48"/>
      <c r="F1002" s="48"/>
      <c r="G1002" s="48"/>
      <c r="H1002" s="48"/>
      <c r="I1002" s="48"/>
      <c r="J1002" s="48"/>
      <c r="K1002" s="48"/>
      <c r="O1002" s="48"/>
      <c r="P1002" s="48"/>
      <c r="Q1002" s="48"/>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c r="EF1002" s="48"/>
      <c r="EG1002" s="48"/>
      <c r="EH1002" s="48"/>
      <c r="EI1002" s="48"/>
      <c r="EJ1002" s="48"/>
      <c r="EK1002" s="48"/>
      <c r="EL1002" s="48"/>
      <c r="EM1002" s="48"/>
      <c r="EN1002" s="48"/>
      <c r="EO1002" s="48"/>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c r="GL1002" s="48"/>
      <c r="GM1002" s="48"/>
      <c r="GN1002" s="48"/>
      <c r="GO1002" s="48"/>
      <c r="GP1002" s="48"/>
      <c r="GQ1002" s="48"/>
      <c r="GR1002" s="48"/>
      <c r="GS1002" s="48"/>
      <c r="GT1002" s="48"/>
      <c r="GU1002" s="48"/>
      <c r="GV1002" s="48"/>
      <c r="GW1002" s="48"/>
      <c r="GX1002" s="48"/>
      <c r="GY1002" s="48"/>
      <c r="GZ1002" s="48"/>
      <c r="HA1002" s="48"/>
      <c r="HB1002" s="48"/>
      <c r="HC1002" s="48"/>
      <c r="HD1002" s="48"/>
      <c r="HE1002" s="48"/>
      <c r="HF1002" s="48"/>
      <c r="HG1002" s="48"/>
      <c r="HH1002" s="48"/>
      <c r="HI1002" s="48"/>
      <c r="HJ1002" s="48"/>
      <c r="HK1002" s="48"/>
      <c r="HL1002" s="48"/>
      <c r="HM1002" s="48"/>
      <c r="HN1002" s="48"/>
      <c r="HO1002" s="48"/>
      <c r="HP1002" s="48"/>
      <c r="HQ1002" s="48"/>
      <c r="HR1002" s="48"/>
      <c r="HS1002" s="48"/>
      <c r="HT1002" s="48"/>
      <c r="HU1002" s="48"/>
      <c r="HV1002" s="48"/>
      <c r="HW1002" s="48"/>
      <c r="HX1002" s="48"/>
      <c r="HY1002" s="48"/>
      <c r="HZ1002" s="48"/>
      <c r="IA1002" s="48"/>
      <c r="IB1002" s="48"/>
      <c r="IC1002" s="48"/>
      <c r="ID1002" s="48"/>
      <c r="IE1002" s="48"/>
      <c r="IF1002" s="48"/>
      <c r="IG1002" s="48"/>
      <c r="IH1002" s="48"/>
      <c r="II1002" s="48"/>
      <c r="IJ1002" s="48"/>
      <c r="IK1002" s="48"/>
      <c r="IL1002" s="48"/>
      <c r="IM1002" s="48"/>
      <c r="IN1002" s="48"/>
      <c r="IO1002" s="48"/>
      <c r="IP1002" s="48"/>
      <c r="IQ1002" s="48"/>
      <c r="IR1002" s="48"/>
      <c r="IS1002" s="48"/>
      <c r="IT1002" s="48"/>
      <c r="IU1002" s="48"/>
      <c r="IV1002" s="48"/>
    </row>
    <row r="1003" spans="2:256" x14ac:dyDescent="0.2">
      <c r="B1003" s="48"/>
      <c r="C1003" s="48"/>
      <c r="D1003" s="48"/>
      <c r="E1003" s="48"/>
      <c r="F1003" s="48"/>
      <c r="G1003" s="48"/>
      <c r="H1003" s="48"/>
      <c r="I1003" s="48"/>
      <c r="J1003" s="48"/>
      <c r="K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c r="EF1003" s="48"/>
      <c r="EG1003" s="48"/>
      <c r="EH1003" s="48"/>
      <c r="EI1003" s="48"/>
      <c r="EJ1003" s="48"/>
      <c r="EK1003" s="48"/>
      <c r="EL1003" s="48"/>
      <c r="EM1003" s="48"/>
      <c r="EN1003" s="48"/>
      <c r="EO1003" s="48"/>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c r="GL1003" s="48"/>
      <c r="GM1003" s="48"/>
      <c r="GN1003" s="48"/>
      <c r="GO1003" s="48"/>
      <c r="GP1003" s="48"/>
      <c r="GQ1003" s="48"/>
      <c r="GR1003" s="48"/>
      <c r="GS1003" s="48"/>
      <c r="GT1003" s="48"/>
      <c r="GU1003" s="48"/>
      <c r="GV1003" s="48"/>
      <c r="GW1003" s="48"/>
      <c r="GX1003" s="48"/>
      <c r="GY1003" s="48"/>
      <c r="GZ1003" s="48"/>
      <c r="HA1003" s="48"/>
      <c r="HB1003" s="48"/>
      <c r="HC1003" s="48"/>
      <c r="HD1003" s="48"/>
      <c r="HE1003" s="48"/>
      <c r="HF1003" s="48"/>
      <c r="HG1003" s="48"/>
      <c r="HH1003" s="48"/>
      <c r="HI1003" s="48"/>
      <c r="HJ1003" s="48"/>
      <c r="HK1003" s="48"/>
      <c r="HL1003" s="48"/>
      <c r="HM1003" s="48"/>
      <c r="HN1003" s="48"/>
      <c r="HO1003" s="48"/>
      <c r="HP1003" s="48"/>
      <c r="HQ1003" s="48"/>
      <c r="HR1003" s="48"/>
      <c r="HS1003" s="48"/>
      <c r="HT1003" s="48"/>
      <c r="HU1003" s="48"/>
      <c r="HV1003" s="48"/>
      <c r="HW1003" s="48"/>
      <c r="HX1003" s="48"/>
      <c r="HY1003" s="48"/>
      <c r="HZ1003" s="48"/>
      <c r="IA1003" s="48"/>
      <c r="IB1003" s="48"/>
      <c r="IC1003" s="48"/>
      <c r="ID1003" s="48"/>
      <c r="IE1003" s="48"/>
      <c r="IF1003" s="48"/>
      <c r="IG1003" s="48"/>
      <c r="IH1003" s="48"/>
      <c r="II1003" s="48"/>
      <c r="IJ1003" s="48"/>
      <c r="IK1003" s="48"/>
      <c r="IL1003" s="48"/>
      <c r="IM1003" s="48"/>
      <c r="IN1003" s="48"/>
      <c r="IO1003" s="48"/>
      <c r="IP1003" s="48"/>
      <c r="IQ1003" s="48"/>
      <c r="IR1003" s="48"/>
      <c r="IS1003" s="48"/>
      <c r="IT1003" s="48"/>
      <c r="IU1003" s="48"/>
      <c r="IV1003" s="48"/>
    </row>
    <row r="1004" spans="2:256" x14ac:dyDescent="0.2">
      <c r="B1004" s="48"/>
      <c r="C1004" s="48"/>
      <c r="D1004" s="48"/>
      <c r="E1004" s="48"/>
      <c r="F1004" s="48"/>
      <c r="G1004" s="48"/>
      <c r="H1004" s="48"/>
      <c r="I1004" s="48"/>
      <c r="J1004" s="48"/>
      <c r="K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c r="EF1004" s="48"/>
      <c r="EG1004" s="48"/>
      <c r="EH1004" s="48"/>
      <c r="EI1004" s="48"/>
      <c r="EJ1004" s="48"/>
      <c r="EK1004" s="48"/>
      <c r="EL1004" s="48"/>
      <c r="EM1004" s="48"/>
      <c r="EN1004" s="48"/>
      <c r="EO1004" s="48"/>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c r="GL1004" s="48"/>
      <c r="GM1004" s="48"/>
      <c r="GN1004" s="48"/>
      <c r="GO1004" s="48"/>
      <c r="GP1004" s="48"/>
      <c r="GQ1004" s="48"/>
      <c r="GR1004" s="48"/>
      <c r="GS1004" s="48"/>
      <c r="GT1004" s="48"/>
      <c r="GU1004" s="48"/>
      <c r="GV1004" s="48"/>
      <c r="GW1004" s="48"/>
      <c r="GX1004" s="48"/>
      <c r="GY1004" s="48"/>
      <c r="GZ1004" s="48"/>
      <c r="HA1004" s="48"/>
      <c r="HB1004" s="48"/>
      <c r="HC1004" s="48"/>
      <c r="HD1004" s="48"/>
      <c r="HE1004" s="48"/>
      <c r="HF1004" s="48"/>
      <c r="HG1004" s="48"/>
      <c r="HH1004" s="48"/>
      <c r="HI1004" s="48"/>
      <c r="HJ1004" s="48"/>
      <c r="HK1004" s="48"/>
      <c r="HL1004" s="48"/>
      <c r="HM1004" s="48"/>
      <c r="HN1004" s="48"/>
      <c r="HO1004" s="48"/>
      <c r="HP1004" s="48"/>
      <c r="HQ1004" s="48"/>
      <c r="HR1004" s="48"/>
      <c r="HS1004" s="48"/>
      <c r="HT1004" s="48"/>
      <c r="HU1004" s="48"/>
      <c r="HV1004" s="48"/>
      <c r="HW1004" s="48"/>
      <c r="HX1004" s="48"/>
      <c r="HY1004" s="48"/>
      <c r="HZ1004" s="48"/>
      <c r="IA1004" s="48"/>
      <c r="IB1004" s="48"/>
      <c r="IC1004" s="48"/>
      <c r="ID1004" s="48"/>
      <c r="IE1004" s="48"/>
      <c r="IF1004" s="48"/>
      <c r="IG1004" s="48"/>
      <c r="IH1004" s="48"/>
      <c r="II1004" s="48"/>
      <c r="IJ1004" s="48"/>
      <c r="IK1004" s="48"/>
      <c r="IL1004" s="48"/>
      <c r="IM1004" s="48"/>
      <c r="IN1004" s="48"/>
      <c r="IO1004" s="48"/>
      <c r="IP1004" s="48"/>
      <c r="IQ1004" s="48"/>
      <c r="IR1004" s="48"/>
      <c r="IS1004" s="48"/>
      <c r="IT1004" s="48"/>
      <c r="IU1004" s="48"/>
      <c r="IV1004" s="48"/>
    </row>
    <row r="1005" spans="2:256" x14ac:dyDescent="0.2">
      <c r="B1005" s="48"/>
      <c r="C1005" s="48"/>
      <c r="D1005" s="48"/>
      <c r="E1005" s="48"/>
      <c r="F1005" s="48"/>
      <c r="G1005" s="48"/>
      <c r="H1005" s="48"/>
      <c r="I1005" s="48"/>
      <c r="J1005" s="48"/>
      <c r="K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c r="EF1005" s="48"/>
      <c r="EG1005" s="48"/>
      <c r="EH1005" s="48"/>
      <c r="EI1005" s="48"/>
      <c r="EJ1005" s="48"/>
      <c r="EK1005" s="48"/>
      <c r="EL1005" s="48"/>
      <c r="EM1005" s="48"/>
      <c r="EN1005" s="48"/>
      <c r="EO1005" s="48"/>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c r="GL1005" s="48"/>
      <c r="GM1005" s="48"/>
      <c r="GN1005" s="48"/>
      <c r="GO1005" s="48"/>
      <c r="GP1005" s="48"/>
      <c r="GQ1005" s="48"/>
      <c r="GR1005" s="48"/>
      <c r="GS1005" s="48"/>
      <c r="GT1005" s="48"/>
      <c r="GU1005" s="48"/>
      <c r="GV1005" s="48"/>
      <c r="GW1005" s="48"/>
      <c r="GX1005" s="48"/>
      <c r="GY1005" s="48"/>
      <c r="GZ1005" s="48"/>
      <c r="HA1005" s="48"/>
      <c r="HB1005" s="48"/>
      <c r="HC1005" s="48"/>
      <c r="HD1005" s="48"/>
      <c r="HE1005" s="48"/>
      <c r="HF1005" s="48"/>
      <c r="HG1005" s="48"/>
      <c r="HH1005" s="48"/>
      <c r="HI1005" s="48"/>
      <c r="HJ1005" s="48"/>
      <c r="HK1005" s="48"/>
      <c r="HL1005" s="48"/>
      <c r="HM1005" s="48"/>
      <c r="HN1005" s="48"/>
      <c r="HO1005" s="48"/>
      <c r="HP1005" s="48"/>
      <c r="HQ1005" s="48"/>
      <c r="HR1005" s="48"/>
      <c r="HS1005" s="48"/>
      <c r="HT1005" s="48"/>
      <c r="HU1005" s="48"/>
      <c r="HV1005" s="48"/>
      <c r="HW1005" s="48"/>
      <c r="HX1005" s="48"/>
      <c r="HY1005" s="48"/>
      <c r="HZ1005" s="48"/>
      <c r="IA1005" s="48"/>
      <c r="IB1005" s="48"/>
      <c r="IC1005" s="48"/>
      <c r="ID1005" s="48"/>
      <c r="IE1005" s="48"/>
      <c r="IF1005" s="48"/>
      <c r="IG1005" s="48"/>
      <c r="IH1005" s="48"/>
      <c r="II1005" s="48"/>
      <c r="IJ1005" s="48"/>
      <c r="IK1005" s="48"/>
      <c r="IL1005" s="48"/>
      <c r="IM1005" s="48"/>
      <c r="IN1005" s="48"/>
      <c r="IO1005" s="48"/>
      <c r="IP1005" s="48"/>
      <c r="IQ1005" s="48"/>
      <c r="IR1005" s="48"/>
      <c r="IS1005" s="48"/>
      <c r="IT1005" s="48"/>
      <c r="IU1005" s="48"/>
      <c r="IV1005" s="48"/>
    </row>
    <row r="1006" spans="2:256" x14ac:dyDescent="0.2">
      <c r="B1006" s="48"/>
      <c r="C1006" s="48"/>
      <c r="D1006" s="48"/>
      <c r="E1006" s="48"/>
      <c r="F1006" s="48"/>
      <c r="G1006" s="48"/>
      <c r="H1006" s="48"/>
      <c r="I1006" s="48"/>
      <c r="J1006" s="48"/>
      <c r="K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M1006" s="48"/>
      <c r="EN1006" s="48"/>
      <c r="EO1006" s="48"/>
      <c r="EP1006" s="48"/>
      <c r="EQ1006" s="48"/>
      <c r="ER1006" s="48"/>
      <c r="ES1006" s="48"/>
      <c r="ET1006" s="48"/>
      <c r="EU1006" s="48"/>
      <c r="EV1006" s="48"/>
      <c r="EW1006" s="48"/>
      <c r="EX1006" s="48"/>
      <c r="EY1006" s="48"/>
      <c r="EZ1006" s="48"/>
      <c r="FA1006" s="48"/>
      <c r="FB1006" s="48"/>
      <c r="FC1006" s="48"/>
      <c r="FD1006" s="48"/>
      <c r="FE1006" s="48"/>
      <c r="FF1006" s="48"/>
      <c r="FG1006" s="48"/>
      <c r="FH1006" s="48"/>
      <c r="FI1006" s="48"/>
      <c r="FJ1006" s="48"/>
      <c r="FK1006" s="48"/>
      <c r="FL1006" s="48"/>
      <c r="FM1006" s="48"/>
      <c r="FN1006" s="48"/>
      <c r="FO1006" s="48"/>
      <c r="FP1006" s="48"/>
      <c r="FQ1006" s="48"/>
      <c r="FR1006" s="48"/>
      <c r="FS1006" s="48"/>
      <c r="FT1006" s="48"/>
      <c r="FU1006" s="48"/>
      <c r="FV1006" s="48"/>
      <c r="FW1006" s="48"/>
      <c r="FX1006" s="48"/>
      <c r="FY1006" s="48"/>
      <c r="FZ1006" s="48"/>
      <c r="GA1006" s="48"/>
      <c r="GB1006" s="48"/>
      <c r="GC1006" s="48"/>
      <c r="GD1006" s="48"/>
      <c r="GE1006" s="48"/>
      <c r="GF1006" s="48"/>
      <c r="GG1006" s="48"/>
      <c r="GH1006" s="48"/>
      <c r="GI1006" s="48"/>
      <c r="GJ1006" s="48"/>
      <c r="GK1006" s="48"/>
      <c r="GL1006" s="48"/>
      <c r="GM1006" s="48"/>
      <c r="GN1006" s="48"/>
      <c r="GO1006" s="48"/>
      <c r="GP1006" s="48"/>
      <c r="GQ1006" s="48"/>
      <c r="GR1006" s="48"/>
      <c r="GS1006" s="48"/>
      <c r="GT1006" s="48"/>
      <c r="GU1006" s="48"/>
      <c r="GV1006" s="48"/>
      <c r="GW1006" s="48"/>
      <c r="GX1006" s="48"/>
      <c r="GY1006" s="48"/>
      <c r="GZ1006" s="48"/>
      <c r="HA1006" s="48"/>
      <c r="HB1006" s="48"/>
      <c r="HC1006" s="48"/>
      <c r="HD1006" s="48"/>
      <c r="HE1006" s="48"/>
      <c r="HF1006" s="48"/>
      <c r="HG1006" s="48"/>
      <c r="HH1006" s="48"/>
      <c r="HI1006" s="48"/>
      <c r="HJ1006" s="48"/>
      <c r="HK1006" s="48"/>
      <c r="HL1006" s="48"/>
      <c r="HM1006" s="48"/>
      <c r="HN1006" s="48"/>
      <c r="HO1006" s="48"/>
      <c r="HP1006" s="48"/>
      <c r="HQ1006" s="48"/>
      <c r="HR1006" s="48"/>
      <c r="HS1006" s="48"/>
      <c r="HT1006" s="48"/>
      <c r="HU1006" s="48"/>
      <c r="HV1006" s="48"/>
      <c r="HW1006" s="48"/>
      <c r="HX1006" s="48"/>
      <c r="HY1006" s="48"/>
      <c r="HZ1006" s="48"/>
      <c r="IA1006" s="48"/>
      <c r="IB1006" s="48"/>
      <c r="IC1006" s="48"/>
      <c r="ID1006" s="48"/>
      <c r="IE1006" s="48"/>
      <c r="IF1006" s="48"/>
      <c r="IG1006" s="48"/>
      <c r="IH1006" s="48"/>
      <c r="II1006" s="48"/>
      <c r="IJ1006" s="48"/>
      <c r="IK1006" s="48"/>
      <c r="IL1006" s="48"/>
      <c r="IM1006" s="48"/>
      <c r="IN1006" s="48"/>
      <c r="IO1006" s="48"/>
      <c r="IP1006" s="48"/>
      <c r="IQ1006" s="48"/>
      <c r="IR1006" s="48"/>
      <c r="IS1006" s="48"/>
      <c r="IT1006" s="48"/>
      <c r="IU1006" s="48"/>
      <c r="IV1006" s="48"/>
    </row>
    <row r="1007" spans="2:256" x14ac:dyDescent="0.2">
      <c r="B1007" s="48"/>
      <c r="C1007" s="48"/>
      <c r="D1007" s="48"/>
      <c r="E1007" s="48"/>
      <c r="F1007" s="48"/>
      <c r="G1007" s="48"/>
      <c r="H1007" s="48"/>
      <c r="I1007" s="48"/>
      <c r="J1007" s="48"/>
      <c r="K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M1007" s="48"/>
      <c r="EN1007" s="48"/>
      <c r="EO1007" s="48"/>
      <c r="EP1007" s="48"/>
      <c r="EQ1007" s="48"/>
      <c r="ER1007" s="48"/>
      <c r="ES1007" s="48"/>
      <c r="ET1007" s="48"/>
      <c r="EU1007" s="48"/>
      <c r="EV1007" s="48"/>
      <c r="EW1007" s="48"/>
      <c r="EX1007" s="48"/>
      <c r="EY1007" s="48"/>
      <c r="EZ1007" s="48"/>
      <c r="FA1007" s="48"/>
      <c r="FB1007" s="48"/>
      <c r="FC1007" s="48"/>
      <c r="FD1007" s="48"/>
      <c r="FE1007" s="48"/>
      <c r="FF1007" s="48"/>
      <c r="FG1007" s="48"/>
      <c r="FH1007" s="48"/>
      <c r="FI1007" s="48"/>
      <c r="FJ1007" s="48"/>
      <c r="FK1007" s="48"/>
      <c r="FL1007" s="48"/>
      <c r="FM1007" s="48"/>
      <c r="FN1007" s="48"/>
      <c r="FO1007" s="48"/>
      <c r="FP1007" s="48"/>
      <c r="FQ1007" s="48"/>
      <c r="FR1007" s="48"/>
      <c r="FS1007" s="48"/>
      <c r="FT1007" s="48"/>
      <c r="FU1007" s="48"/>
      <c r="FV1007" s="48"/>
      <c r="FW1007" s="48"/>
      <c r="FX1007" s="48"/>
      <c r="FY1007" s="48"/>
      <c r="FZ1007" s="48"/>
      <c r="GA1007" s="48"/>
      <c r="GB1007" s="48"/>
      <c r="GC1007" s="48"/>
      <c r="GD1007" s="48"/>
      <c r="GE1007" s="48"/>
      <c r="GF1007" s="48"/>
      <c r="GG1007" s="48"/>
      <c r="GH1007" s="48"/>
      <c r="GI1007" s="48"/>
      <c r="GJ1007" s="48"/>
      <c r="GK1007" s="48"/>
      <c r="GL1007" s="48"/>
      <c r="GM1007" s="48"/>
      <c r="GN1007" s="48"/>
      <c r="GO1007" s="48"/>
      <c r="GP1007" s="48"/>
      <c r="GQ1007" s="48"/>
      <c r="GR1007" s="48"/>
      <c r="GS1007" s="48"/>
      <c r="GT1007" s="48"/>
      <c r="GU1007" s="48"/>
      <c r="GV1007" s="48"/>
      <c r="GW1007" s="48"/>
      <c r="GX1007" s="48"/>
      <c r="GY1007" s="48"/>
      <c r="GZ1007" s="48"/>
      <c r="HA1007" s="48"/>
      <c r="HB1007" s="48"/>
      <c r="HC1007" s="48"/>
      <c r="HD1007" s="48"/>
      <c r="HE1007" s="48"/>
      <c r="HF1007" s="48"/>
      <c r="HG1007" s="48"/>
      <c r="HH1007" s="48"/>
      <c r="HI1007" s="48"/>
      <c r="HJ1007" s="48"/>
      <c r="HK1007" s="48"/>
      <c r="HL1007" s="48"/>
      <c r="HM1007" s="48"/>
      <c r="HN1007" s="48"/>
      <c r="HO1007" s="48"/>
      <c r="HP1007" s="48"/>
      <c r="HQ1007" s="48"/>
      <c r="HR1007" s="48"/>
      <c r="HS1007" s="48"/>
      <c r="HT1007" s="48"/>
      <c r="HU1007" s="48"/>
      <c r="HV1007" s="48"/>
      <c r="HW1007" s="48"/>
      <c r="HX1007" s="48"/>
      <c r="HY1007" s="48"/>
      <c r="HZ1007" s="48"/>
      <c r="IA1007" s="48"/>
      <c r="IB1007" s="48"/>
      <c r="IC1007" s="48"/>
      <c r="ID1007" s="48"/>
      <c r="IE1007" s="48"/>
      <c r="IF1007" s="48"/>
      <c r="IG1007" s="48"/>
      <c r="IH1007" s="48"/>
      <c r="II1007" s="48"/>
      <c r="IJ1007" s="48"/>
      <c r="IK1007" s="48"/>
      <c r="IL1007" s="48"/>
      <c r="IM1007" s="48"/>
      <c r="IN1007" s="48"/>
      <c r="IO1007" s="48"/>
      <c r="IP1007" s="48"/>
      <c r="IQ1007" s="48"/>
      <c r="IR1007" s="48"/>
      <c r="IS1007" s="48"/>
      <c r="IT1007" s="48"/>
      <c r="IU1007" s="48"/>
      <c r="IV1007" s="48"/>
    </row>
    <row r="1008" spans="2:256" x14ac:dyDescent="0.2">
      <c r="B1008" s="48"/>
      <c r="C1008" s="48"/>
      <c r="D1008" s="48"/>
      <c r="E1008" s="48"/>
      <c r="F1008" s="48"/>
      <c r="G1008" s="48"/>
      <c r="H1008" s="48"/>
      <c r="I1008" s="48"/>
      <c r="J1008" s="48"/>
      <c r="K1008" s="48"/>
      <c r="O1008" s="48"/>
      <c r="P1008" s="48"/>
      <c r="Q1008" s="48"/>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M1008" s="48"/>
      <c r="EN1008" s="48"/>
      <c r="EO1008" s="48"/>
      <c r="EP1008" s="48"/>
      <c r="EQ1008" s="48"/>
      <c r="ER1008" s="48"/>
      <c r="ES1008" s="48"/>
      <c r="ET1008" s="48"/>
      <c r="EU1008" s="48"/>
      <c r="EV1008" s="48"/>
      <c r="EW1008" s="48"/>
      <c r="EX1008" s="48"/>
      <c r="EY1008" s="48"/>
      <c r="EZ1008" s="48"/>
      <c r="FA1008" s="48"/>
      <c r="FB1008" s="48"/>
      <c r="FC1008" s="48"/>
      <c r="FD1008" s="48"/>
      <c r="FE1008" s="48"/>
      <c r="FF1008" s="48"/>
      <c r="FG1008" s="48"/>
      <c r="FH1008" s="48"/>
      <c r="FI1008" s="48"/>
      <c r="FJ1008" s="48"/>
      <c r="FK1008" s="48"/>
      <c r="FL1008" s="48"/>
      <c r="FM1008" s="48"/>
      <c r="FN1008" s="48"/>
      <c r="FO1008" s="48"/>
      <c r="FP1008" s="48"/>
      <c r="FQ1008" s="48"/>
      <c r="FR1008" s="48"/>
      <c r="FS1008" s="48"/>
      <c r="FT1008" s="48"/>
      <c r="FU1008" s="48"/>
      <c r="FV1008" s="48"/>
      <c r="FW1008" s="48"/>
      <c r="FX1008" s="48"/>
      <c r="FY1008" s="48"/>
      <c r="FZ1008" s="48"/>
      <c r="GA1008" s="48"/>
      <c r="GB1008" s="48"/>
      <c r="GC1008" s="48"/>
      <c r="GD1008" s="48"/>
      <c r="GE1008" s="48"/>
      <c r="GF1008" s="48"/>
      <c r="GG1008" s="48"/>
      <c r="GH1008" s="48"/>
      <c r="GI1008" s="48"/>
      <c r="GJ1008" s="48"/>
      <c r="GK1008" s="48"/>
      <c r="GL1008" s="48"/>
      <c r="GM1008" s="48"/>
      <c r="GN1008" s="48"/>
      <c r="GO1008" s="48"/>
      <c r="GP1008" s="48"/>
      <c r="GQ1008" s="48"/>
      <c r="GR1008" s="48"/>
      <c r="GS1008" s="48"/>
      <c r="GT1008" s="48"/>
      <c r="GU1008" s="48"/>
      <c r="GV1008" s="48"/>
      <c r="GW1008" s="48"/>
      <c r="GX1008" s="48"/>
      <c r="GY1008" s="48"/>
      <c r="GZ1008" s="48"/>
      <c r="HA1008" s="48"/>
      <c r="HB1008" s="48"/>
      <c r="HC1008" s="48"/>
      <c r="HD1008" s="48"/>
      <c r="HE1008" s="48"/>
      <c r="HF1008" s="48"/>
      <c r="HG1008" s="48"/>
      <c r="HH1008" s="48"/>
      <c r="HI1008" s="48"/>
      <c r="HJ1008" s="48"/>
      <c r="HK1008" s="48"/>
      <c r="HL1008" s="48"/>
      <c r="HM1008" s="48"/>
      <c r="HN1008" s="48"/>
      <c r="HO1008" s="48"/>
      <c r="HP1008" s="48"/>
      <c r="HQ1008" s="48"/>
      <c r="HR1008" s="48"/>
      <c r="HS1008" s="48"/>
      <c r="HT1008" s="48"/>
      <c r="HU1008" s="48"/>
      <c r="HV1008" s="48"/>
      <c r="HW1008" s="48"/>
      <c r="HX1008" s="48"/>
      <c r="HY1008" s="48"/>
      <c r="HZ1008" s="48"/>
      <c r="IA1008" s="48"/>
      <c r="IB1008" s="48"/>
      <c r="IC1008" s="48"/>
      <c r="ID1008" s="48"/>
      <c r="IE1008" s="48"/>
      <c r="IF1008" s="48"/>
      <c r="IG1008" s="48"/>
      <c r="IH1008" s="48"/>
      <c r="II1008" s="48"/>
      <c r="IJ1008" s="48"/>
      <c r="IK1008" s="48"/>
      <c r="IL1008" s="48"/>
      <c r="IM1008" s="48"/>
      <c r="IN1008" s="48"/>
      <c r="IO1008" s="48"/>
      <c r="IP1008" s="48"/>
      <c r="IQ1008" s="48"/>
      <c r="IR1008" s="48"/>
      <c r="IS1008" s="48"/>
      <c r="IT1008" s="48"/>
      <c r="IU1008" s="48"/>
      <c r="IV1008" s="48"/>
    </row>
    <row r="1009" spans="2:256" x14ac:dyDescent="0.2">
      <c r="B1009" s="48"/>
      <c r="C1009" s="48"/>
      <c r="D1009" s="48"/>
      <c r="E1009" s="48"/>
      <c r="F1009" s="48"/>
      <c r="G1009" s="48"/>
      <c r="H1009" s="48"/>
      <c r="I1009" s="48"/>
      <c r="J1009" s="48"/>
      <c r="K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M1009" s="48"/>
      <c r="EN1009" s="48"/>
      <c r="EO1009" s="48"/>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c r="GL1009" s="48"/>
      <c r="GM1009" s="48"/>
      <c r="GN1009" s="48"/>
      <c r="GO1009" s="48"/>
      <c r="GP1009" s="48"/>
      <c r="GQ1009" s="48"/>
      <c r="GR1009" s="48"/>
      <c r="GS1009" s="48"/>
      <c r="GT1009" s="48"/>
      <c r="GU1009" s="48"/>
      <c r="GV1009" s="48"/>
      <c r="GW1009" s="48"/>
      <c r="GX1009" s="48"/>
      <c r="GY1009" s="48"/>
      <c r="GZ1009" s="48"/>
      <c r="HA1009" s="48"/>
      <c r="HB1009" s="48"/>
      <c r="HC1009" s="48"/>
      <c r="HD1009" s="48"/>
      <c r="HE1009" s="48"/>
      <c r="HF1009" s="48"/>
      <c r="HG1009" s="48"/>
      <c r="HH1009" s="48"/>
      <c r="HI1009" s="48"/>
      <c r="HJ1009" s="48"/>
      <c r="HK1009" s="48"/>
      <c r="HL1009" s="48"/>
      <c r="HM1009" s="48"/>
      <c r="HN1009" s="48"/>
      <c r="HO1009" s="48"/>
      <c r="HP1009" s="48"/>
      <c r="HQ1009" s="48"/>
      <c r="HR1009" s="48"/>
      <c r="HS1009" s="48"/>
      <c r="HT1009" s="48"/>
      <c r="HU1009" s="48"/>
      <c r="HV1009" s="48"/>
      <c r="HW1009" s="48"/>
      <c r="HX1009" s="48"/>
      <c r="HY1009" s="48"/>
      <c r="HZ1009" s="48"/>
      <c r="IA1009" s="48"/>
      <c r="IB1009" s="48"/>
      <c r="IC1009" s="48"/>
      <c r="ID1009" s="48"/>
      <c r="IE1009" s="48"/>
      <c r="IF1009" s="48"/>
      <c r="IG1009" s="48"/>
      <c r="IH1009" s="48"/>
      <c r="II1009" s="48"/>
      <c r="IJ1009" s="48"/>
      <c r="IK1009" s="48"/>
      <c r="IL1009" s="48"/>
      <c r="IM1009" s="48"/>
      <c r="IN1009" s="48"/>
      <c r="IO1009" s="48"/>
      <c r="IP1009" s="48"/>
      <c r="IQ1009" s="48"/>
      <c r="IR1009" s="48"/>
      <c r="IS1009" s="48"/>
      <c r="IT1009" s="48"/>
      <c r="IU1009" s="48"/>
      <c r="IV1009" s="48"/>
    </row>
    <row r="1010" spans="2:256" x14ac:dyDescent="0.2">
      <c r="B1010" s="48"/>
      <c r="C1010" s="48"/>
      <c r="D1010" s="48"/>
      <c r="E1010" s="48"/>
      <c r="F1010" s="48"/>
      <c r="G1010" s="48"/>
      <c r="H1010" s="48"/>
      <c r="I1010" s="48"/>
      <c r="J1010" s="48"/>
      <c r="K1010" s="48"/>
      <c r="O1010" s="48"/>
      <c r="P1010" s="48"/>
      <c r="Q1010" s="48"/>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M1010" s="48"/>
      <c r="EN1010" s="48"/>
      <c r="EO1010" s="48"/>
      <c r="EP1010" s="48"/>
      <c r="EQ1010" s="48"/>
      <c r="ER1010" s="48"/>
      <c r="ES1010" s="48"/>
      <c r="ET1010" s="48"/>
      <c r="EU1010" s="48"/>
      <c r="EV1010" s="48"/>
      <c r="EW1010" s="48"/>
      <c r="EX1010" s="48"/>
      <c r="EY1010" s="48"/>
      <c r="EZ1010" s="48"/>
      <c r="FA1010" s="48"/>
      <c r="FB1010" s="48"/>
      <c r="FC1010" s="48"/>
      <c r="FD1010" s="48"/>
      <c r="FE1010" s="48"/>
      <c r="FF1010" s="48"/>
      <c r="FG1010" s="48"/>
      <c r="FH1010" s="48"/>
      <c r="FI1010" s="48"/>
      <c r="FJ1010" s="48"/>
      <c r="FK1010" s="48"/>
      <c r="FL1010" s="48"/>
      <c r="FM1010" s="48"/>
      <c r="FN1010" s="48"/>
      <c r="FO1010" s="48"/>
      <c r="FP1010" s="48"/>
      <c r="FQ1010" s="48"/>
      <c r="FR1010" s="48"/>
      <c r="FS1010" s="48"/>
      <c r="FT1010" s="48"/>
      <c r="FU1010" s="48"/>
      <c r="FV1010" s="48"/>
      <c r="FW1010" s="48"/>
      <c r="FX1010" s="48"/>
      <c r="FY1010" s="48"/>
      <c r="FZ1010" s="48"/>
      <c r="GA1010" s="48"/>
      <c r="GB1010" s="48"/>
      <c r="GC1010" s="48"/>
      <c r="GD1010" s="48"/>
      <c r="GE1010" s="48"/>
      <c r="GF1010" s="48"/>
      <c r="GG1010" s="48"/>
      <c r="GH1010" s="48"/>
      <c r="GI1010" s="48"/>
      <c r="GJ1010" s="48"/>
      <c r="GK1010" s="48"/>
      <c r="GL1010" s="48"/>
      <c r="GM1010" s="48"/>
      <c r="GN1010" s="48"/>
      <c r="GO1010" s="48"/>
      <c r="GP1010" s="48"/>
      <c r="GQ1010" s="48"/>
      <c r="GR1010" s="48"/>
      <c r="GS1010" s="48"/>
      <c r="GT1010" s="48"/>
      <c r="GU1010" s="48"/>
      <c r="GV1010" s="48"/>
      <c r="GW1010" s="48"/>
      <c r="GX1010" s="48"/>
      <c r="GY1010" s="48"/>
      <c r="GZ1010" s="48"/>
      <c r="HA1010" s="48"/>
      <c r="HB1010" s="48"/>
      <c r="HC1010" s="48"/>
      <c r="HD1010" s="48"/>
      <c r="HE1010" s="48"/>
      <c r="HF1010" s="48"/>
      <c r="HG1010" s="48"/>
      <c r="HH1010" s="48"/>
      <c r="HI1010" s="48"/>
      <c r="HJ1010" s="48"/>
      <c r="HK1010" s="48"/>
      <c r="HL1010" s="48"/>
      <c r="HM1010" s="48"/>
      <c r="HN1010" s="48"/>
      <c r="HO1010" s="48"/>
      <c r="HP1010" s="48"/>
      <c r="HQ1010" s="48"/>
      <c r="HR1010" s="48"/>
      <c r="HS1010" s="48"/>
      <c r="HT1010" s="48"/>
      <c r="HU1010" s="48"/>
      <c r="HV1010" s="48"/>
      <c r="HW1010" s="48"/>
      <c r="HX1010" s="48"/>
      <c r="HY1010" s="48"/>
      <c r="HZ1010" s="48"/>
      <c r="IA1010" s="48"/>
      <c r="IB1010" s="48"/>
      <c r="IC1010" s="48"/>
      <c r="ID1010" s="48"/>
      <c r="IE1010" s="48"/>
      <c r="IF1010" s="48"/>
      <c r="IG1010" s="48"/>
      <c r="IH1010" s="48"/>
      <c r="II1010" s="48"/>
      <c r="IJ1010" s="48"/>
      <c r="IK1010" s="48"/>
      <c r="IL1010" s="48"/>
      <c r="IM1010" s="48"/>
      <c r="IN1010" s="48"/>
      <c r="IO1010" s="48"/>
      <c r="IP1010" s="48"/>
      <c r="IQ1010" s="48"/>
      <c r="IR1010" s="48"/>
      <c r="IS1010" s="48"/>
      <c r="IT1010" s="48"/>
      <c r="IU1010" s="48"/>
      <c r="IV1010" s="48"/>
    </row>
    <row r="1011" spans="2:256" x14ac:dyDescent="0.2">
      <c r="B1011" s="48"/>
      <c r="C1011" s="48"/>
      <c r="D1011" s="48"/>
      <c r="E1011" s="48"/>
      <c r="F1011" s="48"/>
      <c r="G1011" s="48"/>
      <c r="H1011" s="48"/>
      <c r="I1011" s="48"/>
      <c r="J1011" s="48"/>
      <c r="K1011" s="48"/>
      <c r="O1011" s="48"/>
      <c r="P1011" s="48"/>
      <c r="Q1011" s="48"/>
      <c r="R1011" s="48"/>
      <c r="S1011" s="48"/>
      <c r="T1011" s="48"/>
      <c r="U1011" s="48"/>
      <c r="V1011" s="48"/>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c r="EF1011" s="48"/>
      <c r="EG1011" s="48"/>
      <c r="EH1011" s="48"/>
      <c r="EI1011" s="48"/>
      <c r="EJ1011" s="48"/>
      <c r="EK1011" s="48"/>
      <c r="EL1011" s="48"/>
      <c r="EM1011" s="48"/>
      <c r="EN1011" s="48"/>
      <c r="EO1011" s="48"/>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c r="GL1011" s="48"/>
      <c r="GM1011" s="48"/>
      <c r="GN1011" s="48"/>
      <c r="GO1011" s="48"/>
      <c r="GP1011" s="48"/>
      <c r="GQ1011" s="48"/>
      <c r="GR1011" s="48"/>
      <c r="GS1011" s="48"/>
      <c r="GT1011" s="48"/>
      <c r="GU1011" s="48"/>
      <c r="GV1011" s="48"/>
      <c r="GW1011" s="48"/>
      <c r="GX1011" s="48"/>
      <c r="GY1011" s="48"/>
      <c r="GZ1011" s="48"/>
      <c r="HA1011" s="48"/>
      <c r="HB1011" s="48"/>
      <c r="HC1011" s="48"/>
      <c r="HD1011" s="48"/>
      <c r="HE1011" s="48"/>
      <c r="HF1011" s="48"/>
      <c r="HG1011" s="48"/>
      <c r="HH1011" s="48"/>
      <c r="HI1011" s="48"/>
      <c r="HJ1011" s="48"/>
      <c r="HK1011" s="48"/>
      <c r="HL1011" s="48"/>
      <c r="HM1011" s="48"/>
      <c r="HN1011" s="48"/>
      <c r="HO1011" s="48"/>
      <c r="HP1011" s="48"/>
      <c r="HQ1011" s="48"/>
      <c r="HR1011" s="48"/>
      <c r="HS1011" s="48"/>
      <c r="HT1011" s="48"/>
      <c r="HU1011" s="48"/>
      <c r="HV1011" s="48"/>
      <c r="HW1011" s="48"/>
      <c r="HX1011" s="48"/>
      <c r="HY1011" s="48"/>
      <c r="HZ1011" s="48"/>
      <c r="IA1011" s="48"/>
      <c r="IB1011" s="48"/>
      <c r="IC1011" s="48"/>
      <c r="ID1011" s="48"/>
      <c r="IE1011" s="48"/>
      <c r="IF1011" s="48"/>
      <c r="IG1011" s="48"/>
      <c r="IH1011" s="48"/>
      <c r="II1011" s="48"/>
      <c r="IJ1011" s="48"/>
      <c r="IK1011" s="48"/>
      <c r="IL1011" s="48"/>
      <c r="IM1011" s="48"/>
      <c r="IN1011" s="48"/>
      <c r="IO1011" s="48"/>
      <c r="IP1011" s="48"/>
      <c r="IQ1011" s="48"/>
      <c r="IR1011" s="48"/>
      <c r="IS1011" s="48"/>
      <c r="IT1011" s="48"/>
      <c r="IU1011" s="48"/>
      <c r="IV1011" s="48"/>
    </row>
    <row r="1012" spans="2:256" x14ac:dyDescent="0.2">
      <c r="B1012" s="48"/>
      <c r="C1012" s="48"/>
      <c r="D1012" s="48"/>
      <c r="E1012" s="48"/>
      <c r="F1012" s="48"/>
      <c r="G1012" s="48"/>
      <c r="H1012" s="48"/>
      <c r="I1012" s="48"/>
      <c r="J1012" s="48"/>
      <c r="K1012" s="48"/>
      <c r="O1012" s="48"/>
      <c r="P1012" s="48"/>
      <c r="Q1012" s="48"/>
      <c r="R1012" s="48"/>
      <c r="S1012" s="48"/>
      <c r="T1012" s="48"/>
      <c r="U1012" s="48"/>
      <c r="V1012" s="48"/>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c r="EF1012" s="48"/>
      <c r="EG1012" s="48"/>
      <c r="EH1012" s="48"/>
      <c r="EI1012" s="48"/>
      <c r="EJ1012" s="48"/>
      <c r="EK1012" s="48"/>
      <c r="EL1012" s="48"/>
      <c r="EM1012" s="48"/>
      <c r="EN1012" s="48"/>
      <c r="EO1012" s="48"/>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c r="GL1012" s="48"/>
      <c r="GM1012" s="48"/>
      <c r="GN1012" s="48"/>
      <c r="GO1012" s="48"/>
      <c r="GP1012" s="48"/>
      <c r="GQ1012" s="48"/>
      <c r="GR1012" s="48"/>
      <c r="GS1012" s="48"/>
      <c r="GT1012" s="48"/>
      <c r="GU1012" s="48"/>
      <c r="GV1012" s="48"/>
      <c r="GW1012" s="48"/>
      <c r="GX1012" s="48"/>
      <c r="GY1012" s="48"/>
      <c r="GZ1012" s="48"/>
      <c r="HA1012" s="48"/>
      <c r="HB1012" s="48"/>
      <c r="HC1012" s="48"/>
      <c r="HD1012" s="48"/>
      <c r="HE1012" s="48"/>
      <c r="HF1012" s="48"/>
      <c r="HG1012" s="48"/>
      <c r="HH1012" s="48"/>
      <c r="HI1012" s="48"/>
      <c r="HJ1012" s="48"/>
      <c r="HK1012" s="48"/>
      <c r="HL1012" s="48"/>
      <c r="HM1012" s="48"/>
      <c r="HN1012" s="48"/>
      <c r="HO1012" s="48"/>
      <c r="HP1012" s="48"/>
      <c r="HQ1012" s="48"/>
      <c r="HR1012" s="48"/>
      <c r="HS1012" s="48"/>
      <c r="HT1012" s="48"/>
      <c r="HU1012" s="48"/>
      <c r="HV1012" s="48"/>
      <c r="HW1012" s="48"/>
      <c r="HX1012" s="48"/>
      <c r="HY1012" s="48"/>
      <c r="HZ1012" s="48"/>
      <c r="IA1012" s="48"/>
      <c r="IB1012" s="48"/>
      <c r="IC1012" s="48"/>
      <c r="ID1012" s="48"/>
      <c r="IE1012" s="48"/>
      <c r="IF1012" s="48"/>
      <c r="IG1012" s="48"/>
      <c r="IH1012" s="48"/>
      <c r="II1012" s="48"/>
      <c r="IJ1012" s="48"/>
      <c r="IK1012" s="48"/>
      <c r="IL1012" s="48"/>
      <c r="IM1012" s="48"/>
      <c r="IN1012" s="48"/>
      <c r="IO1012" s="48"/>
      <c r="IP1012" s="48"/>
      <c r="IQ1012" s="48"/>
      <c r="IR1012" s="48"/>
      <c r="IS1012" s="48"/>
      <c r="IT1012" s="48"/>
      <c r="IU1012" s="48"/>
      <c r="IV1012" s="48"/>
    </row>
    <row r="1013" spans="2:256" x14ac:dyDescent="0.2">
      <c r="B1013" s="48"/>
      <c r="C1013" s="48"/>
      <c r="D1013" s="48"/>
      <c r="E1013" s="48"/>
      <c r="F1013" s="48"/>
      <c r="G1013" s="48"/>
      <c r="H1013" s="48"/>
      <c r="I1013" s="48"/>
      <c r="J1013" s="48"/>
      <c r="K1013" s="48"/>
      <c r="O1013" s="48"/>
      <c r="P1013" s="48"/>
      <c r="Q1013" s="48"/>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M1013" s="48"/>
      <c r="EN1013" s="48"/>
      <c r="EO1013" s="48"/>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c r="GL1013" s="48"/>
      <c r="GM1013" s="48"/>
      <c r="GN1013" s="48"/>
      <c r="GO1013" s="48"/>
      <c r="GP1013" s="48"/>
      <c r="GQ1013" s="48"/>
      <c r="GR1013" s="48"/>
      <c r="GS1013" s="48"/>
      <c r="GT1013" s="48"/>
      <c r="GU1013" s="48"/>
      <c r="GV1013" s="48"/>
      <c r="GW1013" s="48"/>
      <c r="GX1013" s="48"/>
      <c r="GY1013" s="48"/>
      <c r="GZ1013" s="48"/>
      <c r="HA1013" s="48"/>
      <c r="HB1013" s="48"/>
      <c r="HC1013" s="48"/>
      <c r="HD1013" s="48"/>
      <c r="HE1013" s="48"/>
      <c r="HF1013" s="48"/>
      <c r="HG1013" s="48"/>
      <c r="HH1013" s="48"/>
      <c r="HI1013" s="48"/>
      <c r="HJ1013" s="48"/>
      <c r="HK1013" s="48"/>
      <c r="HL1013" s="48"/>
      <c r="HM1013" s="48"/>
      <c r="HN1013" s="48"/>
      <c r="HO1013" s="48"/>
      <c r="HP1013" s="48"/>
      <c r="HQ1013" s="48"/>
      <c r="HR1013" s="48"/>
      <c r="HS1013" s="48"/>
      <c r="HT1013" s="48"/>
      <c r="HU1013" s="48"/>
      <c r="HV1013" s="48"/>
      <c r="HW1013" s="48"/>
      <c r="HX1013" s="48"/>
      <c r="HY1013" s="48"/>
      <c r="HZ1013" s="48"/>
      <c r="IA1013" s="48"/>
      <c r="IB1013" s="48"/>
      <c r="IC1013" s="48"/>
      <c r="ID1013" s="48"/>
      <c r="IE1013" s="48"/>
      <c r="IF1013" s="48"/>
      <c r="IG1013" s="48"/>
      <c r="IH1013" s="48"/>
      <c r="II1013" s="48"/>
      <c r="IJ1013" s="48"/>
      <c r="IK1013" s="48"/>
      <c r="IL1013" s="48"/>
      <c r="IM1013" s="48"/>
      <c r="IN1013" s="48"/>
      <c r="IO1013" s="48"/>
      <c r="IP1013" s="48"/>
      <c r="IQ1013" s="48"/>
      <c r="IR1013" s="48"/>
      <c r="IS1013" s="48"/>
      <c r="IT1013" s="48"/>
      <c r="IU1013" s="48"/>
      <c r="IV1013" s="48"/>
    </row>
    <row r="1014" spans="2:256" x14ac:dyDescent="0.2">
      <c r="B1014" s="48"/>
      <c r="C1014" s="48"/>
      <c r="D1014" s="48"/>
      <c r="E1014" s="48"/>
      <c r="F1014" s="48"/>
      <c r="G1014" s="48"/>
      <c r="H1014" s="48"/>
      <c r="I1014" s="48"/>
      <c r="J1014" s="48"/>
      <c r="K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M1014" s="48"/>
      <c r="EN1014" s="48"/>
      <c r="EO1014" s="48"/>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c r="GL1014" s="48"/>
      <c r="GM1014" s="48"/>
      <c r="GN1014" s="48"/>
      <c r="GO1014" s="48"/>
      <c r="GP1014" s="48"/>
      <c r="GQ1014" s="48"/>
      <c r="GR1014" s="48"/>
      <c r="GS1014" s="48"/>
      <c r="GT1014" s="48"/>
      <c r="GU1014" s="48"/>
      <c r="GV1014" s="48"/>
      <c r="GW1014" s="48"/>
      <c r="GX1014" s="48"/>
      <c r="GY1014" s="48"/>
      <c r="GZ1014" s="48"/>
      <c r="HA1014" s="48"/>
      <c r="HB1014" s="48"/>
      <c r="HC1014" s="48"/>
      <c r="HD1014" s="48"/>
      <c r="HE1014" s="48"/>
      <c r="HF1014" s="48"/>
      <c r="HG1014" s="48"/>
      <c r="HH1014" s="48"/>
      <c r="HI1014" s="48"/>
      <c r="HJ1014" s="48"/>
      <c r="HK1014" s="48"/>
      <c r="HL1014" s="48"/>
      <c r="HM1014" s="48"/>
      <c r="HN1014" s="48"/>
      <c r="HO1014" s="48"/>
      <c r="HP1014" s="48"/>
      <c r="HQ1014" s="48"/>
      <c r="HR1014" s="48"/>
      <c r="HS1014" s="48"/>
      <c r="HT1014" s="48"/>
      <c r="HU1014" s="48"/>
      <c r="HV1014" s="48"/>
      <c r="HW1014" s="48"/>
      <c r="HX1014" s="48"/>
      <c r="HY1014" s="48"/>
      <c r="HZ1014" s="48"/>
      <c r="IA1014" s="48"/>
      <c r="IB1014" s="48"/>
      <c r="IC1014" s="48"/>
      <c r="ID1014" s="48"/>
      <c r="IE1014" s="48"/>
      <c r="IF1014" s="48"/>
      <c r="IG1014" s="48"/>
      <c r="IH1014" s="48"/>
      <c r="II1014" s="48"/>
      <c r="IJ1014" s="48"/>
      <c r="IK1014" s="48"/>
      <c r="IL1014" s="48"/>
      <c r="IM1014" s="48"/>
      <c r="IN1014" s="48"/>
      <c r="IO1014" s="48"/>
      <c r="IP1014" s="48"/>
      <c r="IQ1014" s="48"/>
      <c r="IR1014" s="48"/>
      <c r="IS1014" s="48"/>
      <c r="IT1014" s="48"/>
      <c r="IU1014" s="48"/>
      <c r="IV1014" s="48"/>
    </row>
    <row r="1015" spans="2:256" x14ac:dyDescent="0.2">
      <c r="B1015" s="48"/>
      <c r="C1015" s="48"/>
      <c r="D1015" s="48"/>
      <c r="E1015" s="48"/>
      <c r="F1015" s="48"/>
      <c r="G1015" s="48"/>
      <c r="H1015" s="48"/>
      <c r="I1015" s="48"/>
      <c r="J1015" s="48"/>
      <c r="K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M1015" s="48"/>
      <c r="EN1015" s="48"/>
      <c r="EO1015" s="48"/>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c r="GL1015" s="48"/>
      <c r="GM1015" s="48"/>
      <c r="GN1015" s="48"/>
      <c r="GO1015" s="48"/>
      <c r="GP1015" s="48"/>
      <c r="GQ1015" s="48"/>
      <c r="GR1015" s="48"/>
      <c r="GS1015" s="48"/>
      <c r="GT1015" s="48"/>
      <c r="GU1015" s="48"/>
      <c r="GV1015" s="48"/>
      <c r="GW1015" s="48"/>
      <c r="GX1015" s="48"/>
      <c r="GY1015" s="48"/>
      <c r="GZ1015" s="48"/>
      <c r="HA1015" s="48"/>
      <c r="HB1015" s="48"/>
      <c r="HC1015" s="48"/>
      <c r="HD1015" s="48"/>
      <c r="HE1015" s="48"/>
      <c r="HF1015" s="48"/>
      <c r="HG1015" s="48"/>
      <c r="HH1015" s="48"/>
      <c r="HI1015" s="48"/>
      <c r="HJ1015" s="48"/>
      <c r="HK1015" s="48"/>
      <c r="HL1015" s="48"/>
      <c r="HM1015" s="48"/>
      <c r="HN1015" s="48"/>
      <c r="HO1015" s="48"/>
      <c r="HP1015" s="48"/>
      <c r="HQ1015" s="48"/>
      <c r="HR1015" s="48"/>
      <c r="HS1015" s="48"/>
      <c r="HT1015" s="48"/>
      <c r="HU1015" s="48"/>
      <c r="HV1015" s="48"/>
      <c r="HW1015" s="48"/>
      <c r="HX1015" s="48"/>
      <c r="HY1015" s="48"/>
      <c r="HZ1015" s="48"/>
      <c r="IA1015" s="48"/>
      <c r="IB1015" s="48"/>
      <c r="IC1015" s="48"/>
      <c r="ID1015" s="48"/>
      <c r="IE1015" s="48"/>
      <c r="IF1015" s="48"/>
      <c r="IG1015" s="48"/>
      <c r="IH1015" s="48"/>
      <c r="II1015" s="48"/>
      <c r="IJ1015" s="48"/>
      <c r="IK1015" s="48"/>
      <c r="IL1015" s="48"/>
      <c r="IM1015" s="48"/>
      <c r="IN1015" s="48"/>
      <c r="IO1015" s="48"/>
      <c r="IP1015" s="48"/>
      <c r="IQ1015" s="48"/>
      <c r="IR1015" s="48"/>
      <c r="IS1015" s="48"/>
      <c r="IT1015" s="48"/>
      <c r="IU1015" s="48"/>
      <c r="IV1015" s="48"/>
    </row>
    <row r="1016" spans="2:256" x14ac:dyDescent="0.2">
      <c r="B1016" s="48"/>
      <c r="C1016" s="48"/>
      <c r="D1016" s="48"/>
      <c r="E1016" s="48"/>
      <c r="F1016" s="48"/>
      <c r="G1016" s="48"/>
      <c r="H1016" s="48"/>
      <c r="I1016" s="48"/>
      <c r="J1016" s="48"/>
      <c r="K1016" s="48"/>
      <c r="O1016" s="48"/>
      <c r="P1016" s="48"/>
      <c r="Q1016" s="48"/>
      <c r="R1016" s="48"/>
      <c r="S1016" s="48"/>
      <c r="T1016" s="48"/>
      <c r="U1016" s="48"/>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c r="EF1016" s="48"/>
      <c r="EG1016" s="48"/>
      <c r="EH1016" s="48"/>
      <c r="EI1016" s="48"/>
      <c r="EJ1016" s="48"/>
      <c r="EK1016" s="48"/>
      <c r="EL1016" s="48"/>
      <c r="EM1016" s="48"/>
      <c r="EN1016" s="48"/>
      <c r="EO1016" s="48"/>
      <c r="EP1016" s="48"/>
      <c r="EQ1016" s="48"/>
      <c r="ER1016" s="48"/>
      <c r="ES1016" s="48"/>
      <c r="ET1016" s="48"/>
      <c r="EU1016" s="48"/>
      <c r="EV1016" s="48"/>
      <c r="EW1016" s="48"/>
      <c r="EX1016" s="48"/>
      <c r="EY1016" s="48"/>
      <c r="EZ1016" s="48"/>
      <c r="FA1016" s="48"/>
      <c r="FB1016" s="48"/>
      <c r="FC1016" s="48"/>
      <c r="FD1016" s="48"/>
      <c r="FE1016" s="48"/>
      <c r="FF1016" s="48"/>
      <c r="FG1016" s="48"/>
      <c r="FH1016" s="48"/>
      <c r="FI1016" s="48"/>
      <c r="FJ1016" s="48"/>
      <c r="FK1016" s="48"/>
      <c r="FL1016" s="48"/>
      <c r="FM1016" s="48"/>
      <c r="FN1016" s="48"/>
      <c r="FO1016" s="48"/>
      <c r="FP1016" s="48"/>
      <c r="FQ1016" s="48"/>
      <c r="FR1016" s="48"/>
      <c r="FS1016" s="48"/>
      <c r="FT1016" s="48"/>
      <c r="FU1016" s="48"/>
      <c r="FV1016" s="48"/>
      <c r="FW1016" s="48"/>
      <c r="FX1016" s="48"/>
      <c r="FY1016" s="48"/>
      <c r="FZ1016" s="48"/>
      <c r="GA1016" s="48"/>
      <c r="GB1016" s="48"/>
      <c r="GC1016" s="48"/>
      <c r="GD1016" s="48"/>
      <c r="GE1016" s="48"/>
      <c r="GF1016" s="48"/>
      <c r="GG1016" s="48"/>
      <c r="GH1016" s="48"/>
      <c r="GI1016" s="48"/>
      <c r="GJ1016" s="48"/>
      <c r="GK1016" s="48"/>
      <c r="GL1016" s="48"/>
      <c r="GM1016" s="48"/>
      <c r="GN1016" s="48"/>
      <c r="GO1016" s="48"/>
      <c r="GP1016" s="48"/>
      <c r="GQ1016" s="48"/>
      <c r="GR1016" s="48"/>
      <c r="GS1016" s="48"/>
      <c r="GT1016" s="48"/>
      <c r="GU1016" s="48"/>
      <c r="GV1016" s="48"/>
      <c r="GW1016" s="48"/>
      <c r="GX1016" s="48"/>
      <c r="GY1016" s="48"/>
      <c r="GZ1016" s="48"/>
      <c r="HA1016" s="48"/>
      <c r="HB1016" s="48"/>
      <c r="HC1016" s="48"/>
      <c r="HD1016" s="48"/>
      <c r="HE1016" s="48"/>
      <c r="HF1016" s="48"/>
      <c r="HG1016" s="48"/>
      <c r="HH1016" s="48"/>
      <c r="HI1016" s="48"/>
      <c r="HJ1016" s="48"/>
      <c r="HK1016" s="48"/>
      <c r="HL1016" s="48"/>
      <c r="HM1016" s="48"/>
      <c r="HN1016" s="48"/>
      <c r="HO1016" s="48"/>
      <c r="HP1016" s="48"/>
      <c r="HQ1016" s="48"/>
      <c r="HR1016" s="48"/>
      <c r="HS1016" s="48"/>
      <c r="HT1016" s="48"/>
      <c r="HU1016" s="48"/>
      <c r="HV1016" s="48"/>
      <c r="HW1016" s="48"/>
      <c r="HX1016" s="48"/>
      <c r="HY1016" s="48"/>
      <c r="HZ1016" s="48"/>
      <c r="IA1016" s="48"/>
      <c r="IB1016" s="48"/>
      <c r="IC1016" s="48"/>
      <c r="ID1016" s="48"/>
      <c r="IE1016" s="48"/>
      <c r="IF1016" s="48"/>
      <c r="IG1016" s="48"/>
      <c r="IH1016" s="48"/>
      <c r="II1016" s="48"/>
      <c r="IJ1016" s="48"/>
      <c r="IK1016" s="48"/>
      <c r="IL1016" s="48"/>
      <c r="IM1016" s="48"/>
      <c r="IN1016" s="48"/>
      <c r="IO1016" s="48"/>
      <c r="IP1016" s="48"/>
      <c r="IQ1016" s="48"/>
      <c r="IR1016" s="48"/>
      <c r="IS1016" s="48"/>
      <c r="IT1016" s="48"/>
      <c r="IU1016" s="48"/>
      <c r="IV1016" s="48"/>
    </row>
    <row r="1017" spans="2:256" x14ac:dyDescent="0.2">
      <c r="B1017" s="48"/>
      <c r="C1017" s="48"/>
      <c r="D1017" s="48"/>
      <c r="E1017" s="48"/>
      <c r="F1017" s="48"/>
      <c r="G1017" s="48"/>
      <c r="H1017" s="48"/>
      <c r="I1017" s="48"/>
      <c r="J1017" s="48"/>
      <c r="K1017" s="48"/>
      <c r="O1017" s="48"/>
      <c r="P1017" s="48"/>
      <c r="Q1017" s="48"/>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c r="EF1017" s="48"/>
      <c r="EG1017" s="48"/>
      <c r="EH1017" s="48"/>
      <c r="EI1017" s="48"/>
      <c r="EJ1017" s="48"/>
      <c r="EK1017" s="48"/>
      <c r="EL1017" s="48"/>
      <c r="EM1017" s="48"/>
      <c r="EN1017" s="48"/>
      <c r="EO1017" s="48"/>
      <c r="EP1017" s="48"/>
      <c r="EQ1017" s="48"/>
      <c r="ER1017" s="48"/>
      <c r="ES1017" s="48"/>
      <c r="ET1017" s="48"/>
      <c r="EU1017" s="48"/>
      <c r="EV1017" s="48"/>
      <c r="EW1017" s="48"/>
      <c r="EX1017" s="48"/>
      <c r="EY1017" s="48"/>
      <c r="EZ1017" s="48"/>
      <c r="FA1017" s="48"/>
      <c r="FB1017" s="48"/>
      <c r="FC1017" s="48"/>
      <c r="FD1017" s="48"/>
      <c r="FE1017" s="48"/>
      <c r="FF1017" s="48"/>
      <c r="FG1017" s="48"/>
      <c r="FH1017" s="48"/>
      <c r="FI1017" s="48"/>
      <c r="FJ1017" s="48"/>
      <c r="FK1017" s="48"/>
      <c r="FL1017" s="48"/>
      <c r="FM1017" s="48"/>
      <c r="FN1017" s="48"/>
      <c r="FO1017" s="48"/>
      <c r="FP1017" s="48"/>
      <c r="FQ1017" s="48"/>
      <c r="FR1017" s="48"/>
      <c r="FS1017" s="48"/>
      <c r="FT1017" s="48"/>
      <c r="FU1017" s="48"/>
      <c r="FV1017" s="48"/>
      <c r="FW1017" s="48"/>
      <c r="FX1017" s="48"/>
      <c r="FY1017" s="48"/>
      <c r="FZ1017" s="48"/>
      <c r="GA1017" s="48"/>
      <c r="GB1017" s="48"/>
      <c r="GC1017" s="48"/>
      <c r="GD1017" s="48"/>
      <c r="GE1017" s="48"/>
      <c r="GF1017" s="48"/>
      <c r="GG1017" s="48"/>
      <c r="GH1017" s="48"/>
      <c r="GI1017" s="48"/>
      <c r="GJ1017" s="48"/>
      <c r="GK1017" s="48"/>
      <c r="GL1017" s="48"/>
      <c r="GM1017" s="48"/>
      <c r="GN1017" s="48"/>
      <c r="GO1017" s="48"/>
      <c r="GP1017" s="48"/>
      <c r="GQ1017" s="48"/>
      <c r="GR1017" s="48"/>
      <c r="GS1017" s="48"/>
      <c r="GT1017" s="48"/>
      <c r="GU1017" s="48"/>
      <c r="GV1017" s="48"/>
      <c r="GW1017" s="48"/>
      <c r="GX1017" s="48"/>
      <c r="GY1017" s="48"/>
      <c r="GZ1017" s="48"/>
      <c r="HA1017" s="48"/>
      <c r="HB1017" s="48"/>
      <c r="HC1017" s="48"/>
      <c r="HD1017" s="48"/>
      <c r="HE1017" s="48"/>
      <c r="HF1017" s="48"/>
      <c r="HG1017" s="48"/>
      <c r="HH1017" s="48"/>
      <c r="HI1017" s="48"/>
      <c r="HJ1017" s="48"/>
      <c r="HK1017" s="48"/>
      <c r="HL1017" s="48"/>
      <c r="HM1017" s="48"/>
      <c r="HN1017" s="48"/>
      <c r="HO1017" s="48"/>
      <c r="HP1017" s="48"/>
      <c r="HQ1017" s="48"/>
      <c r="HR1017" s="48"/>
      <c r="HS1017" s="48"/>
      <c r="HT1017" s="48"/>
      <c r="HU1017" s="48"/>
      <c r="HV1017" s="48"/>
      <c r="HW1017" s="48"/>
      <c r="HX1017" s="48"/>
      <c r="HY1017" s="48"/>
      <c r="HZ1017" s="48"/>
      <c r="IA1017" s="48"/>
      <c r="IB1017" s="48"/>
      <c r="IC1017" s="48"/>
      <c r="ID1017" s="48"/>
      <c r="IE1017" s="48"/>
      <c r="IF1017" s="48"/>
      <c r="IG1017" s="48"/>
      <c r="IH1017" s="48"/>
      <c r="II1017" s="48"/>
      <c r="IJ1017" s="48"/>
      <c r="IK1017" s="48"/>
      <c r="IL1017" s="48"/>
      <c r="IM1017" s="48"/>
      <c r="IN1017" s="48"/>
      <c r="IO1017" s="48"/>
      <c r="IP1017" s="48"/>
      <c r="IQ1017" s="48"/>
      <c r="IR1017" s="48"/>
      <c r="IS1017" s="48"/>
      <c r="IT1017" s="48"/>
      <c r="IU1017" s="48"/>
      <c r="IV1017" s="48"/>
    </row>
    <row r="1018" spans="2:256" x14ac:dyDescent="0.2">
      <c r="B1018" s="48"/>
      <c r="C1018" s="48"/>
      <c r="D1018" s="48"/>
      <c r="E1018" s="48"/>
      <c r="F1018" s="48"/>
      <c r="G1018" s="48"/>
      <c r="H1018" s="48"/>
      <c r="I1018" s="48"/>
      <c r="J1018" s="48"/>
      <c r="K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c r="EF1018" s="48"/>
      <c r="EG1018" s="48"/>
      <c r="EH1018" s="48"/>
      <c r="EI1018" s="48"/>
      <c r="EJ1018" s="48"/>
      <c r="EK1018" s="48"/>
      <c r="EL1018" s="48"/>
      <c r="EM1018" s="48"/>
      <c r="EN1018" s="48"/>
      <c r="EO1018" s="48"/>
      <c r="EP1018" s="48"/>
      <c r="EQ1018" s="48"/>
      <c r="ER1018" s="48"/>
      <c r="ES1018" s="48"/>
      <c r="ET1018" s="48"/>
      <c r="EU1018" s="48"/>
      <c r="EV1018" s="48"/>
      <c r="EW1018" s="48"/>
      <c r="EX1018" s="48"/>
      <c r="EY1018" s="48"/>
      <c r="EZ1018" s="48"/>
      <c r="FA1018" s="48"/>
      <c r="FB1018" s="48"/>
      <c r="FC1018" s="48"/>
      <c r="FD1018" s="48"/>
      <c r="FE1018" s="48"/>
      <c r="FF1018" s="48"/>
      <c r="FG1018" s="48"/>
      <c r="FH1018" s="48"/>
      <c r="FI1018" s="48"/>
      <c r="FJ1018" s="48"/>
      <c r="FK1018" s="48"/>
      <c r="FL1018" s="48"/>
      <c r="FM1018" s="48"/>
      <c r="FN1018" s="48"/>
      <c r="FO1018" s="48"/>
      <c r="FP1018" s="48"/>
      <c r="FQ1018" s="48"/>
      <c r="FR1018" s="48"/>
      <c r="FS1018" s="48"/>
      <c r="FT1018" s="48"/>
      <c r="FU1018" s="48"/>
      <c r="FV1018" s="48"/>
      <c r="FW1018" s="48"/>
      <c r="FX1018" s="48"/>
      <c r="FY1018" s="48"/>
      <c r="FZ1018" s="48"/>
      <c r="GA1018" s="48"/>
      <c r="GB1018" s="48"/>
      <c r="GC1018" s="48"/>
      <c r="GD1018" s="48"/>
      <c r="GE1018" s="48"/>
      <c r="GF1018" s="48"/>
      <c r="GG1018" s="48"/>
      <c r="GH1018" s="48"/>
      <c r="GI1018" s="48"/>
      <c r="GJ1018" s="48"/>
      <c r="GK1018" s="48"/>
      <c r="GL1018" s="48"/>
      <c r="GM1018" s="48"/>
      <c r="GN1018" s="48"/>
      <c r="GO1018" s="48"/>
      <c r="GP1018" s="48"/>
      <c r="GQ1018" s="48"/>
      <c r="GR1018" s="48"/>
      <c r="GS1018" s="48"/>
      <c r="GT1018" s="48"/>
      <c r="GU1018" s="48"/>
      <c r="GV1018" s="48"/>
      <c r="GW1018" s="48"/>
      <c r="GX1018" s="48"/>
      <c r="GY1018" s="48"/>
      <c r="GZ1018" s="48"/>
      <c r="HA1018" s="48"/>
      <c r="HB1018" s="48"/>
      <c r="HC1018" s="48"/>
      <c r="HD1018" s="48"/>
      <c r="HE1018" s="48"/>
      <c r="HF1018" s="48"/>
      <c r="HG1018" s="48"/>
      <c r="HH1018" s="48"/>
      <c r="HI1018" s="48"/>
      <c r="HJ1018" s="48"/>
      <c r="HK1018" s="48"/>
      <c r="HL1018" s="48"/>
      <c r="HM1018" s="48"/>
      <c r="HN1018" s="48"/>
      <c r="HO1018" s="48"/>
      <c r="HP1018" s="48"/>
      <c r="HQ1018" s="48"/>
      <c r="HR1018" s="48"/>
      <c r="HS1018" s="48"/>
      <c r="HT1018" s="48"/>
      <c r="HU1018" s="48"/>
      <c r="HV1018" s="48"/>
      <c r="HW1018" s="48"/>
      <c r="HX1018" s="48"/>
      <c r="HY1018" s="48"/>
      <c r="HZ1018" s="48"/>
      <c r="IA1018" s="48"/>
      <c r="IB1018" s="48"/>
      <c r="IC1018" s="48"/>
      <c r="ID1018" s="48"/>
      <c r="IE1018" s="48"/>
      <c r="IF1018" s="48"/>
      <c r="IG1018" s="48"/>
      <c r="IH1018" s="48"/>
      <c r="II1018" s="48"/>
      <c r="IJ1018" s="48"/>
      <c r="IK1018" s="48"/>
      <c r="IL1018" s="48"/>
      <c r="IM1018" s="48"/>
      <c r="IN1018" s="48"/>
      <c r="IO1018" s="48"/>
      <c r="IP1018" s="48"/>
      <c r="IQ1018" s="48"/>
      <c r="IR1018" s="48"/>
      <c r="IS1018" s="48"/>
      <c r="IT1018" s="48"/>
      <c r="IU1018" s="48"/>
      <c r="IV1018" s="48"/>
    </row>
    <row r="1019" spans="2:256" x14ac:dyDescent="0.2">
      <c r="B1019" s="48"/>
      <c r="C1019" s="48"/>
      <c r="D1019" s="48"/>
      <c r="E1019" s="48"/>
      <c r="F1019" s="48"/>
      <c r="G1019" s="48"/>
      <c r="H1019" s="48"/>
      <c r="I1019" s="48"/>
      <c r="J1019" s="48"/>
      <c r="K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M1019" s="48"/>
      <c r="EN1019" s="48"/>
      <c r="EO1019" s="48"/>
      <c r="EP1019" s="48"/>
      <c r="EQ1019" s="48"/>
      <c r="ER1019" s="48"/>
      <c r="ES1019" s="48"/>
      <c r="ET1019" s="48"/>
      <c r="EU1019" s="48"/>
      <c r="EV1019" s="48"/>
      <c r="EW1019" s="48"/>
      <c r="EX1019" s="48"/>
      <c r="EY1019" s="48"/>
      <c r="EZ1019" s="48"/>
      <c r="FA1019" s="48"/>
      <c r="FB1019" s="48"/>
      <c r="FC1019" s="48"/>
      <c r="FD1019" s="48"/>
      <c r="FE1019" s="48"/>
      <c r="FF1019" s="48"/>
      <c r="FG1019" s="48"/>
      <c r="FH1019" s="48"/>
      <c r="FI1019" s="48"/>
      <c r="FJ1019" s="48"/>
      <c r="FK1019" s="48"/>
      <c r="FL1019" s="48"/>
      <c r="FM1019" s="48"/>
      <c r="FN1019" s="48"/>
      <c r="FO1019" s="48"/>
      <c r="FP1019" s="48"/>
      <c r="FQ1019" s="48"/>
      <c r="FR1019" s="48"/>
      <c r="FS1019" s="48"/>
      <c r="FT1019" s="48"/>
      <c r="FU1019" s="48"/>
      <c r="FV1019" s="48"/>
      <c r="FW1019" s="48"/>
      <c r="FX1019" s="48"/>
      <c r="FY1019" s="48"/>
      <c r="FZ1019" s="48"/>
      <c r="GA1019" s="48"/>
      <c r="GB1019" s="48"/>
      <c r="GC1019" s="48"/>
      <c r="GD1019" s="48"/>
      <c r="GE1019" s="48"/>
      <c r="GF1019" s="48"/>
      <c r="GG1019" s="48"/>
      <c r="GH1019" s="48"/>
      <c r="GI1019" s="48"/>
      <c r="GJ1019" s="48"/>
      <c r="GK1019" s="48"/>
      <c r="GL1019" s="48"/>
      <c r="GM1019" s="48"/>
      <c r="GN1019" s="48"/>
      <c r="GO1019" s="48"/>
      <c r="GP1019" s="48"/>
      <c r="GQ1019" s="48"/>
      <c r="GR1019" s="48"/>
      <c r="GS1019" s="48"/>
      <c r="GT1019" s="48"/>
      <c r="GU1019" s="48"/>
      <c r="GV1019" s="48"/>
      <c r="GW1019" s="48"/>
      <c r="GX1019" s="48"/>
      <c r="GY1019" s="48"/>
      <c r="GZ1019" s="48"/>
      <c r="HA1019" s="48"/>
      <c r="HB1019" s="48"/>
      <c r="HC1019" s="48"/>
      <c r="HD1019" s="48"/>
      <c r="HE1019" s="48"/>
      <c r="HF1019" s="48"/>
      <c r="HG1019" s="48"/>
      <c r="HH1019" s="48"/>
      <c r="HI1019" s="48"/>
      <c r="HJ1019" s="48"/>
      <c r="HK1019" s="48"/>
      <c r="HL1019" s="48"/>
      <c r="HM1019" s="48"/>
      <c r="HN1019" s="48"/>
      <c r="HO1019" s="48"/>
      <c r="HP1019" s="48"/>
      <c r="HQ1019" s="48"/>
      <c r="HR1019" s="48"/>
      <c r="HS1019" s="48"/>
      <c r="HT1019" s="48"/>
      <c r="HU1019" s="48"/>
      <c r="HV1019" s="48"/>
      <c r="HW1019" s="48"/>
      <c r="HX1019" s="48"/>
      <c r="HY1019" s="48"/>
      <c r="HZ1019" s="48"/>
      <c r="IA1019" s="48"/>
      <c r="IB1019" s="48"/>
      <c r="IC1019" s="48"/>
      <c r="ID1019" s="48"/>
      <c r="IE1019" s="48"/>
      <c r="IF1019" s="48"/>
      <c r="IG1019" s="48"/>
      <c r="IH1019" s="48"/>
      <c r="II1019" s="48"/>
      <c r="IJ1019" s="48"/>
      <c r="IK1019" s="48"/>
      <c r="IL1019" s="48"/>
      <c r="IM1019" s="48"/>
      <c r="IN1019" s="48"/>
      <c r="IO1019" s="48"/>
      <c r="IP1019" s="48"/>
      <c r="IQ1019" s="48"/>
      <c r="IR1019" s="48"/>
      <c r="IS1019" s="48"/>
      <c r="IT1019" s="48"/>
      <c r="IU1019" s="48"/>
      <c r="IV1019" s="48"/>
    </row>
    <row r="1020" spans="2:256" x14ac:dyDescent="0.2">
      <c r="B1020" s="48"/>
      <c r="C1020" s="48"/>
      <c r="D1020" s="48"/>
      <c r="E1020" s="48"/>
      <c r="F1020" s="48"/>
      <c r="G1020" s="48"/>
      <c r="H1020" s="48"/>
      <c r="I1020" s="48"/>
      <c r="J1020" s="48"/>
      <c r="K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M1020" s="48"/>
      <c r="EN1020" s="48"/>
      <c r="EO1020" s="48"/>
      <c r="EP1020" s="48"/>
      <c r="EQ1020" s="48"/>
      <c r="ER1020" s="48"/>
      <c r="ES1020" s="48"/>
      <c r="ET1020" s="48"/>
      <c r="EU1020" s="48"/>
      <c r="EV1020" s="48"/>
      <c r="EW1020" s="48"/>
      <c r="EX1020" s="48"/>
      <c r="EY1020" s="48"/>
      <c r="EZ1020" s="48"/>
      <c r="FA1020" s="48"/>
      <c r="FB1020" s="48"/>
      <c r="FC1020" s="48"/>
      <c r="FD1020" s="48"/>
      <c r="FE1020" s="48"/>
      <c r="FF1020" s="48"/>
      <c r="FG1020" s="48"/>
      <c r="FH1020" s="48"/>
      <c r="FI1020" s="48"/>
      <c r="FJ1020" s="48"/>
      <c r="FK1020" s="48"/>
      <c r="FL1020" s="48"/>
      <c r="FM1020" s="48"/>
      <c r="FN1020" s="48"/>
      <c r="FO1020" s="48"/>
      <c r="FP1020" s="48"/>
      <c r="FQ1020" s="48"/>
      <c r="FR1020" s="48"/>
      <c r="FS1020" s="48"/>
      <c r="FT1020" s="48"/>
      <c r="FU1020" s="48"/>
      <c r="FV1020" s="48"/>
      <c r="FW1020" s="48"/>
      <c r="FX1020" s="48"/>
      <c r="FY1020" s="48"/>
      <c r="FZ1020" s="48"/>
      <c r="GA1020" s="48"/>
      <c r="GB1020" s="48"/>
      <c r="GC1020" s="48"/>
      <c r="GD1020" s="48"/>
      <c r="GE1020" s="48"/>
      <c r="GF1020" s="48"/>
      <c r="GG1020" s="48"/>
      <c r="GH1020" s="48"/>
      <c r="GI1020" s="48"/>
      <c r="GJ1020" s="48"/>
      <c r="GK1020" s="48"/>
      <c r="GL1020" s="48"/>
      <c r="GM1020" s="48"/>
      <c r="GN1020" s="48"/>
      <c r="GO1020" s="48"/>
      <c r="GP1020" s="48"/>
      <c r="GQ1020" s="48"/>
      <c r="GR1020" s="48"/>
      <c r="GS1020" s="48"/>
      <c r="GT1020" s="48"/>
      <c r="GU1020" s="48"/>
      <c r="GV1020" s="48"/>
      <c r="GW1020" s="48"/>
      <c r="GX1020" s="48"/>
      <c r="GY1020" s="48"/>
      <c r="GZ1020" s="48"/>
      <c r="HA1020" s="48"/>
      <c r="HB1020" s="48"/>
      <c r="HC1020" s="48"/>
      <c r="HD1020" s="48"/>
      <c r="HE1020" s="48"/>
      <c r="HF1020" s="48"/>
      <c r="HG1020" s="48"/>
      <c r="HH1020" s="48"/>
      <c r="HI1020" s="48"/>
      <c r="HJ1020" s="48"/>
      <c r="HK1020" s="48"/>
      <c r="HL1020" s="48"/>
      <c r="HM1020" s="48"/>
      <c r="HN1020" s="48"/>
      <c r="HO1020" s="48"/>
      <c r="HP1020" s="48"/>
      <c r="HQ1020" s="48"/>
      <c r="HR1020" s="48"/>
      <c r="HS1020" s="48"/>
      <c r="HT1020" s="48"/>
      <c r="HU1020" s="48"/>
      <c r="HV1020" s="48"/>
      <c r="HW1020" s="48"/>
      <c r="HX1020" s="48"/>
      <c r="HY1020" s="48"/>
      <c r="HZ1020" s="48"/>
      <c r="IA1020" s="48"/>
      <c r="IB1020" s="48"/>
      <c r="IC1020" s="48"/>
      <c r="ID1020" s="48"/>
      <c r="IE1020" s="48"/>
      <c r="IF1020" s="48"/>
      <c r="IG1020" s="48"/>
      <c r="IH1020" s="48"/>
      <c r="II1020" s="48"/>
      <c r="IJ1020" s="48"/>
      <c r="IK1020" s="48"/>
      <c r="IL1020" s="48"/>
      <c r="IM1020" s="48"/>
      <c r="IN1020" s="48"/>
      <c r="IO1020" s="48"/>
      <c r="IP1020" s="48"/>
      <c r="IQ1020" s="48"/>
      <c r="IR1020" s="48"/>
      <c r="IS1020" s="48"/>
      <c r="IT1020" s="48"/>
      <c r="IU1020" s="48"/>
      <c r="IV1020" s="48"/>
    </row>
    <row r="1021" spans="2:256" x14ac:dyDescent="0.2">
      <c r="B1021" s="48"/>
      <c r="C1021" s="48"/>
      <c r="D1021" s="48"/>
      <c r="E1021" s="48"/>
      <c r="F1021" s="48"/>
      <c r="G1021" s="48"/>
      <c r="H1021" s="48"/>
      <c r="I1021" s="48"/>
      <c r="J1021" s="48"/>
      <c r="K1021" s="48"/>
      <c r="O1021" s="48"/>
      <c r="P1021" s="48"/>
      <c r="Q1021" s="48"/>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M1021" s="48"/>
      <c r="EN1021" s="48"/>
      <c r="EO1021" s="48"/>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c r="GL1021" s="48"/>
      <c r="GM1021" s="48"/>
      <c r="GN1021" s="48"/>
      <c r="GO1021" s="48"/>
      <c r="GP1021" s="48"/>
      <c r="GQ1021" s="48"/>
      <c r="GR1021" s="48"/>
      <c r="GS1021" s="48"/>
      <c r="GT1021" s="48"/>
      <c r="GU1021" s="48"/>
      <c r="GV1021" s="48"/>
      <c r="GW1021" s="48"/>
      <c r="GX1021" s="48"/>
      <c r="GY1021" s="48"/>
      <c r="GZ1021" s="48"/>
      <c r="HA1021" s="48"/>
      <c r="HB1021" s="48"/>
      <c r="HC1021" s="48"/>
      <c r="HD1021" s="48"/>
      <c r="HE1021" s="48"/>
      <c r="HF1021" s="48"/>
      <c r="HG1021" s="48"/>
      <c r="HH1021" s="48"/>
      <c r="HI1021" s="48"/>
      <c r="HJ1021" s="48"/>
      <c r="HK1021" s="48"/>
      <c r="HL1021" s="48"/>
      <c r="HM1021" s="48"/>
      <c r="HN1021" s="48"/>
      <c r="HO1021" s="48"/>
      <c r="HP1021" s="48"/>
      <c r="HQ1021" s="48"/>
      <c r="HR1021" s="48"/>
      <c r="HS1021" s="48"/>
      <c r="HT1021" s="48"/>
      <c r="HU1021" s="48"/>
      <c r="HV1021" s="48"/>
      <c r="HW1021" s="48"/>
      <c r="HX1021" s="48"/>
      <c r="HY1021" s="48"/>
      <c r="HZ1021" s="48"/>
      <c r="IA1021" s="48"/>
      <c r="IB1021" s="48"/>
      <c r="IC1021" s="48"/>
      <c r="ID1021" s="48"/>
      <c r="IE1021" s="48"/>
      <c r="IF1021" s="48"/>
      <c r="IG1021" s="48"/>
      <c r="IH1021" s="48"/>
      <c r="II1021" s="48"/>
      <c r="IJ1021" s="48"/>
      <c r="IK1021" s="48"/>
      <c r="IL1021" s="48"/>
      <c r="IM1021" s="48"/>
      <c r="IN1021" s="48"/>
      <c r="IO1021" s="48"/>
      <c r="IP1021" s="48"/>
      <c r="IQ1021" s="48"/>
      <c r="IR1021" s="48"/>
      <c r="IS1021" s="48"/>
      <c r="IT1021" s="48"/>
      <c r="IU1021" s="48"/>
      <c r="IV1021" s="48"/>
    </row>
    <row r="1022" spans="2:256" x14ac:dyDescent="0.2">
      <c r="B1022" s="48"/>
      <c r="C1022" s="48"/>
      <c r="D1022" s="48"/>
      <c r="E1022" s="48"/>
      <c r="F1022" s="48"/>
      <c r="G1022" s="48"/>
      <c r="H1022" s="48"/>
      <c r="I1022" s="48"/>
      <c r="J1022" s="48"/>
      <c r="K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c r="EF1022" s="48"/>
      <c r="EG1022" s="48"/>
      <c r="EH1022" s="48"/>
      <c r="EI1022" s="48"/>
      <c r="EJ1022" s="48"/>
      <c r="EK1022" s="48"/>
      <c r="EL1022" s="48"/>
      <c r="EM1022" s="48"/>
      <c r="EN1022" s="48"/>
      <c r="EO1022" s="48"/>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c r="GL1022" s="48"/>
      <c r="GM1022" s="48"/>
      <c r="GN1022" s="48"/>
      <c r="GO1022" s="48"/>
      <c r="GP1022" s="48"/>
      <c r="GQ1022" s="48"/>
      <c r="GR1022" s="48"/>
      <c r="GS1022" s="48"/>
      <c r="GT1022" s="48"/>
      <c r="GU1022" s="48"/>
      <c r="GV1022" s="48"/>
      <c r="GW1022" s="48"/>
      <c r="GX1022" s="48"/>
      <c r="GY1022" s="48"/>
      <c r="GZ1022" s="48"/>
      <c r="HA1022" s="48"/>
      <c r="HB1022" s="48"/>
      <c r="HC1022" s="48"/>
      <c r="HD1022" s="48"/>
      <c r="HE1022" s="48"/>
      <c r="HF1022" s="48"/>
      <c r="HG1022" s="48"/>
      <c r="HH1022" s="48"/>
      <c r="HI1022" s="48"/>
      <c r="HJ1022" s="48"/>
      <c r="HK1022" s="48"/>
      <c r="HL1022" s="48"/>
      <c r="HM1022" s="48"/>
      <c r="HN1022" s="48"/>
      <c r="HO1022" s="48"/>
      <c r="HP1022" s="48"/>
      <c r="HQ1022" s="48"/>
      <c r="HR1022" s="48"/>
      <c r="HS1022" s="48"/>
      <c r="HT1022" s="48"/>
      <c r="HU1022" s="48"/>
      <c r="HV1022" s="48"/>
      <c r="HW1022" s="48"/>
      <c r="HX1022" s="48"/>
      <c r="HY1022" s="48"/>
      <c r="HZ1022" s="48"/>
      <c r="IA1022" s="48"/>
      <c r="IB1022" s="48"/>
      <c r="IC1022" s="48"/>
      <c r="ID1022" s="48"/>
      <c r="IE1022" s="48"/>
      <c r="IF1022" s="48"/>
      <c r="IG1022" s="48"/>
      <c r="IH1022" s="48"/>
      <c r="II1022" s="48"/>
      <c r="IJ1022" s="48"/>
      <c r="IK1022" s="48"/>
      <c r="IL1022" s="48"/>
      <c r="IM1022" s="48"/>
      <c r="IN1022" s="48"/>
      <c r="IO1022" s="48"/>
      <c r="IP1022" s="48"/>
      <c r="IQ1022" s="48"/>
      <c r="IR1022" s="48"/>
      <c r="IS1022" s="48"/>
      <c r="IT1022" s="48"/>
      <c r="IU1022" s="48"/>
      <c r="IV1022" s="48"/>
    </row>
    <row r="1023" spans="2:256" x14ac:dyDescent="0.2">
      <c r="B1023" s="48"/>
      <c r="C1023" s="48"/>
      <c r="D1023" s="48"/>
      <c r="E1023" s="48"/>
      <c r="F1023" s="48"/>
      <c r="G1023" s="48"/>
      <c r="H1023" s="48"/>
      <c r="I1023" s="48"/>
      <c r="J1023" s="48"/>
      <c r="K1023" s="48"/>
      <c r="O1023" s="48"/>
      <c r="P1023" s="48"/>
      <c r="Q1023" s="48"/>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c r="EH1023" s="48"/>
      <c r="EI1023" s="48"/>
      <c r="EJ1023" s="48"/>
      <c r="EK1023" s="48"/>
      <c r="EL1023" s="48"/>
      <c r="EM1023" s="48"/>
      <c r="EN1023" s="48"/>
      <c r="EO1023" s="48"/>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c r="GL1023" s="48"/>
      <c r="GM1023" s="48"/>
      <c r="GN1023" s="48"/>
      <c r="GO1023" s="48"/>
      <c r="GP1023" s="48"/>
      <c r="GQ1023" s="48"/>
      <c r="GR1023" s="48"/>
      <c r="GS1023" s="48"/>
      <c r="GT1023" s="48"/>
      <c r="GU1023" s="48"/>
      <c r="GV1023" s="48"/>
      <c r="GW1023" s="48"/>
      <c r="GX1023" s="48"/>
      <c r="GY1023" s="48"/>
      <c r="GZ1023" s="48"/>
      <c r="HA1023" s="48"/>
      <c r="HB1023" s="48"/>
      <c r="HC1023" s="48"/>
      <c r="HD1023" s="48"/>
      <c r="HE1023" s="48"/>
      <c r="HF1023" s="48"/>
      <c r="HG1023" s="48"/>
      <c r="HH1023" s="48"/>
      <c r="HI1023" s="48"/>
      <c r="HJ1023" s="48"/>
      <c r="HK1023" s="48"/>
      <c r="HL1023" s="48"/>
      <c r="HM1023" s="48"/>
      <c r="HN1023" s="48"/>
      <c r="HO1023" s="48"/>
      <c r="HP1023" s="48"/>
      <c r="HQ1023" s="48"/>
      <c r="HR1023" s="48"/>
      <c r="HS1023" s="48"/>
      <c r="HT1023" s="48"/>
      <c r="HU1023" s="48"/>
      <c r="HV1023" s="48"/>
      <c r="HW1023" s="48"/>
      <c r="HX1023" s="48"/>
      <c r="HY1023" s="48"/>
      <c r="HZ1023" s="48"/>
      <c r="IA1023" s="48"/>
      <c r="IB1023" s="48"/>
      <c r="IC1023" s="48"/>
      <c r="ID1023" s="48"/>
      <c r="IE1023" s="48"/>
      <c r="IF1023" s="48"/>
      <c r="IG1023" s="48"/>
      <c r="IH1023" s="48"/>
      <c r="II1023" s="48"/>
      <c r="IJ1023" s="48"/>
      <c r="IK1023" s="48"/>
      <c r="IL1023" s="48"/>
      <c r="IM1023" s="48"/>
      <c r="IN1023" s="48"/>
      <c r="IO1023" s="48"/>
      <c r="IP1023" s="48"/>
      <c r="IQ1023" s="48"/>
      <c r="IR1023" s="48"/>
      <c r="IS1023" s="48"/>
      <c r="IT1023" s="48"/>
      <c r="IU1023" s="48"/>
      <c r="IV1023" s="48"/>
    </row>
    <row r="1024" spans="2:256" x14ac:dyDescent="0.2">
      <c r="B1024" s="48"/>
      <c r="C1024" s="48"/>
      <c r="D1024" s="48"/>
      <c r="E1024" s="48"/>
      <c r="F1024" s="48"/>
      <c r="G1024" s="48"/>
      <c r="H1024" s="48"/>
      <c r="I1024" s="48"/>
      <c r="J1024" s="48"/>
      <c r="K1024" s="48"/>
      <c r="O1024" s="48"/>
      <c r="P1024" s="48"/>
      <c r="Q1024" s="48"/>
      <c r="R1024" s="48"/>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M1024" s="48"/>
      <c r="EN1024" s="48"/>
      <c r="EO1024" s="48"/>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c r="GL1024" s="48"/>
      <c r="GM1024" s="48"/>
      <c r="GN1024" s="48"/>
      <c r="GO1024" s="48"/>
      <c r="GP1024" s="48"/>
      <c r="GQ1024" s="48"/>
      <c r="GR1024" s="48"/>
      <c r="GS1024" s="48"/>
      <c r="GT1024" s="48"/>
      <c r="GU1024" s="48"/>
      <c r="GV1024" s="48"/>
      <c r="GW1024" s="48"/>
      <c r="GX1024" s="48"/>
      <c r="GY1024" s="48"/>
      <c r="GZ1024" s="48"/>
      <c r="HA1024" s="48"/>
      <c r="HB1024" s="48"/>
      <c r="HC1024" s="48"/>
      <c r="HD1024" s="48"/>
      <c r="HE1024" s="48"/>
      <c r="HF1024" s="48"/>
      <c r="HG1024" s="48"/>
      <c r="HH1024" s="48"/>
      <c r="HI1024" s="48"/>
      <c r="HJ1024" s="48"/>
      <c r="HK1024" s="48"/>
      <c r="HL1024" s="48"/>
      <c r="HM1024" s="48"/>
      <c r="HN1024" s="48"/>
      <c r="HO1024" s="48"/>
      <c r="HP1024" s="48"/>
      <c r="HQ1024" s="48"/>
      <c r="HR1024" s="48"/>
      <c r="HS1024" s="48"/>
      <c r="HT1024" s="48"/>
      <c r="HU1024" s="48"/>
      <c r="HV1024" s="48"/>
      <c r="HW1024" s="48"/>
      <c r="HX1024" s="48"/>
      <c r="HY1024" s="48"/>
      <c r="HZ1024" s="48"/>
      <c r="IA1024" s="48"/>
      <c r="IB1024" s="48"/>
      <c r="IC1024" s="48"/>
      <c r="ID1024" s="48"/>
      <c r="IE1024" s="48"/>
      <c r="IF1024" s="48"/>
      <c r="IG1024" s="48"/>
      <c r="IH1024" s="48"/>
      <c r="II1024" s="48"/>
      <c r="IJ1024" s="48"/>
      <c r="IK1024" s="48"/>
      <c r="IL1024" s="48"/>
      <c r="IM1024" s="48"/>
      <c r="IN1024" s="48"/>
      <c r="IO1024" s="48"/>
      <c r="IP1024" s="48"/>
      <c r="IQ1024" s="48"/>
      <c r="IR1024" s="48"/>
      <c r="IS1024" s="48"/>
      <c r="IT1024" s="48"/>
      <c r="IU1024" s="48"/>
      <c r="IV1024" s="48"/>
    </row>
    <row r="1025" spans="2:256" x14ac:dyDescent="0.2">
      <c r="B1025" s="48"/>
      <c r="C1025" s="48"/>
      <c r="D1025" s="48"/>
      <c r="E1025" s="48"/>
      <c r="F1025" s="48"/>
      <c r="G1025" s="48"/>
      <c r="H1025" s="48"/>
      <c r="I1025" s="48"/>
      <c r="J1025" s="48"/>
      <c r="K1025" s="48"/>
      <c r="O1025" s="48"/>
      <c r="P1025" s="48"/>
      <c r="Q1025" s="48"/>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c r="EF1025" s="48"/>
      <c r="EG1025" s="48"/>
      <c r="EH1025" s="48"/>
      <c r="EI1025" s="48"/>
      <c r="EJ1025" s="48"/>
      <c r="EK1025" s="48"/>
      <c r="EL1025" s="48"/>
      <c r="EM1025" s="48"/>
      <c r="EN1025" s="48"/>
      <c r="EO1025" s="48"/>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c r="GL1025" s="48"/>
      <c r="GM1025" s="48"/>
      <c r="GN1025" s="48"/>
      <c r="GO1025" s="48"/>
      <c r="GP1025" s="48"/>
      <c r="GQ1025" s="48"/>
      <c r="GR1025" s="48"/>
      <c r="GS1025" s="48"/>
      <c r="GT1025" s="48"/>
      <c r="GU1025" s="48"/>
      <c r="GV1025" s="48"/>
      <c r="GW1025" s="48"/>
      <c r="GX1025" s="48"/>
      <c r="GY1025" s="48"/>
      <c r="GZ1025" s="48"/>
      <c r="HA1025" s="48"/>
      <c r="HB1025" s="48"/>
      <c r="HC1025" s="48"/>
      <c r="HD1025" s="48"/>
      <c r="HE1025" s="48"/>
      <c r="HF1025" s="48"/>
      <c r="HG1025" s="48"/>
      <c r="HH1025" s="48"/>
      <c r="HI1025" s="48"/>
      <c r="HJ1025" s="48"/>
      <c r="HK1025" s="48"/>
      <c r="HL1025" s="48"/>
      <c r="HM1025" s="48"/>
      <c r="HN1025" s="48"/>
      <c r="HO1025" s="48"/>
      <c r="HP1025" s="48"/>
      <c r="HQ1025" s="48"/>
      <c r="HR1025" s="48"/>
      <c r="HS1025" s="48"/>
      <c r="HT1025" s="48"/>
      <c r="HU1025" s="48"/>
      <c r="HV1025" s="48"/>
      <c r="HW1025" s="48"/>
      <c r="HX1025" s="48"/>
      <c r="HY1025" s="48"/>
      <c r="HZ1025" s="48"/>
      <c r="IA1025" s="48"/>
      <c r="IB1025" s="48"/>
      <c r="IC1025" s="48"/>
      <c r="ID1025" s="48"/>
      <c r="IE1025" s="48"/>
      <c r="IF1025" s="48"/>
      <c r="IG1025" s="48"/>
      <c r="IH1025" s="48"/>
      <c r="II1025" s="48"/>
      <c r="IJ1025" s="48"/>
      <c r="IK1025" s="48"/>
      <c r="IL1025" s="48"/>
      <c r="IM1025" s="48"/>
      <c r="IN1025" s="48"/>
      <c r="IO1025" s="48"/>
      <c r="IP1025" s="48"/>
      <c r="IQ1025" s="48"/>
      <c r="IR1025" s="48"/>
      <c r="IS1025" s="48"/>
      <c r="IT1025" s="48"/>
      <c r="IU1025" s="48"/>
      <c r="IV1025" s="48"/>
    </row>
    <row r="1026" spans="2:256" x14ac:dyDescent="0.2">
      <c r="B1026" s="48"/>
      <c r="C1026" s="48"/>
      <c r="D1026" s="48"/>
      <c r="E1026" s="48"/>
      <c r="F1026" s="48"/>
      <c r="G1026" s="48"/>
      <c r="H1026" s="48"/>
      <c r="I1026" s="48"/>
      <c r="J1026" s="48"/>
      <c r="K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M1026" s="48"/>
      <c r="EN1026" s="48"/>
      <c r="EO1026" s="48"/>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c r="GL1026" s="48"/>
      <c r="GM1026" s="48"/>
      <c r="GN1026" s="48"/>
      <c r="GO1026" s="48"/>
      <c r="GP1026" s="48"/>
      <c r="GQ1026" s="48"/>
      <c r="GR1026" s="48"/>
      <c r="GS1026" s="48"/>
      <c r="GT1026" s="48"/>
      <c r="GU1026" s="48"/>
      <c r="GV1026" s="48"/>
      <c r="GW1026" s="48"/>
      <c r="GX1026" s="48"/>
      <c r="GY1026" s="48"/>
      <c r="GZ1026" s="48"/>
      <c r="HA1026" s="48"/>
      <c r="HB1026" s="48"/>
      <c r="HC1026" s="48"/>
      <c r="HD1026" s="48"/>
      <c r="HE1026" s="48"/>
      <c r="HF1026" s="48"/>
      <c r="HG1026" s="48"/>
      <c r="HH1026" s="48"/>
      <c r="HI1026" s="48"/>
      <c r="HJ1026" s="48"/>
      <c r="HK1026" s="48"/>
      <c r="HL1026" s="48"/>
      <c r="HM1026" s="48"/>
      <c r="HN1026" s="48"/>
      <c r="HO1026" s="48"/>
      <c r="HP1026" s="48"/>
      <c r="HQ1026" s="48"/>
      <c r="HR1026" s="48"/>
      <c r="HS1026" s="48"/>
      <c r="HT1026" s="48"/>
      <c r="HU1026" s="48"/>
      <c r="HV1026" s="48"/>
      <c r="HW1026" s="48"/>
      <c r="HX1026" s="48"/>
      <c r="HY1026" s="48"/>
      <c r="HZ1026" s="48"/>
      <c r="IA1026" s="48"/>
      <c r="IB1026" s="48"/>
      <c r="IC1026" s="48"/>
      <c r="ID1026" s="48"/>
      <c r="IE1026" s="48"/>
      <c r="IF1026" s="48"/>
      <c r="IG1026" s="48"/>
      <c r="IH1026" s="48"/>
      <c r="II1026" s="48"/>
      <c r="IJ1026" s="48"/>
      <c r="IK1026" s="48"/>
      <c r="IL1026" s="48"/>
      <c r="IM1026" s="48"/>
      <c r="IN1026" s="48"/>
      <c r="IO1026" s="48"/>
      <c r="IP1026" s="48"/>
      <c r="IQ1026" s="48"/>
      <c r="IR1026" s="48"/>
      <c r="IS1026" s="48"/>
      <c r="IT1026" s="48"/>
      <c r="IU1026" s="48"/>
      <c r="IV1026" s="48"/>
    </row>
    <row r="1027" spans="2:256" x14ac:dyDescent="0.2">
      <c r="B1027" s="48"/>
      <c r="C1027" s="48"/>
      <c r="D1027" s="48"/>
      <c r="E1027" s="48"/>
      <c r="F1027" s="48"/>
      <c r="G1027" s="48"/>
      <c r="H1027" s="48"/>
      <c r="I1027" s="48"/>
      <c r="J1027" s="48"/>
      <c r="K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M1027" s="48"/>
      <c r="EN1027" s="48"/>
      <c r="EO1027" s="48"/>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c r="GL1027" s="48"/>
      <c r="GM1027" s="48"/>
      <c r="GN1027" s="48"/>
      <c r="GO1027" s="48"/>
      <c r="GP1027" s="48"/>
      <c r="GQ1027" s="48"/>
      <c r="GR1027" s="48"/>
      <c r="GS1027" s="48"/>
      <c r="GT1027" s="48"/>
      <c r="GU1027" s="48"/>
      <c r="GV1027" s="48"/>
      <c r="GW1027" s="48"/>
      <c r="GX1027" s="48"/>
      <c r="GY1027" s="48"/>
      <c r="GZ1027" s="48"/>
      <c r="HA1027" s="48"/>
      <c r="HB1027" s="48"/>
      <c r="HC1027" s="48"/>
      <c r="HD1027" s="48"/>
      <c r="HE1027" s="48"/>
      <c r="HF1027" s="48"/>
      <c r="HG1027" s="48"/>
      <c r="HH1027" s="48"/>
      <c r="HI1027" s="48"/>
      <c r="HJ1027" s="48"/>
      <c r="HK1027" s="48"/>
      <c r="HL1027" s="48"/>
      <c r="HM1027" s="48"/>
      <c r="HN1027" s="48"/>
      <c r="HO1027" s="48"/>
      <c r="HP1027" s="48"/>
      <c r="HQ1027" s="48"/>
      <c r="HR1027" s="48"/>
      <c r="HS1027" s="48"/>
      <c r="HT1027" s="48"/>
      <c r="HU1027" s="48"/>
      <c r="HV1027" s="48"/>
      <c r="HW1027" s="48"/>
      <c r="HX1027" s="48"/>
      <c r="HY1027" s="48"/>
      <c r="HZ1027" s="48"/>
      <c r="IA1027" s="48"/>
      <c r="IB1027" s="48"/>
      <c r="IC1027" s="48"/>
      <c r="ID1027" s="48"/>
      <c r="IE1027" s="48"/>
      <c r="IF1027" s="48"/>
      <c r="IG1027" s="48"/>
      <c r="IH1027" s="48"/>
      <c r="II1027" s="48"/>
      <c r="IJ1027" s="48"/>
      <c r="IK1027" s="48"/>
      <c r="IL1027" s="48"/>
      <c r="IM1027" s="48"/>
      <c r="IN1027" s="48"/>
      <c r="IO1027" s="48"/>
      <c r="IP1027" s="48"/>
      <c r="IQ1027" s="48"/>
      <c r="IR1027" s="48"/>
      <c r="IS1027" s="48"/>
      <c r="IT1027" s="48"/>
      <c r="IU1027" s="48"/>
      <c r="IV1027" s="48"/>
    </row>
    <row r="1028" spans="2:256" x14ac:dyDescent="0.2">
      <c r="B1028" s="48"/>
      <c r="C1028" s="48"/>
      <c r="D1028" s="48"/>
      <c r="E1028" s="48"/>
      <c r="F1028" s="48"/>
      <c r="G1028" s="48"/>
      <c r="H1028" s="48"/>
      <c r="I1028" s="48"/>
      <c r="J1028" s="48"/>
      <c r="K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M1028" s="48"/>
      <c r="EN1028" s="48"/>
      <c r="EO1028" s="48"/>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c r="GL1028" s="48"/>
      <c r="GM1028" s="48"/>
      <c r="GN1028" s="48"/>
      <c r="GO1028" s="48"/>
      <c r="GP1028" s="48"/>
      <c r="GQ1028" s="48"/>
      <c r="GR1028" s="48"/>
      <c r="GS1028" s="48"/>
      <c r="GT1028" s="48"/>
      <c r="GU1028" s="48"/>
      <c r="GV1028" s="48"/>
      <c r="GW1028" s="48"/>
      <c r="GX1028" s="48"/>
      <c r="GY1028" s="48"/>
      <c r="GZ1028" s="48"/>
      <c r="HA1028" s="48"/>
      <c r="HB1028" s="48"/>
      <c r="HC1028" s="48"/>
      <c r="HD1028" s="48"/>
      <c r="HE1028" s="48"/>
      <c r="HF1028" s="48"/>
      <c r="HG1028" s="48"/>
      <c r="HH1028" s="48"/>
      <c r="HI1028" s="48"/>
      <c r="HJ1028" s="48"/>
      <c r="HK1028" s="48"/>
      <c r="HL1028" s="48"/>
      <c r="HM1028" s="48"/>
      <c r="HN1028" s="48"/>
      <c r="HO1028" s="48"/>
      <c r="HP1028" s="48"/>
      <c r="HQ1028" s="48"/>
      <c r="HR1028" s="48"/>
      <c r="HS1028" s="48"/>
      <c r="HT1028" s="48"/>
      <c r="HU1028" s="48"/>
      <c r="HV1028" s="48"/>
      <c r="HW1028" s="48"/>
      <c r="HX1028" s="48"/>
      <c r="HY1028" s="48"/>
      <c r="HZ1028" s="48"/>
      <c r="IA1028" s="48"/>
      <c r="IB1028" s="48"/>
      <c r="IC1028" s="48"/>
      <c r="ID1028" s="48"/>
      <c r="IE1028" s="48"/>
      <c r="IF1028" s="48"/>
      <c r="IG1028" s="48"/>
      <c r="IH1028" s="48"/>
      <c r="II1028" s="48"/>
      <c r="IJ1028" s="48"/>
      <c r="IK1028" s="48"/>
      <c r="IL1028" s="48"/>
      <c r="IM1028" s="48"/>
      <c r="IN1028" s="48"/>
      <c r="IO1028" s="48"/>
      <c r="IP1028" s="48"/>
      <c r="IQ1028" s="48"/>
      <c r="IR1028" s="48"/>
      <c r="IS1028" s="48"/>
      <c r="IT1028" s="48"/>
      <c r="IU1028" s="48"/>
      <c r="IV1028" s="48"/>
    </row>
    <row r="1029" spans="2:256" x14ac:dyDescent="0.2">
      <c r="B1029" s="48"/>
      <c r="C1029" s="48"/>
      <c r="D1029" s="48"/>
      <c r="E1029" s="48"/>
      <c r="F1029" s="48"/>
      <c r="G1029" s="48"/>
      <c r="H1029" s="48"/>
      <c r="I1029" s="48"/>
      <c r="J1029" s="48"/>
      <c r="K1029" s="48"/>
      <c r="O1029" s="48"/>
      <c r="P1029" s="48"/>
      <c r="Q1029" s="48"/>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M1029" s="48"/>
      <c r="EN1029" s="48"/>
      <c r="EO1029" s="48"/>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c r="GL1029" s="48"/>
      <c r="GM1029" s="48"/>
      <c r="GN1029" s="48"/>
      <c r="GO1029" s="48"/>
      <c r="GP1029" s="48"/>
      <c r="GQ1029" s="48"/>
      <c r="GR1029" s="48"/>
      <c r="GS1029" s="48"/>
      <c r="GT1029" s="48"/>
      <c r="GU1029" s="48"/>
      <c r="GV1029" s="48"/>
      <c r="GW1029" s="48"/>
      <c r="GX1029" s="48"/>
      <c r="GY1029" s="48"/>
      <c r="GZ1029" s="48"/>
      <c r="HA1029" s="48"/>
      <c r="HB1029" s="48"/>
      <c r="HC1029" s="48"/>
      <c r="HD1029" s="48"/>
      <c r="HE1029" s="48"/>
      <c r="HF1029" s="48"/>
      <c r="HG1029" s="48"/>
      <c r="HH1029" s="48"/>
      <c r="HI1029" s="48"/>
      <c r="HJ1029" s="48"/>
      <c r="HK1029" s="48"/>
      <c r="HL1029" s="48"/>
      <c r="HM1029" s="48"/>
      <c r="HN1029" s="48"/>
      <c r="HO1029" s="48"/>
      <c r="HP1029" s="48"/>
      <c r="HQ1029" s="48"/>
      <c r="HR1029" s="48"/>
      <c r="HS1029" s="48"/>
      <c r="HT1029" s="48"/>
      <c r="HU1029" s="48"/>
      <c r="HV1029" s="48"/>
      <c r="HW1029" s="48"/>
      <c r="HX1029" s="48"/>
      <c r="HY1029" s="48"/>
      <c r="HZ1029" s="48"/>
      <c r="IA1029" s="48"/>
      <c r="IB1029" s="48"/>
      <c r="IC1029" s="48"/>
      <c r="ID1029" s="48"/>
      <c r="IE1029" s="48"/>
      <c r="IF1029" s="48"/>
      <c r="IG1029" s="48"/>
      <c r="IH1029" s="48"/>
      <c r="II1029" s="48"/>
      <c r="IJ1029" s="48"/>
      <c r="IK1029" s="48"/>
      <c r="IL1029" s="48"/>
      <c r="IM1029" s="48"/>
      <c r="IN1029" s="48"/>
      <c r="IO1029" s="48"/>
      <c r="IP1029" s="48"/>
      <c r="IQ1029" s="48"/>
      <c r="IR1029" s="48"/>
      <c r="IS1029" s="48"/>
      <c r="IT1029" s="48"/>
      <c r="IU1029" s="48"/>
      <c r="IV1029" s="48"/>
    </row>
    <row r="1030" spans="2:256" x14ac:dyDescent="0.2">
      <c r="B1030" s="48"/>
      <c r="C1030" s="48"/>
      <c r="D1030" s="48"/>
      <c r="E1030" s="48"/>
      <c r="F1030" s="48"/>
      <c r="G1030" s="48"/>
      <c r="H1030" s="48"/>
      <c r="I1030" s="48"/>
      <c r="J1030" s="48"/>
      <c r="K1030" s="48"/>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c r="EF1030" s="48"/>
      <c r="EG1030" s="48"/>
      <c r="EH1030" s="48"/>
      <c r="EI1030" s="48"/>
      <c r="EJ1030" s="48"/>
      <c r="EK1030" s="48"/>
      <c r="EL1030" s="48"/>
      <c r="EM1030" s="48"/>
      <c r="EN1030" s="48"/>
      <c r="EO1030" s="48"/>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c r="GL1030" s="48"/>
      <c r="GM1030" s="48"/>
      <c r="GN1030" s="48"/>
      <c r="GO1030" s="48"/>
      <c r="GP1030" s="48"/>
      <c r="GQ1030" s="48"/>
      <c r="GR1030" s="48"/>
      <c r="GS1030" s="48"/>
      <c r="GT1030" s="48"/>
      <c r="GU1030" s="48"/>
      <c r="GV1030" s="48"/>
      <c r="GW1030" s="48"/>
      <c r="GX1030" s="48"/>
      <c r="GY1030" s="48"/>
      <c r="GZ1030" s="48"/>
      <c r="HA1030" s="48"/>
      <c r="HB1030" s="48"/>
      <c r="HC1030" s="48"/>
      <c r="HD1030" s="48"/>
      <c r="HE1030" s="48"/>
      <c r="HF1030" s="48"/>
      <c r="HG1030" s="48"/>
      <c r="HH1030" s="48"/>
      <c r="HI1030" s="48"/>
      <c r="HJ1030" s="48"/>
      <c r="HK1030" s="48"/>
      <c r="HL1030" s="48"/>
      <c r="HM1030" s="48"/>
      <c r="HN1030" s="48"/>
      <c r="HO1030" s="48"/>
      <c r="HP1030" s="48"/>
      <c r="HQ1030" s="48"/>
      <c r="HR1030" s="48"/>
      <c r="HS1030" s="48"/>
      <c r="HT1030" s="48"/>
      <c r="HU1030" s="48"/>
      <c r="HV1030" s="48"/>
      <c r="HW1030" s="48"/>
      <c r="HX1030" s="48"/>
      <c r="HY1030" s="48"/>
      <c r="HZ1030" s="48"/>
      <c r="IA1030" s="48"/>
      <c r="IB1030" s="48"/>
      <c r="IC1030" s="48"/>
      <c r="ID1030" s="48"/>
      <c r="IE1030" s="48"/>
      <c r="IF1030" s="48"/>
      <c r="IG1030" s="48"/>
      <c r="IH1030" s="48"/>
      <c r="II1030" s="48"/>
      <c r="IJ1030" s="48"/>
      <c r="IK1030" s="48"/>
      <c r="IL1030" s="48"/>
      <c r="IM1030" s="48"/>
      <c r="IN1030" s="48"/>
      <c r="IO1030" s="48"/>
      <c r="IP1030" s="48"/>
      <c r="IQ1030" s="48"/>
      <c r="IR1030" s="48"/>
      <c r="IS1030" s="48"/>
      <c r="IT1030" s="48"/>
      <c r="IU1030" s="48"/>
      <c r="IV1030" s="48"/>
    </row>
    <row r="1031" spans="2:256" x14ac:dyDescent="0.2">
      <c r="B1031" s="48"/>
      <c r="C1031" s="48"/>
      <c r="D1031" s="48"/>
      <c r="E1031" s="48"/>
      <c r="F1031" s="48"/>
      <c r="G1031" s="48"/>
      <c r="H1031" s="48"/>
      <c r="I1031" s="48"/>
      <c r="J1031" s="48"/>
      <c r="K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c r="EF1031" s="48"/>
      <c r="EG1031" s="48"/>
      <c r="EH1031" s="48"/>
      <c r="EI1031" s="48"/>
      <c r="EJ1031" s="48"/>
      <c r="EK1031" s="48"/>
      <c r="EL1031" s="48"/>
      <c r="EM1031" s="48"/>
      <c r="EN1031" s="48"/>
      <c r="EO1031" s="48"/>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c r="GL1031" s="48"/>
      <c r="GM1031" s="48"/>
      <c r="GN1031" s="48"/>
      <c r="GO1031" s="48"/>
      <c r="GP1031" s="48"/>
      <c r="GQ1031" s="48"/>
      <c r="GR1031" s="48"/>
      <c r="GS1031" s="48"/>
      <c r="GT1031" s="48"/>
      <c r="GU1031" s="48"/>
      <c r="GV1031" s="48"/>
      <c r="GW1031" s="48"/>
      <c r="GX1031" s="48"/>
      <c r="GY1031" s="48"/>
      <c r="GZ1031" s="48"/>
      <c r="HA1031" s="48"/>
      <c r="HB1031" s="48"/>
      <c r="HC1031" s="48"/>
      <c r="HD1031" s="48"/>
      <c r="HE1031" s="48"/>
      <c r="HF1031" s="48"/>
      <c r="HG1031" s="48"/>
      <c r="HH1031" s="48"/>
      <c r="HI1031" s="48"/>
      <c r="HJ1031" s="48"/>
      <c r="HK1031" s="48"/>
      <c r="HL1031" s="48"/>
      <c r="HM1031" s="48"/>
      <c r="HN1031" s="48"/>
      <c r="HO1031" s="48"/>
      <c r="HP1031" s="48"/>
      <c r="HQ1031" s="48"/>
      <c r="HR1031" s="48"/>
      <c r="HS1031" s="48"/>
      <c r="HT1031" s="48"/>
      <c r="HU1031" s="48"/>
      <c r="HV1031" s="48"/>
      <c r="HW1031" s="48"/>
      <c r="HX1031" s="48"/>
      <c r="HY1031" s="48"/>
      <c r="HZ1031" s="48"/>
      <c r="IA1031" s="48"/>
      <c r="IB1031" s="48"/>
      <c r="IC1031" s="48"/>
      <c r="ID1031" s="48"/>
      <c r="IE1031" s="48"/>
      <c r="IF1031" s="48"/>
      <c r="IG1031" s="48"/>
      <c r="IH1031" s="48"/>
      <c r="II1031" s="48"/>
      <c r="IJ1031" s="48"/>
      <c r="IK1031" s="48"/>
      <c r="IL1031" s="48"/>
      <c r="IM1031" s="48"/>
      <c r="IN1031" s="48"/>
      <c r="IO1031" s="48"/>
      <c r="IP1031" s="48"/>
      <c r="IQ1031" s="48"/>
      <c r="IR1031" s="48"/>
      <c r="IS1031" s="48"/>
      <c r="IT1031" s="48"/>
      <c r="IU1031" s="48"/>
      <c r="IV1031" s="48"/>
    </row>
    <row r="1032" spans="2:256" x14ac:dyDescent="0.2">
      <c r="B1032" s="48"/>
      <c r="C1032" s="48"/>
      <c r="D1032" s="48"/>
      <c r="E1032" s="48"/>
      <c r="F1032" s="48"/>
      <c r="G1032" s="48"/>
      <c r="H1032" s="48"/>
      <c r="I1032" s="48"/>
      <c r="J1032" s="48"/>
      <c r="K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c r="EF1032" s="48"/>
      <c r="EG1032" s="48"/>
      <c r="EH1032" s="48"/>
      <c r="EI1032" s="48"/>
      <c r="EJ1032" s="48"/>
      <c r="EK1032" s="48"/>
      <c r="EL1032" s="48"/>
      <c r="EM1032" s="48"/>
      <c r="EN1032" s="48"/>
      <c r="EO1032" s="48"/>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c r="GL1032" s="48"/>
      <c r="GM1032" s="48"/>
      <c r="GN1032" s="48"/>
      <c r="GO1032" s="48"/>
      <c r="GP1032" s="48"/>
      <c r="GQ1032" s="48"/>
      <c r="GR1032" s="48"/>
      <c r="GS1032" s="48"/>
      <c r="GT1032" s="48"/>
      <c r="GU1032" s="48"/>
      <c r="GV1032" s="48"/>
      <c r="GW1032" s="48"/>
      <c r="GX1032" s="48"/>
      <c r="GY1032" s="48"/>
      <c r="GZ1032" s="48"/>
      <c r="HA1032" s="48"/>
      <c r="HB1032" s="48"/>
      <c r="HC1032" s="48"/>
      <c r="HD1032" s="48"/>
      <c r="HE1032" s="48"/>
      <c r="HF1032" s="48"/>
      <c r="HG1032" s="48"/>
      <c r="HH1032" s="48"/>
      <c r="HI1032" s="48"/>
      <c r="HJ1032" s="48"/>
      <c r="HK1032" s="48"/>
      <c r="HL1032" s="48"/>
      <c r="HM1032" s="48"/>
      <c r="HN1032" s="48"/>
      <c r="HO1032" s="48"/>
      <c r="HP1032" s="48"/>
      <c r="HQ1032" s="48"/>
      <c r="HR1032" s="48"/>
      <c r="HS1032" s="48"/>
      <c r="HT1032" s="48"/>
      <c r="HU1032" s="48"/>
      <c r="HV1032" s="48"/>
      <c r="HW1032" s="48"/>
      <c r="HX1032" s="48"/>
      <c r="HY1032" s="48"/>
      <c r="HZ1032" s="48"/>
      <c r="IA1032" s="48"/>
      <c r="IB1032" s="48"/>
      <c r="IC1032" s="48"/>
      <c r="ID1032" s="48"/>
      <c r="IE1032" s="48"/>
      <c r="IF1032" s="48"/>
      <c r="IG1032" s="48"/>
      <c r="IH1032" s="48"/>
      <c r="II1032" s="48"/>
      <c r="IJ1032" s="48"/>
      <c r="IK1032" s="48"/>
      <c r="IL1032" s="48"/>
      <c r="IM1032" s="48"/>
      <c r="IN1032" s="48"/>
      <c r="IO1032" s="48"/>
      <c r="IP1032" s="48"/>
      <c r="IQ1032" s="48"/>
      <c r="IR1032" s="48"/>
      <c r="IS1032" s="48"/>
      <c r="IT1032" s="48"/>
      <c r="IU1032" s="48"/>
      <c r="IV1032" s="48"/>
    </row>
    <row r="1033" spans="2:256" x14ac:dyDescent="0.2">
      <c r="B1033" s="48"/>
      <c r="C1033" s="48"/>
      <c r="D1033" s="48"/>
      <c r="E1033" s="48"/>
      <c r="F1033" s="48"/>
      <c r="G1033" s="48"/>
      <c r="H1033" s="48"/>
      <c r="I1033" s="48"/>
      <c r="J1033" s="48"/>
      <c r="K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M1033" s="48"/>
      <c r="EN1033" s="48"/>
      <c r="EO1033" s="48"/>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c r="GL1033" s="48"/>
      <c r="GM1033" s="48"/>
      <c r="GN1033" s="48"/>
      <c r="GO1033" s="48"/>
      <c r="GP1033" s="48"/>
      <c r="GQ1033" s="48"/>
      <c r="GR1033" s="48"/>
      <c r="GS1033" s="48"/>
      <c r="GT1033" s="48"/>
      <c r="GU1033" s="48"/>
      <c r="GV1033" s="48"/>
      <c r="GW1033" s="48"/>
      <c r="GX1033" s="48"/>
      <c r="GY1033" s="48"/>
      <c r="GZ1033" s="48"/>
      <c r="HA1033" s="48"/>
      <c r="HB1033" s="48"/>
      <c r="HC1033" s="48"/>
      <c r="HD1033" s="48"/>
      <c r="HE1033" s="48"/>
      <c r="HF1033" s="48"/>
      <c r="HG1033" s="48"/>
      <c r="HH1033" s="48"/>
      <c r="HI1033" s="48"/>
      <c r="HJ1033" s="48"/>
      <c r="HK1033" s="48"/>
      <c r="HL1033" s="48"/>
      <c r="HM1033" s="48"/>
      <c r="HN1033" s="48"/>
      <c r="HO1033" s="48"/>
      <c r="HP1033" s="48"/>
      <c r="HQ1033" s="48"/>
      <c r="HR1033" s="48"/>
      <c r="HS1033" s="48"/>
      <c r="HT1033" s="48"/>
      <c r="HU1033" s="48"/>
      <c r="HV1033" s="48"/>
      <c r="HW1033" s="48"/>
      <c r="HX1033" s="48"/>
      <c r="HY1033" s="48"/>
      <c r="HZ1033" s="48"/>
      <c r="IA1033" s="48"/>
      <c r="IB1033" s="48"/>
      <c r="IC1033" s="48"/>
      <c r="ID1033" s="48"/>
      <c r="IE1033" s="48"/>
      <c r="IF1033" s="48"/>
      <c r="IG1033" s="48"/>
      <c r="IH1033" s="48"/>
      <c r="II1033" s="48"/>
      <c r="IJ1033" s="48"/>
      <c r="IK1033" s="48"/>
      <c r="IL1033" s="48"/>
      <c r="IM1033" s="48"/>
      <c r="IN1033" s="48"/>
      <c r="IO1033" s="48"/>
      <c r="IP1033" s="48"/>
      <c r="IQ1033" s="48"/>
      <c r="IR1033" s="48"/>
      <c r="IS1033" s="48"/>
      <c r="IT1033" s="48"/>
      <c r="IU1033" s="48"/>
      <c r="IV1033" s="48"/>
    </row>
    <row r="1034" spans="2:256" x14ac:dyDescent="0.2">
      <c r="B1034" s="48"/>
      <c r="C1034" s="48"/>
      <c r="D1034" s="48"/>
      <c r="E1034" s="48"/>
      <c r="F1034" s="48"/>
      <c r="G1034" s="48"/>
      <c r="H1034" s="48"/>
      <c r="I1034" s="48"/>
      <c r="J1034" s="48"/>
      <c r="K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M1034" s="48"/>
      <c r="EN1034" s="48"/>
      <c r="EO1034" s="48"/>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c r="GL1034" s="48"/>
      <c r="GM1034" s="48"/>
      <c r="GN1034" s="48"/>
      <c r="GO1034" s="48"/>
      <c r="GP1034" s="48"/>
      <c r="GQ1034" s="48"/>
      <c r="GR1034" s="48"/>
      <c r="GS1034" s="48"/>
      <c r="GT1034" s="48"/>
      <c r="GU1034" s="48"/>
      <c r="GV1034" s="48"/>
      <c r="GW1034" s="48"/>
      <c r="GX1034" s="48"/>
      <c r="GY1034" s="48"/>
      <c r="GZ1034" s="48"/>
      <c r="HA1034" s="48"/>
      <c r="HB1034" s="48"/>
      <c r="HC1034" s="48"/>
      <c r="HD1034" s="48"/>
      <c r="HE1034" s="48"/>
      <c r="HF1034" s="48"/>
      <c r="HG1034" s="48"/>
      <c r="HH1034" s="48"/>
      <c r="HI1034" s="48"/>
      <c r="HJ1034" s="48"/>
      <c r="HK1034" s="48"/>
      <c r="HL1034" s="48"/>
      <c r="HM1034" s="48"/>
      <c r="HN1034" s="48"/>
      <c r="HO1034" s="48"/>
      <c r="HP1034" s="48"/>
      <c r="HQ1034" s="48"/>
      <c r="HR1034" s="48"/>
      <c r="HS1034" s="48"/>
      <c r="HT1034" s="48"/>
      <c r="HU1034" s="48"/>
      <c r="HV1034" s="48"/>
      <c r="HW1034" s="48"/>
      <c r="HX1034" s="48"/>
      <c r="HY1034" s="48"/>
      <c r="HZ1034" s="48"/>
      <c r="IA1034" s="48"/>
      <c r="IB1034" s="48"/>
      <c r="IC1034" s="48"/>
      <c r="ID1034" s="48"/>
      <c r="IE1034" s="48"/>
      <c r="IF1034" s="48"/>
      <c r="IG1034" s="48"/>
      <c r="IH1034" s="48"/>
      <c r="II1034" s="48"/>
      <c r="IJ1034" s="48"/>
      <c r="IK1034" s="48"/>
      <c r="IL1034" s="48"/>
      <c r="IM1034" s="48"/>
      <c r="IN1034" s="48"/>
      <c r="IO1034" s="48"/>
      <c r="IP1034" s="48"/>
      <c r="IQ1034" s="48"/>
      <c r="IR1034" s="48"/>
      <c r="IS1034" s="48"/>
      <c r="IT1034" s="48"/>
      <c r="IU1034" s="48"/>
      <c r="IV1034" s="48"/>
    </row>
    <row r="1035" spans="2:256" x14ac:dyDescent="0.2">
      <c r="B1035" s="48"/>
      <c r="C1035" s="48"/>
      <c r="D1035" s="48"/>
      <c r="E1035" s="48"/>
      <c r="F1035" s="48"/>
      <c r="G1035" s="48"/>
      <c r="H1035" s="48"/>
      <c r="I1035" s="48"/>
      <c r="J1035" s="48"/>
      <c r="K1035" s="48"/>
      <c r="O1035" s="48"/>
      <c r="P1035" s="48"/>
      <c r="Q1035" s="48"/>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M1035" s="48"/>
      <c r="EN1035" s="48"/>
      <c r="EO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c r="GL1035" s="48"/>
      <c r="GM1035" s="48"/>
      <c r="GN1035" s="48"/>
      <c r="GO1035" s="48"/>
      <c r="GP1035" s="48"/>
      <c r="GQ1035" s="48"/>
      <c r="GR1035" s="48"/>
      <c r="GS1035" s="48"/>
      <c r="GT1035" s="48"/>
      <c r="GU1035" s="48"/>
      <c r="GV1035" s="48"/>
      <c r="GW1035" s="48"/>
      <c r="GX1035" s="48"/>
      <c r="GY1035" s="48"/>
      <c r="GZ1035" s="48"/>
      <c r="HA1035" s="48"/>
      <c r="HB1035" s="48"/>
      <c r="HC1035" s="48"/>
      <c r="HD1035" s="48"/>
      <c r="HE1035" s="48"/>
      <c r="HF1035" s="48"/>
      <c r="HG1035" s="48"/>
      <c r="HH1035" s="48"/>
      <c r="HI1035" s="48"/>
      <c r="HJ1035" s="48"/>
      <c r="HK1035" s="48"/>
      <c r="HL1035" s="48"/>
      <c r="HM1035" s="48"/>
      <c r="HN1035" s="48"/>
      <c r="HO1035" s="48"/>
      <c r="HP1035" s="48"/>
      <c r="HQ1035" s="48"/>
      <c r="HR1035" s="48"/>
      <c r="HS1035" s="48"/>
      <c r="HT1035" s="48"/>
      <c r="HU1035" s="48"/>
      <c r="HV1035" s="48"/>
      <c r="HW1035" s="48"/>
      <c r="HX1035" s="48"/>
      <c r="HY1035" s="48"/>
      <c r="HZ1035" s="48"/>
      <c r="IA1035" s="48"/>
      <c r="IB1035" s="48"/>
      <c r="IC1035" s="48"/>
      <c r="ID1035" s="48"/>
      <c r="IE1035" s="48"/>
      <c r="IF1035" s="48"/>
      <c r="IG1035" s="48"/>
      <c r="IH1035" s="48"/>
      <c r="II1035" s="48"/>
      <c r="IJ1035" s="48"/>
      <c r="IK1035" s="48"/>
      <c r="IL1035" s="48"/>
      <c r="IM1035" s="48"/>
      <c r="IN1035" s="48"/>
      <c r="IO1035" s="48"/>
      <c r="IP1035" s="48"/>
      <c r="IQ1035" s="48"/>
      <c r="IR1035" s="48"/>
      <c r="IS1035" s="48"/>
      <c r="IT1035" s="48"/>
      <c r="IU1035" s="48"/>
      <c r="IV1035" s="48"/>
    </row>
    <row r="1036" spans="2:256" x14ac:dyDescent="0.2">
      <c r="B1036" s="48"/>
      <c r="C1036" s="48"/>
      <c r="D1036" s="48"/>
      <c r="E1036" s="48"/>
      <c r="F1036" s="48"/>
      <c r="G1036" s="48"/>
      <c r="H1036" s="48"/>
      <c r="I1036" s="48"/>
      <c r="J1036" s="48"/>
      <c r="K1036" s="48"/>
      <c r="O1036" s="48"/>
      <c r="P1036" s="48"/>
      <c r="Q1036" s="48"/>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M1036" s="48"/>
      <c r="EN1036" s="48"/>
      <c r="EO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c r="GL1036" s="48"/>
      <c r="GM1036" s="48"/>
      <c r="GN1036" s="48"/>
      <c r="GO1036" s="48"/>
      <c r="GP1036" s="48"/>
      <c r="GQ1036" s="48"/>
      <c r="GR1036" s="48"/>
      <c r="GS1036" s="48"/>
      <c r="GT1036" s="48"/>
      <c r="GU1036" s="48"/>
      <c r="GV1036" s="48"/>
      <c r="GW1036" s="48"/>
      <c r="GX1036" s="48"/>
      <c r="GY1036" s="48"/>
      <c r="GZ1036" s="48"/>
      <c r="HA1036" s="48"/>
      <c r="HB1036" s="48"/>
      <c r="HC1036" s="48"/>
      <c r="HD1036" s="48"/>
      <c r="HE1036" s="48"/>
      <c r="HF1036" s="48"/>
      <c r="HG1036" s="48"/>
      <c r="HH1036" s="48"/>
      <c r="HI1036" s="48"/>
      <c r="HJ1036" s="48"/>
      <c r="HK1036" s="48"/>
      <c r="HL1036" s="48"/>
      <c r="HM1036" s="48"/>
      <c r="HN1036" s="48"/>
      <c r="HO1036" s="48"/>
      <c r="HP1036" s="48"/>
      <c r="HQ1036" s="48"/>
      <c r="HR1036" s="48"/>
      <c r="HS1036" s="48"/>
      <c r="HT1036" s="48"/>
      <c r="HU1036" s="48"/>
      <c r="HV1036" s="48"/>
      <c r="HW1036" s="48"/>
      <c r="HX1036" s="48"/>
      <c r="HY1036" s="48"/>
      <c r="HZ1036" s="48"/>
      <c r="IA1036" s="48"/>
      <c r="IB1036" s="48"/>
      <c r="IC1036" s="48"/>
      <c r="ID1036" s="48"/>
      <c r="IE1036" s="48"/>
      <c r="IF1036" s="48"/>
      <c r="IG1036" s="48"/>
      <c r="IH1036" s="48"/>
      <c r="II1036" s="48"/>
      <c r="IJ1036" s="48"/>
      <c r="IK1036" s="48"/>
      <c r="IL1036" s="48"/>
      <c r="IM1036" s="48"/>
      <c r="IN1036" s="48"/>
      <c r="IO1036" s="48"/>
      <c r="IP1036" s="48"/>
      <c r="IQ1036" s="48"/>
      <c r="IR1036" s="48"/>
      <c r="IS1036" s="48"/>
      <c r="IT1036" s="48"/>
      <c r="IU1036" s="48"/>
      <c r="IV1036" s="48"/>
    </row>
    <row r="1037" spans="2:256" x14ac:dyDescent="0.2">
      <c r="B1037" s="48"/>
      <c r="C1037" s="48"/>
      <c r="D1037" s="48"/>
      <c r="E1037" s="48"/>
      <c r="F1037" s="48"/>
      <c r="G1037" s="48"/>
      <c r="H1037" s="48"/>
      <c r="I1037" s="48"/>
      <c r="J1037" s="48"/>
      <c r="K1037" s="48"/>
      <c r="O1037" s="48"/>
      <c r="P1037" s="48"/>
      <c r="Q1037" s="48"/>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M1037" s="48"/>
      <c r="EN1037" s="48"/>
      <c r="EO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c r="GL1037" s="48"/>
      <c r="GM1037" s="48"/>
      <c r="GN1037" s="48"/>
      <c r="GO1037" s="48"/>
      <c r="GP1037" s="48"/>
      <c r="GQ1037" s="48"/>
      <c r="GR1037" s="48"/>
      <c r="GS1037" s="48"/>
      <c r="GT1037" s="48"/>
      <c r="GU1037" s="48"/>
      <c r="GV1037" s="48"/>
      <c r="GW1037" s="48"/>
      <c r="GX1037" s="48"/>
      <c r="GY1037" s="48"/>
      <c r="GZ1037" s="48"/>
      <c r="HA1037" s="48"/>
      <c r="HB1037" s="48"/>
      <c r="HC1037" s="48"/>
      <c r="HD1037" s="48"/>
      <c r="HE1037" s="48"/>
      <c r="HF1037" s="48"/>
      <c r="HG1037" s="48"/>
      <c r="HH1037" s="48"/>
      <c r="HI1037" s="48"/>
      <c r="HJ1037" s="48"/>
      <c r="HK1037" s="48"/>
      <c r="HL1037" s="48"/>
      <c r="HM1037" s="48"/>
      <c r="HN1037" s="48"/>
      <c r="HO1037" s="48"/>
      <c r="HP1037" s="48"/>
      <c r="HQ1037" s="48"/>
      <c r="HR1037" s="48"/>
      <c r="HS1037" s="48"/>
      <c r="HT1037" s="48"/>
      <c r="HU1037" s="48"/>
      <c r="HV1037" s="48"/>
      <c r="HW1037" s="48"/>
      <c r="HX1037" s="48"/>
      <c r="HY1037" s="48"/>
      <c r="HZ1037" s="48"/>
      <c r="IA1037" s="48"/>
      <c r="IB1037" s="48"/>
      <c r="IC1037" s="48"/>
      <c r="ID1037" s="48"/>
      <c r="IE1037" s="48"/>
      <c r="IF1037" s="48"/>
      <c r="IG1037" s="48"/>
      <c r="IH1037" s="48"/>
      <c r="II1037" s="48"/>
      <c r="IJ1037" s="48"/>
      <c r="IK1037" s="48"/>
      <c r="IL1037" s="48"/>
      <c r="IM1037" s="48"/>
      <c r="IN1037" s="48"/>
      <c r="IO1037" s="48"/>
      <c r="IP1037" s="48"/>
      <c r="IQ1037" s="48"/>
      <c r="IR1037" s="48"/>
      <c r="IS1037" s="48"/>
      <c r="IT1037" s="48"/>
      <c r="IU1037" s="48"/>
      <c r="IV1037" s="48"/>
    </row>
    <row r="1038" spans="2:256" x14ac:dyDescent="0.2">
      <c r="B1038" s="48"/>
      <c r="C1038" s="48"/>
      <c r="D1038" s="48"/>
      <c r="E1038" s="48"/>
      <c r="F1038" s="48"/>
      <c r="G1038" s="48"/>
      <c r="H1038" s="48"/>
      <c r="I1038" s="48"/>
      <c r="J1038" s="48"/>
      <c r="K1038" s="48"/>
      <c r="O1038" s="48"/>
      <c r="P1038" s="48"/>
      <c r="Q1038" s="48"/>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M1038" s="48"/>
      <c r="EN1038" s="48"/>
      <c r="EO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c r="GL1038" s="48"/>
      <c r="GM1038" s="48"/>
      <c r="GN1038" s="48"/>
      <c r="GO1038" s="48"/>
      <c r="GP1038" s="48"/>
      <c r="GQ1038" s="48"/>
      <c r="GR1038" s="48"/>
      <c r="GS1038" s="48"/>
      <c r="GT1038" s="48"/>
      <c r="GU1038" s="48"/>
      <c r="GV1038" s="48"/>
      <c r="GW1038" s="48"/>
      <c r="GX1038" s="48"/>
      <c r="GY1038" s="48"/>
      <c r="GZ1038" s="48"/>
      <c r="HA1038" s="48"/>
      <c r="HB1038" s="48"/>
      <c r="HC1038" s="48"/>
      <c r="HD1038" s="48"/>
      <c r="HE1038" s="48"/>
      <c r="HF1038" s="48"/>
      <c r="HG1038" s="48"/>
      <c r="HH1038" s="48"/>
      <c r="HI1038" s="48"/>
      <c r="HJ1038" s="48"/>
      <c r="HK1038" s="48"/>
      <c r="HL1038" s="48"/>
      <c r="HM1038" s="48"/>
      <c r="HN1038" s="48"/>
      <c r="HO1038" s="48"/>
      <c r="HP1038" s="48"/>
      <c r="HQ1038" s="48"/>
      <c r="HR1038" s="48"/>
      <c r="HS1038" s="48"/>
      <c r="HT1038" s="48"/>
      <c r="HU1038" s="48"/>
      <c r="HV1038" s="48"/>
      <c r="HW1038" s="48"/>
      <c r="HX1038" s="48"/>
      <c r="HY1038" s="48"/>
      <c r="HZ1038" s="48"/>
      <c r="IA1038" s="48"/>
      <c r="IB1038" s="48"/>
      <c r="IC1038" s="48"/>
      <c r="ID1038" s="48"/>
      <c r="IE1038" s="48"/>
      <c r="IF1038" s="48"/>
      <c r="IG1038" s="48"/>
      <c r="IH1038" s="48"/>
      <c r="II1038" s="48"/>
      <c r="IJ1038" s="48"/>
      <c r="IK1038" s="48"/>
      <c r="IL1038" s="48"/>
      <c r="IM1038" s="48"/>
      <c r="IN1038" s="48"/>
      <c r="IO1038" s="48"/>
      <c r="IP1038" s="48"/>
      <c r="IQ1038" s="48"/>
      <c r="IR1038" s="48"/>
      <c r="IS1038" s="48"/>
      <c r="IT1038" s="48"/>
      <c r="IU1038" s="48"/>
      <c r="IV1038" s="48"/>
    </row>
    <row r="1039" spans="2:256" x14ac:dyDescent="0.2">
      <c r="B1039" s="48"/>
      <c r="C1039" s="48"/>
      <c r="D1039" s="48"/>
      <c r="E1039" s="48"/>
      <c r="F1039" s="48"/>
      <c r="G1039" s="48"/>
      <c r="H1039" s="48"/>
      <c r="I1039" s="48"/>
      <c r="J1039" s="48"/>
      <c r="K1039" s="48"/>
      <c r="O1039" s="48"/>
      <c r="P1039" s="48"/>
      <c r="Q1039" s="48"/>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M1039" s="48"/>
      <c r="EN1039" s="48"/>
      <c r="EO1039" s="48"/>
      <c r="EP1039" s="48"/>
      <c r="EQ1039" s="48"/>
      <c r="ER1039" s="48"/>
      <c r="ES1039" s="48"/>
      <c r="ET1039" s="48"/>
      <c r="EU1039" s="48"/>
      <c r="EV1039" s="48"/>
      <c r="EW1039" s="48"/>
      <c r="EX1039" s="48"/>
      <c r="EY1039" s="48"/>
      <c r="EZ1039" s="48"/>
      <c r="FA1039" s="48"/>
      <c r="FB1039" s="48"/>
      <c r="FC1039" s="48"/>
      <c r="FD1039" s="48"/>
      <c r="FE1039" s="48"/>
      <c r="FF1039" s="48"/>
      <c r="FG1039" s="48"/>
      <c r="FH1039" s="48"/>
      <c r="FI1039" s="48"/>
      <c r="FJ1039" s="48"/>
      <c r="FK1039" s="48"/>
      <c r="FL1039" s="48"/>
      <c r="FM1039" s="48"/>
      <c r="FN1039" s="48"/>
      <c r="FO1039" s="48"/>
      <c r="FP1039" s="48"/>
      <c r="FQ1039" s="48"/>
      <c r="FR1039" s="48"/>
      <c r="FS1039" s="48"/>
      <c r="FT1039" s="48"/>
      <c r="FU1039" s="48"/>
      <c r="FV1039" s="48"/>
      <c r="FW1039" s="48"/>
      <c r="FX1039" s="48"/>
      <c r="FY1039" s="48"/>
      <c r="FZ1039" s="48"/>
      <c r="GA1039" s="48"/>
      <c r="GB1039" s="48"/>
      <c r="GC1039" s="48"/>
      <c r="GD1039" s="48"/>
      <c r="GE1039" s="48"/>
      <c r="GF1039" s="48"/>
      <c r="GG1039" s="48"/>
      <c r="GH1039" s="48"/>
      <c r="GI1039" s="48"/>
      <c r="GJ1039" s="48"/>
      <c r="GK1039" s="48"/>
      <c r="GL1039" s="48"/>
      <c r="GM1039" s="48"/>
      <c r="GN1039" s="48"/>
      <c r="GO1039" s="48"/>
      <c r="GP1039" s="48"/>
      <c r="GQ1039" s="48"/>
      <c r="GR1039" s="48"/>
      <c r="GS1039" s="48"/>
      <c r="GT1039" s="48"/>
      <c r="GU1039" s="48"/>
      <c r="GV1039" s="48"/>
      <c r="GW1039" s="48"/>
      <c r="GX1039" s="48"/>
      <c r="GY1039" s="48"/>
      <c r="GZ1039" s="48"/>
      <c r="HA1039" s="48"/>
      <c r="HB1039" s="48"/>
      <c r="HC1039" s="48"/>
      <c r="HD1039" s="48"/>
      <c r="HE1039" s="48"/>
      <c r="HF1039" s="48"/>
      <c r="HG1039" s="48"/>
      <c r="HH1039" s="48"/>
      <c r="HI1039" s="48"/>
      <c r="HJ1039" s="48"/>
      <c r="HK1039" s="48"/>
      <c r="HL1039" s="48"/>
      <c r="HM1039" s="48"/>
      <c r="HN1039" s="48"/>
      <c r="HO1039" s="48"/>
      <c r="HP1039" s="48"/>
      <c r="HQ1039" s="48"/>
      <c r="HR1039" s="48"/>
      <c r="HS1039" s="48"/>
      <c r="HT1039" s="48"/>
      <c r="HU1039" s="48"/>
      <c r="HV1039" s="48"/>
      <c r="HW1039" s="48"/>
      <c r="HX1039" s="48"/>
      <c r="HY1039" s="48"/>
      <c r="HZ1039" s="48"/>
      <c r="IA1039" s="48"/>
      <c r="IB1039" s="48"/>
      <c r="IC1039" s="48"/>
      <c r="ID1039" s="48"/>
      <c r="IE1039" s="48"/>
      <c r="IF1039" s="48"/>
      <c r="IG1039" s="48"/>
      <c r="IH1039" s="48"/>
      <c r="II1039" s="48"/>
      <c r="IJ1039" s="48"/>
      <c r="IK1039" s="48"/>
      <c r="IL1039" s="48"/>
      <c r="IM1039" s="48"/>
      <c r="IN1039" s="48"/>
      <c r="IO1039" s="48"/>
      <c r="IP1039" s="48"/>
      <c r="IQ1039" s="48"/>
      <c r="IR1039" s="48"/>
      <c r="IS1039" s="48"/>
      <c r="IT1039" s="48"/>
      <c r="IU1039" s="48"/>
      <c r="IV1039" s="48"/>
    </row>
    <row r="1040" spans="2:256" x14ac:dyDescent="0.2">
      <c r="B1040" s="48"/>
      <c r="C1040" s="48"/>
      <c r="D1040" s="48"/>
      <c r="E1040" s="48"/>
      <c r="F1040" s="48"/>
      <c r="G1040" s="48"/>
      <c r="H1040" s="48"/>
      <c r="I1040" s="48"/>
      <c r="J1040" s="48"/>
      <c r="K1040" s="48"/>
      <c r="O1040" s="48"/>
      <c r="P1040" s="48"/>
      <c r="Q1040" s="48"/>
      <c r="R1040" s="48"/>
      <c r="S1040" s="48"/>
      <c r="T1040" s="48"/>
      <c r="U1040" s="48"/>
      <c r="V1040" s="48"/>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c r="EF1040" s="48"/>
      <c r="EG1040" s="48"/>
      <c r="EH1040" s="48"/>
      <c r="EI1040" s="48"/>
      <c r="EJ1040" s="48"/>
      <c r="EK1040" s="48"/>
      <c r="EL1040" s="48"/>
      <c r="EM1040" s="48"/>
      <c r="EN1040" s="48"/>
      <c r="EO1040" s="48"/>
      <c r="EP1040" s="48"/>
      <c r="EQ1040" s="48"/>
      <c r="ER1040" s="48"/>
      <c r="ES1040" s="48"/>
      <c r="ET1040" s="48"/>
      <c r="EU1040" s="48"/>
      <c r="EV1040" s="48"/>
      <c r="EW1040" s="48"/>
      <c r="EX1040" s="48"/>
      <c r="EY1040" s="48"/>
      <c r="EZ1040" s="48"/>
      <c r="FA1040" s="48"/>
      <c r="FB1040" s="48"/>
      <c r="FC1040" s="48"/>
      <c r="FD1040" s="48"/>
      <c r="FE1040" s="48"/>
      <c r="FF1040" s="48"/>
      <c r="FG1040" s="48"/>
      <c r="FH1040" s="48"/>
      <c r="FI1040" s="48"/>
      <c r="FJ1040" s="48"/>
      <c r="FK1040" s="48"/>
      <c r="FL1040" s="48"/>
      <c r="FM1040" s="48"/>
      <c r="FN1040" s="48"/>
      <c r="FO1040" s="48"/>
      <c r="FP1040" s="48"/>
      <c r="FQ1040" s="48"/>
      <c r="FR1040" s="48"/>
      <c r="FS1040" s="48"/>
      <c r="FT1040" s="48"/>
      <c r="FU1040" s="48"/>
      <c r="FV1040" s="48"/>
      <c r="FW1040" s="48"/>
      <c r="FX1040" s="48"/>
      <c r="FY1040" s="48"/>
      <c r="FZ1040" s="48"/>
      <c r="GA1040" s="48"/>
      <c r="GB1040" s="48"/>
      <c r="GC1040" s="48"/>
      <c r="GD1040" s="48"/>
      <c r="GE1040" s="48"/>
      <c r="GF1040" s="48"/>
      <c r="GG1040" s="48"/>
      <c r="GH1040" s="48"/>
      <c r="GI1040" s="48"/>
      <c r="GJ1040" s="48"/>
      <c r="GK1040" s="48"/>
      <c r="GL1040" s="48"/>
      <c r="GM1040" s="48"/>
      <c r="GN1040" s="48"/>
      <c r="GO1040" s="48"/>
      <c r="GP1040" s="48"/>
      <c r="GQ1040" s="48"/>
      <c r="GR1040" s="48"/>
      <c r="GS1040" s="48"/>
      <c r="GT1040" s="48"/>
      <c r="GU1040" s="48"/>
      <c r="GV1040" s="48"/>
      <c r="GW1040" s="48"/>
      <c r="GX1040" s="48"/>
      <c r="GY1040" s="48"/>
      <c r="GZ1040" s="48"/>
      <c r="HA1040" s="48"/>
      <c r="HB1040" s="48"/>
      <c r="HC1040" s="48"/>
      <c r="HD1040" s="48"/>
      <c r="HE1040" s="48"/>
      <c r="HF1040" s="48"/>
      <c r="HG1040" s="48"/>
      <c r="HH1040" s="48"/>
      <c r="HI1040" s="48"/>
      <c r="HJ1040" s="48"/>
      <c r="HK1040" s="48"/>
      <c r="HL1040" s="48"/>
      <c r="HM1040" s="48"/>
      <c r="HN1040" s="48"/>
      <c r="HO1040" s="48"/>
      <c r="HP1040" s="48"/>
      <c r="HQ1040" s="48"/>
      <c r="HR1040" s="48"/>
      <c r="HS1040" s="48"/>
      <c r="HT1040" s="48"/>
      <c r="HU1040" s="48"/>
      <c r="HV1040" s="48"/>
      <c r="HW1040" s="48"/>
      <c r="HX1040" s="48"/>
      <c r="HY1040" s="48"/>
      <c r="HZ1040" s="48"/>
      <c r="IA1040" s="48"/>
      <c r="IB1040" s="48"/>
      <c r="IC1040" s="48"/>
      <c r="ID1040" s="48"/>
      <c r="IE1040" s="48"/>
      <c r="IF1040" s="48"/>
      <c r="IG1040" s="48"/>
      <c r="IH1040" s="48"/>
      <c r="II1040" s="48"/>
      <c r="IJ1040" s="48"/>
      <c r="IK1040" s="48"/>
      <c r="IL1040" s="48"/>
      <c r="IM1040" s="48"/>
      <c r="IN1040" s="48"/>
      <c r="IO1040" s="48"/>
      <c r="IP1040" s="48"/>
      <c r="IQ1040" s="48"/>
      <c r="IR1040" s="48"/>
      <c r="IS1040" s="48"/>
      <c r="IT1040" s="48"/>
      <c r="IU1040" s="48"/>
      <c r="IV1040" s="48"/>
    </row>
    <row r="1041" spans="2:256" x14ac:dyDescent="0.2">
      <c r="B1041" s="48"/>
      <c r="C1041" s="48"/>
      <c r="D1041" s="48"/>
      <c r="E1041" s="48"/>
      <c r="F1041" s="48"/>
      <c r="G1041" s="48"/>
      <c r="H1041" s="48"/>
      <c r="I1041" s="48"/>
      <c r="J1041" s="48"/>
      <c r="K1041" s="48"/>
      <c r="O1041" s="48"/>
      <c r="P1041" s="48"/>
      <c r="Q1041" s="48"/>
      <c r="R1041" s="48"/>
      <c r="S1041" s="48"/>
      <c r="T1041" s="48"/>
      <c r="U1041" s="48"/>
      <c r="V1041" s="48"/>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M1041" s="48"/>
      <c r="EN1041" s="48"/>
      <c r="EO1041" s="48"/>
      <c r="EP1041" s="48"/>
      <c r="EQ1041" s="48"/>
      <c r="ER1041" s="48"/>
      <c r="ES1041" s="48"/>
      <c r="ET1041" s="48"/>
      <c r="EU1041" s="48"/>
      <c r="EV1041" s="48"/>
      <c r="EW1041" s="48"/>
      <c r="EX1041" s="48"/>
      <c r="EY1041" s="48"/>
      <c r="EZ1041" s="48"/>
      <c r="FA1041" s="48"/>
      <c r="FB1041" s="48"/>
      <c r="FC1041" s="48"/>
      <c r="FD1041" s="48"/>
      <c r="FE1041" s="48"/>
      <c r="FF1041" s="48"/>
      <c r="FG1041" s="48"/>
      <c r="FH1041" s="48"/>
      <c r="FI1041" s="48"/>
      <c r="FJ1041" s="48"/>
      <c r="FK1041" s="48"/>
      <c r="FL1041" s="48"/>
      <c r="FM1041" s="48"/>
      <c r="FN1041" s="48"/>
      <c r="FO1041" s="48"/>
      <c r="FP1041" s="48"/>
      <c r="FQ1041" s="48"/>
      <c r="FR1041" s="48"/>
      <c r="FS1041" s="48"/>
      <c r="FT1041" s="48"/>
      <c r="FU1041" s="48"/>
      <c r="FV1041" s="48"/>
      <c r="FW1041" s="48"/>
      <c r="FX1041" s="48"/>
      <c r="FY1041" s="48"/>
      <c r="FZ1041" s="48"/>
      <c r="GA1041" s="48"/>
      <c r="GB1041" s="48"/>
      <c r="GC1041" s="48"/>
      <c r="GD1041" s="48"/>
      <c r="GE1041" s="48"/>
      <c r="GF1041" s="48"/>
      <c r="GG1041" s="48"/>
      <c r="GH1041" s="48"/>
      <c r="GI1041" s="48"/>
      <c r="GJ1041" s="48"/>
      <c r="GK1041" s="48"/>
      <c r="GL1041" s="48"/>
      <c r="GM1041" s="48"/>
      <c r="GN1041" s="48"/>
      <c r="GO1041" s="48"/>
      <c r="GP1041" s="48"/>
      <c r="GQ1041" s="48"/>
      <c r="GR1041" s="48"/>
      <c r="GS1041" s="48"/>
      <c r="GT1041" s="48"/>
      <c r="GU1041" s="48"/>
      <c r="GV1041" s="48"/>
      <c r="GW1041" s="48"/>
      <c r="GX1041" s="48"/>
      <c r="GY1041" s="48"/>
      <c r="GZ1041" s="48"/>
      <c r="HA1041" s="48"/>
      <c r="HB1041" s="48"/>
      <c r="HC1041" s="48"/>
      <c r="HD1041" s="48"/>
      <c r="HE1041" s="48"/>
      <c r="HF1041" s="48"/>
      <c r="HG1041" s="48"/>
      <c r="HH1041" s="48"/>
      <c r="HI1041" s="48"/>
      <c r="HJ1041" s="48"/>
      <c r="HK1041" s="48"/>
      <c r="HL1041" s="48"/>
      <c r="HM1041" s="48"/>
      <c r="HN1041" s="48"/>
      <c r="HO1041" s="48"/>
      <c r="HP1041" s="48"/>
      <c r="HQ1041" s="48"/>
      <c r="HR1041" s="48"/>
      <c r="HS1041" s="48"/>
      <c r="HT1041" s="48"/>
      <c r="HU1041" s="48"/>
      <c r="HV1041" s="48"/>
      <c r="HW1041" s="48"/>
      <c r="HX1041" s="48"/>
      <c r="HY1041" s="48"/>
      <c r="HZ1041" s="48"/>
      <c r="IA1041" s="48"/>
      <c r="IB1041" s="48"/>
      <c r="IC1041" s="48"/>
      <c r="ID1041" s="48"/>
      <c r="IE1041" s="48"/>
      <c r="IF1041" s="48"/>
      <c r="IG1041" s="48"/>
      <c r="IH1041" s="48"/>
      <c r="II1041" s="48"/>
      <c r="IJ1041" s="48"/>
      <c r="IK1041" s="48"/>
      <c r="IL1041" s="48"/>
      <c r="IM1041" s="48"/>
      <c r="IN1041" s="48"/>
      <c r="IO1041" s="48"/>
      <c r="IP1041" s="48"/>
      <c r="IQ1041" s="48"/>
      <c r="IR1041" s="48"/>
      <c r="IS1041" s="48"/>
      <c r="IT1041" s="48"/>
      <c r="IU1041" s="48"/>
      <c r="IV1041" s="48"/>
    </row>
    <row r="1042" spans="2:256" x14ac:dyDescent="0.2">
      <c r="B1042" s="48"/>
      <c r="C1042" s="48"/>
      <c r="D1042" s="48"/>
      <c r="E1042" s="48"/>
      <c r="F1042" s="48"/>
      <c r="G1042" s="48"/>
      <c r="H1042" s="48"/>
      <c r="I1042" s="48"/>
      <c r="J1042" s="48"/>
      <c r="K1042" s="48"/>
      <c r="O1042" s="48"/>
      <c r="P1042" s="48"/>
      <c r="Q1042" s="48"/>
      <c r="R1042" s="48"/>
      <c r="S1042" s="48"/>
      <c r="T1042" s="48"/>
      <c r="U1042" s="48"/>
      <c r="V1042" s="48"/>
      <c r="W1042" s="48"/>
      <c r="X1042" s="48"/>
      <c r="Y1042" s="48"/>
      <c r="Z1042" s="48"/>
      <c r="AA1042" s="48"/>
      <c r="AB1042" s="48"/>
      <c r="AC1042" s="48"/>
      <c r="AD1042" s="48"/>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c r="EF1042" s="48"/>
      <c r="EG1042" s="48"/>
      <c r="EH1042" s="48"/>
      <c r="EI1042" s="48"/>
      <c r="EJ1042" s="48"/>
      <c r="EK1042" s="48"/>
      <c r="EL1042" s="48"/>
      <c r="EM1042" s="48"/>
      <c r="EN1042" s="48"/>
      <c r="EO1042" s="48"/>
      <c r="EP1042" s="48"/>
      <c r="EQ1042" s="48"/>
      <c r="ER1042" s="48"/>
      <c r="ES1042" s="48"/>
      <c r="ET1042" s="48"/>
      <c r="EU1042" s="48"/>
      <c r="EV1042" s="48"/>
      <c r="EW1042" s="48"/>
      <c r="EX1042" s="48"/>
      <c r="EY1042" s="48"/>
      <c r="EZ1042" s="48"/>
      <c r="FA1042" s="48"/>
      <c r="FB1042" s="48"/>
      <c r="FC1042" s="48"/>
      <c r="FD1042" s="48"/>
      <c r="FE1042" s="48"/>
      <c r="FF1042" s="48"/>
      <c r="FG1042" s="48"/>
      <c r="FH1042" s="48"/>
      <c r="FI1042" s="48"/>
      <c r="FJ1042" s="48"/>
      <c r="FK1042" s="48"/>
      <c r="FL1042" s="48"/>
      <c r="FM1042" s="48"/>
      <c r="FN1042" s="48"/>
      <c r="FO1042" s="48"/>
      <c r="FP1042" s="48"/>
      <c r="FQ1042" s="48"/>
      <c r="FR1042" s="48"/>
      <c r="FS1042" s="48"/>
      <c r="FT1042" s="48"/>
      <c r="FU1042" s="48"/>
      <c r="FV1042" s="48"/>
      <c r="FW1042" s="48"/>
      <c r="FX1042" s="48"/>
      <c r="FY1042" s="48"/>
      <c r="FZ1042" s="48"/>
      <c r="GA1042" s="48"/>
      <c r="GB1042" s="48"/>
      <c r="GC1042" s="48"/>
      <c r="GD1042" s="48"/>
      <c r="GE1042" s="48"/>
      <c r="GF1042" s="48"/>
      <c r="GG1042" s="48"/>
      <c r="GH1042" s="48"/>
      <c r="GI1042" s="48"/>
      <c r="GJ1042" s="48"/>
      <c r="GK1042" s="48"/>
      <c r="GL1042" s="48"/>
      <c r="GM1042" s="48"/>
      <c r="GN1042" s="48"/>
      <c r="GO1042" s="48"/>
      <c r="GP1042" s="48"/>
      <c r="GQ1042" s="48"/>
      <c r="GR1042" s="48"/>
      <c r="GS1042" s="48"/>
      <c r="GT1042" s="48"/>
      <c r="GU1042" s="48"/>
      <c r="GV1042" s="48"/>
      <c r="GW1042" s="48"/>
      <c r="GX1042" s="48"/>
      <c r="GY1042" s="48"/>
      <c r="GZ1042" s="48"/>
      <c r="HA1042" s="48"/>
      <c r="HB1042" s="48"/>
      <c r="HC1042" s="48"/>
      <c r="HD1042" s="48"/>
      <c r="HE1042" s="48"/>
      <c r="HF1042" s="48"/>
      <c r="HG1042" s="48"/>
      <c r="HH1042" s="48"/>
      <c r="HI1042" s="48"/>
      <c r="HJ1042" s="48"/>
      <c r="HK1042" s="48"/>
      <c r="HL1042" s="48"/>
      <c r="HM1042" s="48"/>
      <c r="HN1042" s="48"/>
      <c r="HO1042" s="48"/>
      <c r="HP1042" s="48"/>
      <c r="HQ1042" s="48"/>
      <c r="HR1042" s="48"/>
      <c r="HS1042" s="48"/>
      <c r="HT1042" s="48"/>
      <c r="HU1042" s="48"/>
      <c r="HV1042" s="48"/>
      <c r="HW1042" s="48"/>
      <c r="HX1042" s="48"/>
      <c r="HY1042" s="48"/>
      <c r="HZ1042" s="48"/>
      <c r="IA1042" s="48"/>
      <c r="IB1042" s="48"/>
      <c r="IC1042" s="48"/>
      <c r="ID1042" s="48"/>
      <c r="IE1042" s="48"/>
      <c r="IF1042" s="48"/>
      <c r="IG1042" s="48"/>
      <c r="IH1042" s="48"/>
      <c r="II1042" s="48"/>
      <c r="IJ1042" s="48"/>
      <c r="IK1042" s="48"/>
      <c r="IL1042" s="48"/>
      <c r="IM1042" s="48"/>
      <c r="IN1042" s="48"/>
      <c r="IO1042" s="48"/>
      <c r="IP1042" s="48"/>
      <c r="IQ1042" s="48"/>
      <c r="IR1042" s="48"/>
      <c r="IS1042" s="48"/>
      <c r="IT1042" s="48"/>
      <c r="IU1042" s="48"/>
      <c r="IV1042" s="48"/>
    </row>
    <row r="1043" spans="2:256" x14ac:dyDescent="0.2">
      <c r="B1043" s="48"/>
      <c r="C1043" s="48"/>
      <c r="D1043" s="48"/>
      <c r="E1043" s="48"/>
      <c r="F1043" s="48"/>
      <c r="G1043" s="48"/>
      <c r="H1043" s="48"/>
      <c r="I1043" s="48"/>
      <c r="J1043" s="48"/>
      <c r="K1043" s="48"/>
      <c r="O1043" s="48"/>
      <c r="P1043" s="48"/>
      <c r="Q1043" s="48"/>
      <c r="R1043" s="48"/>
      <c r="S1043" s="48"/>
      <c r="T1043" s="48"/>
      <c r="U1043" s="48"/>
      <c r="V1043" s="48"/>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M1043" s="48"/>
      <c r="EN1043" s="48"/>
      <c r="EO1043" s="48"/>
      <c r="EP1043" s="48"/>
      <c r="EQ1043" s="48"/>
      <c r="ER1043" s="48"/>
      <c r="ES1043" s="48"/>
      <c r="ET1043" s="48"/>
      <c r="EU1043" s="48"/>
      <c r="EV1043" s="48"/>
      <c r="EW1043" s="48"/>
      <c r="EX1043" s="48"/>
      <c r="EY1043" s="48"/>
      <c r="EZ1043" s="48"/>
      <c r="FA1043" s="48"/>
      <c r="FB1043" s="48"/>
      <c r="FC1043" s="48"/>
      <c r="FD1043" s="48"/>
      <c r="FE1043" s="48"/>
      <c r="FF1043" s="48"/>
      <c r="FG1043" s="48"/>
      <c r="FH1043" s="48"/>
      <c r="FI1043" s="48"/>
      <c r="FJ1043" s="48"/>
      <c r="FK1043" s="48"/>
      <c r="FL1043" s="48"/>
      <c r="FM1043" s="48"/>
      <c r="FN1043" s="48"/>
      <c r="FO1043" s="48"/>
      <c r="FP1043" s="48"/>
      <c r="FQ1043" s="48"/>
      <c r="FR1043" s="48"/>
      <c r="FS1043" s="48"/>
      <c r="FT1043" s="48"/>
      <c r="FU1043" s="48"/>
      <c r="FV1043" s="48"/>
      <c r="FW1043" s="48"/>
      <c r="FX1043" s="48"/>
      <c r="FY1043" s="48"/>
      <c r="FZ1043" s="48"/>
      <c r="GA1043" s="48"/>
      <c r="GB1043" s="48"/>
      <c r="GC1043" s="48"/>
      <c r="GD1043" s="48"/>
      <c r="GE1043" s="48"/>
      <c r="GF1043" s="48"/>
      <c r="GG1043" s="48"/>
      <c r="GH1043" s="48"/>
      <c r="GI1043" s="48"/>
      <c r="GJ1043" s="48"/>
      <c r="GK1043" s="48"/>
      <c r="GL1043" s="48"/>
      <c r="GM1043" s="48"/>
      <c r="GN1043" s="48"/>
      <c r="GO1043" s="48"/>
      <c r="GP1043" s="48"/>
      <c r="GQ1043" s="48"/>
      <c r="GR1043" s="48"/>
      <c r="GS1043" s="48"/>
      <c r="GT1043" s="48"/>
      <c r="GU1043" s="48"/>
      <c r="GV1043" s="48"/>
      <c r="GW1043" s="48"/>
      <c r="GX1043" s="48"/>
      <c r="GY1043" s="48"/>
      <c r="GZ1043" s="48"/>
      <c r="HA1043" s="48"/>
      <c r="HB1043" s="48"/>
      <c r="HC1043" s="48"/>
      <c r="HD1043" s="48"/>
      <c r="HE1043" s="48"/>
      <c r="HF1043" s="48"/>
      <c r="HG1043" s="48"/>
      <c r="HH1043" s="48"/>
      <c r="HI1043" s="48"/>
      <c r="HJ1043" s="48"/>
      <c r="HK1043" s="48"/>
      <c r="HL1043" s="48"/>
      <c r="HM1043" s="48"/>
      <c r="HN1043" s="48"/>
      <c r="HO1043" s="48"/>
      <c r="HP1043" s="48"/>
      <c r="HQ1043" s="48"/>
      <c r="HR1043" s="48"/>
      <c r="HS1043" s="48"/>
      <c r="HT1043" s="48"/>
      <c r="HU1043" s="48"/>
      <c r="HV1043" s="48"/>
      <c r="HW1043" s="48"/>
      <c r="HX1043" s="48"/>
      <c r="HY1043" s="48"/>
      <c r="HZ1043" s="48"/>
      <c r="IA1043" s="48"/>
      <c r="IB1043" s="48"/>
      <c r="IC1043" s="48"/>
      <c r="ID1043" s="48"/>
      <c r="IE1043" s="48"/>
      <c r="IF1043" s="48"/>
      <c r="IG1043" s="48"/>
      <c r="IH1043" s="48"/>
      <c r="II1043" s="48"/>
      <c r="IJ1043" s="48"/>
      <c r="IK1043" s="48"/>
      <c r="IL1043" s="48"/>
      <c r="IM1043" s="48"/>
      <c r="IN1043" s="48"/>
      <c r="IO1043" s="48"/>
      <c r="IP1043" s="48"/>
      <c r="IQ1043" s="48"/>
      <c r="IR1043" s="48"/>
      <c r="IS1043" s="48"/>
      <c r="IT1043" s="48"/>
      <c r="IU1043" s="48"/>
      <c r="IV1043" s="48"/>
    </row>
    <row r="1044" spans="2:256" x14ac:dyDescent="0.2">
      <c r="B1044" s="48"/>
      <c r="C1044" s="48"/>
      <c r="D1044" s="48"/>
      <c r="E1044" s="48"/>
      <c r="F1044" s="48"/>
      <c r="G1044" s="48"/>
      <c r="H1044" s="48"/>
      <c r="I1044" s="48"/>
      <c r="J1044" s="48"/>
      <c r="K1044" s="48"/>
      <c r="O1044" s="48"/>
      <c r="P1044" s="48"/>
      <c r="Q1044" s="48"/>
      <c r="R1044" s="48"/>
      <c r="S1044" s="48"/>
      <c r="T1044" s="48"/>
      <c r="U1044" s="48"/>
      <c r="V1044" s="48"/>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c r="EF1044" s="48"/>
      <c r="EG1044" s="48"/>
      <c r="EH1044" s="48"/>
      <c r="EI1044" s="48"/>
      <c r="EJ1044" s="48"/>
      <c r="EK1044" s="48"/>
      <c r="EL1044" s="48"/>
      <c r="EM1044" s="48"/>
      <c r="EN1044" s="48"/>
      <c r="EO1044" s="48"/>
      <c r="EP1044" s="48"/>
      <c r="EQ1044" s="48"/>
      <c r="ER1044" s="48"/>
      <c r="ES1044" s="48"/>
      <c r="ET1044" s="48"/>
      <c r="EU1044" s="48"/>
      <c r="EV1044" s="48"/>
      <c r="EW1044" s="48"/>
      <c r="EX1044" s="48"/>
      <c r="EY1044" s="48"/>
      <c r="EZ1044" s="48"/>
      <c r="FA1044" s="48"/>
      <c r="FB1044" s="48"/>
      <c r="FC1044" s="48"/>
      <c r="FD1044" s="48"/>
      <c r="FE1044" s="48"/>
      <c r="FF1044" s="48"/>
      <c r="FG1044" s="48"/>
      <c r="FH1044" s="48"/>
      <c r="FI1044" s="48"/>
      <c r="FJ1044" s="48"/>
      <c r="FK1044" s="48"/>
      <c r="FL1044" s="48"/>
      <c r="FM1044" s="48"/>
      <c r="FN1044" s="48"/>
      <c r="FO1044" s="48"/>
      <c r="FP1044" s="48"/>
      <c r="FQ1044" s="48"/>
      <c r="FR1044" s="48"/>
      <c r="FS1044" s="48"/>
      <c r="FT1044" s="48"/>
      <c r="FU1044" s="48"/>
      <c r="FV1044" s="48"/>
      <c r="FW1044" s="48"/>
      <c r="FX1044" s="48"/>
      <c r="FY1044" s="48"/>
      <c r="FZ1044" s="48"/>
      <c r="GA1044" s="48"/>
      <c r="GB1044" s="48"/>
      <c r="GC1044" s="48"/>
      <c r="GD1044" s="48"/>
      <c r="GE1044" s="48"/>
      <c r="GF1044" s="48"/>
      <c r="GG1044" s="48"/>
      <c r="GH1044" s="48"/>
      <c r="GI1044" s="48"/>
      <c r="GJ1044" s="48"/>
      <c r="GK1044" s="48"/>
      <c r="GL1044" s="48"/>
      <c r="GM1044" s="48"/>
      <c r="GN1044" s="48"/>
      <c r="GO1044" s="48"/>
      <c r="GP1044" s="48"/>
      <c r="GQ1044" s="48"/>
      <c r="GR1044" s="48"/>
      <c r="GS1044" s="48"/>
      <c r="GT1044" s="48"/>
      <c r="GU1044" s="48"/>
      <c r="GV1044" s="48"/>
      <c r="GW1044" s="48"/>
      <c r="GX1044" s="48"/>
      <c r="GY1044" s="48"/>
      <c r="GZ1044" s="48"/>
      <c r="HA1044" s="48"/>
      <c r="HB1044" s="48"/>
      <c r="HC1044" s="48"/>
      <c r="HD1044" s="48"/>
      <c r="HE1044" s="48"/>
      <c r="HF1044" s="48"/>
      <c r="HG1044" s="48"/>
      <c r="HH1044" s="48"/>
      <c r="HI1044" s="48"/>
      <c r="HJ1044" s="48"/>
      <c r="HK1044" s="48"/>
      <c r="HL1044" s="48"/>
      <c r="HM1044" s="48"/>
      <c r="HN1044" s="48"/>
      <c r="HO1044" s="48"/>
      <c r="HP1044" s="48"/>
      <c r="HQ1044" s="48"/>
      <c r="HR1044" s="48"/>
      <c r="HS1044" s="48"/>
      <c r="HT1044" s="48"/>
      <c r="HU1044" s="48"/>
      <c r="HV1044" s="48"/>
      <c r="HW1044" s="48"/>
      <c r="HX1044" s="48"/>
      <c r="HY1044" s="48"/>
      <c r="HZ1044" s="48"/>
      <c r="IA1044" s="48"/>
      <c r="IB1044" s="48"/>
      <c r="IC1044" s="48"/>
      <c r="ID1044" s="48"/>
      <c r="IE1044" s="48"/>
      <c r="IF1044" s="48"/>
      <c r="IG1044" s="48"/>
      <c r="IH1044" s="48"/>
      <c r="II1044" s="48"/>
      <c r="IJ1044" s="48"/>
      <c r="IK1044" s="48"/>
      <c r="IL1044" s="48"/>
      <c r="IM1044" s="48"/>
      <c r="IN1044" s="48"/>
      <c r="IO1044" s="48"/>
      <c r="IP1044" s="48"/>
      <c r="IQ1044" s="48"/>
      <c r="IR1044" s="48"/>
      <c r="IS1044" s="48"/>
      <c r="IT1044" s="48"/>
      <c r="IU1044" s="48"/>
      <c r="IV1044" s="48"/>
    </row>
    <row r="1045" spans="2:256" x14ac:dyDescent="0.2">
      <c r="B1045" s="48"/>
      <c r="C1045" s="48"/>
      <c r="D1045" s="48"/>
      <c r="E1045" s="48"/>
      <c r="F1045" s="48"/>
      <c r="G1045" s="48"/>
      <c r="H1045" s="48"/>
      <c r="I1045" s="48"/>
      <c r="J1045" s="48"/>
      <c r="K1045" s="48"/>
      <c r="O1045" s="48"/>
      <c r="P1045" s="48"/>
      <c r="Q1045" s="48"/>
      <c r="R1045" s="48"/>
      <c r="S1045" s="48"/>
      <c r="T1045" s="48"/>
      <c r="U1045" s="48"/>
      <c r="V1045" s="48"/>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c r="EF1045" s="48"/>
      <c r="EG1045" s="48"/>
      <c r="EH1045" s="48"/>
      <c r="EI1045" s="48"/>
      <c r="EJ1045" s="48"/>
      <c r="EK1045" s="48"/>
      <c r="EL1045" s="48"/>
      <c r="EM1045" s="48"/>
      <c r="EN1045" s="48"/>
      <c r="EO1045" s="48"/>
      <c r="EP1045" s="48"/>
      <c r="EQ1045" s="48"/>
      <c r="ER1045" s="48"/>
      <c r="ES1045" s="48"/>
      <c r="ET1045" s="48"/>
      <c r="EU1045" s="48"/>
      <c r="EV1045" s="48"/>
      <c r="EW1045" s="48"/>
      <c r="EX1045" s="48"/>
      <c r="EY1045" s="48"/>
      <c r="EZ1045" s="48"/>
      <c r="FA1045" s="48"/>
      <c r="FB1045" s="48"/>
      <c r="FC1045" s="48"/>
      <c r="FD1045" s="48"/>
      <c r="FE1045" s="48"/>
      <c r="FF1045" s="48"/>
      <c r="FG1045" s="48"/>
      <c r="FH1045" s="48"/>
      <c r="FI1045" s="48"/>
      <c r="FJ1045" s="48"/>
      <c r="FK1045" s="48"/>
      <c r="FL1045" s="48"/>
      <c r="FM1045" s="48"/>
      <c r="FN1045" s="48"/>
      <c r="FO1045" s="48"/>
      <c r="FP1045" s="48"/>
      <c r="FQ1045" s="48"/>
      <c r="FR1045" s="48"/>
      <c r="FS1045" s="48"/>
      <c r="FT1045" s="48"/>
      <c r="FU1045" s="48"/>
      <c r="FV1045" s="48"/>
      <c r="FW1045" s="48"/>
      <c r="FX1045" s="48"/>
      <c r="FY1045" s="48"/>
      <c r="FZ1045" s="48"/>
      <c r="GA1045" s="48"/>
      <c r="GB1045" s="48"/>
      <c r="GC1045" s="48"/>
      <c r="GD1045" s="48"/>
      <c r="GE1045" s="48"/>
      <c r="GF1045" s="48"/>
      <c r="GG1045" s="48"/>
      <c r="GH1045" s="48"/>
      <c r="GI1045" s="48"/>
      <c r="GJ1045" s="48"/>
      <c r="GK1045" s="48"/>
      <c r="GL1045" s="48"/>
      <c r="GM1045" s="48"/>
      <c r="GN1045" s="48"/>
      <c r="GO1045" s="48"/>
      <c r="GP1045" s="48"/>
      <c r="GQ1045" s="48"/>
      <c r="GR1045" s="48"/>
      <c r="GS1045" s="48"/>
      <c r="GT1045" s="48"/>
      <c r="GU1045" s="48"/>
      <c r="GV1045" s="48"/>
      <c r="GW1045" s="48"/>
      <c r="GX1045" s="48"/>
      <c r="GY1045" s="48"/>
      <c r="GZ1045" s="48"/>
      <c r="HA1045" s="48"/>
      <c r="HB1045" s="48"/>
      <c r="HC1045" s="48"/>
      <c r="HD1045" s="48"/>
      <c r="HE1045" s="48"/>
      <c r="HF1045" s="48"/>
      <c r="HG1045" s="48"/>
      <c r="HH1045" s="48"/>
      <c r="HI1045" s="48"/>
      <c r="HJ1045" s="48"/>
      <c r="HK1045" s="48"/>
      <c r="HL1045" s="48"/>
      <c r="HM1045" s="48"/>
      <c r="HN1045" s="48"/>
      <c r="HO1045" s="48"/>
      <c r="HP1045" s="48"/>
      <c r="HQ1045" s="48"/>
      <c r="HR1045" s="48"/>
      <c r="HS1045" s="48"/>
      <c r="HT1045" s="48"/>
      <c r="HU1045" s="48"/>
      <c r="HV1045" s="48"/>
      <c r="HW1045" s="48"/>
      <c r="HX1045" s="48"/>
      <c r="HY1045" s="48"/>
      <c r="HZ1045" s="48"/>
      <c r="IA1045" s="48"/>
      <c r="IB1045" s="48"/>
      <c r="IC1045" s="48"/>
      <c r="ID1045" s="48"/>
      <c r="IE1045" s="48"/>
      <c r="IF1045" s="48"/>
      <c r="IG1045" s="48"/>
      <c r="IH1045" s="48"/>
      <c r="II1045" s="48"/>
      <c r="IJ1045" s="48"/>
      <c r="IK1045" s="48"/>
      <c r="IL1045" s="48"/>
      <c r="IM1045" s="48"/>
      <c r="IN1045" s="48"/>
      <c r="IO1045" s="48"/>
      <c r="IP1045" s="48"/>
      <c r="IQ1045" s="48"/>
      <c r="IR1045" s="48"/>
      <c r="IS1045" s="48"/>
      <c r="IT1045" s="48"/>
      <c r="IU1045" s="48"/>
      <c r="IV1045" s="48"/>
    </row>
    <row r="1046" spans="2:256" x14ac:dyDescent="0.2">
      <c r="B1046" s="48"/>
      <c r="C1046" s="48"/>
      <c r="D1046" s="48"/>
      <c r="E1046" s="48"/>
      <c r="F1046" s="48"/>
      <c r="G1046" s="48"/>
      <c r="H1046" s="48"/>
      <c r="I1046" s="48"/>
      <c r="J1046" s="48"/>
      <c r="K1046" s="48"/>
      <c r="O1046" s="48"/>
      <c r="P1046" s="48"/>
      <c r="Q1046" s="48"/>
      <c r="R1046" s="48"/>
      <c r="S1046" s="48"/>
      <c r="T1046" s="48"/>
      <c r="U1046" s="48"/>
      <c r="V1046" s="48"/>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M1046" s="48"/>
      <c r="EN1046" s="48"/>
      <c r="EO1046" s="48"/>
      <c r="EP1046" s="48"/>
      <c r="EQ1046" s="48"/>
      <c r="ER1046" s="48"/>
      <c r="ES1046" s="48"/>
      <c r="ET1046" s="48"/>
      <c r="EU1046" s="48"/>
      <c r="EV1046" s="48"/>
      <c r="EW1046" s="48"/>
      <c r="EX1046" s="48"/>
      <c r="EY1046" s="48"/>
      <c r="EZ1046" s="48"/>
      <c r="FA1046" s="48"/>
      <c r="FB1046" s="48"/>
      <c r="FC1046" s="48"/>
      <c r="FD1046" s="48"/>
      <c r="FE1046" s="48"/>
      <c r="FF1046" s="48"/>
      <c r="FG1046" s="48"/>
      <c r="FH1046" s="48"/>
      <c r="FI1046" s="48"/>
      <c r="FJ1046" s="48"/>
      <c r="FK1046" s="48"/>
      <c r="FL1046" s="48"/>
      <c r="FM1046" s="48"/>
      <c r="FN1046" s="48"/>
      <c r="FO1046" s="48"/>
      <c r="FP1046" s="48"/>
      <c r="FQ1046" s="48"/>
      <c r="FR1046" s="48"/>
      <c r="FS1046" s="48"/>
      <c r="FT1046" s="48"/>
      <c r="FU1046" s="48"/>
      <c r="FV1046" s="48"/>
      <c r="FW1046" s="48"/>
      <c r="FX1046" s="48"/>
      <c r="FY1046" s="48"/>
      <c r="FZ1046" s="48"/>
      <c r="GA1046" s="48"/>
      <c r="GB1046" s="48"/>
      <c r="GC1046" s="48"/>
      <c r="GD1046" s="48"/>
      <c r="GE1046" s="48"/>
      <c r="GF1046" s="48"/>
      <c r="GG1046" s="48"/>
      <c r="GH1046" s="48"/>
      <c r="GI1046" s="48"/>
      <c r="GJ1046" s="48"/>
      <c r="GK1046" s="48"/>
      <c r="GL1046" s="48"/>
      <c r="GM1046" s="48"/>
      <c r="GN1046" s="48"/>
      <c r="GO1046" s="48"/>
      <c r="GP1046" s="48"/>
      <c r="GQ1046" s="48"/>
      <c r="GR1046" s="48"/>
      <c r="GS1046" s="48"/>
      <c r="GT1046" s="48"/>
      <c r="GU1046" s="48"/>
      <c r="GV1046" s="48"/>
      <c r="GW1046" s="48"/>
      <c r="GX1046" s="48"/>
      <c r="GY1046" s="48"/>
      <c r="GZ1046" s="48"/>
      <c r="HA1046" s="48"/>
      <c r="HB1046" s="48"/>
      <c r="HC1046" s="48"/>
      <c r="HD1046" s="48"/>
      <c r="HE1046" s="48"/>
      <c r="HF1046" s="48"/>
      <c r="HG1046" s="48"/>
      <c r="HH1046" s="48"/>
      <c r="HI1046" s="48"/>
      <c r="HJ1046" s="48"/>
      <c r="HK1046" s="48"/>
      <c r="HL1046" s="48"/>
      <c r="HM1046" s="48"/>
      <c r="HN1046" s="48"/>
      <c r="HO1046" s="48"/>
      <c r="HP1046" s="48"/>
      <c r="HQ1046" s="48"/>
      <c r="HR1046" s="48"/>
      <c r="HS1046" s="48"/>
      <c r="HT1046" s="48"/>
      <c r="HU1046" s="48"/>
      <c r="HV1046" s="48"/>
      <c r="HW1046" s="48"/>
      <c r="HX1046" s="48"/>
      <c r="HY1046" s="48"/>
      <c r="HZ1046" s="48"/>
      <c r="IA1046" s="48"/>
      <c r="IB1046" s="48"/>
      <c r="IC1046" s="48"/>
      <c r="ID1046" s="48"/>
      <c r="IE1046" s="48"/>
      <c r="IF1046" s="48"/>
      <c r="IG1046" s="48"/>
      <c r="IH1046" s="48"/>
      <c r="II1046" s="48"/>
      <c r="IJ1046" s="48"/>
      <c r="IK1046" s="48"/>
      <c r="IL1046" s="48"/>
      <c r="IM1046" s="48"/>
      <c r="IN1046" s="48"/>
      <c r="IO1046" s="48"/>
      <c r="IP1046" s="48"/>
      <c r="IQ1046" s="48"/>
      <c r="IR1046" s="48"/>
      <c r="IS1046" s="48"/>
      <c r="IT1046" s="48"/>
      <c r="IU1046" s="48"/>
      <c r="IV1046" s="48"/>
    </row>
    <row r="1047" spans="2:256" x14ac:dyDescent="0.2">
      <c r="B1047" s="48"/>
      <c r="C1047" s="48"/>
      <c r="D1047" s="48"/>
      <c r="E1047" s="48"/>
      <c r="F1047" s="48"/>
      <c r="G1047" s="48"/>
      <c r="H1047" s="48"/>
      <c r="I1047" s="48"/>
      <c r="J1047" s="48"/>
      <c r="K1047" s="48"/>
      <c r="O1047" s="48"/>
      <c r="P1047" s="48"/>
      <c r="Q1047" s="48"/>
      <c r="R1047" s="48"/>
      <c r="S1047" s="48"/>
      <c r="T1047" s="48"/>
      <c r="U1047" s="48"/>
      <c r="V1047" s="48"/>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M1047" s="48"/>
      <c r="EN1047" s="48"/>
      <c r="EO1047" s="48"/>
      <c r="EP1047" s="48"/>
      <c r="EQ1047" s="48"/>
      <c r="ER1047" s="48"/>
      <c r="ES1047" s="48"/>
      <c r="ET1047" s="48"/>
      <c r="EU1047" s="48"/>
      <c r="EV1047" s="48"/>
      <c r="EW1047" s="48"/>
      <c r="EX1047" s="48"/>
      <c r="EY1047" s="48"/>
      <c r="EZ1047" s="48"/>
      <c r="FA1047" s="48"/>
      <c r="FB1047" s="48"/>
      <c r="FC1047" s="48"/>
      <c r="FD1047" s="48"/>
      <c r="FE1047" s="48"/>
      <c r="FF1047" s="48"/>
      <c r="FG1047" s="48"/>
      <c r="FH1047" s="48"/>
      <c r="FI1047" s="48"/>
      <c r="FJ1047" s="48"/>
      <c r="FK1047" s="48"/>
      <c r="FL1047" s="48"/>
      <c r="FM1047" s="48"/>
      <c r="FN1047" s="48"/>
      <c r="FO1047" s="48"/>
      <c r="FP1047" s="48"/>
      <c r="FQ1047" s="48"/>
      <c r="FR1047" s="48"/>
      <c r="FS1047" s="48"/>
      <c r="FT1047" s="48"/>
      <c r="FU1047" s="48"/>
      <c r="FV1047" s="48"/>
      <c r="FW1047" s="48"/>
      <c r="FX1047" s="48"/>
      <c r="FY1047" s="48"/>
      <c r="FZ1047" s="48"/>
      <c r="GA1047" s="48"/>
      <c r="GB1047" s="48"/>
      <c r="GC1047" s="48"/>
      <c r="GD1047" s="48"/>
      <c r="GE1047" s="48"/>
      <c r="GF1047" s="48"/>
      <c r="GG1047" s="48"/>
      <c r="GH1047" s="48"/>
      <c r="GI1047" s="48"/>
      <c r="GJ1047" s="48"/>
      <c r="GK1047" s="48"/>
      <c r="GL1047" s="48"/>
      <c r="GM1047" s="48"/>
      <c r="GN1047" s="48"/>
      <c r="GO1047" s="48"/>
      <c r="GP1047" s="48"/>
      <c r="GQ1047" s="48"/>
      <c r="GR1047" s="48"/>
      <c r="GS1047" s="48"/>
      <c r="GT1047" s="48"/>
      <c r="GU1047" s="48"/>
      <c r="GV1047" s="48"/>
      <c r="GW1047" s="48"/>
      <c r="GX1047" s="48"/>
      <c r="GY1047" s="48"/>
      <c r="GZ1047" s="48"/>
      <c r="HA1047" s="48"/>
      <c r="HB1047" s="48"/>
      <c r="HC1047" s="48"/>
      <c r="HD1047" s="48"/>
      <c r="HE1047" s="48"/>
      <c r="HF1047" s="48"/>
      <c r="HG1047" s="48"/>
      <c r="HH1047" s="48"/>
      <c r="HI1047" s="48"/>
      <c r="HJ1047" s="48"/>
      <c r="HK1047" s="48"/>
      <c r="HL1047" s="48"/>
      <c r="HM1047" s="48"/>
      <c r="HN1047" s="48"/>
      <c r="HO1047" s="48"/>
      <c r="HP1047" s="48"/>
      <c r="HQ1047" s="48"/>
      <c r="HR1047" s="48"/>
      <c r="HS1047" s="48"/>
      <c r="HT1047" s="48"/>
      <c r="HU1047" s="48"/>
      <c r="HV1047" s="48"/>
      <c r="HW1047" s="48"/>
      <c r="HX1047" s="48"/>
      <c r="HY1047" s="48"/>
      <c r="HZ1047" s="48"/>
      <c r="IA1047" s="48"/>
      <c r="IB1047" s="48"/>
      <c r="IC1047" s="48"/>
      <c r="ID1047" s="48"/>
      <c r="IE1047" s="48"/>
      <c r="IF1047" s="48"/>
      <c r="IG1047" s="48"/>
      <c r="IH1047" s="48"/>
      <c r="II1047" s="48"/>
      <c r="IJ1047" s="48"/>
      <c r="IK1047" s="48"/>
      <c r="IL1047" s="48"/>
      <c r="IM1047" s="48"/>
      <c r="IN1047" s="48"/>
      <c r="IO1047" s="48"/>
      <c r="IP1047" s="48"/>
      <c r="IQ1047" s="48"/>
      <c r="IR1047" s="48"/>
      <c r="IS1047" s="48"/>
      <c r="IT1047" s="48"/>
      <c r="IU1047" s="48"/>
      <c r="IV1047" s="48"/>
    </row>
    <row r="1048" spans="2:256" x14ac:dyDescent="0.2">
      <c r="B1048" s="48"/>
      <c r="C1048" s="48"/>
      <c r="D1048" s="48"/>
      <c r="E1048" s="48"/>
      <c r="F1048" s="48"/>
      <c r="G1048" s="48"/>
      <c r="H1048" s="48"/>
      <c r="I1048" s="48"/>
      <c r="J1048" s="48"/>
      <c r="K1048" s="48"/>
      <c r="O1048" s="48"/>
      <c r="P1048" s="48"/>
      <c r="Q1048" s="48"/>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M1048" s="48"/>
      <c r="EN1048" s="48"/>
      <c r="EO1048" s="48"/>
      <c r="EP1048" s="48"/>
      <c r="EQ1048" s="48"/>
      <c r="ER1048" s="48"/>
      <c r="ES1048" s="48"/>
      <c r="ET1048" s="48"/>
      <c r="EU1048" s="48"/>
      <c r="EV1048" s="48"/>
      <c r="EW1048" s="48"/>
      <c r="EX1048" s="48"/>
      <c r="EY1048" s="48"/>
      <c r="EZ1048" s="48"/>
      <c r="FA1048" s="48"/>
      <c r="FB1048" s="48"/>
      <c r="FC1048" s="48"/>
      <c r="FD1048" s="48"/>
      <c r="FE1048" s="48"/>
      <c r="FF1048" s="48"/>
      <c r="FG1048" s="48"/>
      <c r="FH1048" s="48"/>
      <c r="FI1048" s="48"/>
      <c r="FJ1048" s="48"/>
      <c r="FK1048" s="48"/>
      <c r="FL1048" s="48"/>
      <c r="FM1048" s="48"/>
      <c r="FN1048" s="48"/>
      <c r="FO1048" s="48"/>
      <c r="FP1048" s="48"/>
      <c r="FQ1048" s="48"/>
      <c r="FR1048" s="48"/>
      <c r="FS1048" s="48"/>
      <c r="FT1048" s="48"/>
      <c r="FU1048" s="48"/>
      <c r="FV1048" s="48"/>
      <c r="FW1048" s="48"/>
      <c r="FX1048" s="48"/>
      <c r="FY1048" s="48"/>
      <c r="FZ1048" s="48"/>
      <c r="GA1048" s="48"/>
      <c r="GB1048" s="48"/>
      <c r="GC1048" s="48"/>
      <c r="GD1048" s="48"/>
      <c r="GE1048" s="48"/>
      <c r="GF1048" s="48"/>
      <c r="GG1048" s="48"/>
      <c r="GH1048" s="48"/>
      <c r="GI1048" s="48"/>
      <c r="GJ1048" s="48"/>
      <c r="GK1048" s="48"/>
      <c r="GL1048" s="48"/>
      <c r="GM1048" s="48"/>
      <c r="GN1048" s="48"/>
      <c r="GO1048" s="48"/>
      <c r="GP1048" s="48"/>
      <c r="GQ1048" s="48"/>
      <c r="GR1048" s="48"/>
      <c r="GS1048" s="48"/>
      <c r="GT1048" s="48"/>
      <c r="GU1048" s="48"/>
      <c r="GV1048" s="48"/>
      <c r="GW1048" s="48"/>
      <c r="GX1048" s="48"/>
      <c r="GY1048" s="48"/>
      <c r="GZ1048" s="48"/>
      <c r="HA1048" s="48"/>
      <c r="HB1048" s="48"/>
      <c r="HC1048" s="48"/>
      <c r="HD1048" s="48"/>
      <c r="HE1048" s="48"/>
      <c r="HF1048" s="48"/>
      <c r="HG1048" s="48"/>
      <c r="HH1048" s="48"/>
      <c r="HI1048" s="48"/>
      <c r="HJ1048" s="48"/>
      <c r="HK1048" s="48"/>
      <c r="HL1048" s="48"/>
      <c r="HM1048" s="48"/>
      <c r="HN1048" s="48"/>
      <c r="HO1048" s="48"/>
      <c r="HP1048" s="48"/>
      <c r="HQ1048" s="48"/>
      <c r="HR1048" s="48"/>
      <c r="HS1048" s="48"/>
      <c r="HT1048" s="48"/>
      <c r="HU1048" s="48"/>
      <c r="HV1048" s="48"/>
      <c r="HW1048" s="48"/>
      <c r="HX1048" s="48"/>
      <c r="HY1048" s="48"/>
      <c r="HZ1048" s="48"/>
      <c r="IA1048" s="48"/>
      <c r="IB1048" s="48"/>
      <c r="IC1048" s="48"/>
      <c r="ID1048" s="48"/>
      <c r="IE1048" s="48"/>
      <c r="IF1048" s="48"/>
      <c r="IG1048" s="48"/>
      <c r="IH1048" s="48"/>
      <c r="II1048" s="48"/>
      <c r="IJ1048" s="48"/>
      <c r="IK1048" s="48"/>
      <c r="IL1048" s="48"/>
      <c r="IM1048" s="48"/>
      <c r="IN1048" s="48"/>
      <c r="IO1048" s="48"/>
      <c r="IP1048" s="48"/>
      <c r="IQ1048" s="48"/>
      <c r="IR1048" s="48"/>
      <c r="IS1048" s="48"/>
      <c r="IT1048" s="48"/>
      <c r="IU1048" s="48"/>
      <c r="IV1048" s="48"/>
    </row>
    <row r="1049" spans="2:256" x14ac:dyDescent="0.2">
      <c r="B1049" s="48"/>
      <c r="C1049" s="48"/>
      <c r="D1049" s="48"/>
      <c r="E1049" s="48"/>
      <c r="F1049" s="48"/>
      <c r="G1049" s="48"/>
      <c r="H1049" s="48"/>
      <c r="I1049" s="48"/>
      <c r="J1049" s="48"/>
      <c r="K1049" s="48"/>
      <c r="O1049" s="48"/>
      <c r="P1049" s="48"/>
      <c r="Q1049" s="48"/>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M1049" s="48"/>
      <c r="EN1049" s="48"/>
      <c r="EO1049" s="48"/>
      <c r="EP1049" s="48"/>
      <c r="EQ1049" s="48"/>
      <c r="ER1049" s="48"/>
      <c r="ES1049" s="48"/>
      <c r="ET1049" s="48"/>
      <c r="EU1049" s="48"/>
      <c r="EV1049" s="48"/>
      <c r="EW1049" s="48"/>
      <c r="EX1049" s="48"/>
      <c r="EY1049" s="48"/>
      <c r="EZ1049" s="48"/>
      <c r="FA1049" s="48"/>
      <c r="FB1049" s="48"/>
      <c r="FC1049" s="48"/>
      <c r="FD1049" s="48"/>
      <c r="FE1049" s="48"/>
      <c r="FF1049" s="48"/>
      <c r="FG1049" s="48"/>
      <c r="FH1049" s="48"/>
      <c r="FI1049" s="48"/>
      <c r="FJ1049" s="48"/>
      <c r="FK1049" s="48"/>
      <c r="FL1049" s="48"/>
      <c r="FM1049" s="48"/>
      <c r="FN1049" s="48"/>
      <c r="FO1049" s="48"/>
      <c r="FP1049" s="48"/>
      <c r="FQ1049" s="48"/>
      <c r="FR1049" s="48"/>
      <c r="FS1049" s="48"/>
      <c r="FT1049" s="48"/>
      <c r="FU1049" s="48"/>
      <c r="FV1049" s="48"/>
      <c r="FW1049" s="48"/>
      <c r="FX1049" s="48"/>
      <c r="FY1049" s="48"/>
      <c r="FZ1049" s="48"/>
      <c r="GA1049" s="48"/>
      <c r="GB1049" s="48"/>
      <c r="GC1049" s="48"/>
      <c r="GD1049" s="48"/>
      <c r="GE1049" s="48"/>
      <c r="GF1049" s="48"/>
      <c r="GG1049" s="48"/>
      <c r="GH1049" s="48"/>
      <c r="GI1049" s="48"/>
      <c r="GJ1049" s="48"/>
      <c r="GK1049" s="48"/>
      <c r="GL1049" s="48"/>
      <c r="GM1049" s="48"/>
      <c r="GN1049" s="48"/>
      <c r="GO1049" s="48"/>
      <c r="GP1049" s="48"/>
      <c r="GQ1049" s="48"/>
      <c r="GR1049" s="48"/>
      <c r="GS1049" s="48"/>
      <c r="GT1049" s="48"/>
      <c r="GU1049" s="48"/>
      <c r="GV1049" s="48"/>
      <c r="GW1049" s="48"/>
      <c r="GX1049" s="48"/>
      <c r="GY1049" s="48"/>
      <c r="GZ1049" s="48"/>
      <c r="HA1049" s="48"/>
      <c r="HB1049" s="48"/>
      <c r="HC1049" s="48"/>
      <c r="HD1049" s="48"/>
      <c r="HE1049" s="48"/>
      <c r="HF1049" s="48"/>
      <c r="HG1049" s="48"/>
      <c r="HH1049" s="48"/>
      <c r="HI1049" s="48"/>
      <c r="HJ1049" s="48"/>
      <c r="HK1049" s="48"/>
      <c r="HL1049" s="48"/>
      <c r="HM1049" s="48"/>
      <c r="HN1049" s="48"/>
      <c r="HO1049" s="48"/>
      <c r="HP1049" s="48"/>
      <c r="HQ1049" s="48"/>
      <c r="HR1049" s="48"/>
      <c r="HS1049" s="48"/>
      <c r="HT1049" s="48"/>
      <c r="HU1049" s="48"/>
      <c r="HV1049" s="48"/>
      <c r="HW1049" s="48"/>
      <c r="HX1049" s="48"/>
      <c r="HY1049" s="48"/>
      <c r="HZ1049" s="48"/>
      <c r="IA1049" s="48"/>
      <c r="IB1049" s="48"/>
      <c r="IC1049" s="48"/>
      <c r="ID1049" s="48"/>
      <c r="IE1049" s="48"/>
      <c r="IF1049" s="48"/>
      <c r="IG1049" s="48"/>
      <c r="IH1049" s="48"/>
      <c r="II1049" s="48"/>
      <c r="IJ1049" s="48"/>
      <c r="IK1049" s="48"/>
      <c r="IL1049" s="48"/>
      <c r="IM1049" s="48"/>
      <c r="IN1049" s="48"/>
      <c r="IO1049" s="48"/>
      <c r="IP1049" s="48"/>
      <c r="IQ1049" s="48"/>
      <c r="IR1049" s="48"/>
      <c r="IS1049" s="48"/>
      <c r="IT1049" s="48"/>
      <c r="IU1049" s="48"/>
      <c r="IV1049" s="48"/>
    </row>
    <row r="1050" spans="2:256" x14ac:dyDescent="0.2">
      <c r="B1050" s="48"/>
      <c r="C1050" s="48"/>
      <c r="D1050" s="48"/>
      <c r="E1050" s="48"/>
      <c r="F1050" s="48"/>
      <c r="G1050" s="48"/>
      <c r="H1050" s="48"/>
      <c r="I1050" s="48"/>
      <c r="J1050" s="48"/>
      <c r="K1050" s="48"/>
      <c r="O1050" s="48"/>
      <c r="P1050" s="48"/>
      <c r="Q1050" s="48"/>
      <c r="R1050" s="48"/>
      <c r="S1050" s="48"/>
      <c r="T1050" s="48"/>
      <c r="U1050" s="48"/>
      <c r="V1050" s="48"/>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M1050" s="48"/>
      <c r="EN1050" s="48"/>
      <c r="EO1050" s="48"/>
      <c r="EP1050" s="48"/>
      <c r="EQ1050" s="48"/>
      <c r="ER1050" s="48"/>
      <c r="ES1050" s="48"/>
      <c r="ET1050" s="48"/>
      <c r="EU1050" s="48"/>
      <c r="EV1050" s="48"/>
      <c r="EW1050" s="48"/>
      <c r="EX1050" s="48"/>
      <c r="EY1050" s="48"/>
      <c r="EZ1050" s="48"/>
      <c r="FA1050" s="48"/>
      <c r="FB1050" s="48"/>
      <c r="FC1050" s="48"/>
      <c r="FD1050" s="48"/>
      <c r="FE1050" s="48"/>
      <c r="FF1050" s="48"/>
      <c r="FG1050" s="48"/>
      <c r="FH1050" s="48"/>
      <c r="FI1050" s="48"/>
      <c r="FJ1050" s="48"/>
      <c r="FK1050" s="48"/>
      <c r="FL1050" s="48"/>
      <c r="FM1050" s="48"/>
      <c r="FN1050" s="48"/>
      <c r="FO1050" s="48"/>
      <c r="FP1050" s="48"/>
      <c r="FQ1050" s="48"/>
      <c r="FR1050" s="48"/>
      <c r="FS1050" s="48"/>
      <c r="FT1050" s="48"/>
      <c r="FU1050" s="48"/>
      <c r="FV1050" s="48"/>
      <c r="FW1050" s="48"/>
      <c r="FX1050" s="48"/>
      <c r="FY1050" s="48"/>
      <c r="FZ1050" s="48"/>
      <c r="GA1050" s="48"/>
      <c r="GB1050" s="48"/>
      <c r="GC1050" s="48"/>
      <c r="GD1050" s="48"/>
      <c r="GE1050" s="48"/>
      <c r="GF1050" s="48"/>
      <c r="GG1050" s="48"/>
      <c r="GH1050" s="48"/>
      <c r="GI1050" s="48"/>
      <c r="GJ1050" s="48"/>
      <c r="GK1050" s="48"/>
      <c r="GL1050" s="48"/>
      <c r="GM1050" s="48"/>
      <c r="GN1050" s="48"/>
      <c r="GO1050" s="48"/>
      <c r="GP1050" s="48"/>
      <c r="GQ1050" s="48"/>
      <c r="GR1050" s="48"/>
      <c r="GS1050" s="48"/>
      <c r="GT1050" s="48"/>
      <c r="GU1050" s="48"/>
      <c r="GV1050" s="48"/>
      <c r="GW1050" s="48"/>
      <c r="GX1050" s="48"/>
      <c r="GY1050" s="48"/>
      <c r="GZ1050" s="48"/>
      <c r="HA1050" s="48"/>
      <c r="HB1050" s="48"/>
      <c r="HC1050" s="48"/>
      <c r="HD1050" s="48"/>
      <c r="HE1050" s="48"/>
      <c r="HF1050" s="48"/>
      <c r="HG1050" s="48"/>
      <c r="HH1050" s="48"/>
      <c r="HI1050" s="48"/>
      <c r="HJ1050" s="48"/>
      <c r="HK1050" s="48"/>
      <c r="HL1050" s="48"/>
      <c r="HM1050" s="48"/>
      <c r="HN1050" s="48"/>
      <c r="HO1050" s="48"/>
      <c r="HP1050" s="48"/>
      <c r="HQ1050" s="48"/>
      <c r="HR1050" s="48"/>
      <c r="HS1050" s="48"/>
      <c r="HT1050" s="48"/>
      <c r="HU1050" s="48"/>
      <c r="HV1050" s="48"/>
      <c r="HW1050" s="48"/>
      <c r="HX1050" s="48"/>
      <c r="HY1050" s="48"/>
      <c r="HZ1050" s="48"/>
      <c r="IA1050" s="48"/>
      <c r="IB1050" s="48"/>
      <c r="IC1050" s="48"/>
      <c r="ID1050" s="48"/>
      <c r="IE1050" s="48"/>
      <c r="IF1050" s="48"/>
      <c r="IG1050" s="48"/>
      <c r="IH1050" s="48"/>
      <c r="II1050" s="48"/>
      <c r="IJ1050" s="48"/>
      <c r="IK1050" s="48"/>
      <c r="IL1050" s="48"/>
      <c r="IM1050" s="48"/>
      <c r="IN1050" s="48"/>
      <c r="IO1050" s="48"/>
      <c r="IP1050" s="48"/>
      <c r="IQ1050" s="48"/>
      <c r="IR1050" s="48"/>
      <c r="IS1050" s="48"/>
      <c r="IT1050" s="48"/>
      <c r="IU1050" s="48"/>
      <c r="IV1050" s="48"/>
    </row>
    <row r="1051" spans="2:256" x14ac:dyDescent="0.2">
      <c r="B1051" s="48"/>
      <c r="C1051" s="48"/>
      <c r="D1051" s="48"/>
      <c r="E1051" s="48"/>
      <c r="F1051" s="48"/>
      <c r="G1051" s="48"/>
      <c r="H1051" s="48"/>
      <c r="I1051" s="48"/>
      <c r="J1051" s="48"/>
      <c r="K1051" s="48"/>
      <c r="O1051" s="48"/>
      <c r="P1051" s="48"/>
      <c r="Q1051" s="48"/>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M1051" s="48"/>
      <c r="EN1051" s="48"/>
      <c r="EO1051" s="48"/>
      <c r="EP1051" s="48"/>
      <c r="EQ1051" s="48"/>
      <c r="ER1051" s="48"/>
      <c r="ES1051" s="48"/>
      <c r="ET1051" s="48"/>
      <c r="EU1051" s="48"/>
      <c r="EV1051" s="48"/>
      <c r="EW1051" s="48"/>
      <c r="EX1051" s="48"/>
      <c r="EY1051" s="48"/>
      <c r="EZ1051" s="48"/>
      <c r="FA1051" s="48"/>
      <c r="FB1051" s="48"/>
      <c r="FC1051" s="48"/>
      <c r="FD1051" s="48"/>
      <c r="FE1051" s="48"/>
      <c r="FF1051" s="48"/>
      <c r="FG1051" s="48"/>
      <c r="FH1051" s="48"/>
      <c r="FI1051" s="48"/>
      <c r="FJ1051" s="48"/>
      <c r="FK1051" s="48"/>
      <c r="FL1051" s="48"/>
      <c r="FM1051" s="48"/>
      <c r="FN1051" s="48"/>
      <c r="FO1051" s="48"/>
      <c r="FP1051" s="48"/>
      <c r="FQ1051" s="48"/>
      <c r="FR1051" s="48"/>
      <c r="FS1051" s="48"/>
      <c r="FT1051" s="48"/>
      <c r="FU1051" s="48"/>
      <c r="FV1051" s="48"/>
      <c r="FW1051" s="48"/>
      <c r="FX1051" s="48"/>
      <c r="FY1051" s="48"/>
      <c r="FZ1051" s="48"/>
      <c r="GA1051" s="48"/>
      <c r="GB1051" s="48"/>
      <c r="GC1051" s="48"/>
      <c r="GD1051" s="48"/>
      <c r="GE1051" s="48"/>
      <c r="GF1051" s="48"/>
      <c r="GG1051" s="48"/>
      <c r="GH1051" s="48"/>
      <c r="GI1051" s="48"/>
      <c r="GJ1051" s="48"/>
      <c r="GK1051" s="48"/>
      <c r="GL1051" s="48"/>
      <c r="GM1051" s="48"/>
      <c r="GN1051" s="48"/>
      <c r="GO1051" s="48"/>
      <c r="GP1051" s="48"/>
      <c r="GQ1051" s="48"/>
      <c r="GR1051" s="48"/>
      <c r="GS1051" s="48"/>
      <c r="GT1051" s="48"/>
      <c r="GU1051" s="48"/>
      <c r="GV1051" s="48"/>
      <c r="GW1051" s="48"/>
      <c r="GX1051" s="48"/>
      <c r="GY1051" s="48"/>
      <c r="GZ1051" s="48"/>
      <c r="HA1051" s="48"/>
      <c r="HB1051" s="48"/>
      <c r="HC1051" s="48"/>
      <c r="HD1051" s="48"/>
      <c r="HE1051" s="48"/>
      <c r="HF1051" s="48"/>
      <c r="HG1051" s="48"/>
      <c r="HH1051" s="48"/>
      <c r="HI1051" s="48"/>
      <c r="HJ1051" s="48"/>
      <c r="HK1051" s="48"/>
      <c r="HL1051" s="48"/>
      <c r="HM1051" s="48"/>
      <c r="HN1051" s="48"/>
      <c r="HO1051" s="48"/>
      <c r="HP1051" s="48"/>
      <c r="HQ1051" s="48"/>
      <c r="HR1051" s="48"/>
      <c r="HS1051" s="48"/>
      <c r="HT1051" s="48"/>
      <c r="HU1051" s="48"/>
      <c r="HV1051" s="48"/>
      <c r="HW1051" s="48"/>
      <c r="HX1051" s="48"/>
      <c r="HY1051" s="48"/>
      <c r="HZ1051" s="48"/>
      <c r="IA1051" s="48"/>
      <c r="IB1051" s="48"/>
      <c r="IC1051" s="48"/>
      <c r="ID1051" s="48"/>
      <c r="IE1051" s="48"/>
      <c r="IF1051" s="48"/>
      <c r="IG1051" s="48"/>
      <c r="IH1051" s="48"/>
      <c r="II1051" s="48"/>
      <c r="IJ1051" s="48"/>
      <c r="IK1051" s="48"/>
      <c r="IL1051" s="48"/>
      <c r="IM1051" s="48"/>
      <c r="IN1051" s="48"/>
      <c r="IO1051" s="48"/>
      <c r="IP1051" s="48"/>
      <c r="IQ1051" s="48"/>
      <c r="IR1051" s="48"/>
      <c r="IS1051" s="48"/>
      <c r="IT1051" s="48"/>
      <c r="IU1051" s="48"/>
      <c r="IV1051" s="48"/>
    </row>
    <row r="1052" spans="2:256" x14ac:dyDescent="0.2">
      <c r="B1052" s="48"/>
      <c r="C1052" s="48"/>
      <c r="D1052" s="48"/>
      <c r="E1052" s="48"/>
      <c r="F1052" s="48"/>
      <c r="G1052" s="48"/>
      <c r="H1052" s="48"/>
      <c r="I1052" s="48"/>
      <c r="J1052" s="48"/>
      <c r="K1052" s="48"/>
      <c r="O1052" s="48"/>
      <c r="P1052" s="48"/>
      <c r="Q1052" s="48"/>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M1052" s="48"/>
      <c r="EN1052" s="48"/>
      <c r="EO1052" s="48"/>
      <c r="EP1052" s="48"/>
      <c r="EQ1052" s="48"/>
      <c r="ER1052" s="48"/>
      <c r="ES1052" s="48"/>
      <c r="ET1052" s="48"/>
      <c r="EU1052" s="48"/>
      <c r="EV1052" s="48"/>
      <c r="EW1052" s="48"/>
      <c r="EX1052" s="48"/>
      <c r="EY1052" s="48"/>
      <c r="EZ1052" s="48"/>
      <c r="FA1052" s="48"/>
      <c r="FB1052" s="48"/>
      <c r="FC1052" s="48"/>
      <c r="FD1052" s="48"/>
      <c r="FE1052" s="48"/>
      <c r="FF1052" s="48"/>
      <c r="FG1052" s="48"/>
      <c r="FH1052" s="48"/>
      <c r="FI1052" s="48"/>
      <c r="FJ1052" s="48"/>
      <c r="FK1052" s="48"/>
      <c r="FL1052" s="48"/>
      <c r="FM1052" s="48"/>
      <c r="FN1052" s="48"/>
      <c r="FO1052" s="48"/>
      <c r="FP1052" s="48"/>
      <c r="FQ1052" s="48"/>
      <c r="FR1052" s="48"/>
      <c r="FS1052" s="48"/>
      <c r="FT1052" s="48"/>
      <c r="FU1052" s="48"/>
      <c r="FV1052" s="48"/>
      <c r="FW1052" s="48"/>
      <c r="FX1052" s="48"/>
      <c r="FY1052" s="48"/>
      <c r="FZ1052" s="48"/>
      <c r="GA1052" s="48"/>
      <c r="GB1052" s="48"/>
      <c r="GC1052" s="48"/>
      <c r="GD1052" s="48"/>
      <c r="GE1052" s="48"/>
      <c r="GF1052" s="48"/>
      <c r="GG1052" s="48"/>
      <c r="GH1052" s="48"/>
      <c r="GI1052" s="48"/>
      <c r="GJ1052" s="48"/>
      <c r="GK1052" s="48"/>
      <c r="GL1052" s="48"/>
      <c r="GM1052" s="48"/>
      <c r="GN1052" s="48"/>
      <c r="GO1052" s="48"/>
      <c r="GP1052" s="48"/>
      <c r="GQ1052" s="48"/>
      <c r="GR1052" s="48"/>
      <c r="GS1052" s="48"/>
      <c r="GT1052" s="48"/>
      <c r="GU1052" s="48"/>
      <c r="GV1052" s="48"/>
      <c r="GW1052" s="48"/>
      <c r="GX1052" s="48"/>
      <c r="GY1052" s="48"/>
      <c r="GZ1052" s="48"/>
      <c r="HA1052" s="48"/>
      <c r="HB1052" s="48"/>
      <c r="HC1052" s="48"/>
      <c r="HD1052" s="48"/>
      <c r="HE1052" s="48"/>
      <c r="HF1052" s="48"/>
      <c r="HG1052" s="48"/>
      <c r="HH1052" s="48"/>
      <c r="HI1052" s="48"/>
      <c r="HJ1052" s="48"/>
      <c r="HK1052" s="48"/>
      <c r="HL1052" s="48"/>
      <c r="HM1052" s="48"/>
      <c r="HN1052" s="48"/>
      <c r="HO1052" s="48"/>
      <c r="HP1052" s="48"/>
      <c r="HQ1052" s="48"/>
      <c r="HR1052" s="48"/>
      <c r="HS1052" s="48"/>
      <c r="HT1052" s="48"/>
      <c r="HU1052" s="48"/>
      <c r="HV1052" s="48"/>
      <c r="HW1052" s="48"/>
      <c r="HX1052" s="48"/>
      <c r="HY1052" s="48"/>
      <c r="HZ1052" s="48"/>
      <c r="IA1052" s="48"/>
      <c r="IB1052" s="48"/>
      <c r="IC1052" s="48"/>
      <c r="ID1052" s="48"/>
      <c r="IE1052" s="48"/>
      <c r="IF1052" s="48"/>
      <c r="IG1052" s="48"/>
      <c r="IH1052" s="48"/>
      <c r="II1052" s="48"/>
      <c r="IJ1052" s="48"/>
      <c r="IK1052" s="48"/>
      <c r="IL1052" s="48"/>
      <c r="IM1052" s="48"/>
      <c r="IN1052" s="48"/>
      <c r="IO1052" s="48"/>
      <c r="IP1052" s="48"/>
      <c r="IQ1052" s="48"/>
      <c r="IR1052" s="48"/>
      <c r="IS1052" s="48"/>
      <c r="IT1052" s="48"/>
      <c r="IU1052" s="48"/>
      <c r="IV1052" s="48"/>
    </row>
    <row r="1053" spans="2:256" x14ac:dyDescent="0.2">
      <c r="B1053" s="48"/>
      <c r="C1053" s="48"/>
      <c r="D1053" s="48"/>
      <c r="E1053" s="48"/>
      <c r="F1053" s="48"/>
      <c r="G1053" s="48"/>
      <c r="H1053" s="48"/>
      <c r="I1053" s="48"/>
      <c r="J1053" s="48"/>
      <c r="K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c r="FL1053" s="48"/>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c r="GT1053" s="48"/>
      <c r="GU1053" s="48"/>
      <c r="GV1053" s="48"/>
      <c r="GW1053" s="48"/>
      <c r="GX1053" s="48"/>
      <c r="GY1053" s="48"/>
      <c r="GZ1053" s="48"/>
      <c r="HA1053" s="48"/>
      <c r="HB1053" s="48"/>
      <c r="HC1053" s="48"/>
      <c r="HD1053" s="48"/>
      <c r="HE1053" s="48"/>
      <c r="HF1053" s="48"/>
      <c r="HG1053" s="48"/>
      <c r="HH1053" s="48"/>
      <c r="HI1053" s="48"/>
      <c r="HJ1053" s="48"/>
      <c r="HK1053" s="48"/>
      <c r="HL1053" s="48"/>
      <c r="HM1053" s="48"/>
      <c r="HN1053" s="48"/>
      <c r="HO1053" s="48"/>
      <c r="HP1053" s="48"/>
      <c r="HQ1053" s="48"/>
      <c r="HR1053" s="48"/>
      <c r="HS1053" s="48"/>
      <c r="HT1053" s="48"/>
      <c r="HU1053" s="48"/>
      <c r="HV1053" s="48"/>
      <c r="HW1053" s="48"/>
      <c r="HX1053" s="48"/>
      <c r="HY1053" s="48"/>
      <c r="HZ1053" s="48"/>
      <c r="IA1053" s="48"/>
      <c r="IB1053" s="48"/>
      <c r="IC1053" s="48"/>
      <c r="ID1053" s="48"/>
      <c r="IE1053" s="48"/>
      <c r="IF1053" s="48"/>
      <c r="IG1053" s="48"/>
      <c r="IH1053" s="48"/>
      <c r="II1053" s="48"/>
      <c r="IJ1053" s="48"/>
      <c r="IK1053" s="48"/>
      <c r="IL1053" s="48"/>
      <c r="IM1053" s="48"/>
      <c r="IN1053" s="48"/>
      <c r="IO1053" s="48"/>
      <c r="IP1053" s="48"/>
      <c r="IQ1053" s="48"/>
      <c r="IR1053" s="48"/>
      <c r="IS1053" s="48"/>
      <c r="IT1053" s="48"/>
      <c r="IU1053" s="48"/>
      <c r="IV1053" s="48"/>
    </row>
    <row r="1054" spans="2:256" x14ac:dyDescent="0.2">
      <c r="B1054" s="48"/>
      <c r="C1054" s="48"/>
      <c r="D1054" s="48"/>
      <c r="E1054" s="48"/>
      <c r="F1054" s="48"/>
      <c r="G1054" s="48"/>
      <c r="H1054" s="48"/>
      <c r="I1054" s="48"/>
      <c r="J1054" s="48"/>
      <c r="K1054" s="48"/>
      <c r="O1054" s="48"/>
      <c r="P1054" s="48"/>
      <c r="Q1054" s="48"/>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c r="GT1054" s="48"/>
      <c r="GU1054" s="48"/>
      <c r="GV1054" s="48"/>
      <c r="GW1054" s="48"/>
      <c r="GX1054" s="48"/>
      <c r="GY1054" s="48"/>
      <c r="GZ1054" s="48"/>
      <c r="HA1054" s="48"/>
      <c r="HB1054" s="48"/>
      <c r="HC1054" s="48"/>
      <c r="HD1054" s="48"/>
      <c r="HE1054" s="48"/>
      <c r="HF1054" s="48"/>
      <c r="HG1054" s="48"/>
      <c r="HH1054" s="48"/>
      <c r="HI1054" s="48"/>
      <c r="HJ1054" s="48"/>
      <c r="HK1054" s="48"/>
      <c r="HL1054" s="48"/>
      <c r="HM1054" s="48"/>
      <c r="HN1054" s="48"/>
      <c r="HO1054" s="48"/>
      <c r="HP1054" s="48"/>
      <c r="HQ1054" s="48"/>
      <c r="HR1054" s="48"/>
      <c r="HS1054" s="48"/>
      <c r="HT1054" s="48"/>
      <c r="HU1054" s="48"/>
      <c r="HV1054" s="48"/>
      <c r="HW1054" s="48"/>
      <c r="HX1054" s="48"/>
      <c r="HY1054" s="48"/>
      <c r="HZ1054" s="48"/>
      <c r="IA1054" s="48"/>
      <c r="IB1054" s="48"/>
      <c r="IC1054" s="48"/>
      <c r="ID1054" s="48"/>
      <c r="IE1054" s="48"/>
      <c r="IF1054" s="48"/>
      <c r="IG1054" s="48"/>
      <c r="IH1054" s="48"/>
      <c r="II1054" s="48"/>
      <c r="IJ1054" s="48"/>
      <c r="IK1054" s="48"/>
      <c r="IL1054" s="48"/>
      <c r="IM1054" s="48"/>
      <c r="IN1054" s="48"/>
      <c r="IO1054" s="48"/>
      <c r="IP1054" s="48"/>
      <c r="IQ1054" s="48"/>
      <c r="IR1054" s="48"/>
      <c r="IS1054" s="48"/>
      <c r="IT1054" s="48"/>
      <c r="IU1054" s="48"/>
      <c r="IV1054" s="48"/>
    </row>
    <row r="1055" spans="2:256" x14ac:dyDescent="0.2">
      <c r="B1055" s="48"/>
      <c r="C1055" s="48"/>
      <c r="D1055" s="48"/>
      <c r="E1055" s="48"/>
      <c r="F1055" s="48"/>
      <c r="G1055" s="48"/>
      <c r="H1055" s="48"/>
      <c r="I1055" s="48"/>
      <c r="J1055" s="48"/>
      <c r="K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c r="GT1055" s="48"/>
      <c r="GU1055" s="48"/>
      <c r="GV1055" s="48"/>
      <c r="GW1055" s="48"/>
      <c r="GX1055" s="48"/>
      <c r="GY1055" s="48"/>
      <c r="GZ1055" s="48"/>
      <c r="HA1055" s="48"/>
      <c r="HB1055" s="48"/>
      <c r="HC1055" s="48"/>
      <c r="HD1055" s="48"/>
      <c r="HE1055" s="48"/>
      <c r="HF1055" s="48"/>
      <c r="HG1055" s="48"/>
      <c r="HH1055" s="48"/>
      <c r="HI1055" s="48"/>
      <c r="HJ1055" s="48"/>
      <c r="HK1055" s="48"/>
      <c r="HL1055" s="48"/>
      <c r="HM1055" s="48"/>
      <c r="HN1055" s="48"/>
      <c r="HO1055" s="48"/>
      <c r="HP1055" s="48"/>
      <c r="HQ1055" s="48"/>
      <c r="HR1055" s="48"/>
      <c r="HS1055" s="48"/>
      <c r="HT1055" s="48"/>
      <c r="HU1055" s="48"/>
      <c r="HV1055" s="48"/>
      <c r="HW1055" s="48"/>
      <c r="HX1055" s="48"/>
      <c r="HY1055" s="48"/>
      <c r="HZ1055" s="48"/>
      <c r="IA1055" s="48"/>
      <c r="IB1055" s="48"/>
      <c r="IC1055" s="48"/>
      <c r="ID1055" s="48"/>
      <c r="IE1055" s="48"/>
      <c r="IF1055" s="48"/>
      <c r="IG1055" s="48"/>
      <c r="IH1055" s="48"/>
      <c r="II1055" s="48"/>
      <c r="IJ1055" s="48"/>
      <c r="IK1055" s="48"/>
      <c r="IL1055" s="48"/>
      <c r="IM1055" s="48"/>
      <c r="IN1055" s="48"/>
      <c r="IO1055" s="48"/>
      <c r="IP1055" s="48"/>
      <c r="IQ1055" s="48"/>
      <c r="IR1055" s="48"/>
      <c r="IS1055" s="48"/>
      <c r="IT1055" s="48"/>
      <c r="IU1055" s="48"/>
      <c r="IV1055" s="48"/>
    </row>
    <row r="1056" spans="2:256" x14ac:dyDescent="0.2">
      <c r="B1056" s="48"/>
      <c r="C1056" s="48"/>
      <c r="D1056" s="48"/>
      <c r="E1056" s="48"/>
      <c r="F1056" s="48"/>
      <c r="G1056" s="48"/>
      <c r="H1056" s="48"/>
      <c r="I1056" s="48"/>
      <c r="J1056" s="48"/>
      <c r="K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c r="GT1056" s="48"/>
      <c r="GU1056" s="48"/>
      <c r="GV1056" s="48"/>
      <c r="GW1056" s="48"/>
      <c r="GX1056" s="48"/>
      <c r="GY1056" s="48"/>
      <c r="GZ1056" s="48"/>
      <c r="HA1056" s="48"/>
      <c r="HB1056" s="48"/>
      <c r="HC1056" s="48"/>
      <c r="HD1056" s="48"/>
      <c r="HE1056" s="48"/>
      <c r="HF1056" s="48"/>
      <c r="HG1056" s="48"/>
      <c r="HH1056" s="48"/>
      <c r="HI1056" s="48"/>
      <c r="HJ1056" s="48"/>
      <c r="HK1056" s="48"/>
      <c r="HL1056" s="48"/>
      <c r="HM1056" s="48"/>
      <c r="HN1056" s="48"/>
      <c r="HO1056" s="48"/>
      <c r="HP1056" s="48"/>
      <c r="HQ1056" s="48"/>
      <c r="HR1056" s="48"/>
      <c r="HS1056" s="48"/>
      <c r="HT1056" s="48"/>
      <c r="HU1056" s="48"/>
      <c r="HV1056" s="48"/>
      <c r="HW1056" s="48"/>
      <c r="HX1056" s="48"/>
      <c r="HY1056" s="48"/>
      <c r="HZ1056" s="48"/>
      <c r="IA1056" s="48"/>
      <c r="IB1056" s="48"/>
      <c r="IC1056" s="48"/>
      <c r="ID1056" s="48"/>
      <c r="IE1056" s="48"/>
      <c r="IF1056" s="48"/>
      <c r="IG1056" s="48"/>
      <c r="IH1056" s="48"/>
      <c r="II1056" s="48"/>
      <c r="IJ1056" s="48"/>
      <c r="IK1056" s="48"/>
      <c r="IL1056" s="48"/>
      <c r="IM1056" s="48"/>
      <c r="IN1056" s="48"/>
      <c r="IO1056" s="48"/>
      <c r="IP1056" s="48"/>
      <c r="IQ1056" s="48"/>
      <c r="IR1056" s="48"/>
      <c r="IS1056" s="48"/>
      <c r="IT1056" s="48"/>
      <c r="IU1056" s="48"/>
      <c r="IV1056" s="48"/>
    </row>
    <row r="1057" spans="2:256" x14ac:dyDescent="0.2">
      <c r="B1057" s="48"/>
      <c r="C1057" s="48"/>
      <c r="D1057" s="48"/>
      <c r="E1057" s="48"/>
      <c r="F1057" s="48"/>
      <c r="G1057" s="48"/>
      <c r="H1057" s="48"/>
      <c r="I1057" s="48"/>
      <c r="J1057" s="48"/>
      <c r="K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c r="GT1057" s="48"/>
      <c r="GU1057" s="48"/>
      <c r="GV1057" s="48"/>
      <c r="GW1057" s="48"/>
      <c r="GX1057" s="48"/>
      <c r="GY1057" s="48"/>
      <c r="GZ1057" s="48"/>
      <c r="HA1057" s="48"/>
      <c r="HB1057" s="48"/>
      <c r="HC1057" s="48"/>
      <c r="HD1057" s="48"/>
      <c r="HE1057" s="48"/>
      <c r="HF1057" s="48"/>
      <c r="HG1057" s="48"/>
      <c r="HH1057" s="48"/>
      <c r="HI1057" s="48"/>
      <c r="HJ1057" s="48"/>
      <c r="HK1057" s="48"/>
      <c r="HL1057" s="48"/>
      <c r="HM1057" s="48"/>
      <c r="HN1057" s="48"/>
      <c r="HO1057" s="48"/>
      <c r="HP1057" s="48"/>
      <c r="HQ1057" s="48"/>
      <c r="HR1057" s="48"/>
      <c r="HS1057" s="48"/>
      <c r="HT1057" s="48"/>
      <c r="HU1057" s="48"/>
      <c r="HV1057" s="48"/>
      <c r="HW1057" s="48"/>
      <c r="HX1057" s="48"/>
      <c r="HY1057" s="48"/>
      <c r="HZ1057" s="48"/>
      <c r="IA1057" s="48"/>
      <c r="IB1057" s="48"/>
      <c r="IC1057" s="48"/>
      <c r="ID1057" s="48"/>
      <c r="IE1057" s="48"/>
      <c r="IF1057" s="48"/>
      <c r="IG1057" s="48"/>
      <c r="IH1057" s="48"/>
      <c r="II1057" s="48"/>
      <c r="IJ1057" s="48"/>
      <c r="IK1057" s="48"/>
      <c r="IL1057" s="48"/>
      <c r="IM1057" s="48"/>
      <c r="IN1057" s="48"/>
      <c r="IO1057" s="48"/>
      <c r="IP1057" s="48"/>
      <c r="IQ1057" s="48"/>
      <c r="IR1057" s="48"/>
      <c r="IS1057" s="48"/>
      <c r="IT1057" s="48"/>
      <c r="IU1057" s="48"/>
      <c r="IV1057" s="48"/>
    </row>
    <row r="1058" spans="2:256" x14ac:dyDescent="0.2">
      <c r="B1058" s="48"/>
      <c r="C1058" s="48"/>
      <c r="D1058" s="48"/>
      <c r="E1058" s="48"/>
      <c r="F1058" s="48"/>
      <c r="G1058" s="48"/>
      <c r="H1058" s="48"/>
      <c r="I1058" s="48"/>
      <c r="J1058" s="48"/>
      <c r="K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c r="GT1058" s="48"/>
      <c r="GU1058" s="48"/>
      <c r="GV1058" s="48"/>
      <c r="GW1058" s="48"/>
      <c r="GX1058" s="48"/>
      <c r="GY1058" s="48"/>
      <c r="GZ1058" s="48"/>
      <c r="HA1058" s="48"/>
      <c r="HB1058" s="48"/>
      <c r="HC1058" s="48"/>
      <c r="HD1058" s="48"/>
      <c r="HE1058" s="48"/>
      <c r="HF1058" s="48"/>
      <c r="HG1058" s="48"/>
      <c r="HH1058" s="48"/>
      <c r="HI1058" s="48"/>
      <c r="HJ1058" s="48"/>
      <c r="HK1058" s="48"/>
      <c r="HL1058" s="48"/>
      <c r="HM1058" s="48"/>
      <c r="HN1058" s="48"/>
      <c r="HO1058" s="48"/>
      <c r="HP1058" s="48"/>
      <c r="HQ1058" s="48"/>
      <c r="HR1058" s="48"/>
      <c r="HS1058" s="48"/>
      <c r="HT1058" s="48"/>
      <c r="HU1058" s="48"/>
      <c r="HV1058" s="48"/>
      <c r="HW1058" s="48"/>
      <c r="HX1058" s="48"/>
      <c r="HY1058" s="48"/>
      <c r="HZ1058" s="48"/>
      <c r="IA1058" s="48"/>
      <c r="IB1058" s="48"/>
      <c r="IC1058" s="48"/>
      <c r="ID1058" s="48"/>
      <c r="IE1058" s="48"/>
      <c r="IF1058" s="48"/>
      <c r="IG1058" s="48"/>
      <c r="IH1058" s="48"/>
      <c r="II1058" s="48"/>
      <c r="IJ1058" s="48"/>
      <c r="IK1058" s="48"/>
      <c r="IL1058" s="48"/>
      <c r="IM1058" s="48"/>
      <c r="IN1058" s="48"/>
      <c r="IO1058" s="48"/>
      <c r="IP1058" s="48"/>
      <c r="IQ1058" s="48"/>
      <c r="IR1058" s="48"/>
      <c r="IS1058" s="48"/>
      <c r="IT1058" s="48"/>
      <c r="IU1058" s="48"/>
      <c r="IV1058" s="48"/>
    </row>
    <row r="1059" spans="2:256" x14ac:dyDescent="0.2">
      <c r="B1059" s="48"/>
      <c r="C1059" s="48"/>
      <c r="D1059" s="48"/>
      <c r="E1059" s="48"/>
      <c r="F1059" s="48"/>
      <c r="G1059" s="48"/>
      <c r="H1059" s="48"/>
      <c r="I1059" s="48"/>
      <c r="J1059" s="48"/>
      <c r="K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c r="GT1059" s="48"/>
      <c r="GU1059" s="48"/>
      <c r="GV1059" s="48"/>
      <c r="GW1059" s="48"/>
      <c r="GX1059" s="48"/>
      <c r="GY1059" s="48"/>
      <c r="GZ1059" s="48"/>
      <c r="HA1059" s="48"/>
      <c r="HB1059" s="48"/>
      <c r="HC1059" s="48"/>
      <c r="HD1059" s="48"/>
      <c r="HE1059" s="48"/>
      <c r="HF1059" s="48"/>
      <c r="HG1059" s="48"/>
      <c r="HH1059" s="48"/>
      <c r="HI1059" s="48"/>
      <c r="HJ1059" s="48"/>
      <c r="HK1059" s="48"/>
      <c r="HL1059" s="48"/>
      <c r="HM1059" s="48"/>
      <c r="HN1059" s="48"/>
      <c r="HO1059" s="48"/>
      <c r="HP1059" s="48"/>
      <c r="HQ1059" s="48"/>
      <c r="HR1059" s="48"/>
      <c r="HS1059" s="48"/>
      <c r="HT1059" s="48"/>
      <c r="HU1059" s="48"/>
      <c r="HV1059" s="48"/>
      <c r="HW1059" s="48"/>
      <c r="HX1059" s="48"/>
      <c r="HY1059" s="48"/>
      <c r="HZ1059" s="48"/>
      <c r="IA1059" s="48"/>
      <c r="IB1059" s="48"/>
      <c r="IC1059" s="48"/>
      <c r="ID1059" s="48"/>
      <c r="IE1059" s="48"/>
      <c r="IF1059" s="48"/>
      <c r="IG1059" s="48"/>
      <c r="IH1059" s="48"/>
      <c r="II1059" s="48"/>
      <c r="IJ1059" s="48"/>
      <c r="IK1059" s="48"/>
      <c r="IL1059" s="48"/>
      <c r="IM1059" s="48"/>
      <c r="IN1059" s="48"/>
      <c r="IO1059" s="48"/>
      <c r="IP1059" s="48"/>
      <c r="IQ1059" s="48"/>
      <c r="IR1059" s="48"/>
      <c r="IS1059" s="48"/>
      <c r="IT1059" s="48"/>
      <c r="IU1059" s="48"/>
      <c r="IV1059" s="48"/>
    </row>
    <row r="1060" spans="2:256" x14ac:dyDescent="0.2">
      <c r="B1060" s="48"/>
      <c r="C1060" s="48"/>
      <c r="D1060" s="48"/>
      <c r="E1060" s="48"/>
      <c r="F1060" s="48"/>
      <c r="G1060" s="48"/>
      <c r="H1060" s="48"/>
      <c r="I1060" s="48"/>
      <c r="J1060" s="48"/>
      <c r="K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c r="GT1060" s="48"/>
      <c r="GU1060" s="48"/>
      <c r="GV1060" s="48"/>
      <c r="GW1060" s="48"/>
      <c r="GX1060" s="48"/>
      <c r="GY1060" s="48"/>
      <c r="GZ1060" s="48"/>
      <c r="HA1060" s="48"/>
      <c r="HB1060" s="48"/>
      <c r="HC1060" s="48"/>
      <c r="HD1060" s="48"/>
      <c r="HE1060" s="48"/>
      <c r="HF1060" s="48"/>
      <c r="HG1060" s="48"/>
      <c r="HH1060" s="48"/>
      <c r="HI1060" s="48"/>
      <c r="HJ1060" s="48"/>
      <c r="HK1060" s="48"/>
      <c r="HL1060" s="48"/>
      <c r="HM1060" s="48"/>
      <c r="HN1060" s="48"/>
      <c r="HO1060" s="48"/>
      <c r="HP1060" s="48"/>
      <c r="HQ1060" s="48"/>
      <c r="HR1060" s="48"/>
      <c r="HS1060" s="48"/>
      <c r="HT1060" s="48"/>
      <c r="HU1060" s="48"/>
      <c r="HV1060" s="48"/>
      <c r="HW1060" s="48"/>
      <c r="HX1060" s="48"/>
      <c r="HY1060" s="48"/>
      <c r="HZ1060" s="48"/>
      <c r="IA1060" s="48"/>
      <c r="IB1060" s="48"/>
      <c r="IC1060" s="48"/>
      <c r="ID1060" s="48"/>
      <c r="IE1060" s="48"/>
      <c r="IF1060" s="48"/>
      <c r="IG1060" s="48"/>
      <c r="IH1060" s="48"/>
      <c r="II1060" s="48"/>
      <c r="IJ1060" s="48"/>
      <c r="IK1060" s="48"/>
      <c r="IL1060" s="48"/>
      <c r="IM1060" s="48"/>
      <c r="IN1060" s="48"/>
      <c r="IO1060" s="48"/>
      <c r="IP1060" s="48"/>
      <c r="IQ1060" s="48"/>
      <c r="IR1060" s="48"/>
      <c r="IS1060" s="48"/>
      <c r="IT1060" s="48"/>
      <c r="IU1060" s="48"/>
      <c r="IV1060" s="48"/>
    </row>
    <row r="1061" spans="2:256" x14ac:dyDescent="0.2">
      <c r="B1061" s="48"/>
      <c r="C1061" s="48"/>
      <c r="D1061" s="48"/>
      <c r="E1061" s="48"/>
      <c r="F1061" s="48"/>
      <c r="G1061" s="48"/>
      <c r="H1061" s="48"/>
      <c r="I1061" s="48"/>
      <c r="J1061" s="48"/>
      <c r="K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M1061" s="48"/>
      <c r="EN1061" s="48"/>
      <c r="EO1061" s="48"/>
      <c r="EP1061" s="48"/>
      <c r="EQ1061" s="48"/>
      <c r="ER1061" s="48"/>
      <c r="ES1061" s="48"/>
      <c r="ET1061" s="48"/>
      <c r="EU1061" s="48"/>
      <c r="EV1061" s="48"/>
      <c r="EW1061" s="48"/>
      <c r="EX1061" s="48"/>
      <c r="EY1061" s="48"/>
      <c r="EZ1061" s="48"/>
      <c r="FA1061" s="48"/>
      <c r="FB1061" s="48"/>
      <c r="FC1061" s="48"/>
      <c r="FD1061" s="48"/>
      <c r="FE1061" s="48"/>
      <c r="FF1061" s="48"/>
      <c r="FG1061" s="48"/>
      <c r="FH1061" s="48"/>
      <c r="FI1061" s="48"/>
      <c r="FJ1061" s="48"/>
      <c r="FK1061" s="48"/>
      <c r="FL1061" s="48"/>
      <c r="FM1061" s="48"/>
      <c r="FN1061" s="48"/>
      <c r="FO1061" s="48"/>
      <c r="FP1061" s="48"/>
      <c r="FQ1061" s="48"/>
      <c r="FR1061" s="48"/>
      <c r="FS1061" s="48"/>
      <c r="FT1061" s="48"/>
      <c r="FU1061" s="48"/>
      <c r="FV1061" s="48"/>
      <c r="FW1061" s="48"/>
      <c r="FX1061" s="48"/>
      <c r="FY1061" s="48"/>
      <c r="FZ1061" s="48"/>
      <c r="GA1061" s="48"/>
      <c r="GB1061" s="48"/>
      <c r="GC1061" s="48"/>
      <c r="GD1061" s="48"/>
      <c r="GE1061" s="48"/>
      <c r="GF1061" s="48"/>
      <c r="GG1061" s="48"/>
      <c r="GH1061" s="48"/>
      <c r="GI1061" s="48"/>
      <c r="GJ1061" s="48"/>
      <c r="GK1061" s="48"/>
      <c r="GL1061" s="48"/>
      <c r="GM1061" s="48"/>
      <c r="GN1061" s="48"/>
      <c r="GO1061" s="48"/>
      <c r="GP1061" s="48"/>
      <c r="GQ1061" s="48"/>
      <c r="GR1061" s="48"/>
      <c r="GS1061" s="48"/>
      <c r="GT1061" s="48"/>
      <c r="GU1061" s="48"/>
      <c r="GV1061" s="48"/>
      <c r="GW1061" s="48"/>
      <c r="GX1061" s="48"/>
      <c r="GY1061" s="48"/>
      <c r="GZ1061" s="48"/>
      <c r="HA1061" s="48"/>
      <c r="HB1061" s="48"/>
      <c r="HC1061" s="48"/>
      <c r="HD1061" s="48"/>
      <c r="HE1061" s="48"/>
      <c r="HF1061" s="48"/>
      <c r="HG1061" s="48"/>
      <c r="HH1061" s="48"/>
      <c r="HI1061" s="48"/>
      <c r="HJ1061" s="48"/>
      <c r="HK1061" s="48"/>
      <c r="HL1061" s="48"/>
      <c r="HM1061" s="48"/>
      <c r="HN1061" s="48"/>
      <c r="HO1061" s="48"/>
      <c r="HP1061" s="48"/>
      <c r="HQ1061" s="48"/>
      <c r="HR1061" s="48"/>
      <c r="HS1061" s="48"/>
      <c r="HT1061" s="48"/>
      <c r="HU1061" s="48"/>
      <c r="HV1061" s="48"/>
      <c r="HW1061" s="48"/>
      <c r="HX1061" s="48"/>
      <c r="HY1061" s="48"/>
      <c r="HZ1061" s="48"/>
      <c r="IA1061" s="48"/>
      <c r="IB1061" s="48"/>
      <c r="IC1061" s="48"/>
      <c r="ID1061" s="48"/>
      <c r="IE1061" s="48"/>
      <c r="IF1061" s="48"/>
      <c r="IG1061" s="48"/>
      <c r="IH1061" s="48"/>
      <c r="II1061" s="48"/>
      <c r="IJ1061" s="48"/>
      <c r="IK1061" s="48"/>
      <c r="IL1061" s="48"/>
      <c r="IM1061" s="48"/>
      <c r="IN1061" s="48"/>
      <c r="IO1061" s="48"/>
      <c r="IP1061" s="48"/>
      <c r="IQ1061" s="48"/>
      <c r="IR1061" s="48"/>
      <c r="IS1061" s="48"/>
      <c r="IT1061" s="48"/>
      <c r="IU1061" s="48"/>
      <c r="IV1061" s="48"/>
    </row>
    <row r="1062" spans="2:256" x14ac:dyDescent="0.2">
      <c r="B1062" s="48"/>
      <c r="C1062" s="48"/>
      <c r="D1062" s="48"/>
      <c r="E1062" s="48"/>
      <c r="F1062" s="48"/>
      <c r="G1062" s="48"/>
      <c r="H1062" s="48"/>
      <c r="I1062" s="48"/>
      <c r="J1062" s="48"/>
      <c r="K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c r="GT1062" s="48"/>
      <c r="GU1062" s="48"/>
      <c r="GV1062" s="48"/>
      <c r="GW1062" s="48"/>
      <c r="GX1062" s="48"/>
      <c r="GY1062" s="48"/>
      <c r="GZ1062" s="48"/>
      <c r="HA1062" s="48"/>
      <c r="HB1062" s="48"/>
      <c r="HC1062" s="48"/>
      <c r="HD1062" s="48"/>
      <c r="HE1062" s="48"/>
      <c r="HF1062" s="48"/>
      <c r="HG1062" s="48"/>
      <c r="HH1062" s="48"/>
      <c r="HI1062" s="48"/>
      <c r="HJ1062" s="48"/>
      <c r="HK1062" s="48"/>
      <c r="HL1062" s="48"/>
      <c r="HM1062" s="48"/>
      <c r="HN1062" s="48"/>
      <c r="HO1062" s="48"/>
      <c r="HP1062" s="48"/>
      <c r="HQ1062" s="48"/>
      <c r="HR1062" s="48"/>
      <c r="HS1062" s="48"/>
      <c r="HT1062" s="48"/>
      <c r="HU1062" s="48"/>
      <c r="HV1062" s="48"/>
      <c r="HW1062" s="48"/>
      <c r="HX1062" s="48"/>
      <c r="HY1062" s="48"/>
      <c r="HZ1062" s="48"/>
      <c r="IA1062" s="48"/>
      <c r="IB1062" s="48"/>
      <c r="IC1062" s="48"/>
      <c r="ID1062" s="48"/>
      <c r="IE1062" s="48"/>
      <c r="IF1062" s="48"/>
      <c r="IG1062" s="48"/>
      <c r="IH1062" s="48"/>
      <c r="II1062" s="48"/>
      <c r="IJ1062" s="48"/>
      <c r="IK1062" s="48"/>
      <c r="IL1062" s="48"/>
      <c r="IM1062" s="48"/>
      <c r="IN1062" s="48"/>
      <c r="IO1062" s="48"/>
      <c r="IP1062" s="48"/>
      <c r="IQ1062" s="48"/>
      <c r="IR1062" s="48"/>
      <c r="IS1062" s="48"/>
      <c r="IT1062" s="48"/>
      <c r="IU1062" s="48"/>
      <c r="IV1062" s="48"/>
    </row>
    <row r="1063" spans="2:256" x14ac:dyDescent="0.2">
      <c r="B1063" s="48"/>
      <c r="C1063" s="48"/>
      <c r="D1063" s="48"/>
      <c r="E1063" s="48"/>
      <c r="F1063" s="48"/>
      <c r="G1063" s="48"/>
      <c r="H1063" s="48"/>
      <c r="I1063" s="48"/>
      <c r="J1063" s="48"/>
      <c r="K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c r="GT1063" s="48"/>
      <c r="GU1063" s="48"/>
      <c r="GV1063" s="48"/>
      <c r="GW1063" s="48"/>
      <c r="GX1063" s="48"/>
      <c r="GY1063" s="48"/>
      <c r="GZ1063" s="48"/>
      <c r="HA1063" s="48"/>
      <c r="HB1063" s="48"/>
      <c r="HC1063" s="48"/>
      <c r="HD1063" s="48"/>
      <c r="HE1063" s="48"/>
      <c r="HF1063" s="48"/>
      <c r="HG1063" s="48"/>
      <c r="HH1063" s="48"/>
      <c r="HI1063" s="48"/>
      <c r="HJ1063" s="48"/>
      <c r="HK1063" s="48"/>
      <c r="HL1063" s="48"/>
      <c r="HM1063" s="48"/>
      <c r="HN1063" s="48"/>
      <c r="HO1063" s="48"/>
      <c r="HP1063" s="48"/>
      <c r="HQ1063" s="48"/>
      <c r="HR1063" s="48"/>
      <c r="HS1063" s="48"/>
      <c r="HT1063" s="48"/>
      <c r="HU1063" s="48"/>
      <c r="HV1063" s="48"/>
      <c r="HW1063" s="48"/>
      <c r="HX1063" s="48"/>
      <c r="HY1063" s="48"/>
      <c r="HZ1063" s="48"/>
      <c r="IA1063" s="48"/>
      <c r="IB1063" s="48"/>
      <c r="IC1063" s="48"/>
      <c r="ID1063" s="48"/>
      <c r="IE1063" s="48"/>
      <c r="IF1063" s="48"/>
      <c r="IG1063" s="48"/>
      <c r="IH1063" s="48"/>
      <c r="II1063" s="48"/>
      <c r="IJ1063" s="48"/>
      <c r="IK1063" s="48"/>
      <c r="IL1063" s="48"/>
      <c r="IM1063" s="48"/>
      <c r="IN1063" s="48"/>
      <c r="IO1063" s="48"/>
      <c r="IP1063" s="48"/>
      <c r="IQ1063" s="48"/>
      <c r="IR1063" s="48"/>
      <c r="IS1063" s="48"/>
      <c r="IT1063" s="48"/>
      <c r="IU1063" s="48"/>
      <c r="IV1063" s="48"/>
    </row>
    <row r="1064" spans="2:256" x14ac:dyDescent="0.2">
      <c r="B1064" s="48"/>
      <c r="C1064" s="48"/>
      <c r="D1064" s="48"/>
      <c r="E1064" s="48"/>
      <c r="F1064" s="48"/>
      <c r="G1064" s="48"/>
      <c r="H1064" s="48"/>
      <c r="I1064" s="48"/>
      <c r="J1064" s="48"/>
      <c r="K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c r="GT1064" s="48"/>
      <c r="GU1064" s="48"/>
      <c r="GV1064" s="48"/>
      <c r="GW1064" s="48"/>
      <c r="GX1064" s="48"/>
      <c r="GY1064" s="48"/>
      <c r="GZ1064" s="48"/>
      <c r="HA1064" s="48"/>
      <c r="HB1064" s="48"/>
      <c r="HC1064" s="48"/>
      <c r="HD1064" s="48"/>
      <c r="HE1064" s="48"/>
      <c r="HF1064" s="48"/>
      <c r="HG1064" s="48"/>
      <c r="HH1064" s="48"/>
      <c r="HI1064" s="48"/>
      <c r="HJ1064" s="48"/>
      <c r="HK1064" s="48"/>
      <c r="HL1064" s="48"/>
      <c r="HM1064" s="48"/>
      <c r="HN1064" s="48"/>
      <c r="HO1064" s="48"/>
      <c r="HP1064" s="48"/>
      <c r="HQ1064" s="48"/>
      <c r="HR1064" s="48"/>
      <c r="HS1064" s="48"/>
      <c r="HT1064" s="48"/>
      <c r="HU1064" s="48"/>
      <c r="HV1064" s="48"/>
      <c r="HW1064" s="48"/>
      <c r="HX1064" s="48"/>
      <c r="HY1064" s="48"/>
      <c r="HZ1064" s="48"/>
      <c r="IA1064" s="48"/>
      <c r="IB1064" s="48"/>
      <c r="IC1064" s="48"/>
      <c r="ID1064" s="48"/>
      <c r="IE1064" s="48"/>
      <c r="IF1064" s="48"/>
      <c r="IG1064" s="48"/>
      <c r="IH1064" s="48"/>
      <c r="II1064" s="48"/>
      <c r="IJ1064" s="48"/>
      <c r="IK1064" s="48"/>
      <c r="IL1064" s="48"/>
      <c r="IM1064" s="48"/>
      <c r="IN1064" s="48"/>
      <c r="IO1064" s="48"/>
      <c r="IP1064" s="48"/>
      <c r="IQ1064" s="48"/>
      <c r="IR1064" s="48"/>
      <c r="IS1064" s="48"/>
      <c r="IT1064" s="48"/>
      <c r="IU1064" s="48"/>
      <c r="IV1064" s="48"/>
    </row>
    <row r="1065" spans="2:256" x14ac:dyDescent="0.2">
      <c r="B1065" s="48"/>
      <c r="C1065" s="48"/>
      <c r="D1065" s="48"/>
      <c r="E1065" s="48"/>
      <c r="F1065" s="48"/>
      <c r="G1065" s="48"/>
      <c r="H1065" s="48"/>
      <c r="I1065" s="48"/>
      <c r="J1065" s="48"/>
      <c r="K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c r="GT1065" s="48"/>
      <c r="GU1065" s="48"/>
      <c r="GV1065" s="48"/>
      <c r="GW1065" s="48"/>
      <c r="GX1065" s="48"/>
      <c r="GY1065" s="48"/>
      <c r="GZ1065" s="48"/>
      <c r="HA1065" s="48"/>
      <c r="HB1065" s="48"/>
      <c r="HC1065" s="48"/>
      <c r="HD1065" s="48"/>
      <c r="HE1065" s="48"/>
      <c r="HF1065" s="48"/>
      <c r="HG1065" s="48"/>
      <c r="HH1065" s="48"/>
      <c r="HI1065" s="48"/>
      <c r="HJ1065" s="48"/>
      <c r="HK1065" s="48"/>
      <c r="HL1065" s="48"/>
      <c r="HM1065" s="48"/>
      <c r="HN1065" s="48"/>
      <c r="HO1065" s="48"/>
      <c r="HP1065" s="48"/>
      <c r="HQ1065" s="48"/>
      <c r="HR1065" s="48"/>
      <c r="HS1065" s="48"/>
      <c r="HT1065" s="48"/>
      <c r="HU1065" s="48"/>
      <c r="HV1065" s="48"/>
      <c r="HW1065" s="48"/>
      <c r="HX1065" s="48"/>
      <c r="HY1065" s="48"/>
      <c r="HZ1065" s="48"/>
      <c r="IA1065" s="48"/>
      <c r="IB1065" s="48"/>
      <c r="IC1065" s="48"/>
      <c r="ID1065" s="48"/>
      <c r="IE1065" s="48"/>
      <c r="IF1065" s="48"/>
      <c r="IG1065" s="48"/>
      <c r="IH1065" s="48"/>
      <c r="II1065" s="48"/>
      <c r="IJ1065" s="48"/>
      <c r="IK1065" s="48"/>
      <c r="IL1065" s="48"/>
      <c r="IM1065" s="48"/>
      <c r="IN1065" s="48"/>
      <c r="IO1065" s="48"/>
      <c r="IP1065" s="48"/>
      <c r="IQ1065" s="48"/>
      <c r="IR1065" s="48"/>
      <c r="IS1065" s="48"/>
      <c r="IT1065" s="48"/>
      <c r="IU1065" s="48"/>
      <c r="IV1065" s="48"/>
    </row>
    <row r="1066" spans="2:256" x14ac:dyDescent="0.2">
      <c r="B1066" s="48"/>
      <c r="C1066" s="48"/>
      <c r="D1066" s="48"/>
      <c r="E1066" s="48"/>
      <c r="F1066" s="48"/>
      <c r="G1066" s="48"/>
      <c r="H1066" s="48"/>
      <c r="I1066" s="48"/>
      <c r="J1066" s="48"/>
      <c r="K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c r="GT1066" s="48"/>
      <c r="GU1066" s="48"/>
      <c r="GV1066" s="48"/>
      <c r="GW1066" s="48"/>
      <c r="GX1066" s="48"/>
      <c r="GY1066" s="48"/>
      <c r="GZ1066" s="48"/>
      <c r="HA1066" s="48"/>
      <c r="HB1066" s="48"/>
      <c r="HC1066" s="48"/>
      <c r="HD1066" s="48"/>
      <c r="HE1066" s="48"/>
      <c r="HF1066" s="48"/>
      <c r="HG1066" s="48"/>
      <c r="HH1066" s="48"/>
      <c r="HI1066" s="48"/>
      <c r="HJ1066" s="48"/>
      <c r="HK1066" s="48"/>
      <c r="HL1066" s="48"/>
      <c r="HM1066" s="48"/>
      <c r="HN1066" s="48"/>
      <c r="HO1066" s="48"/>
      <c r="HP1066" s="48"/>
      <c r="HQ1066" s="48"/>
      <c r="HR1066" s="48"/>
      <c r="HS1066" s="48"/>
      <c r="HT1066" s="48"/>
      <c r="HU1066" s="48"/>
      <c r="HV1066" s="48"/>
      <c r="HW1066" s="48"/>
      <c r="HX1066" s="48"/>
      <c r="HY1066" s="48"/>
      <c r="HZ1066" s="48"/>
      <c r="IA1066" s="48"/>
      <c r="IB1066" s="48"/>
      <c r="IC1066" s="48"/>
      <c r="ID1066" s="48"/>
      <c r="IE1066" s="48"/>
      <c r="IF1066" s="48"/>
      <c r="IG1066" s="48"/>
      <c r="IH1066" s="48"/>
      <c r="II1066" s="48"/>
      <c r="IJ1066" s="48"/>
      <c r="IK1066" s="48"/>
      <c r="IL1066" s="48"/>
      <c r="IM1066" s="48"/>
      <c r="IN1066" s="48"/>
      <c r="IO1066" s="48"/>
      <c r="IP1066" s="48"/>
      <c r="IQ1066" s="48"/>
      <c r="IR1066" s="48"/>
      <c r="IS1066" s="48"/>
      <c r="IT1066" s="48"/>
      <c r="IU1066" s="48"/>
      <c r="IV1066" s="48"/>
    </row>
    <row r="1067" spans="2:256" x14ac:dyDescent="0.2">
      <c r="B1067" s="48"/>
      <c r="C1067" s="48"/>
      <c r="D1067" s="48"/>
      <c r="E1067" s="48"/>
      <c r="F1067" s="48"/>
      <c r="G1067" s="48"/>
      <c r="H1067" s="48"/>
      <c r="I1067" s="48"/>
      <c r="J1067" s="48"/>
      <c r="K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c r="GT1067" s="48"/>
      <c r="GU1067" s="48"/>
      <c r="GV1067" s="48"/>
      <c r="GW1067" s="48"/>
      <c r="GX1067" s="48"/>
      <c r="GY1067" s="48"/>
      <c r="GZ1067" s="48"/>
      <c r="HA1067" s="48"/>
      <c r="HB1067" s="48"/>
      <c r="HC1067" s="48"/>
      <c r="HD1067" s="48"/>
      <c r="HE1067" s="48"/>
      <c r="HF1067" s="48"/>
      <c r="HG1067" s="48"/>
      <c r="HH1067" s="48"/>
      <c r="HI1067" s="48"/>
      <c r="HJ1067" s="48"/>
      <c r="HK1067" s="48"/>
      <c r="HL1067" s="48"/>
      <c r="HM1067" s="48"/>
      <c r="HN1067" s="48"/>
      <c r="HO1067" s="48"/>
      <c r="HP1067" s="48"/>
      <c r="HQ1067" s="48"/>
      <c r="HR1067" s="48"/>
      <c r="HS1067" s="48"/>
      <c r="HT1067" s="48"/>
      <c r="HU1067" s="48"/>
      <c r="HV1067" s="48"/>
      <c r="HW1067" s="48"/>
      <c r="HX1067" s="48"/>
      <c r="HY1067" s="48"/>
      <c r="HZ1067" s="48"/>
      <c r="IA1067" s="48"/>
      <c r="IB1067" s="48"/>
      <c r="IC1067" s="48"/>
      <c r="ID1067" s="48"/>
      <c r="IE1067" s="48"/>
      <c r="IF1067" s="48"/>
      <c r="IG1067" s="48"/>
      <c r="IH1067" s="48"/>
      <c r="II1067" s="48"/>
      <c r="IJ1067" s="48"/>
      <c r="IK1067" s="48"/>
      <c r="IL1067" s="48"/>
      <c r="IM1067" s="48"/>
      <c r="IN1067" s="48"/>
      <c r="IO1067" s="48"/>
      <c r="IP1067" s="48"/>
      <c r="IQ1067" s="48"/>
      <c r="IR1067" s="48"/>
      <c r="IS1067" s="48"/>
      <c r="IT1067" s="48"/>
      <c r="IU1067" s="48"/>
      <c r="IV1067" s="48"/>
    </row>
    <row r="1068" spans="2:256" x14ac:dyDescent="0.2">
      <c r="B1068" s="48"/>
      <c r="C1068" s="48"/>
      <c r="D1068" s="48"/>
      <c r="E1068" s="48"/>
      <c r="F1068" s="48"/>
      <c r="G1068" s="48"/>
      <c r="H1068" s="48"/>
      <c r="I1068" s="48"/>
      <c r="J1068" s="48"/>
      <c r="K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c r="GT1068" s="48"/>
      <c r="GU1068" s="48"/>
      <c r="GV1068" s="48"/>
      <c r="GW1068" s="48"/>
      <c r="GX1068" s="48"/>
      <c r="GY1068" s="48"/>
      <c r="GZ1068" s="48"/>
      <c r="HA1068" s="48"/>
      <c r="HB1068" s="48"/>
      <c r="HC1068" s="48"/>
      <c r="HD1068" s="48"/>
      <c r="HE1068" s="48"/>
      <c r="HF1068" s="48"/>
      <c r="HG1068" s="48"/>
      <c r="HH1068" s="48"/>
      <c r="HI1068" s="48"/>
      <c r="HJ1068" s="48"/>
      <c r="HK1068" s="48"/>
      <c r="HL1068" s="48"/>
      <c r="HM1068" s="48"/>
      <c r="HN1068" s="48"/>
      <c r="HO1068" s="48"/>
      <c r="HP1068" s="48"/>
      <c r="HQ1068" s="48"/>
      <c r="HR1068" s="48"/>
      <c r="HS1068" s="48"/>
      <c r="HT1068" s="48"/>
      <c r="HU1068" s="48"/>
      <c r="HV1068" s="48"/>
      <c r="HW1068" s="48"/>
      <c r="HX1068" s="48"/>
      <c r="HY1068" s="48"/>
      <c r="HZ1068" s="48"/>
      <c r="IA1068" s="48"/>
      <c r="IB1068" s="48"/>
      <c r="IC1068" s="48"/>
      <c r="ID1068" s="48"/>
      <c r="IE1068" s="48"/>
      <c r="IF1068" s="48"/>
      <c r="IG1068" s="48"/>
      <c r="IH1068" s="48"/>
      <c r="II1068" s="48"/>
      <c r="IJ1068" s="48"/>
      <c r="IK1068" s="48"/>
      <c r="IL1068" s="48"/>
      <c r="IM1068" s="48"/>
      <c r="IN1068" s="48"/>
      <c r="IO1068" s="48"/>
      <c r="IP1068" s="48"/>
      <c r="IQ1068" s="48"/>
      <c r="IR1068" s="48"/>
      <c r="IS1068" s="48"/>
      <c r="IT1068" s="48"/>
      <c r="IU1068" s="48"/>
      <c r="IV1068" s="48"/>
    </row>
    <row r="1069" spans="2:256" x14ac:dyDescent="0.2">
      <c r="B1069" s="48"/>
      <c r="C1069" s="48"/>
      <c r="D1069" s="48"/>
      <c r="E1069" s="48"/>
      <c r="F1069" s="48"/>
      <c r="G1069" s="48"/>
      <c r="H1069" s="48"/>
      <c r="I1069" s="48"/>
      <c r="J1069" s="48"/>
      <c r="K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c r="GT1069" s="48"/>
      <c r="GU1069" s="48"/>
      <c r="GV1069" s="48"/>
      <c r="GW1069" s="48"/>
      <c r="GX1069" s="48"/>
      <c r="GY1069" s="48"/>
      <c r="GZ1069" s="48"/>
      <c r="HA1069" s="48"/>
      <c r="HB1069" s="48"/>
      <c r="HC1069" s="48"/>
      <c r="HD1069" s="48"/>
      <c r="HE1069" s="48"/>
      <c r="HF1069" s="48"/>
      <c r="HG1069" s="48"/>
      <c r="HH1069" s="48"/>
      <c r="HI1069" s="48"/>
      <c r="HJ1069" s="48"/>
      <c r="HK1069" s="48"/>
      <c r="HL1069" s="48"/>
      <c r="HM1069" s="48"/>
      <c r="HN1069" s="48"/>
      <c r="HO1069" s="48"/>
      <c r="HP1069" s="48"/>
      <c r="HQ1069" s="48"/>
      <c r="HR1069" s="48"/>
      <c r="HS1069" s="48"/>
      <c r="HT1069" s="48"/>
      <c r="HU1069" s="48"/>
      <c r="HV1069" s="48"/>
      <c r="HW1069" s="48"/>
      <c r="HX1069" s="48"/>
      <c r="HY1069" s="48"/>
      <c r="HZ1069" s="48"/>
      <c r="IA1069" s="48"/>
      <c r="IB1069" s="48"/>
      <c r="IC1069" s="48"/>
      <c r="ID1069" s="48"/>
      <c r="IE1069" s="48"/>
      <c r="IF1069" s="48"/>
      <c r="IG1069" s="48"/>
      <c r="IH1069" s="48"/>
      <c r="II1069" s="48"/>
      <c r="IJ1069" s="48"/>
      <c r="IK1069" s="48"/>
      <c r="IL1069" s="48"/>
      <c r="IM1069" s="48"/>
      <c r="IN1069" s="48"/>
      <c r="IO1069" s="48"/>
      <c r="IP1069" s="48"/>
      <c r="IQ1069" s="48"/>
      <c r="IR1069" s="48"/>
      <c r="IS1069" s="48"/>
      <c r="IT1069" s="48"/>
      <c r="IU1069" s="48"/>
      <c r="IV1069" s="48"/>
    </row>
    <row r="1070" spans="2:256" x14ac:dyDescent="0.2">
      <c r="B1070" s="48"/>
      <c r="C1070" s="48"/>
      <c r="D1070" s="48"/>
      <c r="E1070" s="48"/>
      <c r="F1070" s="48"/>
      <c r="G1070" s="48"/>
      <c r="H1070" s="48"/>
      <c r="I1070" s="48"/>
      <c r="J1070" s="48"/>
      <c r="K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c r="GT1070" s="48"/>
      <c r="GU1070" s="48"/>
      <c r="GV1070" s="48"/>
      <c r="GW1070" s="48"/>
      <c r="GX1070" s="48"/>
      <c r="GY1070" s="48"/>
      <c r="GZ1070" s="48"/>
      <c r="HA1070" s="48"/>
      <c r="HB1070" s="48"/>
      <c r="HC1070" s="48"/>
      <c r="HD1070" s="48"/>
      <c r="HE1070" s="48"/>
      <c r="HF1070" s="48"/>
      <c r="HG1070" s="48"/>
      <c r="HH1070" s="48"/>
      <c r="HI1070" s="48"/>
      <c r="HJ1070" s="48"/>
      <c r="HK1070" s="48"/>
      <c r="HL1070" s="48"/>
      <c r="HM1070" s="48"/>
      <c r="HN1070" s="48"/>
      <c r="HO1070" s="48"/>
      <c r="HP1070" s="48"/>
      <c r="HQ1070" s="48"/>
      <c r="HR1070" s="48"/>
      <c r="HS1070" s="48"/>
      <c r="HT1070" s="48"/>
      <c r="HU1070" s="48"/>
      <c r="HV1070" s="48"/>
      <c r="HW1070" s="48"/>
      <c r="HX1070" s="48"/>
      <c r="HY1070" s="48"/>
      <c r="HZ1070" s="48"/>
      <c r="IA1070" s="48"/>
      <c r="IB1070" s="48"/>
      <c r="IC1070" s="48"/>
      <c r="ID1070" s="48"/>
      <c r="IE1070" s="48"/>
      <c r="IF1070" s="48"/>
      <c r="IG1070" s="48"/>
      <c r="IH1070" s="48"/>
      <c r="II1070" s="48"/>
      <c r="IJ1070" s="48"/>
      <c r="IK1070" s="48"/>
      <c r="IL1070" s="48"/>
      <c r="IM1070" s="48"/>
      <c r="IN1070" s="48"/>
      <c r="IO1070" s="48"/>
      <c r="IP1070" s="48"/>
      <c r="IQ1070" s="48"/>
      <c r="IR1070" s="48"/>
      <c r="IS1070" s="48"/>
      <c r="IT1070" s="48"/>
      <c r="IU1070" s="48"/>
      <c r="IV1070" s="48"/>
    </row>
    <row r="1071" spans="2:256" x14ac:dyDescent="0.2">
      <c r="B1071" s="48"/>
      <c r="C1071" s="48"/>
      <c r="D1071" s="48"/>
      <c r="E1071" s="48"/>
      <c r="F1071" s="48"/>
      <c r="G1071" s="48"/>
      <c r="H1071" s="48"/>
      <c r="I1071" s="48"/>
      <c r="J1071" s="48"/>
      <c r="K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c r="GT1071" s="48"/>
      <c r="GU1071" s="48"/>
      <c r="GV1071" s="48"/>
      <c r="GW1071" s="48"/>
      <c r="GX1071" s="48"/>
      <c r="GY1071" s="48"/>
      <c r="GZ1071" s="48"/>
      <c r="HA1071" s="48"/>
      <c r="HB1071" s="48"/>
      <c r="HC1071" s="48"/>
      <c r="HD1071" s="48"/>
      <c r="HE1071" s="48"/>
      <c r="HF1071" s="48"/>
      <c r="HG1071" s="48"/>
      <c r="HH1071" s="48"/>
      <c r="HI1071" s="48"/>
      <c r="HJ1071" s="48"/>
      <c r="HK1071" s="48"/>
      <c r="HL1071" s="48"/>
      <c r="HM1071" s="48"/>
      <c r="HN1071" s="48"/>
      <c r="HO1071" s="48"/>
      <c r="HP1071" s="48"/>
      <c r="HQ1071" s="48"/>
      <c r="HR1071" s="48"/>
      <c r="HS1071" s="48"/>
      <c r="HT1071" s="48"/>
      <c r="HU1071" s="48"/>
      <c r="HV1071" s="48"/>
      <c r="HW1071" s="48"/>
      <c r="HX1071" s="48"/>
      <c r="HY1071" s="48"/>
      <c r="HZ1071" s="48"/>
      <c r="IA1071" s="48"/>
      <c r="IB1071" s="48"/>
      <c r="IC1071" s="48"/>
      <c r="ID1071" s="48"/>
      <c r="IE1071" s="48"/>
      <c r="IF1071" s="48"/>
      <c r="IG1071" s="48"/>
      <c r="IH1071" s="48"/>
      <c r="II1071" s="48"/>
      <c r="IJ1071" s="48"/>
      <c r="IK1071" s="48"/>
      <c r="IL1071" s="48"/>
      <c r="IM1071" s="48"/>
      <c r="IN1071" s="48"/>
      <c r="IO1071" s="48"/>
      <c r="IP1071" s="48"/>
      <c r="IQ1071" s="48"/>
      <c r="IR1071" s="48"/>
      <c r="IS1071" s="48"/>
      <c r="IT1071" s="48"/>
      <c r="IU1071" s="48"/>
      <c r="IV1071" s="48"/>
    </row>
    <row r="1072" spans="2:256" x14ac:dyDescent="0.2">
      <c r="B1072" s="48"/>
      <c r="C1072" s="48"/>
      <c r="D1072" s="48"/>
      <c r="E1072" s="48"/>
      <c r="F1072" s="48"/>
      <c r="G1072" s="48"/>
      <c r="H1072" s="48"/>
      <c r="I1072" s="48"/>
      <c r="J1072" s="48"/>
      <c r="K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c r="GT1072" s="48"/>
      <c r="GU1072" s="48"/>
      <c r="GV1072" s="48"/>
      <c r="GW1072" s="48"/>
      <c r="GX1072" s="48"/>
      <c r="GY1072" s="48"/>
      <c r="GZ1072" s="48"/>
      <c r="HA1072" s="48"/>
      <c r="HB1072" s="48"/>
      <c r="HC1072" s="48"/>
      <c r="HD1072" s="48"/>
      <c r="HE1072" s="48"/>
      <c r="HF1072" s="48"/>
      <c r="HG1072" s="48"/>
      <c r="HH1072" s="48"/>
      <c r="HI1072" s="48"/>
      <c r="HJ1072" s="48"/>
      <c r="HK1072" s="48"/>
      <c r="HL1072" s="48"/>
      <c r="HM1072" s="48"/>
      <c r="HN1072" s="48"/>
      <c r="HO1072" s="48"/>
      <c r="HP1072" s="48"/>
      <c r="HQ1072" s="48"/>
      <c r="HR1072" s="48"/>
      <c r="HS1072" s="48"/>
      <c r="HT1072" s="48"/>
      <c r="HU1072" s="48"/>
      <c r="HV1072" s="48"/>
      <c r="HW1072" s="48"/>
      <c r="HX1072" s="48"/>
      <c r="HY1072" s="48"/>
      <c r="HZ1072" s="48"/>
      <c r="IA1072" s="48"/>
      <c r="IB1072" s="48"/>
      <c r="IC1072" s="48"/>
      <c r="ID1072" s="48"/>
      <c r="IE1072" s="48"/>
      <c r="IF1072" s="48"/>
      <c r="IG1072" s="48"/>
      <c r="IH1072" s="48"/>
      <c r="II1072" s="48"/>
      <c r="IJ1072" s="48"/>
      <c r="IK1072" s="48"/>
      <c r="IL1072" s="48"/>
      <c r="IM1072" s="48"/>
      <c r="IN1072" s="48"/>
      <c r="IO1072" s="48"/>
      <c r="IP1072" s="48"/>
      <c r="IQ1072" s="48"/>
      <c r="IR1072" s="48"/>
      <c r="IS1072" s="48"/>
      <c r="IT1072" s="48"/>
      <c r="IU1072" s="48"/>
      <c r="IV1072" s="48"/>
    </row>
    <row r="1073" spans="2:256" x14ac:dyDescent="0.2">
      <c r="B1073" s="48"/>
      <c r="C1073" s="48"/>
      <c r="D1073" s="48"/>
      <c r="E1073" s="48"/>
      <c r="F1073" s="48"/>
      <c r="G1073" s="48"/>
      <c r="H1073" s="48"/>
      <c r="I1073" s="48"/>
      <c r="J1073" s="48"/>
      <c r="K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c r="GT1073" s="48"/>
      <c r="GU1073" s="48"/>
      <c r="GV1073" s="48"/>
      <c r="GW1073" s="48"/>
      <c r="GX1073" s="48"/>
      <c r="GY1073" s="48"/>
      <c r="GZ1073" s="48"/>
      <c r="HA1073" s="48"/>
      <c r="HB1073" s="48"/>
      <c r="HC1073" s="48"/>
      <c r="HD1073" s="48"/>
      <c r="HE1073" s="48"/>
      <c r="HF1073" s="48"/>
      <c r="HG1073" s="48"/>
      <c r="HH1073" s="48"/>
      <c r="HI1073" s="48"/>
      <c r="HJ1073" s="48"/>
      <c r="HK1073" s="48"/>
      <c r="HL1073" s="48"/>
      <c r="HM1073" s="48"/>
      <c r="HN1073" s="48"/>
      <c r="HO1073" s="48"/>
      <c r="HP1073" s="48"/>
      <c r="HQ1073" s="48"/>
      <c r="HR1073" s="48"/>
      <c r="HS1073" s="48"/>
      <c r="HT1073" s="48"/>
      <c r="HU1073" s="48"/>
      <c r="HV1073" s="48"/>
      <c r="HW1073" s="48"/>
      <c r="HX1073" s="48"/>
      <c r="HY1073" s="48"/>
      <c r="HZ1073" s="48"/>
      <c r="IA1073" s="48"/>
      <c r="IB1073" s="48"/>
      <c r="IC1073" s="48"/>
      <c r="ID1073" s="48"/>
      <c r="IE1073" s="48"/>
      <c r="IF1073" s="48"/>
      <c r="IG1073" s="48"/>
      <c r="IH1073" s="48"/>
      <c r="II1073" s="48"/>
      <c r="IJ1073" s="48"/>
      <c r="IK1073" s="48"/>
      <c r="IL1073" s="48"/>
      <c r="IM1073" s="48"/>
      <c r="IN1073" s="48"/>
      <c r="IO1073" s="48"/>
      <c r="IP1073" s="48"/>
      <c r="IQ1073" s="48"/>
      <c r="IR1073" s="48"/>
      <c r="IS1073" s="48"/>
      <c r="IT1073" s="48"/>
      <c r="IU1073" s="48"/>
      <c r="IV1073" s="48"/>
    </row>
    <row r="1074" spans="2:256" x14ac:dyDescent="0.2">
      <c r="B1074" s="48"/>
      <c r="C1074" s="48"/>
      <c r="D1074" s="48"/>
      <c r="E1074" s="48"/>
      <c r="F1074" s="48"/>
      <c r="G1074" s="48"/>
      <c r="H1074" s="48"/>
      <c r="I1074" s="48"/>
      <c r="J1074" s="48"/>
      <c r="K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c r="GT1074" s="48"/>
      <c r="GU1074" s="48"/>
      <c r="GV1074" s="48"/>
      <c r="GW1074" s="48"/>
      <c r="GX1074" s="48"/>
      <c r="GY1074" s="48"/>
      <c r="GZ1074" s="48"/>
      <c r="HA1074" s="48"/>
      <c r="HB1074" s="48"/>
      <c r="HC1074" s="48"/>
      <c r="HD1074" s="48"/>
      <c r="HE1074" s="48"/>
      <c r="HF1074" s="48"/>
      <c r="HG1074" s="48"/>
      <c r="HH1074" s="48"/>
      <c r="HI1074" s="48"/>
      <c r="HJ1074" s="48"/>
      <c r="HK1074" s="48"/>
      <c r="HL1074" s="48"/>
      <c r="HM1074" s="48"/>
      <c r="HN1074" s="48"/>
      <c r="HO1074" s="48"/>
      <c r="HP1074" s="48"/>
      <c r="HQ1074" s="48"/>
      <c r="HR1074" s="48"/>
      <c r="HS1074" s="48"/>
      <c r="HT1074" s="48"/>
      <c r="HU1074" s="48"/>
      <c r="HV1074" s="48"/>
      <c r="HW1074" s="48"/>
      <c r="HX1074" s="48"/>
      <c r="HY1074" s="48"/>
      <c r="HZ1074" s="48"/>
      <c r="IA1074" s="48"/>
      <c r="IB1074" s="48"/>
      <c r="IC1074" s="48"/>
      <c r="ID1074" s="48"/>
      <c r="IE1074" s="48"/>
      <c r="IF1074" s="48"/>
      <c r="IG1074" s="48"/>
      <c r="IH1074" s="48"/>
      <c r="II1074" s="48"/>
      <c r="IJ1074" s="48"/>
      <c r="IK1074" s="48"/>
      <c r="IL1074" s="48"/>
      <c r="IM1074" s="48"/>
      <c r="IN1074" s="48"/>
      <c r="IO1074" s="48"/>
      <c r="IP1074" s="48"/>
      <c r="IQ1074" s="48"/>
      <c r="IR1074" s="48"/>
      <c r="IS1074" s="48"/>
      <c r="IT1074" s="48"/>
      <c r="IU1074" s="48"/>
      <c r="IV1074" s="48"/>
    </row>
    <row r="1075" spans="2:256" x14ac:dyDescent="0.2">
      <c r="B1075" s="48"/>
      <c r="C1075" s="48"/>
      <c r="D1075" s="48"/>
      <c r="E1075" s="48"/>
      <c r="F1075" s="48"/>
      <c r="G1075" s="48"/>
      <c r="H1075" s="48"/>
      <c r="I1075" s="48"/>
      <c r="J1075" s="48"/>
      <c r="K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c r="GT1075" s="48"/>
      <c r="GU1075" s="48"/>
      <c r="GV1075" s="48"/>
      <c r="GW1075" s="48"/>
      <c r="GX1075" s="48"/>
      <c r="GY1075" s="48"/>
      <c r="GZ1075" s="48"/>
      <c r="HA1075" s="48"/>
      <c r="HB1075" s="48"/>
      <c r="HC1075" s="48"/>
      <c r="HD1075" s="48"/>
      <c r="HE1075" s="48"/>
      <c r="HF1075" s="48"/>
      <c r="HG1075" s="48"/>
      <c r="HH1075" s="48"/>
      <c r="HI1075" s="48"/>
      <c r="HJ1075" s="48"/>
      <c r="HK1075" s="48"/>
      <c r="HL1075" s="48"/>
      <c r="HM1075" s="48"/>
      <c r="HN1075" s="48"/>
      <c r="HO1075" s="48"/>
      <c r="HP1075" s="48"/>
      <c r="HQ1075" s="48"/>
      <c r="HR1075" s="48"/>
      <c r="HS1075" s="48"/>
      <c r="HT1075" s="48"/>
      <c r="HU1075" s="48"/>
      <c r="HV1075" s="48"/>
      <c r="HW1075" s="48"/>
      <c r="HX1075" s="48"/>
      <c r="HY1075" s="48"/>
      <c r="HZ1075" s="48"/>
      <c r="IA1075" s="48"/>
      <c r="IB1075" s="48"/>
      <c r="IC1075" s="48"/>
      <c r="ID1075" s="48"/>
      <c r="IE1075" s="48"/>
      <c r="IF1075" s="48"/>
      <c r="IG1075" s="48"/>
      <c r="IH1075" s="48"/>
      <c r="II1075" s="48"/>
      <c r="IJ1075" s="48"/>
      <c r="IK1075" s="48"/>
      <c r="IL1075" s="48"/>
      <c r="IM1075" s="48"/>
      <c r="IN1075" s="48"/>
      <c r="IO1075" s="48"/>
      <c r="IP1075" s="48"/>
      <c r="IQ1075" s="48"/>
      <c r="IR1075" s="48"/>
      <c r="IS1075" s="48"/>
      <c r="IT1075" s="48"/>
      <c r="IU1075" s="48"/>
      <c r="IV1075" s="48"/>
    </row>
    <row r="1076" spans="2:256" x14ac:dyDescent="0.2">
      <c r="B1076" s="48"/>
      <c r="C1076" s="48"/>
      <c r="D1076" s="48"/>
      <c r="E1076" s="48"/>
      <c r="F1076" s="48"/>
      <c r="G1076" s="48"/>
      <c r="H1076" s="48"/>
      <c r="I1076" s="48"/>
      <c r="J1076" s="48"/>
      <c r="K1076" s="48"/>
      <c r="O1076" s="48"/>
      <c r="P1076" s="48"/>
      <c r="Q1076" s="48"/>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c r="GT1076" s="48"/>
      <c r="GU1076" s="48"/>
      <c r="GV1076" s="48"/>
      <c r="GW1076" s="48"/>
      <c r="GX1076" s="48"/>
      <c r="GY1076" s="48"/>
      <c r="GZ1076" s="48"/>
      <c r="HA1076" s="48"/>
      <c r="HB1076" s="48"/>
      <c r="HC1076" s="48"/>
      <c r="HD1076" s="48"/>
      <c r="HE1076" s="48"/>
      <c r="HF1076" s="48"/>
      <c r="HG1076" s="48"/>
      <c r="HH1076" s="48"/>
      <c r="HI1076" s="48"/>
      <c r="HJ1076" s="48"/>
      <c r="HK1076" s="48"/>
      <c r="HL1076" s="48"/>
      <c r="HM1076" s="48"/>
      <c r="HN1076" s="48"/>
      <c r="HO1076" s="48"/>
      <c r="HP1076" s="48"/>
      <c r="HQ1076" s="48"/>
      <c r="HR1076" s="48"/>
      <c r="HS1076" s="48"/>
      <c r="HT1076" s="48"/>
      <c r="HU1076" s="48"/>
      <c r="HV1076" s="48"/>
      <c r="HW1076" s="48"/>
      <c r="HX1076" s="48"/>
      <c r="HY1076" s="48"/>
      <c r="HZ1076" s="48"/>
      <c r="IA1076" s="48"/>
      <c r="IB1076" s="48"/>
      <c r="IC1076" s="48"/>
      <c r="ID1076" s="48"/>
      <c r="IE1076" s="48"/>
      <c r="IF1076" s="48"/>
      <c r="IG1076" s="48"/>
      <c r="IH1076" s="48"/>
      <c r="II1076" s="48"/>
      <c r="IJ1076" s="48"/>
      <c r="IK1076" s="48"/>
      <c r="IL1076" s="48"/>
      <c r="IM1076" s="48"/>
      <c r="IN1076" s="48"/>
      <c r="IO1076" s="48"/>
      <c r="IP1076" s="48"/>
      <c r="IQ1076" s="48"/>
      <c r="IR1076" s="48"/>
      <c r="IS1076" s="48"/>
      <c r="IT1076" s="48"/>
      <c r="IU1076" s="48"/>
      <c r="IV1076" s="48"/>
    </row>
    <row r="1077" spans="2:256" x14ac:dyDescent="0.2">
      <c r="B1077" s="48"/>
      <c r="C1077" s="48"/>
      <c r="D1077" s="48"/>
      <c r="E1077" s="48"/>
      <c r="F1077" s="48"/>
      <c r="G1077" s="48"/>
      <c r="H1077" s="48"/>
      <c r="I1077" s="48"/>
      <c r="J1077" s="48"/>
      <c r="K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c r="GT1077" s="48"/>
      <c r="GU1077" s="48"/>
      <c r="GV1077" s="48"/>
      <c r="GW1077" s="48"/>
      <c r="GX1077" s="48"/>
      <c r="GY1077" s="48"/>
      <c r="GZ1077" s="48"/>
      <c r="HA1077" s="48"/>
      <c r="HB1077" s="48"/>
      <c r="HC1077" s="48"/>
      <c r="HD1077" s="48"/>
      <c r="HE1077" s="48"/>
      <c r="HF1077" s="48"/>
      <c r="HG1077" s="48"/>
      <c r="HH1077" s="48"/>
      <c r="HI1077" s="48"/>
      <c r="HJ1077" s="48"/>
      <c r="HK1077" s="48"/>
      <c r="HL1077" s="48"/>
      <c r="HM1077" s="48"/>
      <c r="HN1077" s="48"/>
      <c r="HO1077" s="48"/>
      <c r="HP1077" s="48"/>
      <c r="HQ1077" s="48"/>
      <c r="HR1077" s="48"/>
      <c r="HS1077" s="48"/>
      <c r="HT1077" s="48"/>
      <c r="HU1077" s="48"/>
      <c r="HV1077" s="48"/>
      <c r="HW1077" s="48"/>
      <c r="HX1077" s="48"/>
      <c r="HY1077" s="48"/>
      <c r="HZ1077" s="48"/>
      <c r="IA1077" s="48"/>
      <c r="IB1077" s="48"/>
      <c r="IC1077" s="48"/>
      <c r="ID1077" s="48"/>
      <c r="IE1077" s="48"/>
      <c r="IF1077" s="48"/>
      <c r="IG1077" s="48"/>
      <c r="IH1077" s="48"/>
      <c r="II1077" s="48"/>
      <c r="IJ1077" s="48"/>
      <c r="IK1077" s="48"/>
      <c r="IL1077" s="48"/>
      <c r="IM1077" s="48"/>
      <c r="IN1077" s="48"/>
      <c r="IO1077" s="48"/>
      <c r="IP1077" s="48"/>
      <c r="IQ1077" s="48"/>
      <c r="IR1077" s="48"/>
      <c r="IS1077" s="48"/>
      <c r="IT1077" s="48"/>
      <c r="IU1077" s="48"/>
      <c r="IV1077" s="48"/>
    </row>
    <row r="1078" spans="2:256" x14ac:dyDescent="0.2">
      <c r="B1078" s="48"/>
      <c r="C1078" s="48"/>
      <c r="D1078" s="48"/>
      <c r="E1078" s="48"/>
      <c r="F1078" s="48"/>
      <c r="G1078" s="48"/>
      <c r="H1078" s="48"/>
      <c r="I1078" s="48"/>
      <c r="J1078" s="48"/>
      <c r="K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c r="GT1078" s="48"/>
      <c r="GU1078" s="48"/>
      <c r="GV1078" s="48"/>
      <c r="GW1078" s="48"/>
      <c r="GX1078" s="48"/>
      <c r="GY1078" s="48"/>
      <c r="GZ1078" s="48"/>
      <c r="HA1078" s="48"/>
      <c r="HB1078" s="48"/>
      <c r="HC1078" s="48"/>
      <c r="HD1078" s="48"/>
      <c r="HE1078" s="48"/>
      <c r="HF1078" s="48"/>
      <c r="HG1078" s="48"/>
      <c r="HH1078" s="48"/>
      <c r="HI1078" s="48"/>
      <c r="HJ1078" s="48"/>
      <c r="HK1078" s="48"/>
      <c r="HL1078" s="48"/>
      <c r="HM1078" s="48"/>
      <c r="HN1078" s="48"/>
      <c r="HO1078" s="48"/>
      <c r="HP1078" s="48"/>
      <c r="HQ1078" s="48"/>
      <c r="HR1078" s="48"/>
      <c r="HS1078" s="48"/>
      <c r="HT1078" s="48"/>
      <c r="HU1078" s="48"/>
      <c r="HV1078" s="48"/>
      <c r="HW1078" s="48"/>
      <c r="HX1078" s="48"/>
      <c r="HY1078" s="48"/>
      <c r="HZ1078" s="48"/>
      <c r="IA1078" s="48"/>
      <c r="IB1078" s="48"/>
      <c r="IC1078" s="48"/>
      <c r="ID1078" s="48"/>
      <c r="IE1078" s="48"/>
      <c r="IF1078" s="48"/>
      <c r="IG1078" s="48"/>
      <c r="IH1078" s="48"/>
      <c r="II1078" s="48"/>
      <c r="IJ1078" s="48"/>
      <c r="IK1078" s="48"/>
      <c r="IL1078" s="48"/>
      <c r="IM1078" s="48"/>
      <c r="IN1078" s="48"/>
      <c r="IO1078" s="48"/>
      <c r="IP1078" s="48"/>
      <c r="IQ1078" s="48"/>
      <c r="IR1078" s="48"/>
      <c r="IS1078" s="48"/>
      <c r="IT1078" s="48"/>
      <c r="IU1078" s="48"/>
      <c r="IV1078" s="48"/>
    </row>
    <row r="1079" spans="2:256" x14ac:dyDescent="0.2">
      <c r="B1079" s="48"/>
      <c r="C1079" s="48"/>
      <c r="D1079" s="48"/>
      <c r="E1079" s="48"/>
      <c r="F1079" s="48"/>
      <c r="G1079" s="48"/>
      <c r="H1079" s="48"/>
      <c r="I1079" s="48"/>
      <c r="J1079" s="48"/>
      <c r="K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c r="GT1079" s="48"/>
      <c r="GU1079" s="48"/>
      <c r="GV1079" s="48"/>
      <c r="GW1079" s="48"/>
      <c r="GX1079" s="48"/>
      <c r="GY1079" s="48"/>
      <c r="GZ1079" s="48"/>
      <c r="HA1079" s="48"/>
      <c r="HB1079" s="48"/>
      <c r="HC1079" s="48"/>
      <c r="HD1079" s="48"/>
      <c r="HE1079" s="48"/>
      <c r="HF1079" s="48"/>
      <c r="HG1079" s="48"/>
      <c r="HH1079" s="48"/>
      <c r="HI1079" s="48"/>
      <c r="HJ1079" s="48"/>
      <c r="HK1079" s="48"/>
      <c r="HL1079" s="48"/>
      <c r="HM1079" s="48"/>
      <c r="HN1079" s="48"/>
      <c r="HO1079" s="48"/>
      <c r="HP1079" s="48"/>
      <c r="HQ1079" s="48"/>
      <c r="HR1079" s="48"/>
      <c r="HS1079" s="48"/>
      <c r="HT1079" s="48"/>
      <c r="HU1079" s="48"/>
      <c r="HV1079" s="48"/>
      <c r="HW1079" s="48"/>
      <c r="HX1079" s="48"/>
      <c r="HY1079" s="48"/>
      <c r="HZ1079" s="48"/>
      <c r="IA1079" s="48"/>
      <c r="IB1079" s="48"/>
      <c r="IC1079" s="48"/>
      <c r="ID1079" s="48"/>
      <c r="IE1079" s="48"/>
      <c r="IF1079" s="48"/>
      <c r="IG1079" s="48"/>
      <c r="IH1079" s="48"/>
      <c r="II1079" s="48"/>
      <c r="IJ1079" s="48"/>
      <c r="IK1079" s="48"/>
      <c r="IL1079" s="48"/>
      <c r="IM1079" s="48"/>
      <c r="IN1079" s="48"/>
      <c r="IO1079" s="48"/>
      <c r="IP1079" s="48"/>
      <c r="IQ1079" s="48"/>
      <c r="IR1079" s="48"/>
      <c r="IS1079" s="48"/>
      <c r="IT1079" s="48"/>
      <c r="IU1079" s="48"/>
      <c r="IV1079" s="48"/>
    </row>
    <row r="1080" spans="2:256" x14ac:dyDescent="0.2">
      <c r="B1080" s="48"/>
      <c r="C1080" s="48"/>
      <c r="D1080" s="48"/>
      <c r="E1080" s="48"/>
      <c r="F1080" s="48"/>
      <c r="G1080" s="48"/>
      <c r="H1080" s="48"/>
      <c r="I1080" s="48"/>
      <c r="J1080" s="48"/>
      <c r="K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c r="GT1080" s="48"/>
      <c r="GU1080" s="48"/>
      <c r="GV1080" s="48"/>
      <c r="GW1080" s="48"/>
      <c r="GX1080" s="48"/>
      <c r="GY1080" s="48"/>
      <c r="GZ1080" s="48"/>
      <c r="HA1080" s="48"/>
      <c r="HB1080" s="48"/>
      <c r="HC1080" s="48"/>
      <c r="HD1080" s="48"/>
      <c r="HE1080" s="48"/>
      <c r="HF1080" s="48"/>
      <c r="HG1080" s="48"/>
      <c r="HH1080" s="48"/>
      <c r="HI1080" s="48"/>
      <c r="HJ1080" s="48"/>
      <c r="HK1080" s="48"/>
      <c r="HL1080" s="48"/>
      <c r="HM1080" s="48"/>
      <c r="HN1080" s="48"/>
      <c r="HO1080" s="48"/>
      <c r="HP1080" s="48"/>
      <c r="HQ1080" s="48"/>
      <c r="HR1080" s="48"/>
      <c r="HS1080" s="48"/>
      <c r="HT1080" s="48"/>
      <c r="HU1080" s="48"/>
      <c r="HV1080" s="48"/>
      <c r="HW1080" s="48"/>
      <c r="HX1080" s="48"/>
      <c r="HY1080" s="48"/>
      <c r="HZ1080" s="48"/>
      <c r="IA1080" s="48"/>
      <c r="IB1080" s="48"/>
      <c r="IC1080" s="48"/>
      <c r="ID1080" s="48"/>
      <c r="IE1080" s="48"/>
      <c r="IF1080" s="48"/>
      <c r="IG1080" s="48"/>
      <c r="IH1080" s="48"/>
      <c r="II1080" s="48"/>
      <c r="IJ1080" s="48"/>
      <c r="IK1080" s="48"/>
      <c r="IL1080" s="48"/>
      <c r="IM1080" s="48"/>
      <c r="IN1080" s="48"/>
      <c r="IO1080" s="48"/>
      <c r="IP1080" s="48"/>
      <c r="IQ1080" s="48"/>
      <c r="IR1080" s="48"/>
      <c r="IS1080" s="48"/>
      <c r="IT1080" s="48"/>
      <c r="IU1080" s="48"/>
      <c r="IV1080" s="48"/>
    </row>
    <row r="1081" spans="2:256" x14ac:dyDescent="0.2">
      <c r="B1081" s="48"/>
      <c r="C1081" s="48"/>
      <c r="D1081" s="48"/>
      <c r="E1081" s="48"/>
      <c r="F1081" s="48"/>
      <c r="G1081" s="48"/>
      <c r="H1081" s="48"/>
      <c r="I1081" s="48"/>
      <c r="J1081" s="48"/>
      <c r="K1081" s="48"/>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c r="GT1081" s="48"/>
      <c r="GU1081" s="48"/>
      <c r="GV1081" s="48"/>
      <c r="GW1081" s="48"/>
      <c r="GX1081" s="48"/>
      <c r="GY1081" s="48"/>
      <c r="GZ1081" s="48"/>
      <c r="HA1081" s="48"/>
      <c r="HB1081" s="48"/>
      <c r="HC1081" s="48"/>
      <c r="HD1081" s="48"/>
      <c r="HE1081" s="48"/>
      <c r="HF1081" s="48"/>
      <c r="HG1081" s="48"/>
      <c r="HH1081" s="48"/>
      <c r="HI1081" s="48"/>
      <c r="HJ1081" s="48"/>
      <c r="HK1081" s="48"/>
      <c r="HL1081" s="48"/>
      <c r="HM1081" s="48"/>
      <c r="HN1081" s="48"/>
      <c r="HO1081" s="48"/>
      <c r="HP1081" s="48"/>
      <c r="HQ1081" s="48"/>
      <c r="HR1081" s="48"/>
      <c r="HS1081" s="48"/>
      <c r="HT1081" s="48"/>
      <c r="HU1081" s="48"/>
      <c r="HV1081" s="48"/>
      <c r="HW1081" s="48"/>
      <c r="HX1081" s="48"/>
      <c r="HY1081" s="48"/>
      <c r="HZ1081" s="48"/>
      <c r="IA1081" s="48"/>
      <c r="IB1081" s="48"/>
      <c r="IC1081" s="48"/>
      <c r="ID1081" s="48"/>
      <c r="IE1081" s="48"/>
      <c r="IF1081" s="48"/>
      <c r="IG1081" s="48"/>
      <c r="IH1081" s="48"/>
      <c r="II1081" s="48"/>
      <c r="IJ1081" s="48"/>
      <c r="IK1081" s="48"/>
      <c r="IL1081" s="48"/>
      <c r="IM1081" s="48"/>
      <c r="IN1081" s="48"/>
      <c r="IO1081" s="48"/>
      <c r="IP1081" s="48"/>
      <c r="IQ1081" s="48"/>
      <c r="IR1081" s="48"/>
      <c r="IS1081" s="48"/>
      <c r="IT1081" s="48"/>
      <c r="IU1081" s="48"/>
      <c r="IV1081" s="48"/>
    </row>
    <row r="1082" spans="2:256" x14ac:dyDescent="0.2">
      <c r="B1082" s="48"/>
      <c r="C1082" s="48"/>
      <c r="D1082" s="48"/>
      <c r="E1082" s="48"/>
      <c r="F1082" s="48"/>
      <c r="G1082" s="48"/>
      <c r="H1082" s="48"/>
      <c r="I1082" s="48"/>
      <c r="J1082" s="48"/>
      <c r="K1082" s="48"/>
      <c r="O1082" s="48"/>
      <c r="P1082" s="48"/>
      <c r="Q1082" s="48"/>
      <c r="R1082" s="48"/>
      <c r="S1082" s="48"/>
      <c r="T1082" s="48"/>
      <c r="U1082" s="48"/>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M1082" s="48"/>
      <c r="EN1082" s="48"/>
      <c r="EO1082" s="48"/>
      <c r="EP1082" s="48"/>
      <c r="EQ1082" s="48"/>
      <c r="ER1082" s="48"/>
      <c r="ES1082" s="48"/>
      <c r="ET1082" s="48"/>
      <c r="EU1082" s="48"/>
      <c r="EV1082" s="48"/>
      <c r="EW1082" s="48"/>
      <c r="EX1082" s="48"/>
      <c r="EY1082" s="48"/>
      <c r="EZ1082" s="48"/>
      <c r="FA1082" s="48"/>
      <c r="FB1082" s="48"/>
      <c r="FC1082" s="48"/>
      <c r="FD1082" s="48"/>
      <c r="FE1082" s="48"/>
      <c r="FF1082" s="48"/>
      <c r="FG1082" s="48"/>
      <c r="FH1082" s="48"/>
      <c r="FI1082" s="48"/>
      <c r="FJ1082" s="48"/>
      <c r="FK1082" s="48"/>
      <c r="FL1082" s="48"/>
      <c r="FM1082" s="48"/>
      <c r="FN1082" s="48"/>
      <c r="FO1082" s="48"/>
      <c r="FP1082" s="48"/>
      <c r="FQ1082" s="48"/>
      <c r="FR1082" s="48"/>
      <c r="FS1082" s="48"/>
      <c r="FT1082" s="48"/>
      <c r="FU1082" s="48"/>
      <c r="FV1082" s="48"/>
      <c r="FW1082" s="48"/>
      <c r="FX1082" s="48"/>
      <c r="FY1082" s="48"/>
      <c r="FZ1082" s="48"/>
      <c r="GA1082" s="48"/>
      <c r="GB1082" s="48"/>
      <c r="GC1082" s="48"/>
      <c r="GD1082" s="48"/>
      <c r="GE1082" s="48"/>
      <c r="GF1082" s="48"/>
      <c r="GG1082" s="48"/>
      <c r="GH1082" s="48"/>
      <c r="GI1082" s="48"/>
      <c r="GJ1082" s="48"/>
      <c r="GK1082" s="48"/>
      <c r="GL1082" s="48"/>
      <c r="GM1082" s="48"/>
      <c r="GN1082" s="48"/>
      <c r="GO1082" s="48"/>
      <c r="GP1082" s="48"/>
      <c r="GQ1082" s="48"/>
      <c r="GR1082" s="48"/>
      <c r="GS1082" s="48"/>
      <c r="GT1082" s="48"/>
      <c r="GU1082" s="48"/>
      <c r="GV1082" s="48"/>
      <c r="GW1082" s="48"/>
      <c r="GX1082" s="48"/>
      <c r="GY1082" s="48"/>
      <c r="GZ1082" s="48"/>
      <c r="HA1082" s="48"/>
      <c r="HB1082" s="48"/>
      <c r="HC1082" s="48"/>
      <c r="HD1082" s="48"/>
      <c r="HE1082" s="48"/>
      <c r="HF1082" s="48"/>
      <c r="HG1082" s="48"/>
      <c r="HH1082" s="48"/>
      <c r="HI1082" s="48"/>
      <c r="HJ1082" s="48"/>
      <c r="HK1082" s="48"/>
      <c r="HL1082" s="48"/>
      <c r="HM1082" s="48"/>
      <c r="HN1082" s="48"/>
      <c r="HO1082" s="48"/>
      <c r="HP1082" s="48"/>
      <c r="HQ1082" s="48"/>
      <c r="HR1082" s="48"/>
      <c r="HS1082" s="48"/>
      <c r="HT1082" s="48"/>
      <c r="HU1082" s="48"/>
      <c r="HV1082" s="48"/>
      <c r="HW1082" s="48"/>
      <c r="HX1082" s="48"/>
      <c r="HY1082" s="48"/>
      <c r="HZ1082" s="48"/>
      <c r="IA1082" s="48"/>
      <c r="IB1082" s="48"/>
      <c r="IC1082" s="48"/>
      <c r="ID1082" s="48"/>
      <c r="IE1082" s="48"/>
      <c r="IF1082" s="48"/>
      <c r="IG1082" s="48"/>
      <c r="IH1082" s="48"/>
      <c r="II1082" s="48"/>
      <c r="IJ1082" s="48"/>
      <c r="IK1082" s="48"/>
      <c r="IL1082" s="48"/>
      <c r="IM1082" s="48"/>
      <c r="IN1082" s="48"/>
      <c r="IO1082" s="48"/>
      <c r="IP1082" s="48"/>
      <c r="IQ1082" s="48"/>
      <c r="IR1082" s="48"/>
      <c r="IS1082" s="48"/>
      <c r="IT1082" s="48"/>
      <c r="IU1082" s="48"/>
      <c r="IV1082" s="48"/>
    </row>
    <row r="1083" spans="2:256" x14ac:dyDescent="0.2">
      <c r="B1083" s="48"/>
      <c r="C1083" s="48"/>
      <c r="D1083" s="48"/>
      <c r="E1083" s="48"/>
      <c r="F1083" s="48"/>
      <c r="G1083" s="48"/>
      <c r="H1083" s="48"/>
      <c r="I1083" s="48"/>
      <c r="J1083" s="48"/>
      <c r="K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c r="GT1083" s="48"/>
      <c r="GU1083" s="48"/>
      <c r="GV1083" s="48"/>
      <c r="GW1083" s="48"/>
      <c r="GX1083" s="48"/>
      <c r="GY1083" s="48"/>
      <c r="GZ1083" s="48"/>
      <c r="HA1083" s="48"/>
      <c r="HB1083" s="48"/>
      <c r="HC1083" s="48"/>
      <c r="HD1083" s="48"/>
      <c r="HE1083" s="48"/>
      <c r="HF1083" s="48"/>
      <c r="HG1083" s="48"/>
      <c r="HH1083" s="48"/>
      <c r="HI1083" s="48"/>
      <c r="HJ1083" s="48"/>
      <c r="HK1083" s="48"/>
      <c r="HL1083" s="48"/>
      <c r="HM1083" s="48"/>
      <c r="HN1083" s="48"/>
      <c r="HO1083" s="48"/>
      <c r="HP1083" s="48"/>
      <c r="HQ1083" s="48"/>
      <c r="HR1083" s="48"/>
      <c r="HS1083" s="48"/>
      <c r="HT1083" s="48"/>
      <c r="HU1083" s="48"/>
      <c r="HV1083" s="48"/>
      <c r="HW1083" s="48"/>
      <c r="HX1083" s="48"/>
      <c r="HY1083" s="48"/>
      <c r="HZ1083" s="48"/>
      <c r="IA1083" s="48"/>
      <c r="IB1083" s="48"/>
      <c r="IC1083" s="48"/>
      <c r="ID1083" s="48"/>
      <c r="IE1083" s="48"/>
      <c r="IF1083" s="48"/>
      <c r="IG1083" s="48"/>
      <c r="IH1083" s="48"/>
      <c r="II1083" s="48"/>
      <c r="IJ1083" s="48"/>
      <c r="IK1083" s="48"/>
      <c r="IL1083" s="48"/>
      <c r="IM1083" s="48"/>
      <c r="IN1083" s="48"/>
      <c r="IO1083" s="48"/>
      <c r="IP1083" s="48"/>
      <c r="IQ1083" s="48"/>
      <c r="IR1083" s="48"/>
      <c r="IS1083" s="48"/>
      <c r="IT1083" s="48"/>
      <c r="IU1083" s="48"/>
      <c r="IV1083" s="48"/>
    </row>
    <row r="1084" spans="2:256" x14ac:dyDescent="0.2">
      <c r="B1084" s="48"/>
      <c r="C1084" s="48"/>
      <c r="D1084" s="48"/>
      <c r="E1084" s="48"/>
      <c r="F1084" s="48"/>
      <c r="G1084" s="48"/>
      <c r="H1084" s="48"/>
      <c r="I1084" s="48"/>
      <c r="J1084" s="48"/>
      <c r="K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c r="GT1084" s="48"/>
      <c r="GU1084" s="48"/>
      <c r="GV1084" s="48"/>
      <c r="GW1084" s="48"/>
      <c r="GX1084" s="48"/>
      <c r="GY1084" s="48"/>
      <c r="GZ1084" s="48"/>
      <c r="HA1084" s="48"/>
      <c r="HB1084" s="48"/>
      <c r="HC1084" s="48"/>
      <c r="HD1084" s="48"/>
      <c r="HE1084" s="48"/>
      <c r="HF1084" s="48"/>
      <c r="HG1084" s="48"/>
      <c r="HH1084" s="48"/>
      <c r="HI1084" s="48"/>
      <c r="HJ1084" s="48"/>
      <c r="HK1084" s="48"/>
      <c r="HL1084" s="48"/>
      <c r="HM1084" s="48"/>
      <c r="HN1084" s="48"/>
      <c r="HO1084" s="48"/>
      <c r="HP1084" s="48"/>
      <c r="HQ1084" s="48"/>
      <c r="HR1084" s="48"/>
      <c r="HS1084" s="48"/>
      <c r="HT1084" s="48"/>
      <c r="HU1084" s="48"/>
      <c r="HV1084" s="48"/>
      <c r="HW1084" s="48"/>
      <c r="HX1084" s="48"/>
      <c r="HY1084" s="48"/>
      <c r="HZ1084" s="48"/>
      <c r="IA1084" s="48"/>
      <c r="IB1084" s="48"/>
      <c r="IC1084" s="48"/>
      <c r="ID1084" s="48"/>
      <c r="IE1084" s="48"/>
      <c r="IF1084" s="48"/>
      <c r="IG1084" s="48"/>
      <c r="IH1084" s="48"/>
      <c r="II1084" s="48"/>
      <c r="IJ1084" s="48"/>
      <c r="IK1084" s="48"/>
      <c r="IL1084" s="48"/>
      <c r="IM1084" s="48"/>
      <c r="IN1084" s="48"/>
      <c r="IO1084" s="48"/>
      <c r="IP1084" s="48"/>
      <c r="IQ1084" s="48"/>
      <c r="IR1084" s="48"/>
      <c r="IS1084" s="48"/>
      <c r="IT1084" s="48"/>
      <c r="IU1084" s="48"/>
      <c r="IV1084" s="48"/>
    </row>
    <row r="1085" spans="2:256" x14ac:dyDescent="0.2">
      <c r="B1085" s="48"/>
      <c r="C1085" s="48"/>
      <c r="D1085" s="48"/>
      <c r="E1085" s="48"/>
      <c r="F1085" s="48"/>
      <c r="G1085" s="48"/>
      <c r="H1085" s="48"/>
      <c r="I1085" s="48"/>
      <c r="J1085" s="48"/>
      <c r="K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48"/>
      <c r="GT1085" s="48"/>
      <c r="GU1085" s="48"/>
      <c r="GV1085" s="48"/>
      <c r="GW1085" s="48"/>
      <c r="GX1085" s="48"/>
      <c r="GY1085" s="48"/>
      <c r="GZ1085" s="48"/>
      <c r="HA1085" s="48"/>
      <c r="HB1085" s="48"/>
      <c r="HC1085" s="48"/>
      <c r="HD1085" s="48"/>
      <c r="HE1085" s="48"/>
      <c r="HF1085" s="48"/>
      <c r="HG1085" s="48"/>
      <c r="HH1085" s="48"/>
      <c r="HI1085" s="48"/>
      <c r="HJ1085" s="48"/>
      <c r="HK1085" s="48"/>
      <c r="HL1085" s="48"/>
      <c r="HM1085" s="48"/>
      <c r="HN1085" s="48"/>
      <c r="HO1085" s="48"/>
      <c r="HP1085" s="48"/>
      <c r="HQ1085" s="48"/>
      <c r="HR1085" s="48"/>
      <c r="HS1085" s="48"/>
      <c r="HT1085" s="48"/>
      <c r="HU1085" s="48"/>
      <c r="HV1085" s="48"/>
      <c r="HW1085" s="48"/>
      <c r="HX1085" s="48"/>
      <c r="HY1085" s="48"/>
      <c r="HZ1085" s="48"/>
      <c r="IA1085" s="48"/>
      <c r="IB1085" s="48"/>
      <c r="IC1085" s="48"/>
      <c r="ID1085" s="48"/>
      <c r="IE1085" s="48"/>
      <c r="IF1085" s="48"/>
      <c r="IG1085" s="48"/>
      <c r="IH1085" s="48"/>
      <c r="II1085" s="48"/>
      <c r="IJ1085" s="48"/>
      <c r="IK1085" s="48"/>
      <c r="IL1085" s="48"/>
      <c r="IM1085" s="48"/>
      <c r="IN1085" s="48"/>
      <c r="IO1085" s="48"/>
      <c r="IP1085" s="48"/>
      <c r="IQ1085" s="48"/>
      <c r="IR1085" s="48"/>
      <c r="IS1085" s="48"/>
      <c r="IT1085" s="48"/>
      <c r="IU1085" s="48"/>
      <c r="IV1085" s="48"/>
    </row>
    <row r="1086" spans="2:256" x14ac:dyDescent="0.2">
      <c r="B1086" s="48"/>
      <c r="C1086" s="48"/>
      <c r="D1086" s="48"/>
      <c r="E1086" s="48"/>
      <c r="F1086" s="48"/>
      <c r="G1086" s="48"/>
      <c r="H1086" s="48"/>
      <c r="I1086" s="48"/>
      <c r="J1086" s="48"/>
      <c r="K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c r="GT1086" s="48"/>
      <c r="GU1086" s="48"/>
      <c r="GV1086" s="48"/>
      <c r="GW1086" s="48"/>
      <c r="GX1086" s="48"/>
      <c r="GY1086" s="48"/>
      <c r="GZ1086" s="48"/>
      <c r="HA1086" s="48"/>
      <c r="HB1086" s="48"/>
      <c r="HC1086" s="48"/>
      <c r="HD1086" s="48"/>
      <c r="HE1086" s="48"/>
      <c r="HF1086" s="48"/>
      <c r="HG1086" s="48"/>
      <c r="HH1086" s="48"/>
      <c r="HI1086" s="48"/>
      <c r="HJ1086" s="48"/>
      <c r="HK1086" s="48"/>
      <c r="HL1086" s="48"/>
      <c r="HM1086" s="48"/>
      <c r="HN1086" s="48"/>
      <c r="HO1086" s="48"/>
      <c r="HP1086" s="48"/>
      <c r="HQ1086" s="48"/>
      <c r="HR1086" s="48"/>
      <c r="HS1086" s="48"/>
      <c r="HT1086" s="48"/>
      <c r="HU1086" s="48"/>
      <c r="HV1086" s="48"/>
      <c r="HW1086" s="48"/>
      <c r="HX1086" s="48"/>
      <c r="HY1086" s="48"/>
      <c r="HZ1086" s="48"/>
      <c r="IA1086" s="48"/>
      <c r="IB1086" s="48"/>
      <c r="IC1086" s="48"/>
      <c r="ID1086" s="48"/>
      <c r="IE1086" s="48"/>
      <c r="IF1086" s="48"/>
      <c r="IG1086" s="48"/>
      <c r="IH1086" s="48"/>
      <c r="II1086" s="48"/>
      <c r="IJ1086" s="48"/>
      <c r="IK1086" s="48"/>
      <c r="IL1086" s="48"/>
      <c r="IM1086" s="48"/>
      <c r="IN1086" s="48"/>
      <c r="IO1086" s="48"/>
      <c r="IP1086" s="48"/>
      <c r="IQ1086" s="48"/>
      <c r="IR1086" s="48"/>
      <c r="IS1086" s="48"/>
      <c r="IT1086" s="48"/>
      <c r="IU1086" s="48"/>
      <c r="IV1086" s="48"/>
    </row>
    <row r="1087" spans="2:256" x14ac:dyDescent="0.2">
      <c r="B1087" s="48"/>
      <c r="C1087" s="48"/>
      <c r="D1087" s="48"/>
      <c r="E1087" s="48"/>
      <c r="F1087" s="48"/>
      <c r="G1087" s="48"/>
      <c r="H1087" s="48"/>
      <c r="I1087" s="48"/>
      <c r="J1087" s="48"/>
      <c r="K1087" s="48"/>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M1087" s="48"/>
      <c r="EN1087" s="48"/>
      <c r="EO1087" s="48"/>
      <c r="EP1087" s="48"/>
      <c r="EQ1087" s="48"/>
      <c r="ER1087" s="48"/>
      <c r="ES1087" s="48"/>
      <c r="ET1087" s="48"/>
      <c r="EU1087" s="48"/>
      <c r="EV1087" s="48"/>
      <c r="EW1087" s="48"/>
      <c r="EX1087" s="48"/>
      <c r="EY1087" s="48"/>
      <c r="EZ1087" s="48"/>
      <c r="FA1087" s="48"/>
      <c r="FB1087" s="48"/>
      <c r="FC1087" s="48"/>
      <c r="FD1087" s="48"/>
      <c r="FE1087" s="48"/>
      <c r="FF1087" s="48"/>
      <c r="FG1087" s="48"/>
      <c r="FH1087" s="48"/>
      <c r="FI1087" s="48"/>
      <c r="FJ1087" s="48"/>
      <c r="FK1087" s="48"/>
      <c r="FL1087" s="48"/>
      <c r="FM1087" s="48"/>
      <c r="FN1087" s="48"/>
      <c r="FO1087" s="48"/>
      <c r="FP1087" s="48"/>
      <c r="FQ1087" s="48"/>
      <c r="FR1087" s="48"/>
      <c r="FS1087" s="48"/>
      <c r="FT1087" s="48"/>
      <c r="FU1087" s="48"/>
      <c r="FV1087" s="48"/>
      <c r="FW1087" s="48"/>
      <c r="FX1087" s="48"/>
      <c r="FY1087" s="48"/>
      <c r="FZ1087" s="48"/>
      <c r="GA1087" s="48"/>
      <c r="GB1087" s="48"/>
      <c r="GC1087" s="48"/>
      <c r="GD1087" s="48"/>
      <c r="GE1087" s="48"/>
      <c r="GF1087" s="48"/>
      <c r="GG1087" s="48"/>
      <c r="GH1087" s="48"/>
      <c r="GI1087" s="48"/>
      <c r="GJ1087" s="48"/>
      <c r="GK1087" s="48"/>
      <c r="GL1087" s="48"/>
      <c r="GM1087" s="48"/>
      <c r="GN1087" s="48"/>
      <c r="GO1087" s="48"/>
      <c r="GP1087" s="48"/>
      <c r="GQ1087" s="48"/>
      <c r="GR1087" s="48"/>
      <c r="GS1087" s="48"/>
      <c r="GT1087" s="48"/>
      <c r="GU1087" s="48"/>
      <c r="GV1087" s="48"/>
      <c r="GW1087" s="48"/>
      <c r="GX1087" s="48"/>
      <c r="GY1087" s="48"/>
      <c r="GZ1087" s="48"/>
      <c r="HA1087" s="48"/>
      <c r="HB1087" s="48"/>
      <c r="HC1087" s="48"/>
      <c r="HD1087" s="48"/>
      <c r="HE1087" s="48"/>
      <c r="HF1087" s="48"/>
      <c r="HG1087" s="48"/>
      <c r="HH1087" s="48"/>
      <c r="HI1087" s="48"/>
      <c r="HJ1087" s="48"/>
      <c r="HK1087" s="48"/>
      <c r="HL1087" s="48"/>
      <c r="HM1087" s="48"/>
      <c r="HN1087" s="48"/>
      <c r="HO1087" s="48"/>
      <c r="HP1087" s="48"/>
      <c r="HQ1087" s="48"/>
      <c r="HR1087" s="48"/>
      <c r="HS1087" s="48"/>
      <c r="HT1087" s="48"/>
      <c r="HU1087" s="48"/>
      <c r="HV1087" s="48"/>
      <c r="HW1087" s="48"/>
      <c r="HX1087" s="48"/>
      <c r="HY1087" s="48"/>
      <c r="HZ1087" s="48"/>
      <c r="IA1087" s="48"/>
      <c r="IB1087" s="48"/>
      <c r="IC1087" s="48"/>
      <c r="ID1087" s="48"/>
      <c r="IE1087" s="48"/>
      <c r="IF1087" s="48"/>
      <c r="IG1087" s="48"/>
      <c r="IH1087" s="48"/>
      <c r="II1087" s="48"/>
      <c r="IJ1087" s="48"/>
      <c r="IK1087" s="48"/>
      <c r="IL1087" s="48"/>
      <c r="IM1087" s="48"/>
      <c r="IN1087" s="48"/>
      <c r="IO1087" s="48"/>
      <c r="IP1087" s="48"/>
      <c r="IQ1087" s="48"/>
      <c r="IR1087" s="48"/>
      <c r="IS1087" s="48"/>
      <c r="IT1087" s="48"/>
      <c r="IU1087" s="48"/>
      <c r="IV1087" s="48"/>
    </row>
    <row r="1088" spans="2:256" x14ac:dyDescent="0.2">
      <c r="B1088" s="48"/>
      <c r="C1088" s="48"/>
      <c r="D1088" s="48"/>
      <c r="E1088" s="48"/>
      <c r="F1088" s="48"/>
      <c r="G1088" s="48"/>
      <c r="H1088" s="48"/>
      <c r="I1088" s="48"/>
      <c r="J1088" s="48"/>
      <c r="K1088" s="48"/>
      <c r="O1088" s="48"/>
      <c r="P1088" s="48"/>
      <c r="Q1088" s="48"/>
      <c r="R1088" s="48"/>
      <c r="S1088" s="48"/>
      <c r="T1088" s="48"/>
      <c r="U1088" s="48"/>
      <c r="V1088" s="48"/>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M1088" s="48"/>
      <c r="EN1088" s="48"/>
      <c r="EO1088" s="48"/>
      <c r="EP1088" s="48"/>
      <c r="EQ1088" s="48"/>
      <c r="ER1088" s="48"/>
      <c r="ES1088" s="48"/>
      <c r="ET1088" s="48"/>
      <c r="EU1088" s="48"/>
      <c r="EV1088" s="48"/>
      <c r="EW1088" s="48"/>
      <c r="EX1088" s="48"/>
      <c r="EY1088" s="48"/>
      <c r="EZ1088" s="48"/>
      <c r="FA1088" s="48"/>
      <c r="FB1088" s="48"/>
      <c r="FC1088" s="48"/>
      <c r="FD1088" s="48"/>
      <c r="FE1088" s="48"/>
      <c r="FF1088" s="48"/>
      <c r="FG1088" s="48"/>
      <c r="FH1088" s="48"/>
      <c r="FI1088" s="48"/>
      <c r="FJ1088" s="48"/>
      <c r="FK1088" s="48"/>
      <c r="FL1088" s="48"/>
      <c r="FM1088" s="48"/>
      <c r="FN1088" s="48"/>
      <c r="FO1088" s="48"/>
      <c r="FP1088" s="48"/>
      <c r="FQ1088" s="48"/>
      <c r="FR1088" s="48"/>
      <c r="FS1088" s="48"/>
      <c r="FT1088" s="48"/>
      <c r="FU1088" s="48"/>
      <c r="FV1088" s="48"/>
      <c r="FW1088" s="48"/>
      <c r="FX1088" s="48"/>
      <c r="FY1088" s="48"/>
      <c r="FZ1088" s="48"/>
      <c r="GA1088" s="48"/>
      <c r="GB1088" s="48"/>
      <c r="GC1088" s="48"/>
      <c r="GD1088" s="48"/>
      <c r="GE1088" s="48"/>
      <c r="GF1088" s="48"/>
      <c r="GG1088" s="48"/>
      <c r="GH1088" s="48"/>
      <c r="GI1088" s="48"/>
      <c r="GJ1088" s="48"/>
      <c r="GK1088" s="48"/>
      <c r="GL1088" s="48"/>
      <c r="GM1088" s="48"/>
      <c r="GN1088" s="48"/>
      <c r="GO1088" s="48"/>
      <c r="GP1088" s="48"/>
      <c r="GQ1088" s="48"/>
      <c r="GR1088" s="48"/>
      <c r="GS1088" s="48"/>
      <c r="GT1088" s="48"/>
      <c r="GU1088" s="48"/>
      <c r="GV1088" s="48"/>
      <c r="GW1088" s="48"/>
      <c r="GX1088" s="48"/>
      <c r="GY1088" s="48"/>
      <c r="GZ1088" s="48"/>
      <c r="HA1088" s="48"/>
      <c r="HB1088" s="48"/>
      <c r="HC1088" s="48"/>
      <c r="HD1088" s="48"/>
      <c r="HE1088" s="48"/>
      <c r="HF1088" s="48"/>
      <c r="HG1088" s="48"/>
      <c r="HH1088" s="48"/>
      <c r="HI1088" s="48"/>
      <c r="HJ1088" s="48"/>
      <c r="HK1088" s="48"/>
      <c r="HL1088" s="48"/>
      <c r="HM1088" s="48"/>
      <c r="HN1088" s="48"/>
      <c r="HO1088" s="48"/>
      <c r="HP1088" s="48"/>
      <c r="HQ1088" s="48"/>
      <c r="HR1088" s="48"/>
      <c r="HS1088" s="48"/>
      <c r="HT1088" s="48"/>
      <c r="HU1088" s="48"/>
      <c r="HV1088" s="48"/>
      <c r="HW1088" s="48"/>
      <c r="HX1088" s="48"/>
      <c r="HY1088" s="48"/>
      <c r="HZ1088" s="48"/>
      <c r="IA1088" s="48"/>
      <c r="IB1088" s="48"/>
      <c r="IC1088" s="48"/>
      <c r="ID1088" s="48"/>
      <c r="IE1088" s="48"/>
      <c r="IF1088" s="48"/>
      <c r="IG1088" s="48"/>
      <c r="IH1088" s="48"/>
      <c r="II1088" s="48"/>
      <c r="IJ1088" s="48"/>
      <c r="IK1088" s="48"/>
      <c r="IL1088" s="48"/>
      <c r="IM1088" s="48"/>
      <c r="IN1088" s="48"/>
      <c r="IO1088" s="48"/>
      <c r="IP1088" s="48"/>
      <c r="IQ1088" s="48"/>
      <c r="IR1088" s="48"/>
      <c r="IS1088" s="48"/>
      <c r="IT1088" s="48"/>
      <c r="IU1088" s="48"/>
      <c r="IV1088" s="48"/>
    </row>
    <row r="1089" spans="2:256" x14ac:dyDescent="0.2">
      <c r="B1089" s="48"/>
      <c r="C1089" s="48"/>
      <c r="D1089" s="48"/>
      <c r="E1089" s="48"/>
      <c r="F1089" s="48"/>
      <c r="G1089" s="48"/>
      <c r="H1089" s="48"/>
      <c r="I1089" s="48"/>
      <c r="J1089" s="48"/>
      <c r="K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48"/>
      <c r="GT1089" s="48"/>
      <c r="GU1089" s="48"/>
      <c r="GV1089" s="48"/>
      <c r="GW1089" s="48"/>
      <c r="GX1089" s="48"/>
      <c r="GY1089" s="48"/>
      <c r="GZ1089" s="48"/>
      <c r="HA1089" s="48"/>
      <c r="HB1089" s="48"/>
      <c r="HC1089" s="48"/>
      <c r="HD1089" s="48"/>
      <c r="HE1089" s="48"/>
      <c r="HF1089" s="48"/>
      <c r="HG1089" s="48"/>
      <c r="HH1089" s="48"/>
      <c r="HI1089" s="48"/>
      <c r="HJ1089" s="48"/>
      <c r="HK1089" s="48"/>
      <c r="HL1089" s="48"/>
      <c r="HM1089" s="48"/>
      <c r="HN1089" s="48"/>
      <c r="HO1089" s="48"/>
      <c r="HP1089" s="48"/>
      <c r="HQ1089" s="48"/>
      <c r="HR1089" s="48"/>
      <c r="HS1089" s="48"/>
      <c r="HT1089" s="48"/>
      <c r="HU1089" s="48"/>
      <c r="HV1089" s="48"/>
      <c r="HW1089" s="48"/>
      <c r="HX1089" s="48"/>
      <c r="HY1089" s="48"/>
      <c r="HZ1089" s="48"/>
      <c r="IA1089" s="48"/>
      <c r="IB1089" s="48"/>
      <c r="IC1089" s="48"/>
      <c r="ID1089" s="48"/>
      <c r="IE1089" s="48"/>
      <c r="IF1089" s="48"/>
      <c r="IG1089" s="48"/>
      <c r="IH1089" s="48"/>
      <c r="II1089" s="48"/>
      <c r="IJ1089" s="48"/>
      <c r="IK1089" s="48"/>
      <c r="IL1089" s="48"/>
      <c r="IM1089" s="48"/>
      <c r="IN1089" s="48"/>
      <c r="IO1089" s="48"/>
      <c r="IP1089" s="48"/>
      <c r="IQ1089" s="48"/>
      <c r="IR1089" s="48"/>
      <c r="IS1089" s="48"/>
      <c r="IT1089" s="48"/>
      <c r="IU1089" s="48"/>
      <c r="IV1089" s="48"/>
    </row>
    <row r="1090" spans="2:256" x14ac:dyDescent="0.2">
      <c r="B1090" s="48"/>
      <c r="C1090" s="48"/>
      <c r="D1090" s="48"/>
      <c r="E1090" s="48"/>
      <c r="F1090" s="48"/>
      <c r="G1090" s="48"/>
      <c r="H1090" s="48"/>
      <c r="I1090" s="48"/>
      <c r="J1090" s="48"/>
      <c r="K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M1090" s="48"/>
      <c r="EN1090" s="48"/>
      <c r="EO1090" s="48"/>
      <c r="EP1090" s="48"/>
      <c r="EQ1090" s="48"/>
      <c r="ER1090" s="48"/>
      <c r="ES1090" s="48"/>
      <c r="ET1090" s="48"/>
      <c r="EU1090" s="48"/>
      <c r="EV1090" s="48"/>
      <c r="EW1090" s="48"/>
      <c r="EX1090" s="48"/>
      <c r="EY1090" s="48"/>
      <c r="EZ1090" s="48"/>
      <c r="FA1090" s="48"/>
      <c r="FB1090" s="48"/>
      <c r="FC1090" s="48"/>
      <c r="FD1090" s="48"/>
      <c r="FE1090" s="48"/>
      <c r="FF1090" s="48"/>
      <c r="FG1090" s="48"/>
      <c r="FH1090" s="48"/>
      <c r="FI1090" s="48"/>
      <c r="FJ1090" s="48"/>
      <c r="FK1090" s="48"/>
      <c r="FL1090" s="48"/>
      <c r="FM1090" s="48"/>
      <c r="FN1090" s="48"/>
      <c r="FO1090" s="48"/>
      <c r="FP1090" s="48"/>
      <c r="FQ1090" s="48"/>
      <c r="FR1090" s="48"/>
      <c r="FS1090" s="48"/>
      <c r="FT1090" s="48"/>
      <c r="FU1090" s="48"/>
      <c r="FV1090" s="48"/>
      <c r="FW1090" s="48"/>
      <c r="FX1090" s="48"/>
      <c r="FY1090" s="48"/>
      <c r="FZ1090" s="48"/>
      <c r="GA1090" s="48"/>
      <c r="GB1090" s="48"/>
      <c r="GC1090" s="48"/>
      <c r="GD1090" s="48"/>
      <c r="GE1090" s="48"/>
      <c r="GF1090" s="48"/>
      <c r="GG1090" s="48"/>
      <c r="GH1090" s="48"/>
      <c r="GI1090" s="48"/>
      <c r="GJ1090" s="48"/>
      <c r="GK1090" s="48"/>
      <c r="GL1090" s="48"/>
      <c r="GM1090" s="48"/>
      <c r="GN1090" s="48"/>
      <c r="GO1090" s="48"/>
      <c r="GP1090" s="48"/>
      <c r="GQ1090" s="48"/>
      <c r="GR1090" s="48"/>
      <c r="GS1090" s="48"/>
      <c r="GT1090" s="48"/>
      <c r="GU1090" s="48"/>
      <c r="GV1090" s="48"/>
      <c r="GW1090" s="48"/>
      <c r="GX1090" s="48"/>
      <c r="GY1090" s="48"/>
      <c r="GZ1090" s="48"/>
      <c r="HA1090" s="48"/>
      <c r="HB1090" s="48"/>
      <c r="HC1090" s="48"/>
      <c r="HD1090" s="48"/>
      <c r="HE1090" s="48"/>
      <c r="HF1090" s="48"/>
      <c r="HG1090" s="48"/>
      <c r="HH1090" s="48"/>
      <c r="HI1090" s="48"/>
      <c r="HJ1090" s="48"/>
      <c r="HK1090" s="48"/>
      <c r="HL1090" s="48"/>
      <c r="HM1090" s="48"/>
      <c r="HN1090" s="48"/>
      <c r="HO1090" s="48"/>
      <c r="HP1090" s="48"/>
      <c r="HQ1090" s="48"/>
      <c r="HR1090" s="48"/>
      <c r="HS1090" s="48"/>
      <c r="HT1090" s="48"/>
      <c r="HU1090" s="48"/>
      <c r="HV1090" s="48"/>
      <c r="HW1090" s="48"/>
      <c r="HX1090" s="48"/>
      <c r="HY1090" s="48"/>
      <c r="HZ1090" s="48"/>
      <c r="IA1090" s="48"/>
      <c r="IB1090" s="48"/>
      <c r="IC1090" s="48"/>
      <c r="ID1090" s="48"/>
      <c r="IE1090" s="48"/>
      <c r="IF1090" s="48"/>
      <c r="IG1090" s="48"/>
      <c r="IH1090" s="48"/>
      <c r="II1090" s="48"/>
      <c r="IJ1090" s="48"/>
      <c r="IK1090" s="48"/>
      <c r="IL1090" s="48"/>
      <c r="IM1090" s="48"/>
      <c r="IN1090" s="48"/>
      <c r="IO1090" s="48"/>
      <c r="IP1090" s="48"/>
      <c r="IQ1090" s="48"/>
      <c r="IR1090" s="48"/>
      <c r="IS1090" s="48"/>
      <c r="IT1090" s="48"/>
      <c r="IU1090" s="48"/>
      <c r="IV1090" s="48"/>
    </row>
    <row r="1091" spans="2:256" x14ac:dyDescent="0.2">
      <c r="B1091" s="48"/>
      <c r="C1091" s="48"/>
      <c r="D1091" s="48"/>
      <c r="E1091" s="48"/>
      <c r="F1091" s="48"/>
      <c r="G1091" s="48"/>
      <c r="H1091" s="48"/>
      <c r="I1091" s="48"/>
      <c r="J1091" s="48"/>
      <c r="K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c r="GT1091" s="48"/>
      <c r="GU1091" s="48"/>
      <c r="GV1091" s="48"/>
      <c r="GW1091" s="48"/>
      <c r="GX1091" s="48"/>
      <c r="GY1091" s="48"/>
      <c r="GZ1091" s="48"/>
      <c r="HA1091" s="48"/>
      <c r="HB1091" s="48"/>
      <c r="HC1091" s="48"/>
      <c r="HD1091" s="48"/>
      <c r="HE1091" s="48"/>
      <c r="HF1091" s="48"/>
      <c r="HG1091" s="48"/>
      <c r="HH1091" s="48"/>
      <c r="HI1091" s="48"/>
      <c r="HJ1091" s="48"/>
      <c r="HK1091" s="48"/>
      <c r="HL1091" s="48"/>
      <c r="HM1091" s="48"/>
      <c r="HN1091" s="48"/>
      <c r="HO1091" s="48"/>
      <c r="HP1091" s="48"/>
      <c r="HQ1091" s="48"/>
      <c r="HR1091" s="48"/>
      <c r="HS1091" s="48"/>
      <c r="HT1091" s="48"/>
      <c r="HU1091" s="48"/>
      <c r="HV1091" s="48"/>
      <c r="HW1091" s="48"/>
      <c r="HX1091" s="48"/>
      <c r="HY1091" s="48"/>
      <c r="HZ1091" s="48"/>
      <c r="IA1091" s="48"/>
      <c r="IB1091" s="48"/>
      <c r="IC1091" s="48"/>
      <c r="ID1091" s="48"/>
      <c r="IE1091" s="48"/>
      <c r="IF1091" s="48"/>
      <c r="IG1091" s="48"/>
      <c r="IH1091" s="48"/>
      <c r="II1091" s="48"/>
      <c r="IJ1091" s="48"/>
      <c r="IK1091" s="48"/>
      <c r="IL1091" s="48"/>
      <c r="IM1091" s="48"/>
      <c r="IN1091" s="48"/>
      <c r="IO1091" s="48"/>
      <c r="IP1091" s="48"/>
      <c r="IQ1091" s="48"/>
      <c r="IR1091" s="48"/>
      <c r="IS1091" s="48"/>
      <c r="IT1091" s="48"/>
      <c r="IU1091" s="48"/>
      <c r="IV1091" s="48"/>
    </row>
    <row r="1092" spans="2:256" x14ac:dyDescent="0.2">
      <c r="B1092" s="48"/>
      <c r="C1092" s="48"/>
      <c r="D1092" s="48"/>
      <c r="E1092" s="48"/>
      <c r="F1092" s="48"/>
      <c r="G1092" s="48"/>
      <c r="H1092" s="48"/>
      <c r="I1092" s="48"/>
      <c r="J1092" s="48"/>
      <c r="K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c r="GT1092" s="48"/>
      <c r="GU1092" s="48"/>
      <c r="GV1092" s="48"/>
      <c r="GW1092" s="48"/>
      <c r="GX1092" s="48"/>
      <c r="GY1092" s="48"/>
      <c r="GZ1092" s="48"/>
      <c r="HA1092" s="48"/>
      <c r="HB1092" s="48"/>
      <c r="HC1092" s="48"/>
      <c r="HD1092" s="48"/>
      <c r="HE1092" s="48"/>
      <c r="HF1092" s="48"/>
      <c r="HG1092" s="48"/>
      <c r="HH1092" s="48"/>
      <c r="HI1092" s="48"/>
      <c r="HJ1092" s="48"/>
      <c r="HK1092" s="48"/>
      <c r="HL1092" s="48"/>
      <c r="HM1092" s="48"/>
      <c r="HN1092" s="48"/>
      <c r="HO1092" s="48"/>
      <c r="HP1092" s="48"/>
      <c r="HQ1092" s="48"/>
      <c r="HR1092" s="48"/>
      <c r="HS1092" s="48"/>
      <c r="HT1092" s="48"/>
      <c r="HU1092" s="48"/>
      <c r="HV1092" s="48"/>
      <c r="HW1092" s="48"/>
      <c r="HX1092" s="48"/>
      <c r="HY1092" s="48"/>
      <c r="HZ1092" s="48"/>
      <c r="IA1092" s="48"/>
      <c r="IB1092" s="48"/>
      <c r="IC1092" s="48"/>
      <c r="ID1092" s="48"/>
      <c r="IE1092" s="48"/>
      <c r="IF1092" s="48"/>
      <c r="IG1092" s="48"/>
      <c r="IH1092" s="48"/>
      <c r="II1092" s="48"/>
      <c r="IJ1092" s="48"/>
      <c r="IK1092" s="48"/>
      <c r="IL1092" s="48"/>
      <c r="IM1092" s="48"/>
      <c r="IN1092" s="48"/>
      <c r="IO1092" s="48"/>
      <c r="IP1092" s="48"/>
      <c r="IQ1092" s="48"/>
      <c r="IR1092" s="48"/>
      <c r="IS1092" s="48"/>
      <c r="IT1092" s="48"/>
      <c r="IU1092" s="48"/>
      <c r="IV1092" s="48"/>
    </row>
    <row r="1093" spans="2:256" x14ac:dyDescent="0.2">
      <c r="B1093" s="48"/>
      <c r="C1093" s="48"/>
      <c r="D1093" s="48"/>
      <c r="E1093" s="48"/>
      <c r="F1093" s="48"/>
      <c r="G1093" s="48"/>
      <c r="H1093" s="48"/>
      <c r="I1093" s="48"/>
      <c r="J1093" s="48"/>
      <c r="K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c r="GT1093" s="48"/>
      <c r="GU1093" s="48"/>
      <c r="GV1093" s="48"/>
      <c r="GW1093" s="48"/>
      <c r="GX1093" s="48"/>
      <c r="GY1093" s="48"/>
      <c r="GZ1093" s="48"/>
      <c r="HA1093" s="48"/>
      <c r="HB1093" s="48"/>
      <c r="HC1093" s="48"/>
      <c r="HD1093" s="48"/>
      <c r="HE1093" s="48"/>
      <c r="HF1093" s="48"/>
      <c r="HG1093" s="48"/>
      <c r="HH1093" s="48"/>
      <c r="HI1093" s="48"/>
      <c r="HJ1093" s="48"/>
      <c r="HK1093" s="48"/>
      <c r="HL1093" s="48"/>
      <c r="HM1093" s="48"/>
      <c r="HN1093" s="48"/>
      <c r="HO1093" s="48"/>
      <c r="HP1093" s="48"/>
      <c r="HQ1093" s="48"/>
      <c r="HR1093" s="48"/>
      <c r="HS1093" s="48"/>
      <c r="HT1093" s="48"/>
      <c r="HU1093" s="48"/>
      <c r="HV1093" s="48"/>
      <c r="HW1093" s="48"/>
      <c r="HX1093" s="48"/>
      <c r="HY1093" s="48"/>
      <c r="HZ1093" s="48"/>
      <c r="IA1093" s="48"/>
      <c r="IB1093" s="48"/>
      <c r="IC1093" s="48"/>
      <c r="ID1093" s="48"/>
      <c r="IE1093" s="48"/>
      <c r="IF1093" s="48"/>
      <c r="IG1093" s="48"/>
      <c r="IH1093" s="48"/>
      <c r="II1093" s="48"/>
      <c r="IJ1093" s="48"/>
      <c r="IK1093" s="48"/>
      <c r="IL1093" s="48"/>
      <c r="IM1093" s="48"/>
      <c r="IN1093" s="48"/>
      <c r="IO1093" s="48"/>
      <c r="IP1093" s="48"/>
      <c r="IQ1093" s="48"/>
      <c r="IR1093" s="48"/>
      <c r="IS1093" s="48"/>
      <c r="IT1093" s="48"/>
      <c r="IU1093" s="48"/>
      <c r="IV1093" s="48"/>
    </row>
    <row r="1094" spans="2:256" x14ac:dyDescent="0.2">
      <c r="B1094" s="48"/>
      <c r="C1094" s="48"/>
      <c r="D1094" s="48"/>
      <c r="E1094" s="48"/>
      <c r="F1094" s="48"/>
      <c r="G1094" s="48"/>
      <c r="H1094" s="48"/>
      <c r="I1094" s="48"/>
      <c r="J1094" s="48"/>
      <c r="K1094" s="48"/>
      <c r="O1094" s="48"/>
      <c r="P1094" s="48"/>
      <c r="Q1094" s="48"/>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M1094" s="48"/>
      <c r="EN1094" s="48"/>
      <c r="EO1094" s="48"/>
      <c r="EP1094" s="48"/>
      <c r="EQ1094" s="48"/>
      <c r="ER1094" s="48"/>
      <c r="ES1094" s="48"/>
      <c r="ET1094" s="48"/>
      <c r="EU1094" s="48"/>
      <c r="EV1094" s="48"/>
      <c r="EW1094" s="48"/>
      <c r="EX1094" s="48"/>
      <c r="EY1094" s="48"/>
      <c r="EZ1094" s="48"/>
      <c r="FA1094" s="48"/>
      <c r="FB1094" s="48"/>
      <c r="FC1094" s="48"/>
      <c r="FD1094" s="48"/>
      <c r="FE1094" s="48"/>
      <c r="FF1094" s="48"/>
      <c r="FG1094" s="48"/>
      <c r="FH1094" s="48"/>
      <c r="FI1094" s="48"/>
      <c r="FJ1094" s="48"/>
      <c r="FK1094" s="48"/>
      <c r="FL1094" s="48"/>
      <c r="FM1094" s="48"/>
      <c r="FN1094" s="48"/>
      <c r="FO1094" s="48"/>
      <c r="FP1094" s="48"/>
      <c r="FQ1094" s="48"/>
      <c r="FR1094" s="48"/>
      <c r="FS1094" s="48"/>
      <c r="FT1094" s="48"/>
      <c r="FU1094" s="48"/>
      <c r="FV1094" s="48"/>
      <c r="FW1094" s="48"/>
      <c r="FX1094" s="48"/>
      <c r="FY1094" s="48"/>
      <c r="FZ1094" s="48"/>
      <c r="GA1094" s="48"/>
      <c r="GB1094" s="48"/>
      <c r="GC1094" s="48"/>
      <c r="GD1094" s="48"/>
      <c r="GE1094" s="48"/>
      <c r="GF1094" s="48"/>
      <c r="GG1094" s="48"/>
      <c r="GH1094" s="48"/>
      <c r="GI1094" s="48"/>
      <c r="GJ1094" s="48"/>
      <c r="GK1094" s="48"/>
      <c r="GL1094" s="48"/>
      <c r="GM1094" s="48"/>
      <c r="GN1094" s="48"/>
      <c r="GO1094" s="48"/>
      <c r="GP1094" s="48"/>
      <c r="GQ1094" s="48"/>
      <c r="GR1094" s="48"/>
      <c r="GS1094" s="48"/>
      <c r="GT1094" s="48"/>
      <c r="GU1094" s="48"/>
      <c r="GV1094" s="48"/>
      <c r="GW1094" s="48"/>
      <c r="GX1094" s="48"/>
      <c r="GY1094" s="48"/>
      <c r="GZ1094" s="48"/>
      <c r="HA1094" s="48"/>
      <c r="HB1094" s="48"/>
      <c r="HC1094" s="48"/>
      <c r="HD1094" s="48"/>
      <c r="HE1094" s="48"/>
      <c r="HF1094" s="48"/>
      <c r="HG1094" s="48"/>
      <c r="HH1094" s="48"/>
      <c r="HI1094" s="48"/>
      <c r="HJ1094" s="48"/>
      <c r="HK1094" s="48"/>
      <c r="HL1094" s="48"/>
      <c r="HM1094" s="48"/>
      <c r="HN1094" s="48"/>
      <c r="HO1094" s="48"/>
      <c r="HP1094" s="48"/>
      <c r="HQ1094" s="48"/>
      <c r="HR1094" s="48"/>
      <c r="HS1094" s="48"/>
      <c r="HT1094" s="48"/>
      <c r="HU1094" s="48"/>
      <c r="HV1094" s="48"/>
      <c r="HW1094" s="48"/>
      <c r="HX1094" s="48"/>
      <c r="HY1094" s="48"/>
      <c r="HZ1094" s="48"/>
      <c r="IA1094" s="48"/>
      <c r="IB1094" s="48"/>
      <c r="IC1094" s="48"/>
      <c r="ID1094" s="48"/>
      <c r="IE1094" s="48"/>
      <c r="IF1094" s="48"/>
      <c r="IG1094" s="48"/>
      <c r="IH1094" s="48"/>
      <c r="II1094" s="48"/>
      <c r="IJ1094" s="48"/>
      <c r="IK1094" s="48"/>
      <c r="IL1094" s="48"/>
      <c r="IM1094" s="48"/>
      <c r="IN1094" s="48"/>
      <c r="IO1094" s="48"/>
      <c r="IP1094" s="48"/>
      <c r="IQ1094" s="48"/>
      <c r="IR1094" s="48"/>
      <c r="IS1094" s="48"/>
      <c r="IT1094" s="48"/>
      <c r="IU1094" s="48"/>
      <c r="IV1094" s="48"/>
    </row>
    <row r="1095" spans="2:256" x14ac:dyDescent="0.2">
      <c r="B1095" s="48"/>
      <c r="C1095" s="48"/>
      <c r="D1095" s="48"/>
      <c r="E1095" s="48"/>
      <c r="F1095" s="48"/>
      <c r="G1095" s="48"/>
      <c r="H1095" s="48"/>
      <c r="I1095" s="48"/>
      <c r="J1095" s="48"/>
      <c r="K1095" s="48"/>
      <c r="O1095" s="48"/>
      <c r="P1095" s="48"/>
      <c r="Q1095" s="48"/>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M1095" s="48"/>
      <c r="EN1095" s="48"/>
      <c r="EO1095" s="48"/>
      <c r="EP1095" s="48"/>
      <c r="EQ1095" s="48"/>
      <c r="ER1095" s="48"/>
      <c r="ES1095" s="48"/>
      <c r="ET1095" s="48"/>
      <c r="EU1095" s="48"/>
      <c r="EV1095" s="48"/>
      <c r="EW1095" s="48"/>
      <c r="EX1095" s="48"/>
      <c r="EY1095" s="48"/>
      <c r="EZ1095" s="48"/>
      <c r="FA1095" s="48"/>
      <c r="FB1095" s="48"/>
      <c r="FC1095" s="48"/>
      <c r="FD1095" s="48"/>
      <c r="FE1095" s="48"/>
      <c r="FF1095" s="48"/>
      <c r="FG1095" s="48"/>
      <c r="FH1095" s="48"/>
      <c r="FI1095" s="48"/>
      <c r="FJ1095" s="48"/>
      <c r="FK1095" s="48"/>
      <c r="FL1095" s="48"/>
      <c r="FM1095" s="48"/>
      <c r="FN1095" s="48"/>
      <c r="FO1095" s="48"/>
      <c r="FP1095" s="48"/>
      <c r="FQ1095" s="48"/>
      <c r="FR1095" s="48"/>
      <c r="FS1095" s="48"/>
      <c r="FT1095" s="48"/>
      <c r="FU1095" s="48"/>
      <c r="FV1095" s="48"/>
      <c r="FW1095" s="48"/>
      <c r="FX1095" s="48"/>
      <c r="FY1095" s="48"/>
      <c r="FZ1095" s="48"/>
      <c r="GA1095" s="48"/>
      <c r="GB1095" s="48"/>
      <c r="GC1095" s="48"/>
      <c r="GD1095" s="48"/>
      <c r="GE1095" s="48"/>
      <c r="GF1095" s="48"/>
      <c r="GG1095" s="48"/>
      <c r="GH1095" s="48"/>
      <c r="GI1095" s="48"/>
      <c r="GJ1095" s="48"/>
      <c r="GK1095" s="48"/>
      <c r="GL1095" s="48"/>
      <c r="GM1095" s="48"/>
      <c r="GN1095" s="48"/>
      <c r="GO1095" s="48"/>
      <c r="GP1095" s="48"/>
      <c r="GQ1095" s="48"/>
      <c r="GR1095" s="48"/>
      <c r="GS1095" s="48"/>
      <c r="GT1095" s="48"/>
      <c r="GU1095" s="48"/>
      <c r="GV1095" s="48"/>
      <c r="GW1095" s="48"/>
      <c r="GX1095" s="48"/>
      <c r="GY1095" s="48"/>
      <c r="GZ1095" s="48"/>
      <c r="HA1095" s="48"/>
      <c r="HB1095" s="48"/>
      <c r="HC1095" s="48"/>
      <c r="HD1095" s="48"/>
      <c r="HE1095" s="48"/>
      <c r="HF1095" s="48"/>
      <c r="HG1095" s="48"/>
      <c r="HH1095" s="48"/>
      <c r="HI1095" s="48"/>
      <c r="HJ1095" s="48"/>
      <c r="HK1095" s="48"/>
      <c r="HL1095" s="48"/>
      <c r="HM1095" s="48"/>
      <c r="HN1095" s="48"/>
      <c r="HO1095" s="48"/>
      <c r="HP1095" s="48"/>
      <c r="HQ1095" s="48"/>
      <c r="HR1095" s="48"/>
      <c r="HS1095" s="48"/>
      <c r="HT1095" s="48"/>
      <c r="HU1095" s="48"/>
      <c r="HV1095" s="48"/>
      <c r="HW1095" s="48"/>
      <c r="HX1095" s="48"/>
      <c r="HY1095" s="48"/>
      <c r="HZ1095" s="48"/>
      <c r="IA1095" s="48"/>
      <c r="IB1095" s="48"/>
      <c r="IC1095" s="48"/>
      <c r="ID1095" s="48"/>
      <c r="IE1095" s="48"/>
      <c r="IF1095" s="48"/>
      <c r="IG1095" s="48"/>
      <c r="IH1095" s="48"/>
      <c r="II1095" s="48"/>
      <c r="IJ1095" s="48"/>
      <c r="IK1095" s="48"/>
      <c r="IL1095" s="48"/>
      <c r="IM1095" s="48"/>
      <c r="IN1095" s="48"/>
      <c r="IO1095" s="48"/>
      <c r="IP1095" s="48"/>
      <c r="IQ1095" s="48"/>
      <c r="IR1095" s="48"/>
      <c r="IS1095" s="48"/>
      <c r="IT1095" s="48"/>
      <c r="IU1095" s="48"/>
      <c r="IV1095" s="48"/>
    </row>
    <row r="1096" spans="2:256" x14ac:dyDescent="0.2">
      <c r="B1096" s="48"/>
      <c r="C1096" s="48"/>
      <c r="D1096" s="48"/>
      <c r="E1096" s="48"/>
      <c r="F1096" s="48"/>
      <c r="G1096" s="48"/>
      <c r="H1096" s="48"/>
      <c r="I1096" s="48"/>
      <c r="J1096" s="48"/>
      <c r="K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c r="GT1096" s="48"/>
      <c r="GU1096" s="48"/>
      <c r="GV1096" s="48"/>
      <c r="GW1096" s="48"/>
      <c r="GX1096" s="48"/>
      <c r="GY1096" s="48"/>
      <c r="GZ1096" s="48"/>
      <c r="HA1096" s="48"/>
      <c r="HB1096" s="48"/>
      <c r="HC1096" s="48"/>
      <c r="HD1096" s="48"/>
      <c r="HE1096" s="48"/>
      <c r="HF1096" s="48"/>
      <c r="HG1096" s="48"/>
      <c r="HH1096" s="48"/>
      <c r="HI1096" s="48"/>
      <c r="HJ1096" s="48"/>
      <c r="HK1096" s="48"/>
      <c r="HL1096" s="48"/>
      <c r="HM1096" s="48"/>
      <c r="HN1096" s="48"/>
      <c r="HO1096" s="48"/>
      <c r="HP1096" s="48"/>
      <c r="HQ1096" s="48"/>
      <c r="HR1096" s="48"/>
      <c r="HS1096" s="48"/>
      <c r="HT1096" s="48"/>
      <c r="HU1096" s="48"/>
      <c r="HV1096" s="48"/>
      <c r="HW1096" s="48"/>
      <c r="HX1096" s="48"/>
      <c r="HY1096" s="48"/>
      <c r="HZ1096" s="48"/>
      <c r="IA1096" s="48"/>
      <c r="IB1096" s="48"/>
      <c r="IC1096" s="48"/>
      <c r="ID1096" s="48"/>
      <c r="IE1096" s="48"/>
      <c r="IF1096" s="48"/>
      <c r="IG1096" s="48"/>
      <c r="IH1096" s="48"/>
      <c r="II1096" s="48"/>
      <c r="IJ1096" s="48"/>
      <c r="IK1096" s="48"/>
      <c r="IL1096" s="48"/>
      <c r="IM1096" s="48"/>
      <c r="IN1096" s="48"/>
      <c r="IO1096" s="48"/>
      <c r="IP1096" s="48"/>
      <c r="IQ1096" s="48"/>
      <c r="IR1096" s="48"/>
      <c r="IS1096" s="48"/>
      <c r="IT1096" s="48"/>
      <c r="IU1096" s="48"/>
      <c r="IV1096" s="48"/>
    </row>
    <row r="1097" spans="2:256" x14ac:dyDescent="0.2">
      <c r="B1097" s="48"/>
      <c r="C1097" s="48"/>
      <c r="D1097" s="48"/>
      <c r="E1097" s="48"/>
      <c r="F1097" s="48"/>
      <c r="G1097" s="48"/>
      <c r="H1097" s="48"/>
      <c r="I1097" s="48"/>
      <c r="J1097" s="48"/>
      <c r="K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c r="GT1097" s="48"/>
      <c r="GU1097" s="48"/>
      <c r="GV1097" s="48"/>
      <c r="GW1097" s="48"/>
      <c r="GX1097" s="48"/>
      <c r="GY1097" s="48"/>
      <c r="GZ1097" s="48"/>
      <c r="HA1097" s="48"/>
      <c r="HB1097" s="48"/>
      <c r="HC1097" s="48"/>
      <c r="HD1097" s="48"/>
      <c r="HE1097" s="48"/>
      <c r="HF1097" s="48"/>
      <c r="HG1097" s="48"/>
      <c r="HH1097" s="48"/>
      <c r="HI1097" s="48"/>
      <c r="HJ1097" s="48"/>
      <c r="HK1097" s="48"/>
      <c r="HL1097" s="48"/>
      <c r="HM1097" s="48"/>
      <c r="HN1097" s="48"/>
      <c r="HO1097" s="48"/>
      <c r="HP1097" s="48"/>
      <c r="HQ1097" s="48"/>
      <c r="HR1097" s="48"/>
      <c r="HS1097" s="48"/>
      <c r="HT1097" s="48"/>
      <c r="HU1097" s="48"/>
      <c r="HV1097" s="48"/>
      <c r="HW1097" s="48"/>
      <c r="HX1097" s="48"/>
      <c r="HY1097" s="48"/>
      <c r="HZ1097" s="48"/>
      <c r="IA1097" s="48"/>
      <c r="IB1097" s="48"/>
      <c r="IC1097" s="48"/>
      <c r="ID1097" s="48"/>
      <c r="IE1097" s="48"/>
      <c r="IF1097" s="48"/>
      <c r="IG1097" s="48"/>
      <c r="IH1097" s="48"/>
      <c r="II1097" s="48"/>
      <c r="IJ1097" s="48"/>
      <c r="IK1097" s="48"/>
      <c r="IL1097" s="48"/>
      <c r="IM1097" s="48"/>
      <c r="IN1097" s="48"/>
      <c r="IO1097" s="48"/>
      <c r="IP1097" s="48"/>
      <c r="IQ1097" s="48"/>
      <c r="IR1097" s="48"/>
      <c r="IS1097" s="48"/>
      <c r="IT1097" s="48"/>
      <c r="IU1097" s="48"/>
      <c r="IV1097" s="48"/>
    </row>
    <row r="1098" spans="2:256" x14ac:dyDescent="0.2">
      <c r="B1098" s="48"/>
      <c r="C1098" s="48"/>
      <c r="D1098" s="48"/>
      <c r="E1098" s="48"/>
      <c r="F1098" s="48"/>
      <c r="G1098" s="48"/>
      <c r="H1098" s="48"/>
      <c r="I1098" s="48"/>
      <c r="J1098" s="48"/>
      <c r="K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c r="GT1098" s="48"/>
      <c r="GU1098" s="48"/>
      <c r="GV1098" s="48"/>
      <c r="GW1098" s="48"/>
      <c r="GX1098" s="48"/>
      <c r="GY1098" s="48"/>
      <c r="GZ1098" s="48"/>
      <c r="HA1098" s="48"/>
      <c r="HB1098" s="48"/>
      <c r="HC1098" s="48"/>
      <c r="HD1098" s="48"/>
      <c r="HE1098" s="48"/>
      <c r="HF1098" s="48"/>
      <c r="HG1098" s="48"/>
      <c r="HH1098" s="48"/>
      <c r="HI1098" s="48"/>
      <c r="HJ1098" s="48"/>
      <c r="HK1098" s="48"/>
      <c r="HL1098" s="48"/>
      <c r="HM1098" s="48"/>
      <c r="HN1098" s="48"/>
      <c r="HO1098" s="48"/>
      <c r="HP1098" s="48"/>
      <c r="HQ1098" s="48"/>
      <c r="HR1098" s="48"/>
      <c r="HS1098" s="48"/>
      <c r="HT1098" s="48"/>
      <c r="HU1098" s="48"/>
      <c r="HV1098" s="48"/>
      <c r="HW1098" s="48"/>
      <c r="HX1098" s="48"/>
      <c r="HY1098" s="48"/>
      <c r="HZ1098" s="48"/>
      <c r="IA1098" s="48"/>
      <c r="IB1098" s="48"/>
      <c r="IC1098" s="48"/>
      <c r="ID1098" s="48"/>
      <c r="IE1098" s="48"/>
      <c r="IF1098" s="48"/>
      <c r="IG1098" s="48"/>
      <c r="IH1098" s="48"/>
      <c r="II1098" s="48"/>
      <c r="IJ1098" s="48"/>
      <c r="IK1098" s="48"/>
      <c r="IL1098" s="48"/>
      <c r="IM1098" s="48"/>
      <c r="IN1098" s="48"/>
      <c r="IO1098" s="48"/>
      <c r="IP1098" s="48"/>
      <c r="IQ1098" s="48"/>
      <c r="IR1098" s="48"/>
      <c r="IS1098" s="48"/>
      <c r="IT1098" s="48"/>
      <c r="IU1098" s="48"/>
      <c r="IV1098" s="48"/>
    </row>
    <row r="1099" spans="2:256" x14ac:dyDescent="0.2">
      <c r="B1099" s="48"/>
      <c r="C1099" s="48"/>
      <c r="D1099" s="48"/>
      <c r="E1099" s="48"/>
      <c r="F1099" s="48"/>
      <c r="G1099" s="48"/>
      <c r="H1099" s="48"/>
      <c r="I1099" s="48"/>
      <c r="J1099" s="48"/>
      <c r="K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48"/>
      <c r="GT1099" s="48"/>
      <c r="GU1099" s="48"/>
      <c r="GV1099" s="48"/>
      <c r="GW1099" s="48"/>
      <c r="GX1099" s="48"/>
      <c r="GY1099" s="48"/>
      <c r="GZ1099" s="48"/>
      <c r="HA1099" s="48"/>
      <c r="HB1099" s="48"/>
      <c r="HC1099" s="48"/>
      <c r="HD1099" s="48"/>
      <c r="HE1099" s="48"/>
      <c r="HF1099" s="48"/>
      <c r="HG1099" s="48"/>
      <c r="HH1099" s="48"/>
      <c r="HI1099" s="48"/>
      <c r="HJ1099" s="48"/>
      <c r="HK1099" s="48"/>
      <c r="HL1099" s="48"/>
      <c r="HM1099" s="48"/>
      <c r="HN1099" s="48"/>
      <c r="HO1099" s="48"/>
      <c r="HP1099" s="48"/>
      <c r="HQ1099" s="48"/>
      <c r="HR1099" s="48"/>
      <c r="HS1099" s="48"/>
      <c r="HT1099" s="48"/>
      <c r="HU1099" s="48"/>
      <c r="HV1099" s="48"/>
      <c r="HW1099" s="48"/>
      <c r="HX1099" s="48"/>
      <c r="HY1099" s="48"/>
      <c r="HZ1099" s="48"/>
      <c r="IA1099" s="48"/>
      <c r="IB1099" s="48"/>
      <c r="IC1099" s="48"/>
      <c r="ID1099" s="48"/>
      <c r="IE1099" s="48"/>
      <c r="IF1099" s="48"/>
      <c r="IG1099" s="48"/>
      <c r="IH1099" s="48"/>
      <c r="II1099" s="48"/>
      <c r="IJ1099" s="48"/>
      <c r="IK1099" s="48"/>
      <c r="IL1099" s="48"/>
      <c r="IM1099" s="48"/>
      <c r="IN1099" s="48"/>
      <c r="IO1099" s="48"/>
      <c r="IP1099" s="48"/>
      <c r="IQ1099" s="48"/>
      <c r="IR1099" s="48"/>
      <c r="IS1099" s="48"/>
      <c r="IT1099" s="48"/>
      <c r="IU1099" s="48"/>
      <c r="IV1099" s="48"/>
    </row>
    <row r="1100" spans="2:256" x14ac:dyDescent="0.2">
      <c r="B1100" s="48"/>
      <c r="C1100" s="48"/>
      <c r="D1100" s="48"/>
      <c r="E1100" s="48"/>
      <c r="F1100" s="48"/>
      <c r="G1100" s="48"/>
      <c r="H1100" s="48"/>
      <c r="I1100" s="48"/>
      <c r="J1100" s="48"/>
      <c r="K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c r="GT1100" s="48"/>
      <c r="GU1100" s="48"/>
      <c r="GV1100" s="48"/>
      <c r="GW1100" s="48"/>
      <c r="GX1100" s="48"/>
      <c r="GY1100" s="48"/>
      <c r="GZ1100" s="48"/>
      <c r="HA1100" s="48"/>
      <c r="HB1100" s="48"/>
      <c r="HC1100" s="48"/>
      <c r="HD1100" s="48"/>
      <c r="HE1100" s="48"/>
      <c r="HF1100" s="48"/>
      <c r="HG1100" s="48"/>
      <c r="HH1100" s="48"/>
      <c r="HI1100" s="48"/>
      <c r="HJ1100" s="48"/>
      <c r="HK1100" s="48"/>
      <c r="HL1100" s="48"/>
      <c r="HM1100" s="48"/>
      <c r="HN1100" s="48"/>
      <c r="HO1100" s="48"/>
      <c r="HP1100" s="48"/>
      <c r="HQ1100" s="48"/>
      <c r="HR1100" s="48"/>
      <c r="HS1100" s="48"/>
      <c r="HT1100" s="48"/>
      <c r="HU1100" s="48"/>
      <c r="HV1100" s="48"/>
      <c r="HW1100" s="48"/>
      <c r="HX1100" s="48"/>
      <c r="HY1100" s="48"/>
      <c r="HZ1100" s="48"/>
      <c r="IA1100" s="48"/>
      <c r="IB1100" s="48"/>
      <c r="IC1100" s="48"/>
      <c r="ID1100" s="48"/>
      <c r="IE1100" s="48"/>
      <c r="IF1100" s="48"/>
      <c r="IG1100" s="48"/>
      <c r="IH1100" s="48"/>
      <c r="II1100" s="48"/>
      <c r="IJ1100" s="48"/>
      <c r="IK1100" s="48"/>
      <c r="IL1100" s="48"/>
      <c r="IM1100" s="48"/>
      <c r="IN1100" s="48"/>
      <c r="IO1100" s="48"/>
      <c r="IP1100" s="48"/>
      <c r="IQ1100" s="48"/>
      <c r="IR1100" s="48"/>
      <c r="IS1100" s="48"/>
      <c r="IT1100" s="48"/>
      <c r="IU1100" s="48"/>
      <c r="IV1100" s="48"/>
    </row>
    <row r="1101" spans="2:256" x14ac:dyDescent="0.2">
      <c r="B1101" s="48"/>
      <c r="C1101" s="48"/>
      <c r="D1101" s="48"/>
      <c r="E1101" s="48"/>
      <c r="F1101" s="48"/>
      <c r="G1101" s="48"/>
      <c r="H1101" s="48"/>
      <c r="I1101" s="48"/>
      <c r="J1101" s="48"/>
      <c r="K1101" s="48"/>
      <c r="O1101" s="48"/>
      <c r="P1101" s="48"/>
      <c r="Q1101" s="48"/>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c r="GT1101" s="48"/>
      <c r="GU1101" s="48"/>
      <c r="GV1101" s="48"/>
      <c r="GW1101" s="48"/>
      <c r="GX1101" s="48"/>
      <c r="GY1101" s="48"/>
      <c r="GZ1101" s="48"/>
      <c r="HA1101" s="48"/>
      <c r="HB1101" s="48"/>
      <c r="HC1101" s="48"/>
      <c r="HD1101" s="48"/>
      <c r="HE1101" s="48"/>
      <c r="HF1101" s="48"/>
      <c r="HG1101" s="48"/>
      <c r="HH1101" s="48"/>
      <c r="HI1101" s="48"/>
      <c r="HJ1101" s="48"/>
      <c r="HK1101" s="48"/>
      <c r="HL1101" s="48"/>
      <c r="HM1101" s="48"/>
      <c r="HN1101" s="48"/>
      <c r="HO1101" s="48"/>
      <c r="HP1101" s="48"/>
      <c r="HQ1101" s="48"/>
      <c r="HR1101" s="48"/>
      <c r="HS1101" s="48"/>
      <c r="HT1101" s="48"/>
      <c r="HU1101" s="48"/>
      <c r="HV1101" s="48"/>
      <c r="HW1101" s="48"/>
      <c r="HX1101" s="48"/>
      <c r="HY1101" s="48"/>
      <c r="HZ1101" s="48"/>
      <c r="IA1101" s="48"/>
      <c r="IB1101" s="48"/>
      <c r="IC1101" s="48"/>
      <c r="ID1101" s="48"/>
      <c r="IE1101" s="48"/>
      <c r="IF1101" s="48"/>
      <c r="IG1101" s="48"/>
      <c r="IH1101" s="48"/>
      <c r="II1101" s="48"/>
      <c r="IJ1101" s="48"/>
      <c r="IK1101" s="48"/>
      <c r="IL1101" s="48"/>
      <c r="IM1101" s="48"/>
      <c r="IN1101" s="48"/>
      <c r="IO1101" s="48"/>
      <c r="IP1101" s="48"/>
      <c r="IQ1101" s="48"/>
      <c r="IR1101" s="48"/>
      <c r="IS1101" s="48"/>
      <c r="IT1101" s="48"/>
      <c r="IU1101" s="48"/>
      <c r="IV1101" s="48"/>
    </row>
    <row r="1102" spans="2:256" x14ac:dyDescent="0.2">
      <c r="B1102" s="48"/>
      <c r="C1102" s="48"/>
      <c r="D1102" s="48"/>
      <c r="E1102" s="48"/>
      <c r="F1102" s="48"/>
      <c r="G1102" s="48"/>
      <c r="H1102" s="48"/>
      <c r="I1102" s="48"/>
      <c r="J1102" s="48"/>
      <c r="K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c r="GT1102" s="48"/>
      <c r="GU1102" s="48"/>
      <c r="GV1102" s="48"/>
      <c r="GW1102" s="48"/>
      <c r="GX1102" s="48"/>
      <c r="GY1102" s="48"/>
      <c r="GZ1102" s="48"/>
      <c r="HA1102" s="48"/>
      <c r="HB1102" s="48"/>
      <c r="HC1102" s="48"/>
      <c r="HD1102" s="48"/>
      <c r="HE1102" s="48"/>
      <c r="HF1102" s="48"/>
      <c r="HG1102" s="48"/>
      <c r="HH1102" s="48"/>
      <c r="HI1102" s="48"/>
      <c r="HJ1102" s="48"/>
      <c r="HK1102" s="48"/>
      <c r="HL1102" s="48"/>
      <c r="HM1102" s="48"/>
      <c r="HN1102" s="48"/>
      <c r="HO1102" s="48"/>
      <c r="HP1102" s="48"/>
      <c r="HQ1102" s="48"/>
      <c r="HR1102" s="48"/>
      <c r="HS1102" s="48"/>
      <c r="HT1102" s="48"/>
      <c r="HU1102" s="48"/>
      <c r="HV1102" s="48"/>
      <c r="HW1102" s="48"/>
      <c r="HX1102" s="48"/>
      <c r="HY1102" s="48"/>
      <c r="HZ1102" s="48"/>
      <c r="IA1102" s="48"/>
      <c r="IB1102" s="48"/>
      <c r="IC1102" s="48"/>
      <c r="ID1102" s="48"/>
      <c r="IE1102" s="48"/>
      <c r="IF1102" s="48"/>
      <c r="IG1102" s="48"/>
      <c r="IH1102" s="48"/>
      <c r="II1102" s="48"/>
      <c r="IJ1102" s="48"/>
      <c r="IK1102" s="48"/>
      <c r="IL1102" s="48"/>
      <c r="IM1102" s="48"/>
      <c r="IN1102" s="48"/>
      <c r="IO1102" s="48"/>
      <c r="IP1102" s="48"/>
      <c r="IQ1102" s="48"/>
      <c r="IR1102" s="48"/>
      <c r="IS1102" s="48"/>
      <c r="IT1102" s="48"/>
      <c r="IU1102" s="48"/>
      <c r="IV1102" s="48"/>
    </row>
    <row r="1103" spans="2:256" x14ac:dyDescent="0.2">
      <c r="B1103" s="48"/>
      <c r="C1103" s="48"/>
      <c r="D1103" s="48"/>
      <c r="E1103" s="48"/>
      <c r="F1103" s="48"/>
      <c r="G1103" s="48"/>
      <c r="H1103" s="48"/>
      <c r="I1103" s="48"/>
      <c r="J1103" s="48"/>
      <c r="K1103" s="48"/>
      <c r="O1103" s="48"/>
      <c r="P1103" s="48"/>
      <c r="Q1103" s="48"/>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M1103" s="48"/>
      <c r="EN1103" s="48"/>
      <c r="EO1103" s="48"/>
      <c r="EP1103" s="48"/>
      <c r="EQ1103" s="48"/>
      <c r="ER1103" s="48"/>
      <c r="ES1103" s="48"/>
      <c r="ET1103" s="48"/>
      <c r="EU1103" s="48"/>
      <c r="EV1103" s="48"/>
      <c r="EW1103" s="48"/>
      <c r="EX1103" s="48"/>
      <c r="EY1103" s="48"/>
      <c r="EZ1103" s="48"/>
      <c r="FA1103" s="48"/>
      <c r="FB1103" s="48"/>
      <c r="FC1103" s="48"/>
      <c r="FD1103" s="48"/>
      <c r="FE1103" s="48"/>
      <c r="FF1103" s="48"/>
      <c r="FG1103" s="48"/>
      <c r="FH1103" s="48"/>
      <c r="FI1103" s="48"/>
      <c r="FJ1103" s="48"/>
      <c r="FK1103" s="48"/>
      <c r="FL1103" s="48"/>
      <c r="FM1103" s="48"/>
      <c r="FN1103" s="48"/>
      <c r="FO1103" s="48"/>
      <c r="FP1103" s="48"/>
      <c r="FQ1103" s="48"/>
      <c r="FR1103" s="48"/>
      <c r="FS1103" s="48"/>
      <c r="FT1103" s="48"/>
      <c r="FU1103" s="48"/>
      <c r="FV1103" s="48"/>
      <c r="FW1103" s="48"/>
      <c r="FX1103" s="48"/>
      <c r="FY1103" s="48"/>
      <c r="FZ1103" s="48"/>
      <c r="GA1103" s="48"/>
      <c r="GB1103" s="48"/>
      <c r="GC1103" s="48"/>
      <c r="GD1103" s="48"/>
      <c r="GE1103" s="48"/>
      <c r="GF1103" s="48"/>
      <c r="GG1103" s="48"/>
      <c r="GH1103" s="48"/>
      <c r="GI1103" s="48"/>
      <c r="GJ1103" s="48"/>
      <c r="GK1103" s="48"/>
      <c r="GL1103" s="48"/>
      <c r="GM1103" s="48"/>
      <c r="GN1103" s="48"/>
      <c r="GO1103" s="48"/>
      <c r="GP1103" s="48"/>
      <c r="GQ1103" s="48"/>
      <c r="GR1103" s="48"/>
      <c r="GS1103" s="48"/>
      <c r="GT1103" s="48"/>
      <c r="GU1103" s="48"/>
      <c r="GV1103" s="48"/>
      <c r="GW1103" s="48"/>
      <c r="GX1103" s="48"/>
      <c r="GY1103" s="48"/>
      <c r="GZ1103" s="48"/>
      <c r="HA1103" s="48"/>
      <c r="HB1103" s="48"/>
      <c r="HC1103" s="48"/>
      <c r="HD1103" s="48"/>
      <c r="HE1103" s="48"/>
      <c r="HF1103" s="48"/>
      <c r="HG1103" s="48"/>
      <c r="HH1103" s="48"/>
      <c r="HI1103" s="48"/>
      <c r="HJ1103" s="48"/>
      <c r="HK1103" s="48"/>
      <c r="HL1103" s="48"/>
      <c r="HM1103" s="48"/>
      <c r="HN1103" s="48"/>
      <c r="HO1103" s="48"/>
      <c r="HP1103" s="48"/>
      <c r="HQ1103" s="48"/>
      <c r="HR1103" s="48"/>
      <c r="HS1103" s="48"/>
      <c r="HT1103" s="48"/>
      <c r="HU1103" s="48"/>
      <c r="HV1103" s="48"/>
      <c r="HW1103" s="48"/>
      <c r="HX1103" s="48"/>
      <c r="HY1103" s="48"/>
      <c r="HZ1103" s="48"/>
      <c r="IA1103" s="48"/>
      <c r="IB1103" s="48"/>
      <c r="IC1103" s="48"/>
      <c r="ID1103" s="48"/>
      <c r="IE1103" s="48"/>
      <c r="IF1103" s="48"/>
      <c r="IG1103" s="48"/>
      <c r="IH1103" s="48"/>
      <c r="II1103" s="48"/>
      <c r="IJ1103" s="48"/>
      <c r="IK1103" s="48"/>
      <c r="IL1103" s="48"/>
      <c r="IM1103" s="48"/>
      <c r="IN1103" s="48"/>
      <c r="IO1103" s="48"/>
      <c r="IP1103" s="48"/>
      <c r="IQ1103" s="48"/>
      <c r="IR1103" s="48"/>
      <c r="IS1103" s="48"/>
      <c r="IT1103" s="48"/>
      <c r="IU1103" s="48"/>
      <c r="IV1103" s="48"/>
    </row>
    <row r="1104" spans="2:256" x14ac:dyDescent="0.2">
      <c r="B1104" s="48"/>
      <c r="C1104" s="48"/>
      <c r="D1104" s="48"/>
      <c r="E1104" s="48"/>
      <c r="F1104" s="48"/>
      <c r="G1104" s="48"/>
      <c r="H1104" s="48"/>
      <c r="I1104" s="48"/>
      <c r="J1104" s="48"/>
      <c r="K1104" s="48"/>
      <c r="O1104" s="48"/>
      <c r="P1104" s="48"/>
      <c r="Q1104" s="48"/>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c r="ES1104" s="48"/>
      <c r="ET1104" s="48"/>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c r="GT1104" s="48"/>
      <c r="GU1104" s="48"/>
      <c r="GV1104" s="48"/>
      <c r="GW1104" s="48"/>
      <c r="GX1104" s="48"/>
      <c r="GY1104" s="48"/>
      <c r="GZ1104" s="48"/>
      <c r="HA1104" s="48"/>
      <c r="HB1104" s="48"/>
      <c r="HC1104" s="48"/>
      <c r="HD1104" s="48"/>
      <c r="HE1104" s="48"/>
      <c r="HF1104" s="48"/>
      <c r="HG1104" s="48"/>
      <c r="HH1104" s="48"/>
      <c r="HI1104" s="48"/>
      <c r="HJ1104" s="48"/>
      <c r="HK1104" s="48"/>
      <c r="HL1104" s="48"/>
      <c r="HM1104" s="48"/>
      <c r="HN1104" s="48"/>
      <c r="HO1104" s="48"/>
      <c r="HP1104" s="48"/>
      <c r="HQ1104" s="48"/>
      <c r="HR1104" s="48"/>
      <c r="HS1104" s="48"/>
      <c r="HT1104" s="48"/>
      <c r="HU1104" s="48"/>
      <c r="HV1104" s="48"/>
      <c r="HW1104" s="48"/>
      <c r="HX1104" s="48"/>
      <c r="HY1104" s="48"/>
      <c r="HZ1104" s="48"/>
      <c r="IA1104" s="48"/>
      <c r="IB1104" s="48"/>
      <c r="IC1104" s="48"/>
      <c r="ID1104" s="48"/>
      <c r="IE1104" s="48"/>
      <c r="IF1104" s="48"/>
      <c r="IG1104" s="48"/>
      <c r="IH1104" s="48"/>
      <c r="II1104" s="48"/>
      <c r="IJ1104" s="48"/>
      <c r="IK1104" s="48"/>
      <c r="IL1104" s="48"/>
      <c r="IM1104" s="48"/>
      <c r="IN1104" s="48"/>
      <c r="IO1104" s="48"/>
      <c r="IP1104" s="48"/>
      <c r="IQ1104" s="48"/>
      <c r="IR1104" s="48"/>
      <c r="IS1104" s="48"/>
      <c r="IT1104" s="48"/>
      <c r="IU1104" s="48"/>
      <c r="IV1104" s="48"/>
    </row>
    <row r="1105" spans="2:256" x14ac:dyDescent="0.2">
      <c r="B1105" s="48"/>
      <c r="C1105" s="48"/>
      <c r="D1105" s="48"/>
      <c r="E1105" s="48"/>
      <c r="F1105" s="48"/>
      <c r="G1105" s="48"/>
      <c r="H1105" s="48"/>
      <c r="I1105" s="48"/>
      <c r="J1105" s="48"/>
      <c r="K1105" s="48"/>
      <c r="O1105" s="48"/>
      <c r="P1105" s="48"/>
      <c r="Q1105" s="48"/>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M1105" s="48"/>
      <c r="EN1105" s="48"/>
      <c r="EO1105" s="48"/>
      <c r="EP1105" s="48"/>
      <c r="EQ1105" s="48"/>
      <c r="ER1105" s="48"/>
      <c r="ES1105" s="48"/>
      <c r="ET1105" s="48"/>
      <c r="EU1105" s="48"/>
      <c r="EV1105" s="48"/>
      <c r="EW1105" s="48"/>
      <c r="EX1105" s="48"/>
      <c r="EY1105" s="48"/>
      <c r="EZ1105" s="48"/>
      <c r="FA1105" s="48"/>
      <c r="FB1105" s="48"/>
      <c r="FC1105" s="48"/>
      <c r="FD1105" s="48"/>
      <c r="FE1105" s="48"/>
      <c r="FF1105" s="48"/>
      <c r="FG1105" s="48"/>
      <c r="FH1105" s="48"/>
      <c r="FI1105" s="48"/>
      <c r="FJ1105" s="48"/>
      <c r="FK1105" s="48"/>
      <c r="FL1105" s="48"/>
      <c r="FM1105" s="48"/>
      <c r="FN1105" s="48"/>
      <c r="FO1105" s="48"/>
      <c r="FP1105" s="48"/>
      <c r="FQ1105" s="48"/>
      <c r="FR1105" s="48"/>
      <c r="FS1105" s="48"/>
      <c r="FT1105" s="48"/>
      <c r="FU1105" s="48"/>
      <c r="FV1105" s="48"/>
      <c r="FW1105" s="48"/>
      <c r="FX1105" s="48"/>
      <c r="FY1105" s="48"/>
      <c r="FZ1105" s="48"/>
      <c r="GA1105" s="48"/>
      <c r="GB1105" s="48"/>
      <c r="GC1105" s="48"/>
      <c r="GD1105" s="48"/>
      <c r="GE1105" s="48"/>
      <c r="GF1105" s="48"/>
      <c r="GG1105" s="48"/>
      <c r="GH1105" s="48"/>
      <c r="GI1105" s="48"/>
      <c r="GJ1105" s="48"/>
      <c r="GK1105" s="48"/>
      <c r="GL1105" s="48"/>
      <c r="GM1105" s="48"/>
      <c r="GN1105" s="48"/>
      <c r="GO1105" s="48"/>
      <c r="GP1105" s="48"/>
      <c r="GQ1105" s="48"/>
      <c r="GR1105" s="48"/>
      <c r="GS1105" s="48"/>
      <c r="GT1105" s="48"/>
      <c r="GU1105" s="48"/>
      <c r="GV1105" s="48"/>
      <c r="GW1105" s="48"/>
      <c r="GX1105" s="48"/>
      <c r="GY1105" s="48"/>
      <c r="GZ1105" s="48"/>
      <c r="HA1105" s="48"/>
      <c r="HB1105" s="48"/>
      <c r="HC1105" s="48"/>
      <c r="HD1105" s="48"/>
      <c r="HE1105" s="48"/>
      <c r="HF1105" s="48"/>
      <c r="HG1105" s="48"/>
      <c r="HH1105" s="48"/>
      <c r="HI1105" s="48"/>
      <c r="HJ1105" s="48"/>
      <c r="HK1105" s="48"/>
      <c r="HL1105" s="48"/>
      <c r="HM1105" s="48"/>
      <c r="HN1105" s="48"/>
      <c r="HO1105" s="48"/>
      <c r="HP1105" s="48"/>
      <c r="HQ1105" s="48"/>
      <c r="HR1105" s="48"/>
      <c r="HS1105" s="48"/>
      <c r="HT1105" s="48"/>
      <c r="HU1105" s="48"/>
      <c r="HV1105" s="48"/>
      <c r="HW1105" s="48"/>
      <c r="HX1105" s="48"/>
      <c r="HY1105" s="48"/>
      <c r="HZ1105" s="48"/>
      <c r="IA1105" s="48"/>
      <c r="IB1105" s="48"/>
      <c r="IC1105" s="48"/>
      <c r="ID1105" s="48"/>
      <c r="IE1105" s="48"/>
      <c r="IF1105" s="48"/>
      <c r="IG1105" s="48"/>
      <c r="IH1105" s="48"/>
      <c r="II1105" s="48"/>
      <c r="IJ1105" s="48"/>
      <c r="IK1105" s="48"/>
      <c r="IL1105" s="48"/>
      <c r="IM1105" s="48"/>
      <c r="IN1105" s="48"/>
      <c r="IO1105" s="48"/>
      <c r="IP1105" s="48"/>
      <c r="IQ1105" s="48"/>
      <c r="IR1105" s="48"/>
      <c r="IS1105" s="48"/>
      <c r="IT1105" s="48"/>
      <c r="IU1105" s="48"/>
      <c r="IV1105" s="48"/>
    </row>
    <row r="1106" spans="2:256" x14ac:dyDescent="0.2">
      <c r="B1106" s="48"/>
      <c r="C1106" s="48"/>
      <c r="D1106" s="48"/>
      <c r="E1106" s="48"/>
      <c r="F1106" s="48"/>
      <c r="G1106" s="48"/>
      <c r="H1106" s="48"/>
      <c r="I1106" s="48"/>
      <c r="J1106" s="48"/>
      <c r="K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c r="GT1106" s="48"/>
      <c r="GU1106" s="48"/>
      <c r="GV1106" s="48"/>
      <c r="GW1106" s="48"/>
      <c r="GX1106" s="48"/>
      <c r="GY1106" s="48"/>
      <c r="GZ1106" s="48"/>
      <c r="HA1106" s="48"/>
      <c r="HB1106" s="48"/>
      <c r="HC1106" s="48"/>
      <c r="HD1106" s="48"/>
      <c r="HE1106" s="48"/>
      <c r="HF1106" s="48"/>
      <c r="HG1106" s="48"/>
      <c r="HH1106" s="48"/>
      <c r="HI1106" s="48"/>
      <c r="HJ1106" s="48"/>
      <c r="HK1106" s="48"/>
      <c r="HL1106" s="48"/>
      <c r="HM1106" s="48"/>
      <c r="HN1106" s="48"/>
      <c r="HO1106" s="48"/>
      <c r="HP1106" s="48"/>
      <c r="HQ1106" s="48"/>
      <c r="HR1106" s="48"/>
      <c r="HS1106" s="48"/>
      <c r="HT1106" s="48"/>
      <c r="HU1106" s="48"/>
      <c r="HV1106" s="48"/>
      <c r="HW1106" s="48"/>
      <c r="HX1106" s="48"/>
      <c r="HY1106" s="48"/>
      <c r="HZ1106" s="48"/>
      <c r="IA1106" s="48"/>
      <c r="IB1106" s="48"/>
      <c r="IC1106" s="48"/>
      <c r="ID1106" s="48"/>
      <c r="IE1106" s="48"/>
      <c r="IF1106" s="48"/>
      <c r="IG1106" s="48"/>
      <c r="IH1106" s="48"/>
      <c r="II1106" s="48"/>
      <c r="IJ1106" s="48"/>
      <c r="IK1106" s="48"/>
      <c r="IL1106" s="48"/>
      <c r="IM1106" s="48"/>
      <c r="IN1106" s="48"/>
      <c r="IO1106" s="48"/>
      <c r="IP1106" s="48"/>
      <c r="IQ1106" s="48"/>
      <c r="IR1106" s="48"/>
      <c r="IS1106" s="48"/>
      <c r="IT1106" s="48"/>
      <c r="IU1106" s="48"/>
      <c r="IV1106" s="48"/>
    </row>
    <row r="1107" spans="2:256" x14ac:dyDescent="0.2">
      <c r="B1107" s="48"/>
      <c r="C1107" s="48"/>
      <c r="D1107" s="48"/>
      <c r="E1107" s="48"/>
      <c r="F1107" s="48"/>
      <c r="G1107" s="48"/>
      <c r="H1107" s="48"/>
      <c r="I1107" s="48"/>
      <c r="J1107" s="48"/>
      <c r="K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c r="GT1107" s="48"/>
      <c r="GU1107" s="48"/>
      <c r="GV1107" s="48"/>
      <c r="GW1107" s="48"/>
      <c r="GX1107" s="48"/>
      <c r="GY1107" s="48"/>
      <c r="GZ1107" s="48"/>
      <c r="HA1107" s="48"/>
      <c r="HB1107" s="48"/>
      <c r="HC1107" s="48"/>
      <c r="HD1107" s="48"/>
      <c r="HE1107" s="48"/>
      <c r="HF1107" s="48"/>
      <c r="HG1107" s="48"/>
      <c r="HH1107" s="48"/>
      <c r="HI1107" s="48"/>
      <c r="HJ1107" s="48"/>
      <c r="HK1107" s="48"/>
      <c r="HL1107" s="48"/>
      <c r="HM1107" s="48"/>
      <c r="HN1107" s="48"/>
      <c r="HO1107" s="48"/>
      <c r="HP1107" s="48"/>
      <c r="HQ1107" s="48"/>
      <c r="HR1107" s="48"/>
      <c r="HS1107" s="48"/>
      <c r="HT1107" s="48"/>
      <c r="HU1107" s="48"/>
      <c r="HV1107" s="48"/>
      <c r="HW1107" s="48"/>
      <c r="HX1107" s="48"/>
      <c r="HY1107" s="48"/>
      <c r="HZ1107" s="48"/>
      <c r="IA1107" s="48"/>
      <c r="IB1107" s="48"/>
      <c r="IC1107" s="48"/>
      <c r="ID1107" s="48"/>
      <c r="IE1107" s="48"/>
      <c r="IF1107" s="48"/>
      <c r="IG1107" s="48"/>
      <c r="IH1107" s="48"/>
      <c r="II1107" s="48"/>
      <c r="IJ1107" s="48"/>
      <c r="IK1107" s="48"/>
      <c r="IL1107" s="48"/>
      <c r="IM1107" s="48"/>
      <c r="IN1107" s="48"/>
      <c r="IO1107" s="48"/>
      <c r="IP1107" s="48"/>
      <c r="IQ1107" s="48"/>
      <c r="IR1107" s="48"/>
      <c r="IS1107" s="48"/>
      <c r="IT1107" s="48"/>
      <c r="IU1107" s="48"/>
      <c r="IV1107" s="48"/>
    </row>
    <row r="1108" spans="2:256" x14ac:dyDescent="0.2">
      <c r="B1108" s="48"/>
      <c r="C1108" s="48"/>
      <c r="D1108" s="48"/>
      <c r="E1108" s="48"/>
      <c r="F1108" s="48"/>
      <c r="G1108" s="48"/>
      <c r="H1108" s="48"/>
      <c r="I1108" s="48"/>
      <c r="J1108" s="48"/>
      <c r="K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M1108" s="48"/>
      <c r="EN1108" s="48"/>
      <c r="EO1108" s="48"/>
      <c r="EP1108" s="48"/>
      <c r="EQ1108" s="48"/>
      <c r="ER1108" s="48"/>
      <c r="ES1108" s="48"/>
      <c r="ET1108" s="48"/>
      <c r="EU1108" s="48"/>
      <c r="EV1108" s="48"/>
      <c r="EW1108" s="48"/>
      <c r="EX1108" s="48"/>
      <c r="EY1108" s="48"/>
      <c r="EZ1108" s="48"/>
      <c r="FA1108" s="48"/>
      <c r="FB1108" s="48"/>
      <c r="FC1108" s="48"/>
      <c r="FD1108" s="48"/>
      <c r="FE1108" s="48"/>
      <c r="FF1108" s="48"/>
      <c r="FG1108" s="48"/>
      <c r="FH1108" s="48"/>
      <c r="FI1108" s="48"/>
      <c r="FJ1108" s="48"/>
      <c r="FK1108" s="48"/>
      <c r="FL1108" s="48"/>
      <c r="FM1108" s="48"/>
      <c r="FN1108" s="48"/>
      <c r="FO1108" s="48"/>
      <c r="FP1108" s="48"/>
      <c r="FQ1108" s="48"/>
      <c r="FR1108" s="48"/>
      <c r="FS1108" s="48"/>
      <c r="FT1108" s="48"/>
      <c r="FU1108" s="48"/>
      <c r="FV1108" s="48"/>
      <c r="FW1108" s="48"/>
      <c r="FX1108" s="48"/>
      <c r="FY1108" s="48"/>
      <c r="FZ1108" s="48"/>
      <c r="GA1108" s="48"/>
      <c r="GB1108" s="48"/>
      <c r="GC1108" s="48"/>
      <c r="GD1108" s="48"/>
      <c r="GE1108" s="48"/>
      <c r="GF1108" s="48"/>
      <c r="GG1108" s="48"/>
      <c r="GH1108" s="48"/>
      <c r="GI1108" s="48"/>
      <c r="GJ1108" s="48"/>
      <c r="GK1108" s="48"/>
      <c r="GL1108" s="48"/>
      <c r="GM1108" s="48"/>
      <c r="GN1108" s="48"/>
      <c r="GO1108" s="48"/>
      <c r="GP1108" s="48"/>
      <c r="GQ1108" s="48"/>
      <c r="GR1108" s="48"/>
      <c r="GS1108" s="48"/>
      <c r="GT1108" s="48"/>
      <c r="GU1108" s="48"/>
      <c r="GV1108" s="48"/>
      <c r="GW1108" s="48"/>
      <c r="GX1108" s="48"/>
      <c r="GY1108" s="48"/>
      <c r="GZ1108" s="48"/>
      <c r="HA1108" s="48"/>
      <c r="HB1108" s="48"/>
      <c r="HC1108" s="48"/>
      <c r="HD1108" s="48"/>
      <c r="HE1108" s="48"/>
      <c r="HF1108" s="48"/>
      <c r="HG1108" s="48"/>
      <c r="HH1108" s="48"/>
      <c r="HI1108" s="48"/>
      <c r="HJ1108" s="48"/>
      <c r="HK1108" s="48"/>
      <c r="HL1108" s="48"/>
      <c r="HM1108" s="48"/>
      <c r="HN1108" s="48"/>
      <c r="HO1108" s="48"/>
      <c r="HP1108" s="48"/>
      <c r="HQ1108" s="48"/>
      <c r="HR1108" s="48"/>
      <c r="HS1108" s="48"/>
      <c r="HT1108" s="48"/>
      <c r="HU1108" s="48"/>
      <c r="HV1108" s="48"/>
      <c r="HW1108" s="48"/>
      <c r="HX1108" s="48"/>
      <c r="HY1108" s="48"/>
      <c r="HZ1108" s="48"/>
      <c r="IA1108" s="48"/>
      <c r="IB1108" s="48"/>
      <c r="IC1108" s="48"/>
      <c r="ID1108" s="48"/>
      <c r="IE1108" s="48"/>
      <c r="IF1108" s="48"/>
      <c r="IG1108" s="48"/>
      <c r="IH1108" s="48"/>
      <c r="II1108" s="48"/>
      <c r="IJ1108" s="48"/>
      <c r="IK1108" s="48"/>
      <c r="IL1108" s="48"/>
      <c r="IM1108" s="48"/>
      <c r="IN1108" s="48"/>
      <c r="IO1108" s="48"/>
      <c r="IP1108" s="48"/>
      <c r="IQ1108" s="48"/>
      <c r="IR1108" s="48"/>
      <c r="IS1108" s="48"/>
      <c r="IT1108" s="48"/>
      <c r="IU1108" s="48"/>
      <c r="IV1108" s="48"/>
    </row>
    <row r="1109" spans="2:256" x14ac:dyDescent="0.2">
      <c r="B1109" s="48"/>
      <c r="C1109" s="48"/>
      <c r="D1109" s="48"/>
      <c r="E1109" s="48"/>
      <c r="F1109" s="48"/>
      <c r="G1109" s="48"/>
      <c r="H1109" s="48"/>
      <c r="I1109" s="48"/>
      <c r="J1109" s="48"/>
      <c r="K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c r="GT1109" s="48"/>
      <c r="GU1109" s="48"/>
      <c r="GV1109" s="48"/>
      <c r="GW1109" s="48"/>
      <c r="GX1109" s="48"/>
      <c r="GY1109" s="48"/>
      <c r="GZ1109" s="48"/>
      <c r="HA1109" s="48"/>
      <c r="HB1109" s="48"/>
      <c r="HC1109" s="48"/>
      <c r="HD1109" s="48"/>
      <c r="HE1109" s="48"/>
      <c r="HF1109" s="48"/>
      <c r="HG1109" s="48"/>
      <c r="HH1109" s="48"/>
      <c r="HI1109" s="48"/>
      <c r="HJ1109" s="48"/>
      <c r="HK1109" s="48"/>
      <c r="HL1109" s="48"/>
      <c r="HM1109" s="48"/>
      <c r="HN1109" s="48"/>
      <c r="HO1109" s="48"/>
      <c r="HP1109" s="48"/>
      <c r="HQ1109" s="48"/>
      <c r="HR1109" s="48"/>
      <c r="HS1109" s="48"/>
      <c r="HT1109" s="48"/>
      <c r="HU1109" s="48"/>
      <c r="HV1109" s="48"/>
      <c r="HW1109" s="48"/>
      <c r="HX1109" s="48"/>
      <c r="HY1109" s="48"/>
      <c r="HZ1109" s="48"/>
      <c r="IA1109" s="48"/>
      <c r="IB1109" s="48"/>
      <c r="IC1109" s="48"/>
      <c r="ID1109" s="48"/>
      <c r="IE1109" s="48"/>
      <c r="IF1109" s="48"/>
      <c r="IG1109" s="48"/>
      <c r="IH1109" s="48"/>
      <c r="II1109" s="48"/>
      <c r="IJ1109" s="48"/>
      <c r="IK1109" s="48"/>
      <c r="IL1109" s="48"/>
      <c r="IM1109" s="48"/>
      <c r="IN1109" s="48"/>
      <c r="IO1109" s="48"/>
      <c r="IP1109" s="48"/>
      <c r="IQ1109" s="48"/>
      <c r="IR1109" s="48"/>
      <c r="IS1109" s="48"/>
      <c r="IT1109" s="48"/>
      <c r="IU1109" s="48"/>
      <c r="IV1109" s="48"/>
    </row>
    <row r="1110" spans="2:256" x14ac:dyDescent="0.2">
      <c r="B1110" s="48"/>
      <c r="C1110" s="48"/>
      <c r="D1110" s="48"/>
      <c r="E1110" s="48"/>
      <c r="F1110" s="48"/>
      <c r="G1110" s="48"/>
      <c r="H1110" s="48"/>
      <c r="I1110" s="48"/>
      <c r="J1110" s="48"/>
      <c r="K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M1110" s="48"/>
      <c r="EN1110" s="48"/>
      <c r="EO1110" s="48"/>
      <c r="EP1110" s="48"/>
      <c r="EQ1110" s="48"/>
      <c r="ER1110" s="48"/>
      <c r="ES1110" s="48"/>
      <c r="ET1110" s="48"/>
      <c r="EU1110" s="48"/>
      <c r="EV1110" s="48"/>
      <c r="EW1110" s="48"/>
      <c r="EX1110" s="48"/>
      <c r="EY1110" s="48"/>
      <c r="EZ1110" s="48"/>
      <c r="FA1110" s="48"/>
      <c r="FB1110" s="48"/>
      <c r="FC1110" s="48"/>
      <c r="FD1110" s="48"/>
      <c r="FE1110" s="48"/>
      <c r="FF1110" s="48"/>
      <c r="FG1110" s="48"/>
      <c r="FH1110" s="48"/>
      <c r="FI1110" s="48"/>
      <c r="FJ1110" s="48"/>
      <c r="FK1110" s="48"/>
      <c r="FL1110" s="48"/>
      <c r="FM1110" s="48"/>
      <c r="FN1110" s="48"/>
      <c r="FO1110" s="48"/>
      <c r="FP1110" s="48"/>
      <c r="FQ1110" s="48"/>
      <c r="FR1110" s="48"/>
      <c r="FS1110" s="48"/>
      <c r="FT1110" s="48"/>
      <c r="FU1110" s="48"/>
      <c r="FV1110" s="48"/>
      <c r="FW1110" s="48"/>
      <c r="FX1110" s="48"/>
      <c r="FY1110" s="48"/>
      <c r="FZ1110" s="48"/>
      <c r="GA1110" s="48"/>
      <c r="GB1110" s="48"/>
      <c r="GC1110" s="48"/>
      <c r="GD1110" s="48"/>
      <c r="GE1110" s="48"/>
      <c r="GF1110" s="48"/>
      <c r="GG1110" s="48"/>
      <c r="GH1110" s="48"/>
      <c r="GI1110" s="48"/>
      <c r="GJ1110" s="48"/>
      <c r="GK1110" s="48"/>
      <c r="GL1110" s="48"/>
      <c r="GM1110" s="48"/>
      <c r="GN1110" s="48"/>
      <c r="GO1110" s="48"/>
      <c r="GP1110" s="48"/>
      <c r="GQ1110" s="48"/>
      <c r="GR1110" s="48"/>
      <c r="GS1110" s="48"/>
      <c r="GT1110" s="48"/>
      <c r="GU1110" s="48"/>
      <c r="GV1110" s="48"/>
      <c r="GW1110" s="48"/>
      <c r="GX1110" s="48"/>
      <c r="GY1110" s="48"/>
      <c r="GZ1110" s="48"/>
      <c r="HA1110" s="48"/>
      <c r="HB1110" s="48"/>
      <c r="HC1110" s="48"/>
      <c r="HD1110" s="48"/>
      <c r="HE1110" s="48"/>
      <c r="HF1110" s="48"/>
      <c r="HG1110" s="48"/>
      <c r="HH1110" s="48"/>
      <c r="HI1110" s="48"/>
      <c r="HJ1110" s="48"/>
      <c r="HK1110" s="48"/>
      <c r="HL1110" s="48"/>
      <c r="HM1110" s="48"/>
      <c r="HN1110" s="48"/>
      <c r="HO1110" s="48"/>
      <c r="HP1110" s="48"/>
      <c r="HQ1110" s="48"/>
      <c r="HR1110" s="48"/>
      <c r="HS1110" s="48"/>
      <c r="HT1110" s="48"/>
      <c r="HU1110" s="48"/>
      <c r="HV1110" s="48"/>
      <c r="HW1110" s="48"/>
      <c r="HX1110" s="48"/>
      <c r="HY1110" s="48"/>
      <c r="HZ1110" s="48"/>
      <c r="IA1110" s="48"/>
      <c r="IB1110" s="48"/>
      <c r="IC1110" s="48"/>
      <c r="ID1110" s="48"/>
      <c r="IE1110" s="48"/>
      <c r="IF1110" s="48"/>
      <c r="IG1110" s="48"/>
      <c r="IH1110" s="48"/>
      <c r="II1110" s="48"/>
      <c r="IJ1110" s="48"/>
      <c r="IK1110" s="48"/>
      <c r="IL1110" s="48"/>
      <c r="IM1110" s="48"/>
      <c r="IN1110" s="48"/>
      <c r="IO1110" s="48"/>
      <c r="IP1110" s="48"/>
      <c r="IQ1110" s="48"/>
      <c r="IR1110" s="48"/>
      <c r="IS1110" s="48"/>
      <c r="IT1110" s="48"/>
      <c r="IU1110" s="48"/>
      <c r="IV1110" s="48"/>
    </row>
    <row r="1111" spans="2:256" x14ac:dyDescent="0.2">
      <c r="B1111" s="48"/>
      <c r="C1111" s="48"/>
      <c r="D1111" s="48"/>
      <c r="E1111" s="48"/>
      <c r="F1111" s="48"/>
      <c r="G1111" s="48"/>
      <c r="H1111" s="48"/>
      <c r="I1111" s="48"/>
      <c r="J1111" s="48"/>
      <c r="K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c r="GT1111" s="48"/>
      <c r="GU1111" s="48"/>
      <c r="GV1111" s="48"/>
      <c r="GW1111" s="48"/>
      <c r="GX1111" s="48"/>
      <c r="GY1111" s="48"/>
      <c r="GZ1111" s="48"/>
      <c r="HA1111" s="48"/>
      <c r="HB1111" s="48"/>
      <c r="HC1111" s="48"/>
      <c r="HD1111" s="48"/>
      <c r="HE1111" s="48"/>
      <c r="HF1111" s="48"/>
      <c r="HG1111" s="48"/>
      <c r="HH1111" s="48"/>
      <c r="HI1111" s="48"/>
      <c r="HJ1111" s="48"/>
      <c r="HK1111" s="48"/>
      <c r="HL1111" s="48"/>
      <c r="HM1111" s="48"/>
      <c r="HN1111" s="48"/>
      <c r="HO1111" s="48"/>
      <c r="HP1111" s="48"/>
      <c r="HQ1111" s="48"/>
      <c r="HR1111" s="48"/>
      <c r="HS1111" s="48"/>
      <c r="HT1111" s="48"/>
      <c r="HU1111" s="48"/>
      <c r="HV1111" s="48"/>
      <c r="HW1111" s="48"/>
      <c r="HX1111" s="48"/>
      <c r="HY1111" s="48"/>
      <c r="HZ1111" s="48"/>
      <c r="IA1111" s="48"/>
      <c r="IB1111" s="48"/>
      <c r="IC1111" s="48"/>
      <c r="ID1111" s="48"/>
      <c r="IE1111" s="48"/>
      <c r="IF1111" s="48"/>
      <c r="IG1111" s="48"/>
      <c r="IH1111" s="48"/>
      <c r="II1111" s="48"/>
      <c r="IJ1111" s="48"/>
      <c r="IK1111" s="48"/>
      <c r="IL1111" s="48"/>
      <c r="IM1111" s="48"/>
      <c r="IN1111" s="48"/>
      <c r="IO1111" s="48"/>
      <c r="IP1111" s="48"/>
      <c r="IQ1111" s="48"/>
      <c r="IR1111" s="48"/>
      <c r="IS1111" s="48"/>
      <c r="IT1111" s="48"/>
      <c r="IU1111" s="48"/>
      <c r="IV1111" s="48"/>
    </row>
    <row r="1112" spans="2:256" x14ac:dyDescent="0.2">
      <c r="B1112" s="48"/>
      <c r="C1112" s="48"/>
      <c r="D1112" s="48"/>
      <c r="E1112" s="48"/>
      <c r="F1112" s="48"/>
      <c r="G1112" s="48"/>
      <c r="H1112" s="48"/>
      <c r="I1112" s="48"/>
      <c r="J1112" s="48"/>
      <c r="K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M1112" s="48"/>
      <c r="EN1112" s="48"/>
      <c r="EO1112" s="48"/>
      <c r="EP1112" s="48"/>
      <c r="EQ1112" s="48"/>
      <c r="ER1112" s="48"/>
      <c r="ES1112" s="48"/>
      <c r="ET1112" s="48"/>
      <c r="EU1112" s="48"/>
      <c r="EV1112" s="48"/>
      <c r="EW1112" s="48"/>
      <c r="EX1112" s="48"/>
      <c r="EY1112" s="48"/>
      <c r="EZ1112" s="48"/>
      <c r="FA1112" s="48"/>
      <c r="FB1112" s="48"/>
      <c r="FC1112" s="48"/>
      <c r="FD1112" s="48"/>
      <c r="FE1112" s="48"/>
      <c r="FF1112" s="48"/>
      <c r="FG1112" s="48"/>
      <c r="FH1112" s="48"/>
      <c r="FI1112" s="48"/>
      <c r="FJ1112" s="48"/>
      <c r="FK1112" s="48"/>
      <c r="FL1112" s="48"/>
      <c r="FM1112" s="48"/>
      <c r="FN1112" s="48"/>
      <c r="FO1112" s="48"/>
      <c r="FP1112" s="48"/>
      <c r="FQ1112" s="48"/>
      <c r="FR1112" s="48"/>
      <c r="FS1112" s="48"/>
      <c r="FT1112" s="48"/>
      <c r="FU1112" s="48"/>
      <c r="FV1112" s="48"/>
      <c r="FW1112" s="48"/>
      <c r="FX1112" s="48"/>
      <c r="FY1112" s="48"/>
      <c r="FZ1112" s="48"/>
      <c r="GA1112" s="48"/>
      <c r="GB1112" s="48"/>
      <c r="GC1112" s="48"/>
      <c r="GD1112" s="48"/>
      <c r="GE1112" s="48"/>
      <c r="GF1112" s="48"/>
      <c r="GG1112" s="48"/>
      <c r="GH1112" s="48"/>
      <c r="GI1112" s="48"/>
      <c r="GJ1112" s="48"/>
      <c r="GK1112" s="48"/>
      <c r="GL1112" s="48"/>
      <c r="GM1112" s="48"/>
      <c r="GN1112" s="48"/>
      <c r="GO1112" s="48"/>
      <c r="GP1112" s="48"/>
      <c r="GQ1112" s="48"/>
      <c r="GR1112" s="48"/>
      <c r="GS1112" s="48"/>
      <c r="GT1112" s="48"/>
      <c r="GU1112" s="48"/>
      <c r="GV1112" s="48"/>
      <c r="GW1112" s="48"/>
      <c r="GX1112" s="48"/>
      <c r="GY1112" s="48"/>
      <c r="GZ1112" s="48"/>
      <c r="HA1112" s="48"/>
      <c r="HB1112" s="48"/>
      <c r="HC1112" s="48"/>
      <c r="HD1112" s="48"/>
      <c r="HE1112" s="48"/>
      <c r="HF1112" s="48"/>
      <c r="HG1112" s="48"/>
      <c r="HH1112" s="48"/>
      <c r="HI1112" s="48"/>
      <c r="HJ1112" s="48"/>
      <c r="HK1112" s="48"/>
      <c r="HL1112" s="48"/>
      <c r="HM1112" s="48"/>
      <c r="HN1112" s="48"/>
      <c r="HO1112" s="48"/>
      <c r="HP1112" s="48"/>
      <c r="HQ1112" s="48"/>
      <c r="HR1112" s="48"/>
      <c r="HS1112" s="48"/>
      <c r="HT1112" s="48"/>
      <c r="HU1112" s="48"/>
      <c r="HV1112" s="48"/>
      <c r="HW1112" s="48"/>
      <c r="HX1112" s="48"/>
      <c r="HY1112" s="48"/>
      <c r="HZ1112" s="48"/>
      <c r="IA1112" s="48"/>
      <c r="IB1112" s="48"/>
      <c r="IC1112" s="48"/>
      <c r="ID1112" s="48"/>
      <c r="IE1112" s="48"/>
      <c r="IF1112" s="48"/>
      <c r="IG1112" s="48"/>
      <c r="IH1112" s="48"/>
      <c r="II1112" s="48"/>
      <c r="IJ1112" s="48"/>
      <c r="IK1112" s="48"/>
      <c r="IL1112" s="48"/>
      <c r="IM1112" s="48"/>
      <c r="IN1112" s="48"/>
      <c r="IO1112" s="48"/>
      <c r="IP1112" s="48"/>
      <c r="IQ1112" s="48"/>
      <c r="IR1112" s="48"/>
      <c r="IS1112" s="48"/>
      <c r="IT1112" s="48"/>
      <c r="IU1112" s="48"/>
      <c r="IV1112" s="48"/>
    </row>
    <row r="1113" spans="2:256" x14ac:dyDescent="0.2">
      <c r="B1113" s="48"/>
      <c r="C1113" s="48"/>
      <c r="D1113" s="48"/>
      <c r="E1113" s="48"/>
      <c r="F1113" s="48"/>
      <c r="G1113" s="48"/>
      <c r="H1113" s="48"/>
      <c r="I1113" s="48"/>
      <c r="J1113" s="48"/>
      <c r="K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48"/>
      <c r="GT1113" s="48"/>
      <c r="GU1113" s="48"/>
      <c r="GV1113" s="48"/>
      <c r="GW1113" s="48"/>
      <c r="GX1113" s="48"/>
      <c r="GY1113" s="48"/>
      <c r="GZ1113" s="48"/>
      <c r="HA1113" s="48"/>
      <c r="HB1113" s="48"/>
      <c r="HC1113" s="48"/>
      <c r="HD1113" s="48"/>
      <c r="HE1113" s="48"/>
      <c r="HF1113" s="48"/>
      <c r="HG1113" s="48"/>
      <c r="HH1113" s="48"/>
      <c r="HI1113" s="48"/>
      <c r="HJ1113" s="48"/>
      <c r="HK1113" s="48"/>
      <c r="HL1113" s="48"/>
      <c r="HM1113" s="48"/>
      <c r="HN1113" s="48"/>
      <c r="HO1113" s="48"/>
      <c r="HP1113" s="48"/>
      <c r="HQ1113" s="48"/>
      <c r="HR1113" s="48"/>
      <c r="HS1113" s="48"/>
      <c r="HT1113" s="48"/>
      <c r="HU1113" s="48"/>
      <c r="HV1113" s="48"/>
      <c r="HW1113" s="48"/>
      <c r="HX1113" s="48"/>
      <c r="HY1113" s="48"/>
      <c r="HZ1113" s="48"/>
      <c r="IA1113" s="48"/>
      <c r="IB1113" s="48"/>
      <c r="IC1113" s="48"/>
      <c r="ID1113" s="48"/>
      <c r="IE1113" s="48"/>
      <c r="IF1113" s="48"/>
      <c r="IG1113" s="48"/>
      <c r="IH1113" s="48"/>
      <c r="II1113" s="48"/>
      <c r="IJ1113" s="48"/>
      <c r="IK1113" s="48"/>
      <c r="IL1113" s="48"/>
      <c r="IM1113" s="48"/>
      <c r="IN1113" s="48"/>
      <c r="IO1113" s="48"/>
      <c r="IP1113" s="48"/>
      <c r="IQ1113" s="48"/>
      <c r="IR1113" s="48"/>
      <c r="IS1113" s="48"/>
      <c r="IT1113" s="48"/>
      <c r="IU1113" s="48"/>
      <c r="IV1113" s="48"/>
    </row>
    <row r="1114" spans="2:256" x14ac:dyDescent="0.2">
      <c r="B1114" s="48"/>
      <c r="C1114" s="48"/>
      <c r="D1114" s="48"/>
      <c r="E1114" s="48"/>
      <c r="F1114" s="48"/>
      <c r="G1114" s="48"/>
      <c r="H1114" s="48"/>
      <c r="I1114" s="48"/>
      <c r="J1114" s="48"/>
      <c r="K1114" s="48"/>
      <c r="O1114" s="48"/>
      <c r="P1114" s="48"/>
      <c r="Q1114" s="48"/>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c r="EF1114" s="48"/>
      <c r="EG1114" s="48"/>
      <c r="EH1114" s="48"/>
      <c r="EI1114" s="48"/>
      <c r="EJ1114" s="48"/>
      <c r="EK1114" s="48"/>
      <c r="EL1114" s="48"/>
      <c r="EM1114" s="48"/>
      <c r="EN1114" s="48"/>
      <c r="EO1114" s="48"/>
      <c r="EP1114" s="48"/>
      <c r="EQ1114" s="48"/>
      <c r="ER1114" s="48"/>
      <c r="ES1114" s="48"/>
      <c r="ET1114" s="48"/>
      <c r="EU1114" s="48"/>
      <c r="EV1114" s="48"/>
      <c r="EW1114" s="48"/>
      <c r="EX1114" s="48"/>
      <c r="EY1114" s="48"/>
      <c r="EZ1114" s="48"/>
      <c r="FA1114" s="48"/>
      <c r="FB1114" s="48"/>
      <c r="FC1114" s="48"/>
      <c r="FD1114" s="48"/>
      <c r="FE1114" s="48"/>
      <c r="FF1114" s="48"/>
      <c r="FG1114" s="48"/>
      <c r="FH1114" s="48"/>
      <c r="FI1114" s="48"/>
      <c r="FJ1114" s="48"/>
      <c r="FK1114" s="48"/>
      <c r="FL1114" s="48"/>
      <c r="FM1114" s="48"/>
      <c r="FN1114" s="48"/>
      <c r="FO1114" s="48"/>
      <c r="FP1114" s="48"/>
      <c r="FQ1114" s="48"/>
      <c r="FR1114" s="48"/>
      <c r="FS1114" s="48"/>
      <c r="FT1114" s="48"/>
      <c r="FU1114" s="48"/>
      <c r="FV1114" s="48"/>
      <c r="FW1114" s="48"/>
      <c r="FX1114" s="48"/>
      <c r="FY1114" s="48"/>
      <c r="FZ1114" s="48"/>
      <c r="GA1114" s="48"/>
      <c r="GB1114" s="48"/>
      <c r="GC1114" s="48"/>
      <c r="GD1114" s="48"/>
      <c r="GE1114" s="48"/>
      <c r="GF1114" s="48"/>
      <c r="GG1114" s="48"/>
      <c r="GH1114" s="48"/>
      <c r="GI1114" s="48"/>
      <c r="GJ1114" s="48"/>
      <c r="GK1114" s="48"/>
      <c r="GL1114" s="48"/>
      <c r="GM1114" s="48"/>
      <c r="GN1114" s="48"/>
      <c r="GO1114" s="48"/>
      <c r="GP1114" s="48"/>
      <c r="GQ1114" s="48"/>
      <c r="GR1114" s="48"/>
      <c r="GS1114" s="48"/>
      <c r="GT1114" s="48"/>
      <c r="GU1114" s="48"/>
      <c r="GV1114" s="48"/>
      <c r="GW1114" s="48"/>
      <c r="GX1114" s="48"/>
      <c r="GY1114" s="48"/>
      <c r="GZ1114" s="48"/>
      <c r="HA1114" s="48"/>
      <c r="HB1114" s="48"/>
      <c r="HC1114" s="48"/>
      <c r="HD1114" s="48"/>
      <c r="HE1114" s="48"/>
      <c r="HF1114" s="48"/>
      <c r="HG1114" s="48"/>
      <c r="HH1114" s="48"/>
      <c r="HI1114" s="48"/>
      <c r="HJ1114" s="48"/>
      <c r="HK1114" s="48"/>
      <c r="HL1114" s="48"/>
      <c r="HM1114" s="48"/>
      <c r="HN1114" s="48"/>
      <c r="HO1114" s="48"/>
      <c r="HP1114" s="48"/>
      <c r="HQ1114" s="48"/>
      <c r="HR1114" s="48"/>
      <c r="HS1114" s="48"/>
      <c r="HT1114" s="48"/>
      <c r="HU1114" s="48"/>
      <c r="HV1114" s="48"/>
      <c r="HW1114" s="48"/>
      <c r="HX1114" s="48"/>
      <c r="HY1114" s="48"/>
      <c r="HZ1114" s="48"/>
      <c r="IA1114" s="48"/>
      <c r="IB1114" s="48"/>
      <c r="IC1114" s="48"/>
      <c r="ID1114" s="48"/>
      <c r="IE1114" s="48"/>
      <c r="IF1114" s="48"/>
      <c r="IG1114" s="48"/>
      <c r="IH1114" s="48"/>
      <c r="II1114" s="48"/>
      <c r="IJ1114" s="48"/>
      <c r="IK1114" s="48"/>
      <c r="IL1114" s="48"/>
      <c r="IM1114" s="48"/>
      <c r="IN1114" s="48"/>
      <c r="IO1114" s="48"/>
      <c r="IP1114" s="48"/>
      <c r="IQ1114" s="48"/>
      <c r="IR1114" s="48"/>
      <c r="IS1114" s="48"/>
      <c r="IT1114" s="48"/>
      <c r="IU1114" s="48"/>
      <c r="IV1114" s="48"/>
    </row>
    <row r="1115" spans="2:256" x14ac:dyDescent="0.2">
      <c r="B1115" s="48"/>
      <c r="C1115" s="48"/>
      <c r="D1115" s="48"/>
      <c r="E1115" s="48"/>
      <c r="F1115" s="48"/>
      <c r="G1115" s="48"/>
      <c r="H1115" s="48"/>
      <c r="I1115" s="48"/>
      <c r="J1115" s="48"/>
      <c r="K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c r="GT1115" s="48"/>
      <c r="GU1115" s="48"/>
      <c r="GV1115" s="48"/>
      <c r="GW1115" s="48"/>
      <c r="GX1115" s="48"/>
      <c r="GY1115" s="48"/>
      <c r="GZ1115" s="48"/>
      <c r="HA1115" s="48"/>
      <c r="HB1115" s="48"/>
      <c r="HC1115" s="48"/>
      <c r="HD1115" s="48"/>
      <c r="HE1115" s="48"/>
      <c r="HF1115" s="48"/>
      <c r="HG1115" s="48"/>
      <c r="HH1115" s="48"/>
      <c r="HI1115" s="48"/>
      <c r="HJ1115" s="48"/>
      <c r="HK1115" s="48"/>
      <c r="HL1115" s="48"/>
      <c r="HM1115" s="48"/>
      <c r="HN1115" s="48"/>
      <c r="HO1115" s="48"/>
      <c r="HP1115" s="48"/>
      <c r="HQ1115" s="48"/>
      <c r="HR1115" s="48"/>
      <c r="HS1115" s="48"/>
      <c r="HT1115" s="48"/>
      <c r="HU1115" s="48"/>
      <c r="HV1115" s="48"/>
      <c r="HW1115" s="48"/>
      <c r="HX1115" s="48"/>
      <c r="HY1115" s="48"/>
      <c r="HZ1115" s="48"/>
      <c r="IA1115" s="48"/>
      <c r="IB1115" s="48"/>
      <c r="IC1115" s="48"/>
      <c r="ID1115" s="48"/>
      <c r="IE1115" s="48"/>
      <c r="IF1115" s="48"/>
      <c r="IG1115" s="48"/>
      <c r="IH1115" s="48"/>
      <c r="II1115" s="48"/>
      <c r="IJ1115" s="48"/>
      <c r="IK1115" s="48"/>
      <c r="IL1115" s="48"/>
      <c r="IM1115" s="48"/>
      <c r="IN1115" s="48"/>
      <c r="IO1115" s="48"/>
      <c r="IP1115" s="48"/>
      <c r="IQ1115" s="48"/>
      <c r="IR1115" s="48"/>
      <c r="IS1115" s="48"/>
      <c r="IT1115" s="48"/>
      <c r="IU1115" s="48"/>
      <c r="IV1115" s="48"/>
    </row>
    <row r="1116" spans="2:256" x14ac:dyDescent="0.2">
      <c r="B1116" s="48"/>
      <c r="C1116" s="48"/>
      <c r="D1116" s="48"/>
      <c r="E1116" s="48"/>
      <c r="F1116" s="48"/>
      <c r="G1116" s="48"/>
      <c r="H1116" s="48"/>
      <c r="I1116" s="48"/>
      <c r="J1116" s="48"/>
      <c r="K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M1116" s="48"/>
      <c r="EN1116" s="48"/>
      <c r="EO1116" s="48"/>
      <c r="EP1116" s="48"/>
      <c r="EQ1116" s="48"/>
      <c r="ER1116" s="48"/>
      <c r="ES1116" s="48"/>
      <c r="ET1116" s="48"/>
      <c r="EU1116" s="48"/>
      <c r="EV1116" s="48"/>
      <c r="EW1116" s="48"/>
      <c r="EX1116" s="48"/>
      <c r="EY1116" s="48"/>
      <c r="EZ1116" s="48"/>
      <c r="FA1116" s="48"/>
      <c r="FB1116" s="48"/>
      <c r="FC1116" s="48"/>
      <c r="FD1116" s="48"/>
      <c r="FE1116" s="48"/>
      <c r="FF1116" s="48"/>
      <c r="FG1116" s="48"/>
      <c r="FH1116" s="48"/>
      <c r="FI1116" s="48"/>
      <c r="FJ1116" s="48"/>
      <c r="FK1116" s="48"/>
      <c r="FL1116" s="48"/>
      <c r="FM1116" s="48"/>
      <c r="FN1116" s="48"/>
      <c r="FO1116" s="48"/>
      <c r="FP1116" s="48"/>
      <c r="FQ1116" s="48"/>
      <c r="FR1116" s="48"/>
      <c r="FS1116" s="48"/>
      <c r="FT1116" s="48"/>
      <c r="FU1116" s="48"/>
      <c r="FV1116" s="48"/>
      <c r="FW1116" s="48"/>
      <c r="FX1116" s="48"/>
      <c r="FY1116" s="48"/>
      <c r="FZ1116" s="48"/>
      <c r="GA1116" s="48"/>
      <c r="GB1116" s="48"/>
      <c r="GC1116" s="48"/>
      <c r="GD1116" s="48"/>
      <c r="GE1116" s="48"/>
      <c r="GF1116" s="48"/>
      <c r="GG1116" s="48"/>
      <c r="GH1116" s="48"/>
      <c r="GI1116" s="48"/>
      <c r="GJ1116" s="48"/>
      <c r="GK1116" s="48"/>
      <c r="GL1116" s="48"/>
      <c r="GM1116" s="48"/>
      <c r="GN1116" s="48"/>
      <c r="GO1116" s="48"/>
      <c r="GP1116" s="48"/>
      <c r="GQ1116" s="48"/>
      <c r="GR1116" s="48"/>
      <c r="GS1116" s="48"/>
      <c r="GT1116" s="48"/>
      <c r="GU1116" s="48"/>
      <c r="GV1116" s="48"/>
      <c r="GW1116" s="48"/>
      <c r="GX1116" s="48"/>
      <c r="GY1116" s="48"/>
      <c r="GZ1116" s="48"/>
      <c r="HA1116" s="48"/>
      <c r="HB1116" s="48"/>
      <c r="HC1116" s="48"/>
      <c r="HD1116" s="48"/>
      <c r="HE1116" s="48"/>
      <c r="HF1116" s="48"/>
      <c r="HG1116" s="48"/>
      <c r="HH1116" s="48"/>
      <c r="HI1116" s="48"/>
      <c r="HJ1116" s="48"/>
      <c r="HK1116" s="48"/>
      <c r="HL1116" s="48"/>
      <c r="HM1116" s="48"/>
      <c r="HN1116" s="48"/>
      <c r="HO1116" s="48"/>
      <c r="HP1116" s="48"/>
      <c r="HQ1116" s="48"/>
      <c r="HR1116" s="48"/>
      <c r="HS1116" s="48"/>
      <c r="HT1116" s="48"/>
      <c r="HU1116" s="48"/>
      <c r="HV1116" s="48"/>
      <c r="HW1116" s="48"/>
      <c r="HX1116" s="48"/>
      <c r="HY1116" s="48"/>
      <c r="HZ1116" s="48"/>
      <c r="IA1116" s="48"/>
      <c r="IB1116" s="48"/>
      <c r="IC1116" s="48"/>
      <c r="ID1116" s="48"/>
      <c r="IE1116" s="48"/>
      <c r="IF1116" s="48"/>
      <c r="IG1116" s="48"/>
      <c r="IH1116" s="48"/>
      <c r="II1116" s="48"/>
      <c r="IJ1116" s="48"/>
      <c r="IK1116" s="48"/>
      <c r="IL1116" s="48"/>
      <c r="IM1116" s="48"/>
      <c r="IN1116" s="48"/>
      <c r="IO1116" s="48"/>
      <c r="IP1116" s="48"/>
      <c r="IQ1116" s="48"/>
      <c r="IR1116" s="48"/>
      <c r="IS1116" s="48"/>
      <c r="IT1116" s="48"/>
      <c r="IU1116" s="48"/>
      <c r="IV1116" s="48"/>
    </row>
    <row r="1117" spans="2:256" x14ac:dyDescent="0.2">
      <c r="B1117" s="48"/>
      <c r="C1117" s="48"/>
      <c r="D1117" s="48"/>
      <c r="E1117" s="48"/>
      <c r="F1117" s="48"/>
      <c r="G1117" s="48"/>
      <c r="H1117" s="48"/>
      <c r="I1117" s="48"/>
      <c r="J1117" s="48"/>
      <c r="K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c r="GT1117" s="48"/>
      <c r="GU1117" s="48"/>
      <c r="GV1117" s="48"/>
      <c r="GW1117" s="48"/>
      <c r="GX1117" s="48"/>
      <c r="GY1117" s="48"/>
      <c r="GZ1117" s="48"/>
      <c r="HA1117" s="48"/>
      <c r="HB1117" s="48"/>
      <c r="HC1117" s="48"/>
      <c r="HD1117" s="48"/>
      <c r="HE1117" s="48"/>
      <c r="HF1117" s="48"/>
      <c r="HG1117" s="48"/>
      <c r="HH1117" s="48"/>
      <c r="HI1117" s="48"/>
      <c r="HJ1117" s="48"/>
      <c r="HK1117" s="48"/>
      <c r="HL1117" s="48"/>
      <c r="HM1117" s="48"/>
      <c r="HN1117" s="48"/>
      <c r="HO1117" s="48"/>
      <c r="HP1117" s="48"/>
      <c r="HQ1117" s="48"/>
      <c r="HR1117" s="48"/>
      <c r="HS1117" s="48"/>
      <c r="HT1117" s="48"/>
      <c r="HU1117" s="48"/>
      <c r="HV1117" s="48"/>
      <c r="HW1117" s="48"/>
      <c r="HX1117" s="48"/>
      <c r="HY1117" s="48"/>
      <c r="HZ1117" s="48"/>
      <c r="IA1117" s="48"/>
      <c r="IB1117" s="48"/>
      <c r="IC1117" s="48"/>
      <c r="ID1117" s="48"/>
      <c r="IE1117" s="48"/>
      <c r="IF1117" s="48"/>
      <c r="IG1117" s="48"/>
      <c r="IH1117" s="48"/>
      <c r="II1117" s="48"/>
      <c r="IJ1117" s="48"/>
      <c r="IK1117" s="48"/>
      <c r="IL1117" s="48"/>
      <c r="IM1117" s="48"/>
      <c r="IN1117" s="48"/>
      <c r="IO1117" s="48"/>
      <c r="IP1117" s="48"/>
      <c r="IQ1117" s="48"/>
      <c r="IR1117" s="48"/>
      <c r="IS1117" s="48"/>
      <c r="IT1117" s="48"/>
      <c r="IU1117" s="48"/>
      <c r="IV1117" s="48"/>
    </row>
    <row r="1118" spans="2:256" x14ac:dyDescent="0.2">
      <c r="B1118" s="48"/>
      <c r="C1118" s="48"/>
      <c r="D1118" s="48"/>
      <c r="E1118" s="48"/>
      <c r="F1118" s="48"/>
      <c r="G1118" s="48"/>
      <c r="H1118" s="48"/>
      <c r="I1118" s="48"/>
      <c r="J1118" s="48"/>
      <c r="K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c r="EF1118" s="48"/>
      <c r="EG1118" s="48"/>
      <c r="EH1118" s="48"/>
      <c r="EI1118" s="48"/>
      <c r="EJ1118" s="48"/>
      <c r="EK1118" s="48"/>
      <c r="EL1118" s="48"/>
      <c r="EM1118" s="48"/>
      <c r="EN1118" s="48"/>
      <c r="EO1118" s="48"/>
      <c r="EP1118" s="48"/>
      <c r="EQ1118" s="48"/>
      <c r="ER1118" s="48"/>
      <c r="ES1118" s="48"/>
      <c r="ET1118" s="48"/>
      <c r="EU1118" s="48"/>
      <c r="EV1118" s="48"/>
      <c r="EW1118" s="48"/>
      <c r="EX1118" s="48"/>
      <c r="EY1118" s="48"/>
      <c r="EZ1118" s="48"/>
      <c r="FA1118" s="48"/>
      <c r="FB1118" s="48"/>
      <c r="FC1118" s="48"/>
      <c r="FD1118" s="48"/>
      <c r="FE1118" s="48"/>
      <c r="FF1118" s="48"/>
      <c r="FG1118" s="48"/>
      <c r="FH1118" s="48"/>
      <c r="FI1118" s="48"/>
      <c r="FJ1118" s="48"/>
      <c r="FK1118" s="48"/>
      <c r="FL1118" s="48"/>
      <c r="FM1118" s="48"/>
      <c r="FN1118" s="48"/>
      <c r="FO1118" s="48"/>
      <c r="FP1118" s="48"/>
      <c r="FQ1118" s="48"/>
      <c r="FR1118" s="48"/>
      <c r="FS1118" s="48"/>
      <c r="FT1118" s="48"/>
      <c r="FU1118" s="48"/>
      <c r="FV1118" s="48"/>
      <c r="FW1118" s="48"/>
      <c r="FX1118" s="48"/>
      <c r="FY1118" s="48"/>
      <c r="FZ1118" s="48"/>
      <c r="GA1118" s="48"/>
      <c r="GB1118" s="48"/>
      <c r="GC1118" s="48"/>
      <c r="GD1118" s="48"/>
      <c r="GE1118" s="48"/>
      <c r="GF1118" s="48"/>
      <c r="GG1118" s="48"/>
      <c r="GH1118" s="48"/>
      <c r="GI1118" s="48"/>
      <c r="GJ1118" s="48"/>
      <c r="GK1118" s="48"/>
      <c r="GL1118" s="48"/>
      <c r="GM1118" s="48"/>
      <c r="GN1118" s="48"/>
      <c r="GO1118" s="48"/>
      <c r="GP1118" s="48"/>
      <c r="GQ1118" s="48"/>
      <c r="GR1118" s="48"/>
      <c r="GS1118" s="48"/>
      <c r="GT1118" s="48"/>
      <c r="GU1118" s="48"/>
      <c r="GV1118" s="48"/>
      <c r="GW1118" s="48"/>
      <c r="GX1118" s="48"/>
      <c r="GY1118" s="48"/>
      <c r="GZ1118" s="48"/>
      <c r="HA1118" s="48"/>
      <c r="HB1118" s="48"/>
      <c r="HC1118" s="48"/>
      <c r="HD1118" s="48"/>
      <c r="HE1118" s="48"/>
      <c r="HF1118" s="48"/>
      <c r="HG1118" s="48"/>
      <c r="HH1118" s="48"/>
      <c r="HI1118" s="48"/>
      <c r="HJ1118" s="48"/>
      <c r="HK1118" s="48"/>
      <c r="HL1118" s="48"/>
      <c r="HM1118" s="48"/>
      <c r="HN1118" s="48"/>
      <c r="HO1118" s="48"/>
      <c r="HP1118" s="48"/>
      <c r="HQ1118" s="48"/>
      <c r="HR1118" s="48"/>
      <c r="HS1118" s="48"/>
      <c r="HT1118" s="48"/>
      <c r="HU1118" s="48"/>
      <c r="HV1118" s="48"/>
      <c r="HW1118" s="48"/>
      <c r="HX1118" s="48"/>
      <c r="HY1118" s="48"/>
      <c r="HZ1118" s="48"/>
      <c r="IA1118" s="48"/>
      <c r="IB1118" s="48"/>
      <c r="IC1118" s="48"/>
      <c r="ID1118" s="48"/>
      <c r="IE1118" s="48"/>
      <c r="IF1118" s="48"/>
      <c r="IG1118" s="48"/>
      <c r="IH1118" s="48"/>
      <c r="II1118" s="48"/>
      <c r="IJ1118" s="48"/>
      <c r="IK1118" s="48"/>
      <c r="IL1118" s="48"/>
      <c r="IM1118" s="48"/>
      <c r="IN1118" s="48"/>
      <c r="IO1118" s="48"/>
      <c r="IP1118" s="48"/>
      <c r="IQ1118" s="48"/>
      <c r="IR1118" s="48"/>
      <c r="IS1118" s="48"/>
      <c r="IT1118" s="48"/>
      <c r="IU1118" s="48"/>
      <c r="IV1118" s="48"/>
    </row>
    <row r="1119" spans="2:256" x14ac:dyDescent="0.2">
      <c r="B1119" s="48"/>
      <c r="C1119" s="48"/>
      <c r="D1119" s="48"/>
      <c r="E1119" s="48"/>
      <c r="F1119" s="48"/>
      <c r="G1119" s="48"/>
      <c r="H1119" s="48"/>
      <c r="I1119" s="48"/>
      <c r="J1119" s="48"/>
      <c r="K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c r="GT1119" s="48"/>
      <c r="GU1119" s="48"/>
      <c r="GV1119" s="48"/>
      <c r="GW1119" s="48"/>
      <c r="GX1119" s="48"/>
      <c r="GY1119" s="48"/>
      <c r="GZ1119" s="48"/>
      <c r="HA1119" s="48"/>
      <c r="HB1119" s="48"/>
      <c r="HC1119" s="48"/>
      <c r="HD1119" s="48"/>
      <c r="HE1119" s="48"/>
      <c r="HF1119" s="48"/>
      <c r="HG1119" s="48"/>
      <c r="HH1119" s="48"/>
      <c r="HI1119" s="48"/>
      <c r="HJ1119" s="48"/>
      <c r="HK1119" s="48"/>
      <c r="HL1119" s="48"/>
      <c r="HM1119" s="48"/>
      <c r="HN1119" s="48"/>
      <c r="HO1119" s="48"/>
      <c r="HP1119" s="48"/>
      <c r="HQ1119" s="48"/>
      <c r="HR1119" s="48"/>
      <c r="HS1119" s="48"/>
      <c r="HT1119" s="48"/>
      <c r="HU1119" s="48"/>
      <c r="HV1119" s="48"/>
      <c r="HW1119" s="48"/>
      <c r="HX1119" s="48"/>
      <c r="HY1119" s="48"/>
      <c r="HZ1119" s="48"/>
      <c r="IA1119" s="48"/>
      <c r="IB1119" s="48"/>
      <c r="IC1119" s="48"/>
      <c r="ID1119" s="48"/>
      <c r="IE1119" s="48"/>
      <c r="IF1119" s="48"/>
      <c r="IG1119" s="48"/>
      <c r="IH1119" s="48"/>
      <c r="II1119" s="48"/>
      <c r="IJ1119" s="48"/>
      <c r="IK1119" s="48"/>
      <c r="IL1119" s="48"/>
      <c r="IM1119" s="48"/>
      <c r="IN1119" s="48"/>
      <c r="IO1119" s="48"/>
      <c r="IP1119" s="48"/>
      <c r="IQ1119" s="48"/>
      <c r="IR1119" s="48"/>
      <c r="IS1119" s="48"/>
      <c r="IT1119" s="48"/>
      <c r="IU1119" s="48"/>
      <c r="IV1119" s="48"/>
    </row>
    <row r="1120" spans="2:256" x14ac:dyDescent="0.2">
      <c r="B1120" s="48"/>
      <c r="C1120" s="48"/>
      <c r="D1120" s="48"/>
      <c r="E1120" s="48"/>
      <c r="F1120" s="48"/>
      <c r="G1120" s="48"/>
      <c r="H1120" s="48"/>
      <c r="I1120" s="48"/>
      <c r="J1120" s="48"/>
      <c r="K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M1120" s="48"/>
      <c r="EN1120" s="48"/>
      <c r="EO1120" s="48"/>
      <c r="EP1120" s="48"/>
      <c r="EQ1120" s="48"/>
      <c r="ER1120" s="48"/>
      <c r="ES1120" s="48"/>
      <c r="ET1120" s="48"/>
      <c r="EU1120" s="48"/>
      <c r="EV1120" s="48"/>
      <c r="EW1120" s="48"/>
      <c r="EX1120" s="48"/>
      <c r="EY1120" s="48"/>
      <c r="EZ1120" s="48"/>
      <c r="FA1120" s="48"/>
      <c r="FB1120" s="48"/>
      <c r="FC1120" s="48"/>
      <c r="FD1120" s="48"/>
      <c r="FE1120" s="48"/>
      <c r="FF1120" s="48"/>
      <c r="FG1120" s="48"/>
      <c r="FH1120" s="48"/>
      <c r="FI1120" s="48"/>
      <c r="FJ1120" s="48"/>
      <c r="FK1120" s="48"/>
      <c r="FL1120" s="48"/>
      <c r="FM1120" s="48"/>
      <c r="FN1120" s="48"/>
      <c r="FO1120" s="48"/>
      <c r="FP1120" s="48"/>
      <c r="FQ1120" s="48"/>
      <c r="FR1120" s="48"/>
      <c r="FS1120" s="48"/>
      <c r="FT1120" s="48"/>
      <c r="FU1120" s="48"/>
      <c r="FV1120" s="48"/>
      <c r="FW1120" s="48"/>
      <c r="FX1120" s="48"/>
      <c r="FY1120" s="48"/>
      <c r="FZ1120" s="48"/>
      <c r="GA1120" s="48"/>
      <c r="GB1120" s="48"/>
      <c r="GC1120" s="48"/>
      <c r="GD1120" s="48"/>
      <c r="GE1120" s="48"/>
      <c r="GF1120" s="48"/>
      <c r="GG1120" s="48"/>
      <c r="GH1120" s="48"/>
      <c r="GI1120" s="48"/>
      <c r="GJ1120" s="48"/>
      <c r="GK1120" s="48"/>
      <c r="GL1120" s="48"/>
      <c r="GM1120" s="48"/>
      <c r="GN1120" s="48"/>
      <c r="GO1120" s="48"/>
      <c r="GP1120" s="48"/>
      <c r="GQ1120" s="48"/>
      <c r="GR1120" s="48"/>
      <c r="GS1120" s="48"/>
      <c r="GT1120" s="48"/>
      <c r="GU1120" s="48"/>
      <c r="GV1120" s="48"/>
      <c r="GW1120" s="48"/>
      <c r="GX1120" s="48"/>
      <c r="GY1120" s="48"/>
      <c r="GZ1120" s="48"/>
      <c r="HA1120" s="48"/>
      <c r="HB1120" s="48"/>
      <c r="HC1120" s="48"/>
      <c r="HD1120" s="48"/>
      <c r="HE1120" s="48"/>
      <c r="HF1120" s="48"/>
      <c r="HG1120" s="48"/>
      <c r="HH1120" s="48"/>
      <c r="HI1120" s="48"/>
      <c r="HJ1120" s="48"/>
      <c r="HK1120" s="48"/>
      <c r="HL1120" s="48"/>
      <c r="HM1120" s="48"/>
      <c r="HN1120" s="48"/>
      <c r="HO1120" s="48"/>
      <c r="HP1120" s="48"/>
      <c r="HQ1120" s="48"/>
      <c r="HR1120" s="48"/>
      <c r="HS1120" s="48"/>
      <c r="HT1120" s="48"/>
      <c r="HU1120" s="48"/>
      <c r="HV1120" s="48"/>
      <c r="HW1120" s="48"/>
      <c r="HX1120" s="48"/>
      <c r="HY1120" s="48"/>
      <c r="HZ1120" s="48"/>
      <c r="IA1120" s="48"/>
      <c r="IB1120" s="48"/>
      <c r="IC1120" s="48"/>
      <c r="ID1120" s="48"/>
      <c r="IE1120" s="48"/>
      <c r="IF1120" s="48"/>
      <c r="IG1120" s="48"/>
      <c r="IH1120" s="48"/>
      <c r="II1120" s="48"/>
      <c r="IJ1120" s="48"/>
      <c r="IK1120" s="48"/>
      <c r="IL1120" s="48"/>
      <c r="IM1120" s="48"/>
      <c r="IN1120" s="48"/>
      <c r="IO1120" s="48"/>
      <c r="IP1120" s="48"/>
      <c r="IQ1120" s="48"/>
      <c r="IR1120" s="48"/>
      <c r="IS1120" s="48"/>
      <c r="IT1120" s="48"/>
      <c r="IU1120" s="48"/>
      <c r="IV1120" s="48"/>
    </row>
    <row r="1121" spans="2:256" x14ac:dyDescent="0.2">
      <c r="B1121" s="48"/>
      <c r="C1121" s="48"/>
      <c r="D1121" s="48"/>
      <c r="E1121" s="48"/>
      <c r="F1121" s="48"/>
      <c r="G1121" s="48"/>
      <c r="H1121" s="48"/>
      <c r="I1121" s="48"/>
      <c r="J1121" s="48"/>
      <c r="K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c r="GT1121" s="48"/>
      <c r="GU1121" s="48"/>
      <c r="GV1121" s="48"/>
      <c r="GW1121" s="48"/>
      <c r="GX1121" s="48"/>
      <c r="GY1121" s="48"/>
      <c r="GZ1121" s="48"/>
      <c r="HA1121" s="48"/>
      <c r="HB1121" s="48"/>
      <c r="HC1121" s="48"/>
      <c r="HD1121" s="48"/>
      <c r="HE1121" s="48"/>
      <c r="HF1121" s="48"/>
      <c r="HG1121" s="48"/>
      <c r="HH1121" s="48"/>
      <c r="HI1121" s="48"/>
      <c r="HJ1121" s="48"/>
      <c r="HK1121" s="48"/>
      <c r="HL1121" s="48"/>
      <c r="HM1121" s="48"/>
      <c r="HN1121" s="48"/>
      <c r="HO1121" s="48"/>
      <c r="HP1121" s="48"/>
      <c r="HQ1121" s="48"/>
      <c r="HR1121" s="48"/>
      <c r="HS1121" s="48"/>
      <c r="HT1121" s="48"/>
      <c r="HU1121" s="48"/>
      <c r="HV1121" s="48"/>
      <c r="HW1121" s="48"/>
      <c r="HX1121" s="48"/>
      <c r="HY1121" s="48"/>
      <c r="HZ1121" s="48"/>
      <c r="IA1121" s="48"/>
      <c r="IB1121" s="48"/>
      <c r="IC1121" s="48"/>
      <c r="ID1121" s="48"/>
      <c r="IE1121" s="48"/>
      <c r="IF1121" s="48"/>
      <c r="IG1121" s="48"/>
      <c r="IH1121" s="48"/>
      <c r="II1121" s="48"/>
      <c r="IJ1121" s="48"/>
      <c r="IK1121" s="48"/>
      <c r="IL1121" s="48"/>
      <c r="IM1121" s="48"/>
      <c r="IN1121" s="48"/>
      <c r="IO1121" s="48"/>
      <c r="IP1121" s="48"/>
      <c r="IQ1121" s="48"/>
      <c r="IR1121" s="48"/>
      <c r="IS1121" s="48"/>
      <c r="IT1121" s="48"/>
      <c r="IU1121" s="48"/>
      <c r="IV1121" s="48"/>
    </row>
    <row r="1122" spans="2:256" x14ac:dyDescent="0.2">
      <c r="B1122" s="48"/>
      <c r="C1122" s="48"/>
      <c r="D1122" s="48"/>
      <c r="E1122" s="48"/>
      <c r="F1122" s="48"/>
      <c r="G1122" s="48"/>
      <c r="H1122" s="48"/>
      <c r="I1122" s="48"/>
      <c r="J1122" s="48"/>
      <c r="K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M1122" s="48"/>
      <c r="EN1122" s="48"/>
      <c r="EO1122" s="48"/>
      <c r="EP1122" s="48"/>
      <c r="EQ1122" s="48"/>
      <c r="ER1122" s="48"/>
      <c r="ES1122" s="48"/>
      <c r="ET1122" s="48"/>
      <c r="EU1122" s="48"/>
      <c r="EV1122" s="48"/>
      <c r="EW1122" s="48"/>
      <c r="EX1122" s="48"/>
      <c r="EY1122" s="48"/>
      <c r="EZ1122" s="48"/>
      <c r="FA1122" s="48"/>
      <c r="FB1122" s="48"/>
      <c r="FC1122" s="48"/>
      <c r="FD1122" s="48"/>
      <c r="FE1122" s="48"/>
      <c r="FF1122" s="48"/>
      <c r="FG1122" s="48"/>
      <c r="FH1122" s="48"/>
      <c r="FI1122" s="48"/>
      <c r="FJ1122" s="48"/>
      <c r="FK1122" s="48"/>
      <c r="FL1122" s="48"/>
      <c r="FM1122" s="48"/>
      <c r="FN1122" s="48"/>
      <c r="FO1122" s="48"/>
      <c r="FP1122" s="48"/>
      <c r="FQ1122" s="48"/>
      <c r="FR1122" s="48"/>
      <c r="FS1122" s="48"/>
      <c r="FT1122" s="48"/>
      <c r="FU1122" s="48"/>
      <c r="FV1122" s="48"/>
      <c r="FW1122" s="48"/>
      <c r="FX1122" s="48"/>
      <c r="FY1122" s="48"/>
      <c r="FZ1122" s="48"/>
      <c r="GA1122" s="48"/>
      <c r="GB1122" s="48"/>
      <c r="GC1122" s="48"/>
      <c r="GD1122" s="48"/>
      <c r="GE1122" s="48"/>
      <c r="GF1122" s="48"/>
      <c r="GG1122" s="48"/>
      <c r="GH1122" s="48"/>
      <c r="GI1122" s="48"/>
      <c r="GJ1122" s="48"/>
      <c r="GK1122" s="48"/>
      <c r="GL1122" s="48"/>
      <c r="GM1122" s="48"/>
      <c r="GN1122" s="48"/>
      <c r="GO1122" s="48"/>
      <c r="GP1122" s="48"/>
      <c r="GQ1122" s="48"/>
      <c r="GR1122" s="48"/>
      <c r="GS1122" s="48"/>
      <c r="GT1122" s="48"/>
      <c r="GU1122" s="48"/>
      <c r="GV1122" s="48"/>
      <c r="GW1122" s="48"/>
      <c r="GX1122" s="48"/>
      <c r="GY1122" s="48"/>
      <c r="GZ1122" s="48"/>
      <c r="HA1122" s="48"/>
      <c r="HB1122" s="48"/>
      <c r="HC1122" s="48"/>
      <c r="HD1122" s="48"/>
      <c r="HE1122" s="48"/>
      <c r="HF1122" s="48"/>
      <c r="HG1122" s="48"/>
      <c r="HH1122" s="48"/>
      <c r="HI1122" s="48"/>
      <c r="HJ1122" s="48"/>
      <c r="HK1122" s="48"/>
      <c r="HL1122" s="48"/>
      <c r="HM1122" s="48"/>
      <c r="HN1122" s="48"/>
      <c r="HO1122" s="48"/>
      <c r="HP1122" s="48"/>
      <c r="HQ1122" s="48"/>
      <c r="HR1122" s="48"/>
      <c r="HS1122" s="48"/>
      <c r="HT1122" s="48"/>
      <c r="HU1122" s="48"/>
      <c r="HV1122" s="48"/>
      <c r="HW1122" s="48"/>
      <c r="HX1122" s="48"/>
      <c r="HY1122" s="48"/>
      <c r="HZ1122" s="48"/>
      <c r="IA1122" s="48"/>
      <c r="IB1122" s="48"/>
      <c r="IC1122" s="48"/>
      <c r="ID1122" s="48"/>
      <c r="IE1122" s="48"/>
      <c r="IF1122" s="48"/>
      <c r="IG1122" s="48"/>
      <c r="IH1122" s="48"/>
      <c r="II1122" s="48"/>
      <c r="IJ1122" s="48"/>
      <c r="IK1122" s="48"/>
      <c r="IL1122" s="48"/>
      <c r="IM1122" s="48"/>
      <c r="IN1122" s="48"/>
      <c r="IO1122" s="48"/>
      <c r="IP1122" s="48"/>
      <c r="IQ1122" s="48"/>
      <c r="IR1122" s="48"/>
      <c r="IS1122" s="48"/>
      <c r="IT1122" s="48"/>
      <c r="IU1122" s="48"/>
      <c r="IV1122" s="48"/>
    </row>
    <row r="1123" spans="2:256" x14ac:dyDescent="0.2">
      <c r="B1123" s="48"/>
      <c r="C1123" s="48"/>
      <c r="D1123" s="48"/>
      <c r="E1123" s="48"/>
      <c r="F1123" s="48"/>
      <c r="G1123" s="48"/>
      <c r="H1123" s="48"/>
      <c r="I1123" s="48"/>
      <c r="J1123" s="48"/>
      <c r="K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c r="GT1123" s="48"/>
      <c r="GU1123" s="48"/>
      <c r="GV1123" s="48"/>
      <c r="GW1123" s="48"/>
      <c r="GX1123" s="48"/>
      <c r="GY1123" s="48"/>
      <c r="GZ1123" s="48"/>
      <c r="HA1123" s="48"/>
      <c r="HB1123" s="48"/>
      <c r="HC1123" s="48"/>
      <c r="HD1123" s="48"/>
      <c r="HE1123" s="48"/>
      <c r="HF1123" s="48"/>
      <c r="HG1123" s="48"/>
      <c r="HH1123" s="48"/>
      <c r="HI1123" s="48"/>
      <c r="HJ1123" s="48"/>
      <c r="HK1123" s="48"/>
      <c r="HL1123" s="48"/>
      <c r="HM1123" s="48"/>
      <c r="HN1123" s="48"/>
      <c r="HO1123" s="48"/>
      <c r="HP1123" s="48"/>
      <c r="HQ1123" s="48"/>
      <c r="HR1123" s="48"/>
      <c r="HS1123" s="48"/>
      <c r="HT1123" s="48"/>
      <c r="HU1123" s="48"/>
      <c r="HV1123" s="48"/>
      <c r="HW1123" s="48"/>
      <c r="HX1123" s="48"/>
      <c r="HY1123" s="48"/>
      <c r="HZ1123" s="48"/>
      <c r="IA1123" s="48"/>
      <c r="IB1123" s="48"/>
      <c r="IC1123" s="48"/>
      <c r="ID1123" s="48"/>
      <c r="IE1123" s="48"/>
      <c r="IF1123" s="48"/>
      <c r="IG1123" s="48"/>
      <c r="IH1123" s="48"/>
      <c r="II1123" s="48"/>
      <c r="IJ1123" s="48"/>
      <c r="IK1123" s="48"/>
      <c r="IL1123" s="48"/>
      <c r="IM1123" s="48"/>
      <c r="IN1123" s="48"/>
      <c r="IO1123" s="48"/>
      <c r="IP1123" s="48"/>
      <c r="IQ1123" s="48"/>
      <c r="IR1123" s="48"/>
      <c r="IS1123" s="48"/>
      <c r="IT1123" s="48"/>
      <c r="IU1123" s="48"/>
      <c r="IV1123" s="48"/>
    </row>
    <row r="1124" spans="2:256" x14ac:dyDescent="0.2">
      <c r="B1124" s="48"/>
      <c r="C1124" s="48"/>
      <c r="D1124" s="48"/>
      <c r="E1124" s="48"/>
      <c r="F1124" s="48"/>
      <c r="G1124" s="48"/>
      <c r="H1124" s="48"/>
      <c r="I1124" s="48"/>
      <c r="J1124" s="48"/>
      <c r="K1124" s="48"/>
      <c r="O1124" s="48"/>
      <c r="P1124" s="48"/>
      <c r="Q1124" s="48"/>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M1124" s="48"/>
      <c r="EN1124" s="48"/>
      <c r="EO1124" s="48"/>
      <c r="EP1124" s="48"/>
      <c r="EQ1124" s="48"/>
      <c r="ER1124" s="48"/>
      <c r="ES1124" s="48"/>
      <c r="ET1124" s="48"/>
      <c r="EU1124" s="48"/>
      <c r="EV1124" s="48"/>
      <c r="EW1124" s="48"/>
      <c r="EX1124" s="48"/>
      <c r="EY1124" s="48"/>
      <c r="EZ1124" s="48"/>
      <c r="FA1124" s="48"/>
      <c r="FB1124" s="48"/>
      <c r="FC1124" s="48"/>
      <c r="FD1124" s="48"/>
      <c r="FE1124" s="48"/>
      <c r="FF1124" s="48"/>
      <c r="FG1124" s="48"/>
      <c r="FH1124" s="48"/>
      <c r="FI1124" s="48"/>
      <c r="FJ1124" s="48"/>
      <c r="FK1124" s="48"/>
      <c r="FL1124" s="48"/>
      <c r="FM1124" s="48"/>
      <c r="FN1124" s="48"/>
      <c r="FO1124" s="48"/>
      <c r="FP1124" s="48"/>
      <c r="FQ1124" s="48"/>
      <c r="FR1124" s="48"/>
      <c r="FS1124" s="48"/>
      <c r="FT1124" s="48"/>
      <c r="FU1124" s="48"/>
      <c r="FV1124" s="48"/>
      <c r="FW1124" s="48"/>
      <c r="FX1124" s="48"/>
      <c r="FY1124" s="48"/>
      <c r="FZ1124" s="48"/>
      <c r="GA1124" s="48"/>
      <c r="GB1124" s="48"/>
      <c r="GC1124" s="48"/>
      <c r="GD1124" s="48"/>
      <c r="GE1124" s="48"/>
      <c r="GF1124" s="48"/>
      <c r="GG1124" s="48"/>
      <c r="GH1124" s="48"/>
      <c r="GI1124" s="48"/>
      <c r="GJ1124" s="48"/>
      <c r="GK1124" s="48"/>
      <c r="GL1124" s="48"/>
      <c r="GM1124" s="48"/>
      <c r="GN1124" s="48"/>
      <c r="GO1124" s="48"/>
      <c r="GP1124" s="48"/>
      <c r="GQ1124" s="48"/>
      <c r="GR1124" s="48"/>
      <c r="GS1124" s="48"/>
      <c r="GT1124" s="48"/>
      <c r="GU1124" s="48"/>
      <c r="GV1124" s="48"/>
      <c r="GW1124" s="48"/>
      <c r="GX1124" s="48"/>
      <c r="GY1124" s="48"/>
      <c r="GZ1124" s="48"/>
      <c r="HA1124" s="48"/>
      <c r="HB1124" s="48"/>
      <c r="HC1124" s="48"/>
      <c r="HD1124" s="48"/>
      <c r="HE1124" s="48"/>
      <c r="HF1124" s="48"/>
      <c r="HG1124" s="48"/>
      <c r="HH1124" s="48"/>
      <c r="HI1124" s="48"/>
      <c r="HJ1124" s="48"/>
      <c r="HK1124" s="48"/>
      <c r="HL1124" s="48"/>
      <c r="HM1124" s="48"/>
      <c r="HN1124" s="48"/>
      <c r="HO1124" s="48"/>
      <c r="HP1124" s="48"/>
      <c r="HQ1124" s="48"/>
      <c r="HR1124" s="48"/>
      <c r="HS1124" s="48"/>
      <c r="HT1124" s="48"/>
      <c r="HU1124" s="48"/>
      <c r="HV1124" s="48"/>
      <c r="HW1124" s="48"/>
      <c r="HX1124" s="48"/>
      <c r="HY1124" s="48"/>
      <c r="HZ1124" s="48"/>
      <c r="IA1124" s="48"/>
      <c r="IB1124" s="48"/>
      <c r="IC1124" s="48"/>
      <c r="ID1124" s="48"/>
      <c r="IE1124" s="48"/>
      <c r="IF1124" s="48"/>
      <c r="IG1124" s="48"/>
      <c r="IH1124" s="48"/>
      <c r="II1124" s="48"/>
      <c r="IJ1124" s="48"/>
      <c r="IK1124" s="48"/>
      <c r="IL1124" s="48"/>
      <c r="IM1124" s="48"/>
      <c r="IN1124" s="48"/>
      <c r="IO1124" s="48"/>
      <c r="IP1124" s="48"/>
      <c r="IQ1124" s="48"/>
      <c r="IR1124" s="48"/>
      <c r="IS1124" s="48"/>
      <c r="IT1124" s="48"/>
      <c r="IU1124" s="48"/>
      <c r="IV1124" s="48"/>
    </row>
    <row r="1125" spans="2:256" x14ac:dyDescent="0.2">
      <c r="B1125" s="48"/>
      <c r="C1125" s="48"/>
      <c r="D1125" s="48"/>
      <c r="E1125" s="48"/>
      <c r="F1125" s="48"/>
      <c r="G1125" s="48"/>
      <c r="H1125" s="48"/>
      <c r="I1125" s="48"/>
      <c r="J1125" s="48"/>
      <c r="K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c r="GT1125" s="48"/>
      <c r="GU1125" s="48"/>
      <c r="GV1125" s="48"/>
      <c r="GW1125" s="48"/>
      <c r="GX1125" s="48"/>
      <c r="GY1125" s="48"/>
      <c r="GZ1125" s="48"/>
      <c r="HA1125" s="48"/>
      <c r="HB1125" s="48"/>
      <c r="HC1125" s="48"/>
      <c r="HD1125" s="48"/>
      <c r="HE1125" s="48"/>
      <c r="HF1125" s="48"/>
      <c r="HG1125" s="48"/>
      <c r="HH1125" s="48"/>
      <c r="HI1125" s="48"/>
      <c r="HJ1125" s="48"/>
      <c r="HK1125" s="48"/>
      <c r="HL1125" s="48"/>
      <c r="HM1125" s="48"/>
      <c r="HN1125" s="48"/>
      <c r="HO1125" s="48"/>
      <c r="HP1125" s="48"/>
      <c r="HQ1125" s="48"/>
      <c r="HR1125" s="48"/>
      <c r="HS1125" s="48"/>
      <c r="HT1125" s="48"/>
      <c r="HU1125" s="48"/>
      <c r="HV1125" s="48"/>
      <c r="HW1125" s="48"/>
      <c r="HX1125" s="48"/>
      <c r="HY1125" s="48"/>
      <c r="HZ1125" s="48"/>
      <c r="IA1125" s="48"/>
      <c r="IB1125" s="48"/>
      <c r="IC1125" s="48"/>
      <c r="ID1125" s="48"/>
      <c r="IE1125" s="48"/>
      <c r="IF1125" s="48"/>
      <c r="IG1125" s="48"/>
      <c r="IH1125" s="48"/>
      <c r="II1125" s="48"/>
      <c r="IJ1125" s="48"/>
      <c r="IK1125" s="48"/>
      <c r="IL1125" s="48"/>
      <c r="IM1125" s="48"/>
      <c r="IN1125" s="48"/>
      <c r="IO1125" s="48"/>
      <c r="IP1125" s="48"/>
      <c r="IQ1125" s="48"/>
      <c r="IR1125" s="48"/>
      <c r="IS1125" s="48"/>
      <c r="IT1125" s="48"/>
      <c r="IU1125" s="48"/>
      <c r="IV1125" s="48"/>
    </row>
    <row r="1126" spans="2:256" x14ac:dyDescent="0.2">
      <c r="B1126" s="48"/>
      <c r="C1126" s="48"/>
      <c r="D1126" s="48"/>
      <c r="E1126" s="48"/>
      <c r="F1126" s="48"/>
      <c r="G1126" s="48"/>
      <c r="H1126" s="48"/>
      <c r="I1126" s="48"/>
      <c r="J1126" s="48"/>
      <c r="K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M1126" s="48"/>
      <c r="EN1126" s="48"/>
      <c r="EO1126" s="48"/>
      <c r="EP1126" s="48"/>
      <c r="EQ1126" s="48"/>
      <c r="ER1126" s="48"/>
      <c r="ES1126" s="48"/>
      <c r="ET1126" s="48"/>
      <c r="EU1126" s="48"/>
      <c r="EV1126" s="48"/>
      <c r="EW1126" s="48"/>
      <c r="EX1126" s="48"/>
      <c r="EY1126" s="48"/>
      <c r="EZ1126" s="48"/>
      <c r="FA1126" s="48"/>
      <c r="FB1126" s="48"/>
      <c r="FC1126" s="48"/>
      <c r="FD1126" s="48"/>
      <c r="FE1126" s="48"/>
      <c r="FF1126" s="48"/>
      <c r="FG1126" s="48"/>
      <c r="FH1126" s="48"/>
      <c r="FI1126" s="48"/>
      <c r="FJ1126" s="48"/>
      <c r="FK1126" s="48"/>
      <c r="FL1126" s="48"/>
      <c r="FM1126" s="48"/>
      <c r="FN1126" s="48"/>
      <c r="FO1126" s="48"/>
      <c r="FP1126" s="48"/>
      <c r="FQ1126" s="48"/>
      <c r="FR1126" s="48"/>
      <c r="FS1126" s="48"/>
      <c r="FT1126" s="48"/>
      <c r="FU1126" s="48"/>
      <c r="FV1126" s="48"/>
      <c r="FW1126" s="48"/>
      <c r="FX1126" s="48"/>
      <c r="FY1126" s="48"/>
      <c r="FZ1126" s="48"/>
      <c r="GA1126" s="48"/>
      <c r="GB1126" s="48"/>
      <c r="GC1126" s="48"/>
      <c r="GD1126" s="48"/>
      <c r="GE1126" s="48"/>
      <c r="GF1126" s="48"/>
      <c r="GG1126" s="48"/>
      <c r="GH1126" s="48"/>
      <c r="GI1126" s="48"/>
      <c r="GJ1126" s="48"/>
      <c r="GK1126" s="48"/>
      <c r="GL1126" s="48"/>
      <c r="GM1126" s="48"/>
      <c r="GN1126" s="48"/>
      <c r="GO1126" s="48"/>
      <c r="GP1126" s="48"/>
      <c r="GQ1126" s="48"/>
      <c r="GR1126" s="48"/>
      <c r="GS1126" s="48"/>
      <c r="GT1126" s="48"/>
      <c r="GU1126" s="48"/>
      <c r="GV1126" s="48"/>
      <c r="GW1126" s="48"/>
      <c r="GX1126" s="48"/>
      <c r="GY1126" s="48"/>
      <c r="GZ1126" s="48"/>
      <c r="HA1126" s="48"/>
      <c r="HB1126" s="48"/>
      <c r="HC1126" s="48"/>
      <c r="HD1126" s="48"/>
      <c r="HE1126" s="48"/>
      <c r="HF1126" s="48"/>
      <c r="HG1126" s="48"/>
      <c r="HH1126" s="48"/>
      <c r="HI1126" s="48"/>
      <c r="HJ1126" s="48"/>
      <c r="HK1126" s="48"/>
      <c r="HL1126" s="48"/>
      <c r="HM1126" s="48"/>
      <c r="HN1126" s="48"/>
      <c r="HO1126" s="48"/>
      <c r="HP1126" s="48"/>
      <c r="HQ1126" s="48"/>
      <c r="HR1126" s="48"/>
      <c r="HS1126" s="48"/>
      <c r="HT1126" s="48"/>
      <c r="HU1126" s="48"/>
      <c r="HV1126" s="48"/>
      <c r="HW1126" s="48"/>
      <c r="HX1126" s="48"/>
      <c r="HY1126" s="48"/>
      <c r="HZ1126" s="48"/>
      <c r="IA1126" s="48"/>
      <c r="IB1126" s="48"/>
      <c r="IC1126" s="48"/>
      <c r="ID1126" s="48"/>
      <c r="IE1126" s="48"/>
      <c r="IF1126" s="48"/>
      <c r="IG1126" s="48"/>
      <c r="IH1126" s="48"/>
      <c r="II1126" s="48"/>
      <c r="IJ1126" s="48"/>
      <c r="IK1126" s="48"/>
      <c r="IL1126" s="48"/>
      <c r="IM1126" s="48"/>
      <c r="IN1126" s="48"/>
      <c r="IO1126" s="48"/>
      <c r="IP1126" s="48"/>
      <c r="IQ1126" s="48"/>
      <c r="IR1126" s="48"/>
      <c r="IS1126" s="48"/>
      <c r="IT1126" s="48"/>
      <c r="IU1126" s="48"/>
      <c r="IV1126" s="48"/>
    </row>
    <row r="1127" spans="2:256" x14ac:dyDescent="0.2">
      <c r="B1127" s="48"/>
      <c r="C1127" s="48"/>
      <c r="D1127" s="48"/>
      <c r="E1127" s="48"/>
      <c r="F1127" s="48"/>
      <c r="G1127" s="48"/>
      <c r="H1127" s="48"/>
      <c r="I1127" s="48"/>
      <c r="J1127" s="48"/>
      <c r="K1127" s="48"/>
      <c r="O1127" s="48"/>
      <c r="P1127" s="48"/>
      <c r="Q1127" s="48"/>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M1127" s="48"/>
      <c r="EN1127" s="48"/>
      <c r="EO1127" s="48"/>
      <c r="EP1127" s="48"/>
      <c r="EQ1127" s="48"/>
      <c r="ER1127" s="48"/>
      <c r="ES1127" s="48"/>
      <c r="ET1127" s="48"/>
      <c r="EU1127" s="48"/>
      <c r="EV1127" s="48"/>
      <c r="EW1127" s="48"/>
      <c r="EX1127" s="48"/>
      <c r="EY1127" s="48"/>
      <c r="EZ1127" s="48"/>
      <c r="FA1127" s="48"/>
      <c r="FB1127" s="48"/>
      <c r="FC1127" s="48"/>
      <c r="FD1127" s="48"/>
      <c r="FE1127" s="48"/>
      <c r="FF1127" s="48"/>
      <c r="FG1127" s="48"/>
      <c r="FH1127" s="48"/>
      <c r="FI1127" s="48"/>
      <c r="FJ1127" s="48"/>
      <c r="FK1127" s="48"/>
      <c r="FL1127" s="48"/>
      <c r="FM1127" s="48"/>
      <c r="FN1127" s="48"/>
      <c r="FO1127" s="48"/>
      <c r="FP1127" s="48"/>
      <c r="FQ1127" s="48"/>
      <c r="FR1127" s="48"/>
      <c r="FS1127" s="48"/>
      <c r="FT1127" s="48"/>
      <c r="FU1127" s="48"/>
      <c r="FV1127" s="48"/>
      <c r="FW1127" s="48"/>
      <c r="FX1127" s="48"/>
      <c r="FY1127" s="48"/>
      <c r="FZ1127" s="48"/>
      <c r="GA1127" s="48"/>
      <c r="GB1127" s="48"/>
      <c r="GC1127" s="48"/>
      <c r="GD1127" s="48"/>
      <c r="GE1127" s="48"/>
      <c r="GF1127" s="48"/>
      <c r="GG1127" s="48"/>
      <c r="GH1127" s="48"/>
      <c r="GI1127" s="48"/>
      <c r="GJ1127" s="48"/>
      <c r="GK1127" s="48"/>
      <c r="GL1127" s="48"/>
      <c r="GM1127" s="48"/>
      <c r="GN1127" s="48"/>
      <c r="GO1127" s="48"/>
      <c r="GP1127" s="48"/>
      <c r="GQ1127" s="48"/>
      <c r="GR1127" s="48"/>
      <c r="GS1127" s="48"/>
      <c r="GT1127" s="48"/>
      <c r="GU1127" s="48"/>
      <c r="GV1127" s="48"/>
      <c r="GW1127" s="48"/>
      <c r="GX1127" s="48"/>
      <c r="GY1127" s="48"/>
      <c r="GZ1127" s="48"/>
      <c r="HA1127" s="48"/>
      <c r="HB1127" s="48"/>
      <c r="HC1127" s="48"/>
      <c r="HD1127" s="48"/>
      <c r="HE1127" s="48"/>
      <c r="HF1127" s="48"/>
      <c r="HG1127" s="48"/>
      <c r="HH1127" s="48"/>
      <c r="HI1127" s="48"/>
      <c r="HJ1127" s="48"/>
      <c r="HK1127" s="48"/>
      <c r="HL1127" s="48"/>
      <c r="HM1127" s="48"/>
      <c r="HN1127" s="48"/>
      <c r="HO1127" s="48"/>
      <c r="HP1127" s="48"/>
      <c r="HQ1127" s="48"/>
      <c r="HR1127" s="48"/>
      <c r="HS1127" s="48"/>
      <c r="HT1127" s="48"/>
      <c r="HU1127" s="48"/>
      <c r="HV1127" s="48"/>
      <c r="HW1127" s="48"/>
      <c r="HX1127" s="48"/>
      <c r="HY1127" s="48"/>
      <c r="HZ1127" s="48"/>
      <c r="IA1127" s="48"/>
      <c r="IB1127" s="48"/>
      <c r="IC1127" s="48"/>
      <c r="ID1127" s="48"/>
      <c r="IE1127" s="48"/>
      <c r="IF1127" s="48"/>
      <c r="IG1127" s="48"/>
      <c r="IH1127" s="48"/>
      <c r="II1127" s="48"/>
      <c r="IJ1127" s="48"/>
      <c r="IK1127" s="48"/>
      <c r="IL1127" s="48"/>
      <c r="IM1127" s="48"/>
      <c r="IN1127" s="48"/>
      <c r="IO1127" s="48"/>
      <c r="IP1127" s="48"/>
      <c r="IQ1127" s="48"/>
      <c r="IR1127" s="48"/>
      <c r="IS1127" s="48"/>
      <c r="IT1127" s="48"/>
      <c r="IU1127" s="48"/>
      <c r="IV1127" s="48"/>
    </row>
    <row r="1128" spans="2:256" x14ac:dyDescent="0.2">
      <c r="B1128" s="48"/>
      <c r="C1128" s="48"/>
      <c r="D1128" s="48"/>
      <c r="E1128" s="48"/>
      <c r="F1128" s="48"/>
      <c r="G1128" s="48"/>
      <c r="H1128" s="48"/>
      <c r="I1128" s="48"/>
      <c r="J1128" s="48"/>
      <c r="K1128" s="48"/>
      <c r="O1128" s="48"/>
      <c r="P1128" s="48"/>
      <c r="Q1128" s="48"/>
      <c r="R1128" s="48"/>
      <c r="S1128" s="48"/>
      <c r="T1128" s="48"/>
      <c r="U1128" s="48"/>
      <c r="V1128" s="48"/>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M1128" s="48"/>
      <c r="EN1128" s="48"/>
      <c r="EO1128" s="48"/>
      <c r="EP1128" s="48"/>
      <c r="EQ1128" s="48"/>
      <c r="ER1128" s="48"/>
      <c r="ES1128" s="48"/>
      <c r="ET1128" s="48"/>
      <c r="EU1128" s="48"/>
      <c r="EV1128" s="48"/>
      <c r="EW1128" s="48"/>
      <c r="EX1128" s="48"/>
      <c r="EY1128" s="48"/>
      <c r="EZ1128" s="48"/>
      <c r="FA1128" s="48"/>
      <c r="FB1128" s="48"/>
      <c r="FC1128" s="48"/>
      <c r="FD1128" s="48"/>
      <c r="FE1128" s="48"/>
      <c r="FF1128" s="48"/>
      <c r="FG1128" s="48"/>
      <c r="FH1128" s="48"/>
      <c r="FI1128" s="48"/>
      <c r="FJ1128" s="48"/>
      <c r="FK1128" s="48"/>
      <c r="FL1128" s="48"/>
      <c r="FM1128" s="48"/>
      <c r="FN1128" s="48"/>
      <c r="FO1128" s="48"/>
      <c r="FP1128" s="48"/>
      <c r="FQ1128" s="48"/>
      <c r="FR1128" s="48"/>
      <c r="FS1128" s="48"/>
      <c r="FT1128" s="48"/>
      <c r="FU1128" s="48"/>
      <c r="FV1128" s="48"/>
      <c r="FW1128" s="48"/>
      <c r="FX1128" s="48"/>
      <c r="FY1128" s="48"/>
      <c r="FZ1128" s="48"/>
      <c r="GA1128" s="48"/>
      <c r="GB1128" s="48"/>
      <c r="GC1128" s="48"/>
      <c r="GD1128" s="48"/>
      <c r="GE1128" s="48"/>
      <c r="GF1128" s="48"/>
      <c r="GG1128" s="48"/>
      <c r="GH1128" s="48"/>
      <c r="GI1128" s="48"/>
      <c r="GJ1128" s="48"/>
      <c r="GK1128" s="48"/>
      <c r="GL1128" s="48"/>
      <c r="GM1128" s="48"/>
      <c r="GN1128" s="48"/>
      <c r="GO1128" s="48"/>
      <c r="GP1128" s="48"/>
      <c r="GQ1128" s="48"/>
      <c r="GR1128" s="48"/>
      <c r="GS1128" s="48"/>
      <c r="GT1128" s="48"/>
      <c r="GU1128" s="48"/>
      <c r="GV1128" s="48"/>
      <c r="GW1128" s="48"/>
      <c r="GX1128" s="48"/>
      <c r="GY1128" s="48"/>
      <c r="GZ1128" s="48"/>
      <c r="HA1128" s="48"/>
      <c r="HB1128" s="48"/>
      <c r="HC1128" s="48"/>
      <c r="HD1128" s="48"/>
      <c r="HE1128" s="48"/>
      <c r="HF1128" s="48"/>
      <c r="HG1128" s="48"/>
      <c r="HH1128" s="48"/>
      <c r="HI1128" s="48"/>
      <c r="HJ1128" s="48"/>
      <c r="HK1128" s="48"/>
      <c r="HL1128" s="48"/>
      <c r="HM1128" s="48"/>
      <c r="HN1128" s="48"/>
      <c r="HO1128" s="48"/>
      <c r="HP1128" s="48"/>
      <c r="HQ1128" s="48"/>
      <c r="HR1128" s="48"/>
      <c r="HS1128" s="48"/>
      <c r="HT1128" s="48"/>
      <c r="HU1128" s="48"/>
      <c r="HV1128" s="48"/>
      <c r="HW1128" s="48"/>
      <c r="HX1128" s="48"/>
      <c r="HY1128" s="48"/>
      <c r="HZ1128" s="48"/>
      <c r="IA1128" s="48"/>
      <c r="IB1128" s="48"/>
      <c r="IC1128" s="48"/>
      <c r="ID1128" s="48"/>
      <c r="IE1128" s="48"/>
      <c r="IF1128" s="48"/>
      <c r="IG1128" s="48"/>
      <c r="IH1128" s="48"/>
      <c r="II1128" s="48"/>
      <c r="IJ1128" s="48"/>
      <c r="IK1128" s="48"/>
      <c r="IL1128" s="48"/>
      <c r="IM1128" s="48"/>
      <c r="IN1128" s="48"/>
      <c r="IO1128" s="48"/>
      <c r="IP1128" s="48"/>
      <c r="IQ1128" s="48"/>
      <c r="IR1128" s="48"/>
      <c r="IS1128" s="48"/>
      <c r="IT1128" s="48"/>
      <c r="IU1128" s="48"/>
      <c r="IV1128" s="48"/>
    </row>
    <row r="1129" spans="2:256" x14ac:dyDescent="0.2">
      <c r="B1129" s="48"/>
      <c r="C1129" s="48"/>
      <c r="D1129" s="48"/>
      <c r="E1129" s="48"/>
      <c r="F1129" s="48"/>
      <c r="G1129" s="48"/>
      <c r="H1129" s="48"/>
      <c r="I1129" s="48"/>
      <c r="J1129" s="48"/>
      <c r="K1129" s="48"/>
      <c r="O1129" s="48"/>
      <c r="P1129" s="48"/>
      <c r="Q1129" s="48"/>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c r="GT1129" s="48"/>
      <c r="GU1129" s="48"/>
      <c r="GV1129" s="48"/>
      <c r="GW1129" s="48"/>
      <c r="GX1129" s="48"/>
      <c r="GY1129" s="48"/>
      <c r="GZ1129" s="48"/>
      <c r="HA1129" s="48"/>
      <c r="HB1129" s="48"/>
      <c r="HC1129" s="48"/>
      <c r="HD1129" s="48"/>
      <c r="HE1129" s="48"/>
      <c r="HF1129" s="48"/>
      <c r="HG1129" s="48"/>
      <c r="HH1129" s="48"/>
      <c r="HI1129" s="48"/>
      <c r="HJ1129" s="48"/>
      <c r="HK1129" s="48"/>
      <c r="HL1129" s="48"/>
      <c r="HM1129" s="48"/>
      <c r="HN1129" s="48"/>
      <c r="HO1129" s="48"/>
      <c r="HP1129" s="48"/>
      <c r="HQ1129" s="48"/>
      <c r="HR1129" s="48"/>
      <c r="HS1129" s="48"/>
      <c r="HT1129" s="48"/>
      <c r="HU1129" s="48"/>
      <c r="HV1129" s="48"/>
      <c r="HW1129" s="48"/>
      <c r="HX1129" s="48"/>
      <c r="HY1129" s="48"/>
      <c r="HZ1129" s="48"/>
      <c r="IA1129" s="48"/>
      <c r="IB1129" s="48"/>
      <c r="IC1129" s="48"/>
      <c r="ID1129" s="48"/>
      <c r="IE1129" s="48"/>
      <c r="IF1129" s="48"/>
      <c r="IG1129" s="48"/>
      <c r="IH1129" s="48"/>
      <c r="II1129" s="48"/>
      <c r="IJ1129" s="48"/>
      <c r="IK1129" s="48"/>
      <c r="IL1129" s="48"/>
      <c r="IM1129" s="48"/>
      <c r="IN1129" s="48"/>
      <c r="IO1129" s="48"/>
      <c r="IP1129" s="48"/>
      <c r="IQ1129" s="48"/>
      <c r="IR1129" s="48"/>
      <c r="IS1129" s="48"/>
      <c r="IT1129" s="48"/>
      <c r="IU1129" s="48"/>
      <c r="IV1129" s="48"/>
    </row>
    <row r="1130" spans="2:256" x14ac:dyDescent="0.2">
      <c r="B1130" s="48"/>
      <c r="C1130" s="48"/>
      <c r="D1130" s="48"/>
      <c r="E1130" s="48"/>
      <c r="F1130" s="48"/>
      <c r="G1130" s="48"/>
      <c r="H1130" s="48"/>
      <c r="I1130" s="48"/>
      <c r="J1130" s="48"/>
      <c r="K1130" s="48"/>
      <c r="O1130" s="48"/>
      <c r="P1130" s="48"/>
      <c r="Q1130" s="48"/>
      <c r="R1130" s="48"/>
      <c r="S1130" s="48"/>
      <c r="T1130" s="48"/>
      <c r="U1130" s="48"/>
      <c r="V1130" s="48"/>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c r="AR1130" s="48"/>
      <c r="AS1130" s="48"/>
      <c r="AT1130" s="48"/>
      <c r="AU1130" s="48"/>
      <c r="AV1130" s="48"/>
      <c r="AW1130" s="48"/>
      <c r="AX1130" s="48"/>
      <c r="AY1130" s="48"/>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c r="EF1130" s="48"/>
      <c r="EG1130" s="48"/>
      <c r="EH1130" s="48"/>
      <c r="EI1130" s="48"/>
      <c r="EJ1130" s="48"/>
      <c r="EK1130" s="48"/>
      <c r="EL1130" s="48"/>
      <c r="EM1130" s="48"/>
      <c r="EN1130" s="48"/>
      <c r="EO1130" s="48"/>
      <c r="EP1130" s="48"/>
      <c r="EQ1130" s="48"/>
      <c r="ER1130" s="48"/>
      <c r="ES1130" s="48"/>
      <c r="ET1130" s="48"/>
      <c r="EU1130" s="48"/>
      <c r="EV1130" s="48"/>
      <c r="EW1130" s="48"/>
      <c r="EX1130" s="48"/>
      <c r="EY1130" s="48"/>
      <c r="EZ1130" s="48"/>
      <c r="FA1130" s="48"/>
      <c r="FB1130" s="48"/>
      <c r="FC1130" s="48"/>
      <c r="FD1130" s="48"/>
      <c r="FE1130" s="48"/>
      <c r="FF1130" s="48"/>
      <c r="FG1130" s="48"/>
      <c r="FH1130" s="48"/>
      <c r="FI1130" s="48"/>
      <c r="FJ1130" s="48"/>
      <c r="FK1130" s="48"/>
      <c r="FL1130" s="48"/>
      <c r="FM1130" s="48"/>
      <c r="FN1130" s="48"/>
      <c r="FO1130" s="48"/>
      <c r="FP1130" s="48"/>
      <c r="FQ1130" s="48"/>
      <c r="FR1130" s="48"/>
      <c r="FS1130" s="48"/>
      <c r="FT1130" s="48"/>
      <c r="FU1130" s="48"/>
      <c r="FV1130" s="48"/>
      <c r="FW1130" s="48"/>
      <c r="FX1130" s="48"/>
      <c r="FY1130" s="48"/>
      <c r="FZ1130" s="48"/>
      <c r="GA1130" s="48"/>
      <c r="GB1130" s="48"/>
      <c r="GC1130" s="48"/>
      <c r="GD1130" s="48"/>
      <c r="GE1130" s="48"/>
      <c r="GF1130" s="48"/>
      <c r="GG1130" s="48"/>
      <c r="GH1130" s="48"/>
      <c r="GI1130" s="48"/>
      <c r="GJ1130" s="48"/>
      <c r="GK1130" s="48"/>
      <c r="GL1130" s="48"/>
      <c r="GM1130" s="48"/>
      <c r="GN1130" s="48"/>
      <c r="GO1130" s="48"/>
      <c r="GP1130" s="48"/>
      <c r="GQ1130" s="48"/>
      <c r="GR1130" s="48"/>
      <c r="GS1130" s="48"/>
      <c r="GT1130" s="48"/>
      <c r="GU1130" s="48"/>
      <c r="GV1130" s="48"/>
      <c r="GW1130" s="48"/>
      <c r="GX1130" s="48"/>
      <c r="GY1130" s="48"/>
      <c r="GZ1130" s="48"/>
      <c r="HA1130" s="48"/>
      <c r="HB1130" s="48"/>
      <c r="HC1130" s="48"/>
      <c r="HD1130" s="48"/>
      <c r="HE1130" s="48"/>
      <c r="HF1130" s="48"/>
      <c r="HG1130" s="48"/>
      <c r="HH1130" s="48"/>
      <c r="HI1130" s="48"/>
      <c r="HJ1130" s="48"/>
      <c r="HK1130" s="48"/>
      <c r="HL1130" s="48"/>
      <c r="HM1130" s="48"/>
      <c r="HN1130" s="48"/>
      <c r="HO1130" s="48"/>
      <c r="HP1130" s="48"/>
      <c r="HQ1130" s="48"/>
      <c r="HR1130" s="48"/>
      <c r="HS1130" s="48"/>
      <c r="HT1130" s="48"/>
      <c r="HU1130" s="48"/>
      <c r="HV1130" s="48"/>
      <c r="HW1130" s="48"/>
      <c r="HX1130" s="48"/>
      <c r="HY1130" s="48"/>
      <c r="HZ1130" s="48"/>
      <c r="IA1130" s="48"/>
      <c r="IB1130" s="48"/>
      <c r="IC1130" s="48"/>
      <c r="ID1130" s="48"/>
      <c r="IE1130" s="48"/>
      <c r="IF1130" s="48"/>
      <c r="IG1130" s="48"/>
      <c r="IH1130" s="48"/>
      <c r="II1130" s="48"/>
      <c r="IJ1130" s="48"/>
      <c r="IK1130" s="48"/>
      <c r="IL1130" s="48"/>
      <c r="IM1130" s="48"/>
      <c r="IN1130" s="48"/>
      <c r="IO1130" s="48"/>
      <c r="IP1130" s="48"/>
      <c r="IQ1130" s="48"/>
      <c r="IR1130" s="48"/>
      <c r="IS1130" s="48"/>
      <c r="IT1130" s="48"/>
      <c r="IU1130" s="48"/>
      <c r="IV1130" s="48"/>
    </row>
    <row r="1131" spans="2:256" x14ac:dyDescent="0.2">
      <c r="B1131" s="48"/>
      <c r="C1131" s="48"/>
      <c r="D1131" s="48"/>
      <c r="E1131" s="48"/>
      <c r="F1131" s="48"/>
      <c r="G1131" s="48"/>
      <c r="H1131" s="48"/>
      <c r="I1131" s="48"/>
      <c r="J1131" s="48"/>
      <c r="K1131" s="48"/>
      <c r="O1131" s="48"/>
      <c r="P1131" s="48"/>
      <c r="Q1131" s="48"/>
      <c r="R1131" s="48"/>
      <c r="S1131" s="48"/>
      <c r="T1131" s="48"/>
      <c r="U1131" s="48"/>
      <c r="V1131" s="48"/>
      <c r="W1131" s="48"/>
      <c r="X1131" s="48"/>
      <c r="Y1131" s="48"/>
      <c r="Z1131" s="48"/>
      <c r="AA1131" s="48"/>
      <c r="AB1131" s="48"/>
      <c r="AC1131" s="48"/>
      <c r="AD1131" s="48"/>
      <c r="AE1131" s="48"/>
      <c r="AF1131" s="48"/>
      <c r="AG1131" s="48"/>
      <c r="AH1131" s="48"/>
      <c r="AI1131" s="48"/>
      <c r="AJ1131" s="48"/>
      <c r="AK1131" s="48"/>
      <c r="AL1131" s="48"/>
      <c r="AM1131" s="48"/>
      <c r="AN1131" s="48"/>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M1131" s="48"/>
      <c r="EN1131" s="48"/>
      <c r="EO1131" s="48"/>
      <c r="EP1131" s="48"/>
      <c r="EQ1131" s="48"/>
      <c r="ER1131" s="48"/>
      <c r="ES1131" s="48"/>
      <c r="ET1131" s="48"/>
      <c r="EU1131" s="48"/>
      <c r="EV1131" s="48"/>
      <c r="EW1131" s="48"/>
      <c r="EX1131" s="48"/>
      <c r="EY1131" s="48"/>
      <c r="EZ1131" s="48"/>
      <c r="FA1131" s="48"/>
      <c r="FB1131" s="48"/>
      <c r="FC1131" s="48"/>
      <c r="FD1131" s="48"/>
      <c r="FE1131" s="48"/>
      <c r="FF1131" s="48"/>
      <c r="FG1131" s="48"/>
      <c r="FH1131" s="48"/>
      <c r="FI1131" s="48"/>
      <c r="FJ1131" s="48"/>
      <c r="FK1131" s="48"/>
      <c r="FL1131" s="48"/>
      <c r="FM1131" s="48"/>
      <c r="FN1131" s="48"/>
      <c r="FO1131" s="48"/>
      <c r="FP1131" s="48"/>
      <c r="FQ1131" s="48"/>
      <c r="FR1131" s="48"/>
      <c r="FS1131" s="48"/>
      <c r="FT1131" s="48"/>
      <c r="FU1131" s="48"/>
      <c r="FV1131" s="48"/>
      <c r="FW1131" s="48"/>
      <c r="FX1131" s="48"/>
      <c r="FY1131" s="48"/>
      <c r="FZ1131" s="48"/>
      <c r="GA1131" s="48"/>
      <c r="GB1131" s="48"/>
      <c r="GC1131" s="48"/>
      <c r="GD1131" s="48"/>
      <c r="GE1131" s="48"/>
      <c r="GF1131" s="48"/>
      <c r="GG1131" s="48"/>
      <c r="GH1131" s="48"/>
      <c r="GI1131" s="48"/>
      <c r="GJ1131" s="48"/>
      <c r="GK1131" s="48"/>
      <c r="GL1131" s="48"/>
      <c r="GM1131" s="48"/>
      <c r="GN1131" s="48"/>
      <c r="GO1131" s="48"/>
      <c r="GP1131" s="48"/>
      <c r="GQ1131" s="48"/>
      <c r="GR1131" s="48"/>
      <c r="GS1131" s="48"/>
      <c r="GT1131" s="48"/>
      <c r="GU1131" s="48"/>
      <c r="GV1131" s="48"/>
      <c r="GW1131" s="48"/>
      <c r="GX1131" s="48"/>
      <c r="GY1131" s="48"/>
      <c r="GZ1131" s="48"/>
      <c r="HA1131" s="48"/>
      <c r="HB1131" s="48"/>
      <c r="HC1131" s="48"/>
      <c r="HD1131" s="48"/>
      <c r="HE1131" s="48"/>
      <c r="HF1131" s="48"/>
      <c r="HG1131" s="48"/>
      <c r="HH1131" s="48"/>
      <c r="HI1131" s="48"/>
      <c r="HJ1131" s="48"/>
      <c r="HK1131" s="48"/>
      <c r="HL1131" s="48"/>
      <c r="HM1131" s="48"/>
      <c r="HN1131" s="48"/>
      <c r="HO1131" s="48"/>
      <c r="HP1131" s="48"/>
      <c r="HQ1131" s="48"/>
      <c r="HR1131" s="48"/>
      <c r="HS1131" s="48"/>
      <c r="HT1131" s="48"/>
      <c r="HU1131" s="48"/>
      <c r="HV1131" s="48"/>
      <c r="HW1131" s="48"/>
      <c r="HX1131" s="48"/>
      <c r="HY1131" s="48"/>
      <c r="HZ1131" s="48"/>
      <c r="IA1131" s="48"/>
      <c r="IB1131" s="48"/>
      <c r="IC1131" s="48"/>
      <c r="ID1131" s="48"/>
      <c r="IE1131" s="48"/>
      <c r="IF1131" s="48"/>
      <c r="IG1131" s="48"/>
      <c r="IH1131" s="48"/>
      <c r="II1131" s="48"/>
      <c r="IJ1131" s="48"/>
      <c r="IK1131" s="48"/>
      <c r="IL1131" s="48"/>
      <c r="IM1131" s="48"/>
      <c r="IN1131" s="48"/>
      <c r="IO1131" s="48"/>
      <c r="IP1131" s="48"/>
      <c r="IQ1131" s="48"/>
      <c r="IR1131" s="48"/>
      <c r="IS1131" s="48"/>
      <c r="IT1131" s="48"/>
      <c r="IU1131" s="48"/>
      <c r="IV1131" s="48"/>
    </row>
    <row r="1132" spans="2:256" x14ac:dyDescent="0.2">
      <c r="B1132" s="48"/>
      <c r="C1132" s="48"/>
      <c r="D1132" s="48"/>
      <c r="E1132" s="48"/>
      <c r="F1132" s="48"/>
      <c r="G1132" s="48"/>
      <c r="H1132" s="48"/>
      <c r="I1132" s="48"/>
      <c r="J1132" s="48"/>
      <c r="K1132" s="48"/>
      <c r="O1132" s="48"/>
      <c r="P1132" s="48"/>
      <c r="Q1132" s="48"/>
      <c r="R1132" s="48"/>
      <c r="S1132" s="48"/>
      <c r="T1132" s="48"/>
      <c r="U1132" s="48"/>
      <c r="V1132" s="48"/>
      <c r="W1132" s="48"/>
      <c r="X1132" s="48"/>
      <c r="Y1132" s="48"/>
      <c r="Z1132" s="48"/>
      <c r="AA1132" s="48"/>
      <c r="AB1132" s="48"/>
      <c r="AC1132" s="48"/>
      <c r="AD1132" s="48"/>
      <c r="AE1132" s="48"/>
      <c r="AF1132" s="48"/>
      <c r="AG1132" s="48"/>
      <c r="AH1132" s="48"/>
      <c r="AI1132" s="48"/>
      <c r="AJ1132" s="48"/>
      <c r="AK1132" s="48"/>
      <c r="AL1132" s="48"/>
      <c r="AM1132" s="48"/>
      <c r="AN1132" s="48"/>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M1132" s="48"/>
      <c r="EN1132" s="48"/>
      <c r="EO1132" s="48"/>
      <c r="EP1132" s="48"/>
      <c r="EQ1132" s="48"/>
      <c r="ER1132" s="48"/>
      <c r="ES1132" s="48"/>
      <c r="ET1132" s="48"/>
      <c r="EU1132" s="48"/>
      <c r="EV1132" s="48"/>
      <c r="EW1132" s="48"/>
      <c r="EX1132" s="48"/>
      <c r="EY1132" s="48"/>
      <c r="EZ1132" s="48"/>
      <c r="FA1132" s="48"/>
      <c r="FB1132" s="48"/>
      <c r="FC1132" s="48"/>
      <c r="FD1132" s="48"/>
      <c r="FE1132" s="48"/>
      <c r="FF1132" s="48"/>
      <c r="FG1132" s="48"/>
      <c r="FH1132" s="48"/>
      <c r="FI1132" s="48"/>
      <c r="FJ1132" s="48"/>
      <c r="FK1132" s="48"/>
      <c r="FL1132" s="48"/>
      <c r="FM1132" s="48"/>
      <c r="FN1132" s="48"/>
      <c r="FO1132" s="48"/>
      <c r="FP1132" s="48"/>
      <c r="FQ1132" s="48"/>
      <c r="FR1132" s="48"/>
      <c r="FS1132" s="48"/>
      <c r="FT1132" s="48"/>
      <c r="FU1132" s="48"/>
      <c r="FV1132" s="48"/>
      <c r="FW1132" s="48"/>
      <c r="FX1132" s="48"/>
      <c r="FY1132" s="48"/>
      <c r="FZ1132" s="48"/>
      <c r="GA1132" s="48"/>
      <c r="GB1132" s="48"/>
      <c r="GC1132" s="48"/>
      <c r="GD1132" s="48"/>
      <c r="GE1132" s="48"/>
      <c r="GF1132" s="48"/>
      <c r="GG1132" s="48"/>
      <c r="GH1132" s="48"/>
      <c r="GI1132" s="48"/>
      <c r="GJ1132" s="48"/>
      <c r="GK1132" s="48"/>
      <c r="GL1132" s="48"/>
      <c r="GM1132" s="48"/>
      <c r="GN1132" s="48"/>
      <c r="GO1132" s="48"/>
      <c r="GP1132" s="48"/>
      <c r="GQ1132" s="48"/>
      <c r="GR1132" s="48"/>
      <c r="GS1132" s="48"/>
      <c r="GT1132" s="48"/>
      <c r="GU1132" s="48"/>
      <c r="GV1132" s="48"/>
      <c r="GW1132" s="48"/>
      <c r="GX1132" s="48"/>
      <c r="GY1132" s="48"/>
      <c r="GZ1132" s="48"/>
      <c r="HA1132" s="48"/>
      <c r="HB1132" s="48"/>
      <c r="HC1132" s="48"/>
      <c r="HD1132" s="48"/>
      <c r="HE1132" s="48"/>
      <c r="HF1132" s="48"/>
      <c r="HG1132" s="48"/>
      <c r="HH1132" s="48"/>
      <c r="HI1132" s="48"/>
      <c r="HJ1132" s="48"/>
      <c r="HK1132" s="48"/>
      <c r="HL1132" s="48"/>
      <c r="HM1132" s="48"/>
      <c r="HN1132" s="48"/>
      <c r="HO1132" s="48"/>
      <c r="HP1132" s="48"/>
      <c r="HQ1132" s="48"/>
      <c r="HR1132" s="48"/>
      <c r="HS1132" s="48"/>
      <c r="HT1132" s="48"/>
      <c r="HU1132" s="48"/>
      <c r="HV1132" s="48"/>
      <c r="HW1132" s="48"/>
      <c r="HX1132" s="48"/>
      <c r="HY1132" s="48"/>
      <c r="HZ1132" s="48"/>
      <c r="IA1132" s="48"/>
      <c r="IB1132" s="48"/>
      <c r="IC1132" s="48"/>
      <c r="ID1132" s="48"/>
      <c r="IE1132" s="48"/>
      <c r="IF1132" s="48"/>
      <c r="IG1132" s="48"/>
      <c r="IH1132" s="48"/>
      <c r="II1132" s="48"/>
      <c r="IJ1132" s="48"/>
      <c r="IK1132" s="48"/>
      <c r="IL1132" s="48"/>
      <c r="IM1132" s="48"/>
      <c r="IN1132" s="48"/>
      <c r="IO1132" s="48"/>
      <c r="IP1132" s="48"/>
      <c r="IQ1132" s="48"/>
      <c r="IR1132" s="48"/>
      <c r="IS1132" s="48"/>
      <c r="IT1132" s="48"/>
      <c r="IU1132" s="48"/>
      <c r="IV1132" s="48"/>
    </row>
    <row r="1133" spans="2:256" x14ac:dyDescent="0.2">
      <c r="B1133" s="48"/>
      <c r="C1133" s="48"/>
      <c r="D1133" s="48"/>
      <c r="E1133" s="48"/>
      <c r="F1133" s="48"/>
      <c r="G1133" s="48"/>
      <c r="H1133" s="48"/>
      <c r="I1133" s="48"/>
      <c r="J1133" s="48"/>
      <c r="K1133" s="48"/>
      <c r="O1133" s="48"/>
      <c r="P1133" s="48"/>
      <c r="Q1133" s="48"/>
      <c r="R1133" s="48"/>
      <c r="S1133" s="48"/>
      <c r="T1133" s="48"/>
      <c r="U1133" s="48"/>
      <c r="V1133" s="48"/>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c r="AR1133" s="48"/>
      <c r="AS1133" s="48"/>
      <c r="AT1133" s="48"/>
      <c r="AU1133" s="48"/>
      <c r="AV1133" s="48"/>
      <c r="AW1133" s="48"/>
      <c r="AX1133" s="48"/>
      <c r="AY1133" s="48"/>
      <c r="AZ1133" s="48"/>
      <c r="BA1133" s="48"/>
      <c r="BB1133" s="48"/>
      <c r="BC1133" s="48"/>
      <c r="BD1133" s="48"/>
      <c r="BE1133" s="48"/>
      <c r="BF1133" s="48"/>
      <c r="BG1133" s="48"/>
      <c r="BH1133" s="48"/>
      <c r="BI1133" s="48"/>
      <c r="BJ1133" s="48"/>
      <c r="BK1133" s="48"/>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c r="EF1133" s="48"/>
      <c r="EG1133" s="48"/>
      <c r="EH1133" s="48"/>
      <c r="EI1133" s="48"/>
      <c r="EJ1133" s="48"/>
      <c r="EK1133" s="48"/>
      <c r="EL1133" s="48"/>
      <c r="EM1133" s="48"/>
      <c r="EN1133" s="48"/>
      <c r="EO1133" s="48"/>
      <c r="EP1133" s="48"/>
      <c r="EQ1133" s="48"/>
      <c r="ER1133" s="48"/>
      <c r="ES1133" s="48"/>
      <c r="ET1133" s="48"/>
      <c r="EU1133" s="48"/>
      <c r="EV1133" s="48"/>
      <c r="EW1133" s="48"/>
      <c r="EX1133" s="48"/>
      <c r="EY1133" s="48"/>
      <c r="EZ1133" s="48"/>
      <c r="FA1133" s="48"/>
      <c r="FB1133" s="48"/>
      <c r="FC1133" s="48"/>
      <c r="FD1133" s="48"/>
      <c r="FE1133" s="48"/>
      <c r="FF1133" s="48"/>
      <c r="FG1133" s="48"/>
      <c r="FH1133" s="48"/>
      <c r="FI1133" s="48"/>
      <c r="FJ1133" s="48"/>
      <c r="FK1133" s="48"/>
      <c r="FL1133" s="48"/>
      <c r="FM1133" s="48"/>
      <c r="FN1133" s="48"/>
      <c r="FO1133" s="48"/>
      <c r="FP1133" s="48"/>
      <c r="FQ1133" s="48"/>
      <c r="FR1133" s="48"/>
      <c r="FS1133" s="48"/>
      <c r="FT1133" s="48"/>
      <c r="FU1133" s="48"/>
      <c r="FV1133" s="48"/>
      <c r="FW1133" s="48"/>
      <c r="FX1133" s="48"/>
      <c r="FY1133" s="48"/>
      <c r="FZ1133" s="48"/>
      <c r="GA1133" s="48"/>
      <c r="GB1133" s="48"/>
      <c r="GC1133" s="48"/>
      <c r="GD1133" s="48"/>
      <c r="GE1133" s="48"/>
      <c r="GF1133" s="48"/>
      <c r="GG1133" s="48"/>
      <c r="GH1133" s="48"/>
      <c r="GI1133" s="48"/>
      <c r="GJ1133" s="48"/>
      <c r="GK1133" s="48"/>
      <c r="GL1133" s="48"/>
      <c r="GM1133" s="48"/>
      <c r="GN1133" s="48"/>
      <c r="GO1133" s="48"/>
      <c r="GP1133" s="48"/>
      <c r="GQ1133" s="48"/>
      <c r="GR1133" s="48"/>
      <c r="GS1133" s="48"/>
      <c r="GT1133" s="48"/>
      <c r="GU1133" s="48"/>
      <c r="GV1133" s="48"/>
      <c r="GW1133" s="48"/>
      <c r="GX1133" s="48"/>
      <c r="GY1133" s="48"/>
      <c r="GZ1133" s="48"/>
      <c r="HA1133" s="48"/>
      <c r="HB1133" s="48"/>
      <c r="HC1133" s="48"/>
      <c r="HD1133" s="48"/>
      <c r="HE1133" s="48"/>
      <c r="HF1133" s="48"/>
      <c r="HG1133" s="48"/>
      <c r="HH1133" s="48"/>
      <c r="HI1133" s="48"/>
      <c r="HJ1133" s="48"/>
      <c r="HK1133" s="48"/>
      <c r="HL1133" s="48"/>
      <c r="HM1133" s="48"/>
      <c r="HN1133" s="48"/>
      <c r="HO1133" s="48"/>
      <c r="HP1133" s="48"/>
      <c r="HQ1133" s="48"/>
      <c r="HR1133" s="48"/>
      <c r="HS1133" s="48"/>
      <c r="HT1133" s="48"/>
      <c r="HU1133" s="48"/>
      <c r="HV1133" s="48"/>
      <c r="HW1133" s="48"/>
      <c r="HX1133" s="48"/>
      <c r="HY1133" s="48"/>
      <c r="HZ1133" s="48"/>
      <c r="IA1133" s="48"/>
      <c r="IB1133" s="48"/>
      <c r="IC1133" s="48"/>
      <c r="ID1133" s="48"/>
      <c r="IE1133" s="48"/>
      <c r="IF1133" s="48"/>
      <c r="IG1133" s="48"/>
      <c r="IH1133" s="48"/>
      <c r="II1133" s="48"/>
      <c r="IJ1133" s="48"/>
      <c r="IK1133" s="48"/>
      <c r="IL1133" s="48"/>
      <c r="IM1133" s="48"/>
      <c r="IN1133" s="48"/>
      <c r="IO1133" s="48"/>
      <c r="IP1133" s="48"/>
      <c r="IQ1133" s="48"/>
      <c r="IR1133" s="48"/>
      <c r="IS1133" s="48"/>
      <c r="IT1133" s="48"/>
      <c r="IU1133" s="48"/>
      <c r="IV1133" s="48"/>
    </row>
    <row r="1134" spans="2:256" x14ac:dyDescent="0.2">
      <c r="B1134" s="48"/>
      <c r="C1134" s="48"/>
      <c r="D1134" s="48"/>
      <c r="E1134" s="48"/>
      <c r="F1134" s="48"/>
      <c r="G1134" s="48"/>
      <c r="H1134" s="48"/>
      <c r="I1134" s="48"/>
      <c r="J1134" s="48"/>
      <c r="K1134" s="48"/>
      <c r="O1134" s="48"/>
      <c r="P1134" s="48"/>
      <c r="Q1134" s="48"/>
      <c r="R1134" s="48"/>
      <c r="S1134" s="48"/>
      <c r="T1134" s="48"/>
      <c r="U1134" s="48"/>
      <c r="V1134" s="48"/>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M1134" s="48"/>
      <c r="EN1134" s="48"/>
      <c r="EO1134" s="48"/>
      <c r="EP1134" s="48"/>
      <c r="EQ1134" s="48"/>
      <c r="ER1134" s="48"/>
      <c r="ES1134" s="48"/>
      <c r="ET1134" s="48"/>
      <c r="EU1134" s="48"/>
      <c r="EV1134" s="48"/>
      <c r="EW1134" s="48"/>
      <c r="EX1134" s="48"/>
      <c r="EY1134" s="48"/>
      <c r="EZ1134" s="48"/>
      <c r="FA1134" s="48"/>
      <c r="FB1134" s="48"/>
      <c r="FC1134" s="48"/>
      <c r="FD1134" s="48"/>
      <c r="FE1134" s="48"/>
      <c r="FF1134" s="48"/>
      <c r="FG1134" s="48"/>
      <c r="FH1134" s="48"/>
      <c r="FI1134" s="48"/>
      <c r="FJ1134" s="48"/>
      <c r="FK1134" s="48"/>
      <c r="FL1134" s="48"/>
      <c r="FM1134" s="48"/>
      <c r="FN1134" s="48"/>
      <c r="FO1134" s="48"/>
      <c r="FP1134" s="48"/>
      <c r="FQ1134" s="48"/>
      <c r="FR1134" s="48"/>
      <c r="FS1134" s="48"/>
      <c r="FT1134" s="48"/>
      <c r="FU1134" s="48"/>
      <c r="FV1134" s="48"/>
      <c r="FW1134" s="48"/>
      <c r="FX1134" s="48"/>
      <c r="FY1134" s="48"/>
      <c r="FZ1134" s="48"/>
      <c r="GA1134" s="48"/>
      <c r="GB1134" s="48"/>
      <c r="GC1134" s="48"/>
      <c r="GD1134" s="48"/>
      <c r="GE1134" s="48"/>
      <c r="GF1134" s="48"/>
      <c r="GG1134" s="48"/>
      <c r="GH1134" s="48"/>
      <c r="GI1134" s="48"/>
      <c r="GJ1134" s="48"/>
      <c r="GK1134" s="48"/>
      <c r="GL1134" s="48"/>
      <c r="GM1134" s="48"/>
      <c r="GN1134" s="48"/>
      <c r="GO1134" s="48"/>
      <c r="GP1134" s="48"/>
      <c r="GQ1134" s="48"/>
      <c r="GR1134" s="48"/>
      <c r="GS1134" s="48"/>
      <c r="GT1134" s="48"/>
      <c r="GU1134" s="48"/>
      <c r="GV1134" s="48"/>
      <c r="GW1134" s="48"/>
      <c r="GX1134" s="48"/>
      <c r="GY1134" s="48"/>
      <c r="GZ1134" s="48"/>
      <c r="HA1134" s="48"/>
      <c r="HB1134" s="48"/>
      <c r="HC1134" s="48"/>
      <c r="HD1134" s="48"/>
      <c r="HE1134" s="48"/>
      <c r="HF1134" s="48"/>
      <c r="HG1134" s="48"/>
      <c r="HH1134" s="48"/>
      <c r="HI1134" s="48"/>
      <c r="HJ1134" s="48"/>
      <c r="HK1134" s="48"/>
      <c r="HL1134" s="48"/>
      <c r="HM1134" s="48"/>
      <c r="HN1134" s="48"/>
      <c r="HO1134" s="48"/>
      <c r="HP1134" s="48"/>
      <c r="HQ1134" s="48"/>
      <c r="HR1134" s="48"/>
      <c r="HS1134" s="48"/>
      <c r="HT1134" s="48"/>
      <c r="HU1134" s="48"/>
      <c r="HV1134" s="48"/>
      <c r="HW1134" s="48"/>
      <c r="HX1134" s="48"/>
      <c r="HY1134" s="48"/>
      <c r="HZ1134" s="48"/>
      <c r="IA1134" s="48"/>
      <c r="IB1134" s="48"/>
      <c r="IC1134" s="48"/>
      <c r="ID1134" s="48"/>
      <c r="IE1134" s="48"/>
      <c r="IF1134" s="48"/>
      <c r="IG1134" s="48"/>
      <c r="IH1134" s="48"/>
      <c r="II1134" s="48"/>
      <c r="IJ1134" s="48"/>
      <c r="IK1134" s="48"/>
      <c r="IL1134" s="48"/>
      <c r="IM1134" s="48"/>
      <c r="IN1134" s="48"/>
      <c r="IO1134" s="48"/>
      <c r="IP1134" s="48"/>
      <c r="IQ1134" s="48"/>
      <c r="IR1134" s="48"/>
      <c r="IS1134" s="48"/>
      <c r="IT1134" s="48"/>
      <c r="IU1134" s="48"/>
      <c r="IV1134" s="48"/>
    </row>
    <row r="1135" spans="2:256" x14ac:dyDescent="0.2">
      <c r="B1135" s="48"/>
      <c r="C1135" s="48"/>
      <c r="D1135" s="48"/>
      <c r="E1135" s="48"/>
      <c r="F1135" s="48"/>
      <c r="G1135" s="48"/>
      <c r="H1135" s="48"/>
      <c r="I1135" s="48"/>
      <c r="J1135" s="48"/>
      <c r="K1135" s="48"/>
      <c r="O1135" s="48"/>
      <c r="P1135" s="48"/>
      <c r="Q1135" s="48"/>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M1135" s="48"/>
      <c r="EN1135" s="48"/>
      <c r="EO1135" s="48"/>
      <c r="EP1135" s="48"/>
      <c r="EQ1135" s="48"/>
      <c r="ER1135" s="48"/>
      <c r="ES1135" s="48"/>
      <c r="ET1135" s="48"/>
      <c r="EU1135" s="48"/>
      <c r="EV1135" s="48"/>
      <c r="EW1135" s="48"/>
      <c r="EX1135" s="48"/>
      <c r="EY1135" s="48"/>
      <c r="EZ1135" s="48"/>
      <c r="FA1135" s="48"/>
      <c r="FB1135" s="48"/>
      <c r="FC1135" s="48"/>
      <c r="FD1135" s="48"/>
      <c r="FE1135" s="48"/>
      <c r="FF1135" s="48"/>
      <c r="FG1135" s="48"/>
      <c r="FH1135" s="48"/>
      <c r="FI1135" s="48"/>
      <c r="FJ1135" s="48"/>
      <c r="FK1135" s="48"/>
      <c r="FL1135" s="48"/>
      <c r="FM1135" s="48"/>
      <c r="FN1135" s="48"/>
      <c r="FO1135" s="48"/>
      <c r="FP1135" s="48"/>
      <c r="FQ1135" s="48"/>
      <c r="FR1135" s="48"/>
      <c r="FS1135" s="48"/>
      <c r="FT1135" s="48"/>
      <c r="FU1135" s="48"/>
      <c r="FV1135" s="48"/>
      <c r="FW1135" s="48"/>
      <c r="FX1135" s="48"/>
      <c r="FY1135" s="48"/>
      <c r="FZ1135" s="48"/>
      <c r="GA1135" s="48"/>
      <c r="GB1135" s="48"/>
      <c r="GC1135" s="48"/>
      <c r="GD1135" s="48"/>
      <c r="GE1135" s="48"/>
      <c r="GF1135" s="48"/>
      <c r="GG1135" s="48"/>
      <c r="GH1135" s="48"/>
      <c r="GI1135" s="48"/>
      <c r="GJ1135" s="48"/>
      <c r="GK1135" s="48"/>
      <c r="GL1135" s="48"/>
      <c r="GM1135" s="48"/>
      <c r="GN1135" s="48"/>
      <c r="GO1135" s="48"/>
      <c r="GP1135" s="48"/>
      <c r="GQ1135" s="48"/>
      <c r="GR1135" s="48"/>
      <c r="GS1135" s="48"/>
      <c r="GT1135" s="48"/>
      <c r="GU1135" s="48"/>
      <c r="GV1135" s="48"/>
      <c r="GW1135" s="48"/>
      <c r="GX1135" s="48"/>
      <c r="GY1135" s="48"/>
      <c r="GZ1135" s="48"/>
      <c r="HA1135" s="48"/>
      <c r="HB1135" s="48"/>
      <c r="HC1135" s="48"/>
      <c r="HD1135" s="48"/>
      <c r="HE1135" s="48"/>
      <c r="HF1135" s="48"/>
      <c r="HG1135" s="48"/>
      <c r="HH1135" s="48"/>
      <c r="HI1135" s="48"/>
      <c r="HJ1135" s="48"/>
      <c r="HK1135" s="48"/>
      <c r="HL1135" s="48"/>
      <c r="HM1135" s="48"/>
      <c r="HN1135" s="48"/>
      <c r="HO1135" s="48"/>
      <c r="HP1135" s="48"/>
      <c r="HQ1135" s="48"/>
      <c r="HR1135" s="48"/>
      <c r="HS1135" s="48"/>
      <c r="HT1135" s="48"/>
      <c r="HU1135" s="48"/>
      <c r="HV1135" s="48"/>
      <c r="HW1135" s="48"/>
      <c r="HX1135" s="48"/>
      <c r="HY1135" s="48"/>
      <c r="HZ1135" s="48"/>
      <c r="IA1135" s="48"/>
      <c r="IB1135" s="48"/>
      <c r="IC1135" s="48"/>
      <c r="ID1135" s="48"/>
      <c r="IE1135" s="48"/>
      <c r="IF1135" s="48"/>
      <c r="IG1135" s="48"/>
      <c r="IH1135" s="48"/>
      <c r="II1135" s="48"/>
      <c r="IJ1135" s="48"/>
      <c r="IK1135" s="48"/>
      <c r="IL1135" s="48"/>
      <c r="IM1135" s="48"/>
      <c r="IN1135" s="48"/>
      <c r="IO1135" s="48"/>
      <c r="IP1135" s="48"/>
      <c r="IQ1135" s="48"/>
      <c r="IR1135" s="48"/>
      <c r="IS1135" s="48"/>
      <c r="IT1135" s="48"/>
      <c r="IU1135" s="48"/>
      <c r="IV1135" s="48"/>
    </row>
    <row r="1136" spans="2:256" x14ac:dyDescent="0.2">
      <c r="B1136" s="48"/>
      <c r="C1136" s="48"/>
      <c r="D1136" s="48"/>
      <c r="E1136" s="48"/>
      <c r="F1136" s="48"/>
      <c r="G1136" s="48"/>
      <c r="H1136" s="48"/>
      <c r="I1136" s="48"/>
      <c r="J1136" s="48"/>
      <c r="K1136" s="48"/>
      <c r="O1136" s="48"/>
      <c r="P1136" s="48"/>
      <c r="Q1136" s="48"/>
      <c r="R1136" s="48"/>
      <c r="S1136" s="48"/>
      <c r="T1136" s="48"/>
      <c r="U1136" s="48"/>
      <c r="V1136" s="48"/>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c r="AX1136" s="48"/>
      <c r="AY1136" s="48"/>
      <c r="AZ1136" s="48"/>
      <c r="BA1136" s="48"/>
      <c r="BB1136" s="48"/>
      <c r="BC1136" s="48"/>
      <c r="BD1136" s="48"/>
      <c r="BE1136" s="48"/>
      <c r="BF1136" s="48"/>
      <c r="BG1136" s="48"/>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c r="EF1136" s="48"/>
      <c r="EG1136" s="48"/>
      <c r="EH1136" s="48"/>
      <c r="EI1136" s="48"/>
      <c r="EJ1136" s="48"/>
      <c r="EK1136" s="48"/>
      <c r="EL1136" s="48"/>
      <c r="EM1136" s="48"/>
      <c r="EN1136" s="48"/>
      <c r="EO1136" s="48"/>
      <c r="EP1136" s="48"/>
      <c r="EQ1136" s="48"/>
      <c r="ER1136" s="48"/>
      <c r="ES1136" s="48"/>
      <c r="ET1136" s="48"/>
      <c r="EU1136" s="48"/>
      <c r="EV1136" s="48"/>
      <c r="EW1136" s="48"/>
      <c r="EX1136" s="48"/>
      <c r="EY1136" s="48"/>
      <c r="EZ1136" s="48"/>
      <c r="FA1136" s="48"/>
      <c r="FB1136" s="48"/>
      <c r="FC1136" s="48"/>
      <c r="FD1136" s="48"/>
      <c r="FE1136" s="48"/>
      <c r="FF1136" s="48"/>
      <c r="FG1136" s="48"/>
      <c r="FH1136" s="48"/>
      <c r="FI1136" s="48"/>
      <c r="FJ1136" s="48"/>
      <c r="FK1136" s="48"/>
      <c r="FL1136" s="48"/>
      <c r="FM1136" s="48"/>
      <c r="FN1136" s="48"/>
      <c r="FO1136" s="48"/>
      <c r="FP1136" s="48"/>
      <c r="FQ1136" s="48"/>
      <c r="FR1136" s="48"/>
      <c r="FS1136" s="48"/>
      <c r="FT1136" s="48"/>
      <c r="FU1136" s="48"/>
      <c r="FV1136" s="48"/>
      <c r="FW1136" s="48"/>
      <c r="FX1136" s="48"/>
      <c r="FY1136" s="48"/>
      <c r="FZ1136" s="48"/>
      <c r="GA1136" s="48"/>
      <c r="GB1136" s="48"/>
      <c r="GC1136" s="48"/>
      <c r="GD1136" s="48"/>
      <c r="GE1136" s="48"/>
      <c r="GF1136" s="48"/>
      <c r="GG1136" s="48"/>
      <c r="GH1136" s="48"/>
      <c r="GI1136" s="48"/>
      <c r="GJ1136" s="48"/>
      <c r="GK1136" s="48"/>
      <c r="GL1136" s="48"/>
      <c r="GM1136" s="48"/>
      <c r="GN1136" s="48"/>
      <c r="GO1136" s="48"/>
      <c r="GP1136" s="48"/>
      <c r="GQ1136" s="48"/>
      <c r="GR1136" s="48"/>
      <c r="GS1136" s="48"/>
      <c r="GT1136" s="48"/>
      <c r="GU1136" s="48"/>
      <c r="GV1136" s="48"/>
      <c r="GW1136" s="48"/>
      <c r="GX1136" s="48"/>
      <c r="GY1136" s="48"/>
      <c r="GZ1136" s="48"/>
      <c r="HA1136" s="48"/>
      <c r="HB1136" s="48"/>
      <c r="HC1136" s="48"/>
      <c r="HD1136" s="48"/>
      <c r="HE1136" s="48"/>
      <c r="HF1136" s="48"/>
      <c r="HG1136" s="48"/>
      <c r="HH1136" s="48"/>
      <c r="HI1136" s="48"/>
      <c r="HJ1136" s="48"/>
      <c r="HK1136" s="48"/>
      <c r="HL1136" s="48"/>
      <c r="HM1136" s="48"/>
      <c r="HN1136" s="48"/>
      <c r="HO1136" s="48"/>
      <c r="HP1136" s="48"/>
      <c r="HQ1136" s="48"/>
      <c r="HR1136" s="48"/>
      <c r="HS1136" s="48"/>
      <c r="HT1136" s="48"/>
      <c r="HU1136" s="48"/>
      <c r="HV1136" s="48"/>
      <c r="HW1136" s="48"/>
      <c r="HX1136" s="48"/>
      <c r="HY1136" s="48"/>
      <c r="HZ1136" s="48"/>
      <c r="IA1136" s="48"/>
      <c r="IB1136" s="48"/>
      <c r="IC1136" s="48"/>
      <c r="ID1136" s="48"/>
      <c r="IE1136" s="48"/>
      <c r="IF1136" s="48"/>
      <c r="IG1136" s="48"/>
      <c r="IH1136" s="48"/>
      <c r="II1136" s="48"/>
      <c r="IJ1136" s="48"/>
      <c r="IK1136" s="48"/>
      <c r="IL1136" s="48"/>
      <c r="IM1136" s="48"/>
      <c r="IN1136" s="48"/>
      <c r="IO1136" s="48"/>
      <c r="IP1136" s="48"/>
      <c r="IQ1136" s="48"/>
      <c r="IR1136" s="48"/>
      <c r="IS1136" s="48"/>
      <c r="IT1136" s="48"/>
      <c r="IU1136" s="48"/>
      <c r="IV1136" s="48"/>
    </row>
    <row r="1137" spans="2:256" x14ac:dyDescent="0.2">
      <c r="B1137" s="48"/>
      <c r="C1137" s="48"/>
      <c r="D1137" s="48"/>
      <c r="E1137" s="48"/>
      <c r="F1137" s="48"/>
      <c r="G1137" s="48"/>
      <c r="H1137" s="48"/>
      <c r="I1137" s="48"/>
      <c r="J1137" s="48"/>
      <c r="K1137" s="48"/>
      <c r="O1137" s="48"/>
      <c r="P1137" s="48"/>
      <c r="Q1137" s="48"/>
      <c r="R1137" s="48"/>
      <c r="S1137" s="48"/>
      <c r="T1137" s="48"/>
      <c r="U1137" s="48"/>
      <c r="V1137" s="48"/>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c r="EF1137" s="48"/>
      <c r="EG1137" s="48"/>
      <c r="EH1137" s="48"/>
      <c r="EI1137" s="48"/>
      <c r="EJ1137" s="48"/>
      <c r="EK1137" s="48"/>
      <c r="EL1137" s="48"/>
      <c r="EM1137" s="48"/>
      <c r="EN1137" s="48"/>
      <c r="EO1137" s="48"/>
      <c r="EP1137" s="48"/>
      <c r="EQ1137" s="48"/>
      <c r="ER1137" s="48"/>
      <c r="ES1137" s="48"/>
      <c r="ET1137" s="48"/>
      <c r="EU1137" s="48"/>
      <c r="EV1137" s="48"/>
      <c r="EW1137" s="48"/>
      <c r="EX1137" s="48"/>
      <c r="EY1137" s="48"/>
      <c r="EZ1137" s="48"/>
      <c r="FA1137" s="48"/>
      <c r="FB1137" s="48"/>
      <c r="FC1137" s="48"/>
      <c r="FD1137" s="48"/>
      <c r="FE1137" s="48"/>
      <c r="FF1137" s="48"/>
      <c r="FG1137" s="48"/>
      <c r="FH1137" s="48"/>
      <c r="FI1137" s="48"/>
      <c r="FJ1137" s="48"/>
      <c r="FK1137" s="48"/>
      <c r="FL1137" s="48"/>
      <c r="FM1137" s="48"/>
      <c r="FN1137" s="48"/>
      <c r="FO1137" s="48"/>
      <c r="FP1137" s="48"/>
      <c r="FQ1137" s="48"/>
      <c r="FR1137" s="48"/>
      <c r="FS1137" s="48"/>
      <c r="FT1137" s="48"/>
      <c r="FU1137" s="48"/>
      <c r="FV1137" s="48"/>
      <c r="FW1137" s="48"/>
      <c r="FX1137" s="48"/>
      <c r="FY1137" s="48"/>
      <c r="FZ1137" s="48"/>
      <c r="GA1137" s="48"/>
      <c r="GB1137" s="48"/>
      <c r="GC1137" s="48"/>
      <c r="GD1137" s="48"/>
      <c r="GE1137" s="48"/>
      <c r="GF1137" s="48"/>
      <c r="GG1137" s="48"/>
      <c r="GH1137" s="48"/>
      <c r="GI1137" s="48"/>
      <c r="GJ1137" s="48"/>
      <c r="GK1137" s="48"/>
      <c r="GL1137" s="48"/>
      <c r="GM1137" s="48"/>
      <c r="GN1137" s="48"/>
      <c r="GO1137" s="48"/>
      <c r="GP1137" s="48"/>
      <c r="GQ1137" s="48"/>
      <c r="GR1137" s="48"/>
      <c r="GS1137" s="48"/>
      <c r="GT1137" s="48"/>
      <c r="GU1137" s="48"/>
      <c r="GV1137" s="48"/>
      <c r="GW1137" s="48"/>
      <c r="GX1137" s="48"/>
      <c r="GY1137" s="48"/>
      <c r="GZ1137" s="48"/>
      <c r="HA1137" s="48"/>
      <c r="HB1137" s="48"/>
      <c r="HC1137" s="48"/>
      <c r="HD1137" s="48"/>
      <c r="HE1137" s="48"/>
      <c r="HF1137" s="48"/>
      <c r="HG1137" s="48"/>
      <c r="HH1137" s="48"/>
      <c r="HI1137" s="48"/>
      <c r="HJ1137" s="48"/>
      <c r="HK1137" s="48"/>
      <c r="HL1137" s="48"/>
      <c r="HM1137" s="48"/>
      <c r="HN1137" s="48"/>
      <c r="HO1137" s="48"/>
      <c r="HP1137" s="48"/>
      <c r="HQ1137" s="48"/>
      <c r="HR1137" s="48"/>
      <c r="HS1137" s="48"/>
      <c r="HT1137" s="48"/>
      <c r="HU1137" s="48"/>
      <c r="HV1137" s="48"/>
      <c r="HW1137" s="48"/>
      <c r="HX1137" s="48"/>
      <c r="HY1137" s="48"/>
      <c r="HZ1137" s="48"/>
      <c r="IA1137" s="48"/>
      <c r="IB1137" s="48"/>
      <c r="IC1137" s="48"/>
      <c r="ID1137" s="48"/>
      <c r="IE1137" s="48"/>
      <c r="IF1137" s="48"/>
      <c r="IG1137" s="48"/>
      <c r="IH1137" s="48"/>
      <c r="II1137" s="48"/>
      <c r="IJ1137" s="48"/>
      <c r="IK1137" s="48"/>
      <c r="IL1137" s="48"/>
      <c r="IM1137" s="48"/>
      <c r="IN1137" s="48"/>
      <c r="IO1137" s="48"/>
      <c r="IP1137" s="48"/>
      <c r="IQ1137" s="48"/>
      <c r="IR1137" s="48"/>
      <c r="IS1137" s="48"/>
      <c r="IT1137" s="48"/>
      <c r="IU1137" s="48"/>
      <c r="IV1137" s="48"/>
    </row>
    <row r="1138" spans="2:256" x14ac:dyDescent="0.2">
      <c r="B1138" s="48"/>
      <c r="C1138" s="48"/>
      <c r="D1138" s="48"/>
      <c r="E1138" s="48"/>
      <c r="F1138" s="48"/>
      <c r="G1138" s="48"/>
      <c r="H1138" s="48"/>
      <c r="I1138" s="48"/>
      <c r="J1138" s="48"/>
      <c r="K1138" s="48"/>
      <c r="O1138" s="48"/>
      <c r="P1138" s="48"/>
      <c r="Q1138" s="48"/>
      <c r="R1138" s="48"/>
      <c r="S1138" s="48"/>
      <c r="T1138" s="48"/>
      <c r="U1138" s="48"/>
      <c r="V1138" s="48"/>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c r="AR1138" s="48"/>
      <c r="AS1138" s="48"/>
      <c r="AT1138" s="48"/>
      <c r="AU1138" s="48"/>
      <c r="AV1138" s="48"/>
      <c r="AW1138" s="48"/>
      <c r="AX1138" s="48"/>
      <c r="AY1138" s="48"/>
      <c r="AZ1138" s="48"/>
      <c r="BA1138" s="48"/>
      <c r="BB1138" s="48"/>
      <c r="BC1138" s="48"/>
      <c r="BD1138" s="48"/>
      <c r="BE1138" s="48"/>
      <c r="BF1138" s="48"/>
      <c r="BG1138" s="48"/>
      <c r="BH1138" s="48"/>
      <c r="BI1138" s="48"/>
      <c r="BJ1138" s="48"/>
      <c r="BK1138" s="48"/>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c r="EF1138" s="48"/>
      <c r="EG1138" s="48"/>
      <c r="EH1138" s="48"/>
      <c r="EI1138" s="48"/>
      <c r="EJ1138" s="48"/>
      <c r="EK1138" s="48"/>
      <c r="EL1138" s="48"/>
      <c r="EM1138" s="48"/>
      <c r="EN1138" s="48"/>
      <c r="EO1138" s="48"/>
      <c r="EP1138" s="48"/>
      <c r="EQ1138" s="48"/>
      <c r="ER1138" s="48"/>
      <c r="ES1138" s="48"/>
      <c r="ET1138" s="48"/>
      <c r="EU1138" s="48"/>
      <c r="EV1138" s="48"/>
      <c r="EW1138" s="48"/>
      <c r="EX1138" s="48"/>
      <c r="EY1138" s="48"/>
      <c r="EZ1138" s="48"/>
      <c r="FA1138" s="48"/>
      <c r="FB1138" s="48"/>
      <c r="FC1138" s="48"/>
      <c r="FD1138" s="48"/>
      <c r="FE1138" s="48"/>
      <c r="FF1138" s="48"/>
      <c r="FG1138" s="48"/>
      <c r="FH1138" s="48"/>
      <c r="FI1138" s="48"/>
      <c r="FJ1138" s="48"/>
      <c r="FK1138" s="48"/>
      <c r="FL1138" s="48"/>
      <c r="FM1138" s="48"/>
      <c r="FN1138" s="48"/>
      <c r="FO1138" s="48"/>
      <c r="FP1138" s="48"/>
      <c r="FQ1138" s="48"/>
      <c r="FR1138" s="48"/>
      <c r="FS1138" s="48"/>
      <c r="FT1138" s="48"/>
      <c r="FU1138" s="48"/>
      <c r="FV1138" s="48"/>
      <c r="FW1138" s="48"/>
      <c r="FX1138" s="48"/>
      <c r="FY1138" s="48"/>
      <c r="FZ1138" s="48"/>
      <c r="GA1138" s="48"/>
      <c r="GB1138" s="48"/>
      <c r="GC1138" s="48"/>
      <c r="GD1138" s="48"/>
      <c r="GE1138" s="48"/>
      <c r="GF1138" s="48"/>
      <c r="GG1138" s="48"/>
      <c r="GH1138" s="48"/>
      <c r="GI1138" s="48"/>
      <c r="GJ1138" s="48"/>
      <c r="GK1138" s="48"/>
      <c r="GL1138" s="48"/>
      <c r="GM1138" s="48"/>
      <c r="GN1138" s="48"/>
      <c r="GO1138" s="48"/>
      <c r="GP1138" s="48"/>
      <c r="GQ1138" s="48"/>
      <c r="GR1138" s="48"/>
      <c r="GS1138" s="48"/>
      <c r="GT1138" s="48"/>
      <c r="GU1138" s="48"/>
      <c r="GV1138" s="48"/>
      <c r="GW1138" s="48"/>
      <c r="GX1138" s="48"/>
      <c r="GY1138" s="48"/>
      <c r="GZ1138" s="48"/>
      <c r="HA1138" s="48"/>
      <c r="HB1138" s="48"/>
      <c r="HC1138" s="48"/>
      <c r="HD1138" s="48"/>
      <c r="HE1138" s="48"/>
      <c r="HF1138" s="48"/>
      <c r="HG1138" s="48"/>
      <c r="HH1138" s="48"/>
      <c r="HI1138" s="48"/>
      <c r="HJ1138" s="48"/>
      <c r="HK1138" s="48"/>
      <c r="HL1138" s="48"/>
      <c r="HM1138" s="48"/>
      <c r="HN1138" s="48"/>
      <c r="HO1138" s="48"/>
      <c r="HP1138" s="48"/>
      <c r="HQ1138" s="48"/>
      <c r="HR1138" s="48"/>
      <c r="HS1138" s="48"/>
      <c r="HT1138" s="48"/>
      <c r="HU1138" s="48"/>
      <c r="HV1138" s="48"/>
      <c r="HW1138" s="48"/>
      <c r="HX1138" s="48"/>
      <c r="HY1138" s="48"/>
      <c r="HZ1138" s="48"/>
      <c r="IA1138" s="48"/>
      <c r="IB1138" s="48"/>
      <c r="IC1138" s="48"/>
      <c r="ID1138" s="48"/>
      <c r="IE1138" s="48"/>
      <c r="IF1138" s="48"/>
      <c r="IG1138" s="48"/>
      <c r="IH1138" s="48"/>
      <c r="II1138" s="48"/>
      <c r="IJ1138" s="48"/>
      <c r="IK1138" s="48"/>
      <c r="IL1138" s="48"/>
      <c r="IM1138" s="48"/>
      <c r="IN1138" s="48"/>
      <c r="IO1138" s="48"/>
      <c r="IP1138" s="48"/>
      <c r="IQ1138" s="48"/>
      <c r="IR1138" s="48"/>
      <c r="IS1138" s="48"/>
      <c r="IT1138" s="48"/>
      <c r="IU1138" s="48"/>
      <c r="IV1138" s="48"/>
    </row>
    <row r="1139" spans="2:256" x14ac:dyDescent="0.2">
      <c r="B1139" s="48"/>
      <c r="C1139" s="48"/>
      <c r="D1139" s="48"/>
      <c r="E1139" s="48"/>
      <c r="F1139" s="48"/>
      <c r="G1139" s="48"/>
      <c r="H1139" s="48"/>
      <c r="I1139" s="48"/>
      <c r="J1139" s="48"/>
      <c r="K1139" s="48"/>
      <c r="O1139" s="48"/>
      <c r="P1139" s="48"/>
      <c r="Q1139" s="48"/>
      <c r="R1139" s="48"/>
      <c r="S1139" s="48"/>
      <c r="T1139" s="48"/>
      <c r="U1139" s="48"/>
      <c r="V1139" s="48"/>
      <c r="W1139" s="48"/>
      <c r="X1139" s="48"/>
      <c r="Y1139" s="48"/>
      <c r="Z1139" s="48"/>
      <c r="AA1139" s="48"/>
      <c r="AB1139" s="48"/>
      <c r="AC1139" s="48"/>
      <c r="AD1139" s="48"/>
      <c r="AE1139" s="48"/>
      <c r="AF1139" s="48"/>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M1139" s="48"/>
      <c r="EN1139" s="48"/>
      <c r="EO1139" s="48"/>
      <c r="EP1139" s="48"/>
      <c r="EQ1139" s="48"/>
      <c r="ER1139" s="48"/>
      <c r="ES1139" s="48"/>
      <c r="ET1139" s="48"/>
      <c r="EU1139" s="48"/>
      <c r="EV1139" s="48"/>
      <c r="EW1139" s="48"/>
      <c r="EX1139" s="48"/>
      <c r="EY1139" s="48"/>
      <c r="EZ1139" s="48"/>
      <c r="FA1139" s="48"/>
      <c r="FB1139" s="48"/>
      <c r="FC1139" s="48"/>
      <c r="FD1139" s="48"/>
      <c r="FE1139" s="48"/>
      <c r="FF1139" s="48"/>
      <c r="FG1139" s="48"/>
      <c r="FH1139" s="48"/>
      <c r="FI1139" s="48"/>
      <c r="FJ1139" s="48"/>
      <c r="FK1139" s="48"/>
      <c r="FL1139" s="48"/>
      <c r="FM1139" s="48"/>
      <c r="FN1139" s="48"/>
      <c r="FO1139" s="48"/>
      <c r="FP1139" s="48"/>
      <c r="FQ1139" s="48"/>
      <c r="FR1139" s="48"/>
      <c r="FS1139" s="48"/>
      <c r="FT1139" s="48"/>
      <c r="FU1139" s="48"/>
      <c r="FV1139" s="48"/>
      <c r="FW1139" s="48"/>
      <c r="FX1139" s="48"/>
      <c r="FY1139" s="48"/>
      <c r="FZ1139" s="48"/>
      <c r="GA1139" s="48"/>
      <c r="GB1139" s="48"/>
      <c r="GC1139" s="48"/>
      <c r="GD1139" s="48"/>
      <c r="GE1139" s="48"/>
      <c r="GF1139" s="48"/>
      <c r="GG1139" s="48"/>
      <c r="GH1139" s="48"/>
      <c r="GI1139" s="48"/>
      <c r="GJ1139" s="48"/>
      <c r="GK1139" s="48"/>
      <c r="GL1139" s="48"/>
      <c r="GM1139" s="48"/>
      <c r="GN1139" s="48"/>
      <c r="GO1139" s="48"/>
      <c r="GP1139" s="48"/>
      <c r="GQ1139" s="48"/>
      <c r="GR1139" s="48"/>
      <c r="GS1139" s="48"/>
      <c r="GT1139" s="48"/>
      <c r="GU1139" s="48"/>
      <c r="GV1139" s="48"/>
      <c r="GW1139" s="48"/>
      <c r="GX1139" s="48"/>
      <c r="GY1139" s="48"/>
      <c r="GZ1139" s="48"/>
      <c r="HA1139" s="48"/>
      <c r="HB1139" s="48"/>
      <c r="HC1139" s="48"/>
      <c r="HD1139" s="48"/>
      <c r="HE1139" s="48"/>
      <c r="HF1139" s="48"/>
      <c r="HG1139" s="48"/>
      <c r="HH1139" s="48"/>
      <c r="HI1139" s="48"/>
      <c r="HJ1139" s="48"/>
      <c r="HK1139" s="48"/>
      <c r="HL1139" s="48"/>
      <c r="HM1139" s="48"/>
      <c r="HN1139" s="48"/>
      <c r="HO1139" s="48"/>
      <c r="HP1139" s="48"/>
      <c r="HQ1139" s="48"/>
      <c r="HR1139" s="48"/>
      <c r="HS1139" s="48"/>
      <c r="HT1139" s="48"/>
      <c r="HU1139" s="48"/>
      <c r="HV1139" s="48"/>
      <c r="HW1139" s="48"/>
      <c r="HX1139" s="48"/>
      <c r="HY1139" s="48"/>
      <c r="HZ1139" s="48"/>
      <c r="IA1139" s="48"/>
      <c r="IB1139" s="48"/>
      <c r="IC1139" s="48"/>
      <c r="ID1139" s="48"/>
      <c r="IE1139" s="48"/>
      <c r="IF1139" s="48"/>
      <c r="IG1139" s="48"/>
      <c r="IH1139" s="48"/>
      <c r="II1139" s="48"/>
      <c r="IJ1139" s="48"/>
      <c r="IK1139" s="48"/>
      <c r="IL1139" s="48"/>
      <c r="IM1139" s="48"/>
      <c r="IN1139" s="48"/>
      <c r="IO1139" s="48"/>
      <c r="IP1139" s="48"/>
      <c r="IQ1139" s="48"/>
      <c r="IR1139" s="48"/>
      <c r="IS1139" s="48"/>
      <c r="IT1139" s="48"/>
      <c r="IU1139" s="48"/>
      <c r="IV1139" s="48"/>
    </row>
    <row r="1140" spans="2:256" x14ac:dyDescent="0.2">
      <c r="B1140" s="48"/>
      <c r="C1140" s="48"/>
      <c r="D1140" s="48"/>
      <c r="E1140" s="48"/>
      <c r="F1140" s="48"/>
      <c r="G1140" s="48"/>
      <c r="H1140" s="48"/>
      <c r="I1140" s="48"/>
      <c r="J1140" s="48"/>
      <c r="K1140" s="48"/>
      <c r="O1140" s="48"/>
      <c r="P1140" s="48"/>
      <c r="Q1140" s="48"/>
      <c r="R1140" s="48"/>
      <c r="S1140" s="48"/>
      <c r="T1140" s="48"/>
      <c r="U1140" s="48"/>
      <c r="V1140" s="48"/>
      <c r="W1140" s="48"/>
      <c r="X1140" s="48"/>
      <c r="Y1140" s="48"/>
      <c r="Z1140" s="48"/>
      <c r="AA1140" s="48"/>
      <c r="AB1140" s="48"/>
      <c r="AC1140" s="48"/>
      <c r="AD1140" s="48"/>
      <c r="AE1140" s="48"/>
      <c r="AF1140" s="48"/>
      <c r="AG1140" s="48"/>
      <c r="AH1140" s="48"/>
      <c r="AI1140" s="48"/>
      <c r="AJ1140" s="48"/>
      <c r="AK1140" s="48"/>
      <c r="AL1140" s="48"/>
      <c r="AM1140" s="48"/>
      <c r="AN1140" s="48"/>
      <c r="AO1140" s="48"/>
      <c r="AP1140" s="48"/>
      <c r="AQ1140" s="48"/>
      <c r="AR1140" s="48"/>
      <c r="AS1140" s="48"/>
      <c r="AT1140" s="48"/>
      <c r="AU1140" s="48"/>
      <c r="AV1140" s="48"/>
      <c r="AW1140" s="48"/>
      <c r="AX1140" s="48"/>
      <c r="AY1140" s="48"/>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M1140" s="48"/>
      <c r="EN1140" s="48"/>
      <c r="EO1140" s="48"/>
      <c r="EP1140" s="48"/>
      <c r="EQ1140" s="48"/>
      <c r="ER1140" s="48"/>
      <c r="ES1140" s="48"/>
      <c r="ET1140" s="48"/>
      <c r="EU1140" s="48"/>
      <c r="EV1140" s="48"/>
      <c r="EW1140" s="48"/>
      <c r="EX1140" s="48"/>
      <c r="EY1140" s="48"/>
      <c r="EZ1140" s="48"/>
      <c r="FA1140" s="48"/>
      <c r="FB1140" s="48"/>
      <c r="FC1140" s="48"/>
      <c r="FD1140" s="48"/>
      <c r="FE1140" s="48"/>
      <c r="FF1140" s="48"/>
      <c r="FG1140" s="48"/>
      <c r="FH1140" s="48"/>
      <c r="FI1140" s="48"/>
      <c r="FJ1140" s="48"/>
      <c r="FK1140" s="48"/>
      <c r="FL1140" s="48"/>
      <c r="FM1140" s="48"/>
      <c r="FN1140" s="48"/>
      <c r="FO1140" s="48"/>
      <c r="FP1140" s="48"/>
      <c r="FQ1140" s="48"/>
      <c r="FR1140" s="48"/>
      <c r="FS1140" s="48"/>
      <c r="FT1140" s="48"/>
      <c r="FU1140" s="48"/>
      <c r="FV1140" s="48"/>
      <c r="FW1140" s="48"/>
      <c r="FX1140" s="48"/>
      <c r="FY1140" s="48"/>
      <c r="FZ1140" s="48"/>
      <c r="GA1140" s="48"/>
      <c r="GB1140" s="48"/>
      <c r="GC1140" s="48"/>
      <c r="GD1140" s="48"/>
      <c r="GE1140" s="48"/>
      <c r="GF1140" s="48"/>
      <c r="GG1140" s="48"/>
      <c r="GH1140" s="48"/>
      <c r="GI1140" s="48"/>
      <c r="GJ1140" s="48"/>
      <c r="GK1140" s="48"/>
      <c r="GL1140" s="48"/>
      <c r="GM1140" s="48"/>
      <c r="GN1140" s="48"/>
      <c r="GO1140" s="48"/>
      <c r="GP1140" s="48"/>
      <c r="GQ1140" s="48"/>
      <c r="GR1140" s="48"/>
      <c r="GS1140" s="48"/>
      <c r="GT1140" s="48"/>
      <c r="GU1140" s="48"/>
      <c r="GV1140" s="48"/>
      <c r="GW1140" s="48"/>
      <c r="GX1140" s="48"/>
      <c r="GY1140" s="48"/>
      <c r="GZ1140" s="48"/>
      <c r="HA1140" s="48"/>
      <c r="HB1140" s="48"/>
      <c r="HC1140" s="48"/>
      <c r="HD1140" s="48"/>
      <c r="HE1140" s="48"/>
      <c r="HF1140" s="48"/>
      <c r="HG1140" s="48"/>
      <c r="HH1140" s="48"/>
      <c r="HI1140" s="48"/>
      <c r="HJ1140" s="48"/>
      <c r="HK1140" s="48"/>
      <c r="HL1140" s="48"/>
      <c r="HM1140" s="48"/>
      <c r="HN1140" s="48"/>
      <c r="HO1140" s="48"/>
      <c r="HP1140" s="48"/>
      <c r="HQ1140" s="48"/>
      <c r="HR1140" s="48"/>
      <c r="HS1140" s="48"/>
      <c r="HT1140" s="48"/>
      <c r="HU1140" s="48"/>
      <c r="HV1140" s="48"/>
      <c r="HW1140" s="48"/>
      <c r="HX1140" s="48"/>
      <c r="HY1140" s="48"/>
      <c r="HZ1140" s="48"/>
      <c r="IA1140" s="48"/>
      <c r="IB1140" s="48"/>
      <c r="IC1140" s="48"/>
      <c r="ID1140" s="48"/>
      <c r="IE1140" s="48"/>
      <c r="IF1140" s="48"/>
      <c r="IG1140" s="48"/>
      <c r="IH1140" s="48"/>
      <c r="II1140" s="48"/>
      <c r="IJ1140" s="48"/>
      <c r="IK1140" s="48"/>
      <c r="IL1140" s="48"/>
      <c r="IM1140" s="48"/>
      <c r="IN1140" s="48"/>
      <c r="IO1140" s="48"/>
      <c r="IP1140" s="48"/>
      <c r="IQ1140" s="48"/>
      <c r="IR1140" s="48"/>
      <c r="IS1140" s="48"/>
      <c r="IT1140" s="48"/>
      <c r="IU1140" s="48"/>
      <c r="IV1140" s="48"/>
    </row>
    <row r="1141" spans="2:256" x14ac:dyDescent="0.2">
      <c r="B1141" s="48"/>
      <c r="C1141" s="48"/>
      <c r="D1141" s="48"/>
      <c r="E1141" s="48"/>
      <c r="F1141" s="48"/>
      <c r="G1141" s="48"/>
      <c r="H1141" s="48"/>
      <c r="I1141" s="48"/>
      <c r="J1141" s="48"/>
      <c r="K1141" s="48"/>
      <c r="O1141" s="48"/>
      <c r="P1141" s="48"/>
      <c r="Q1141" s="48"/>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M1141" s="48"/>
      <c r="EN1141" s="48"/>
      <c r="EO1141" s="48"/>
      <c r="EP1141" s="48"/>
      <c r="EQ1141" s="48"/>
      <c r="ER1141" s="48"/>
      <c r="ES1141" s="48"/>
      <c r="ET1141" s="48"/>
      <c r="EU1141" s="48"/>
      <c r="EV1141" s="48"/>
      <c r="EW1141" s="48"/>
      <c r="EX1141" s="48"/>
      <c r="EY1141" s="48"/>
      <c r="EZ1141" s="48"/>
      <c r="FA1141" s="48"/>
      <c r="FB1141" s="48"/>
      <c r="FC1141" s="48"/>
      <c r="FD1141" s="48"/>
      <c r="FE1141" s="48"/>
      <c r="FF1141" s="48"/>
      <c r="FG1141" s="48"/>
      <c r="FH1141" s="48"/>
      <c r="FI1141" s="48"/>
      <c r="FJ1141" s="48"/>
      <c r="FK1141" s="48"/>
      <c r="FL1141" s="48"/>
      <c r="FM1141" s="48"/>
      <c r="FN1141" s="48"/>
      <c r="FO1141" s="48"/>
      <c r="FP1141" s="48"/>
      <c r="FQ1141" s="48"/>
      <c r="FR1141" s="48"/>
      <c r="FS1141" s="48"/>
      <c r="FT1141" s="48"/>
      <c r="FU1141" s="48"/>
      <c r="FV1141" s="48"/>
      <c r="FW1141" s="48"/>
      <c r="FX1141" s="48"/>
      <c r="FY1141" s="48"/>
      <c r="FZ1141" s="48"/>
      <c r="GA1141" s="48"/>
      <c r="GB1141" s="48"/>
      <c r="GC1141" s="48"/>
      <c r="GD1141" s="48"/>
      <c r="GE1141" s="48"/>
      <c r="GF1141" s="48"/>
      <c r="GG1141" s="48"/>
      <c r="GH1141" s="48"/>
      <c r="GI1141" s="48"/>
      <c r="GJ1141" s="48"/>
      <c r="GK1141" s="48"/>
      <c r="GL1141" s="48"/>
      <c r="GM1141" s="48"/>
      <c r="GN1141" s="48"/>
      <c r="GO1141" s="48"/>
      <c r="GP1141" s="48"/>
      <c r="GQ1141" s="48"/>
      <c r="GR1141" s="48"/>
      <c r="GS1141" s="48"/>
      <c r="GT1141" s="48"/>
      <c r="GU1141" s="48"/>
      <c r="GV1141" s="48"/>
      <c r="GW1141" s="48"/>
      <c r="GX1141" s="48"/>
      <c r="GY1141" s="48"/>
      <c r="GZ1141" s="48"/>
      <c r="HA1141" s="48"/>
      <c r="HB1141" s="48"/>
      <c r="HC1141" s="48"/>
      <c r="HD1141" s="48"/>
      <c r="HE1141" s="48"/>
      <c r="HF1141" s="48"/>
      <c r="HG1141" s="48"/>
      <c r="HH1141" s="48"/>
      <c r="HI1141" s="48"/>
      <c r="HJ1141" s="48"/>
      <c r="HK1141" s="48"/>
      <c r="HL1141" s="48"/>
      <c r="HM1141" s="48"/>
      <c r="HN1141" s="48"/>
      <c r="HO1141" s="48"/>
      <c r="HP1141" s="48"/>
      <c r="HQ1141" s="48"/>
      <c r="HR1141" s="48"/>
      <c r="HS1141" s="48"/>
      <c r="HT1141" s="48"/>
      <c r="HU1141" s="48"/>
      <c r="HV1141" s="48"/>
      <c r="HW1141" s="48"/>
      <c r="HX1141" s="48"/>
      <c r="HY1141" s="48"/>
      <c r="HZ1141" s="48"/>
      <c r="IA1141" s="48"/>
      <c r="IB1141" s="48"/>
      <c r="IC1141" s="48"/>
      <c r="ID1141" s="48"/>
      <c r="IE1141" s="48"/>
      <c r="IF1141" s="48"/>
      <c r="IG1141" s="48"/>
      <c r="IH1141" s="48"/>
      <c r="II1141" s="48"/>
      <c r="IJ1141" s="48"/>
      <c r="IK1141" s="48"/>
      <c r="IL1141" s="48"/>
      <c r="IM1141" s="48"/>
      <c r="IN1141" s="48"/>
      <c r="IO1141" s="48"/>
      <c r="IP1141" s="48"/>
      <c r="IQ1141" s="48"/>
      <c r="IR1141" s="48"/>
      <c r="IS1141" s="48"/>
      <c r="IT1141" s="48"/>
      <c r="IU1141" s="48"/>
      <c r="IV1141" s="48"/>
    </row>
    <row r="1142" spans="2:256" x14ac:dyDescent="0.2">
      <c r="B1142" s="48"/>
      <c r="C1142" s="48"/>
      <c r="D1142" s="48"/>
      <c r="E1142" s="48"/>
      <c r="F1142" s="48"/>
      <c r="G1142" s="48"/>
      <c r="H1142" s="48"/>
      <c r="I1142" s="48"/>
      <c r="J1142" s="48"/>
      <c r="K1142" s="48"/>
      <c r="O1142" s="48"/>
      <c r="P1142" s="48"/>
      <c r="Q1142" s="48"/>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M1142" s="48"/>
      <c r="EN1142" s="48"/>
      <c r="EO1142" s="48"/>
      <c r="EP1142" s="48"/>
      <c r="EQ1142" s="48"/>
      <c r="ER1142" s="48"/>
      <c r="ES1142" s="48"/>
      <c r="ET1142" s="48"/>
      <c r="EU1142" s="48"/>
      <c r="EV1142" s="48"/>
      <c r="EW1142" s="48"/>
      <c r="EX1142" s="48"/>
      <c r="EY1142" s="48"/>
      <c r="EZ1142" s="48"/>
      <c r="FA1142" s="48"/>
      <c r="FB1142" s="48"/>
      <c r="FC1142" s="48"/>
      <c r="FD1142" s="48"/>
      <c r="FE1142" s="48"/>
      <c r="FF1142" s="48"/>
      <c r="FG1142" s="48"/>
      <c r="FH1142" s="48"/>
      <c r="FI1142" s="48"/>
      <c r="FJ1142" s="48"/>
      <c r="FK1142" s="48"/>
      <c r="FL1142" s="48"/>
      <c r="FM1142" s="48"/>
      <c r="FN1142" s="48"/>
      <c r="FO1142" s="48"/>
      <c r="FP1142" s="48"/>
      <c r="FQ1142" s="48"/>
      <c r="FR1142" s="48"/>
      <c r="FS1142" s="48"/>
      <c r="FT1142" s="48"/>
      <c r="FU1142" s="48"/>
      <c r="FV1142" s="48"/>
      <c r="FW1142" s="48"/>
      <c r="FX1142" s="48"/>
      <c r="FY1142" s="48"/>
      <c r="FZ1142" s="48"/>
      <c r="GA1142" s="48"/>
      <c r="GB1142" s="48"/>
      <c r="GC1142" s="48"/>
      <c r="GD1142" s="48"/>
      <c r="GE1142" s="48"/>
      <c r="GF1142" s="48"/>
      <c r="GG1142" s="48"/>
      <c r="GH1142" s="48"/>
      <c r="GI1142" s="48"/>
      <c r="GJ1142" s="48"/>
      <c r="GK1142" s="48"/>
      <c r="GL1142" s="48"/>
      <c r="GM1142" s="48"/>
      <c r="GN1142" s="48"/>
      <c r="GO1142" s="48"/>
      <c r="GP1142" s="48"/>
      <c r="GQ1142" s="48"/>
      <c r="GR1142" s="48"/>
      <c r="GS1142" s="48"/>
      <c r="GT1142" s="48"/>
      <c r="GU1142" s="48"/>
      <c r="GV1142" s="48"/>
      <c r="GW1142" s="48"/>
      <c r="GX1142" s="48"/>
      <c r="GY1142" s="48"/>
      <c r="GZ1142" s="48"/>
      <c r="HA1142" s="48"/>
      <c r="HB1142" s="48"/>
      <c r="HC1142" s="48"/>
      <c r="HD1142" s="48"/>
      <c r="HE1142" s="48"/>
      <c r="HF1142" s="48"/>
      <c r="HG1142" s="48"/>
      <c r="HH1142" s="48"/>
      <c r="HI1142" s="48"/>
      <c r="HJ1142" s="48"/>
      <c r="HK1142" s="48"/>
      <c r="HL1142" s="48"/>
      <c r="HM1142" s="48"/>
      <c r="HN1142" s="48"/>
      <c r="HO1142" s="48"/>
      <c r="HP1142" s="48"/>
      <c r="HQ1142" s="48"/>
      <c r="HR1142" s="48"/>
      <c r="HS1142" s="48"/>
      <c r="HT1142" s="48"/>
      <c r="HU1142" s="48"/>
      <c r="HV1142" s="48"/>
      <c r="HW1142" s="48"/>
      <c r="HX1142" s="48"/>
      <c r="HY1142" s="48"/>
      <c r="HZ1142" s="48"/>
      <c r="IA1142" s="48"/>
      <c r="IB1142" s="48"/>
      <c r="IC1142" s="48"/>
      <c r="ID1142" s="48"/>
      <c r="IE1142" s="48"/>
      <c r="IF1142" s="48"/>
      <c r="IG1142" s="48"/>
      <c r="IH1142" s="48"/>
      <c r="II1142" s="48"/>
      <c r="IJ1142" s="48"/>
      <c r="IK1142" s="48"/>
      <c r="IL1142" s="48"/>
      <c r="IM1142" s="48"/>
      <c r="IN1142" s="48"/>
      <c r="IO1142" s="48"/>
      <c r="IP1142" s="48"/>
      <c r="IQ1142" s="48"/>
      <c r="IR1142" s="48"/>
      <c r="IS1142" s="48"/>
      <c r="IT1142" s="48"/>
      <c r="IU1142" s="48"/>
      <c r="IV1142" s="48"/>
    </row>
    <row r="1143" spans="2:256" x14ac:dyDescent="0.2">
      <c r="B1143" s="48"/>
      <c r="C1143" s="48"/>
      <c r="D1143" s="48"/>
      <c r="E1143" s="48"/>
      <c r="F1143" s="48"/>
      <c r="G1143" s="48"/>
      <c r="H1143" s="48"/>
      <c r="I1143" s="48"/>
      <c r="J1143" s="48"/>
      <c r="K1143" s="48"/>
      <c r="O1143" s="48"/>
      <c r="P1143" s="48"/>
      <c r="Q1143" s="48"/>
      <c r="R1143" s="48"/>
      <c r="S1143" s="48"/>
      <c r="T1143" s="48"/>
      <c r="U1143" s="48"/>
      <c r="V1143" s="48"/>
      <c r="W1143" s="48"/>
      <c r="X1143" s="48"/>
      <c r="Y1143" s="48"/>
      <c r="Z1143" s="48"/>
      <c r="AA1143" s="48"/>
      <c r="AB1143" s="48"/>
      <c r="AC1143" s="48"/>
      <c r="AD1143" s="48"/>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M1143" s="48"/>
      <c r="EN1143" s="48"/>
      <c r="EO1143" s="48"/>
      <c r="EP1143" s="48"/>
      <c r="EQ1143" s="48"/>
      <c r="ER1143" s="48"/>
      <c r="ES1143" s="48"/>
      <c r="ET1143" s="48"/>
      <c r="EU1143" s="48"/>
      <c r="EV1143" s="48"/>
      <c r="EW1143" s="48"/>
      <c r="EX1143" s="48"/>
      <c r="EY1143" s="48"/>
      <c r="EZ1143" s="48"/>
      <c r="FA1143" s="48"/>
      <c r="FB1143" s="48"/>
      <c r="FC1143" s="48"/>
      <c r="FD1143" s="48"/>
      <c r="FE1143" s="48"/>
      <c r="FF1143" s="48"/>
      <c r="FG1143" s="48"/>
      <c r="FH1143" s="48"/>
      <c r="FI1143" s="48"/>
      <c r="FJ1143" s="48"/>
      <c r="FK1143" s="48"/>
      <c r="FL1143" s="48"/>
      <c r="FM1143" s="48"/>
      <c r="FN1143" s="48"/>
      <c r="FO1143" s="48"/>
      <c r="FP1143" s="48"/>
      <c r="FQ1143" s="48"/>
      <c r="FR1143" s="48"/>
      <c r="FS1143" s="48"/>
      <c r="FT1143" s="48"/>
      <c r="FU1143" s="48"/>
      <c r="FV1143" s="48"/>
      <c r="FW1143" s="48"/>
      <c r="FX1143" s="48"/>
      <c r="FY1143" s="48"/>
      <c r="FZ1143" s="48"/>
      <c r="GA1143" s="48"/>
      <c r="GB1143" s="48"/>
      <c r="GC1143" s="48"/>
      <c r="GD1143" s="48"/>
      <c r="GE1143" s="48"/>
      <c r="GF1143" s="48"/>
      <c r="GG1143" s="48"/>
      <c r="GH1143" s="48"/>
      <c r="GI1143" s="48"/>
      <c r="GJ1143" s="48"/>
      <c r="GK1143" s="48"/>
      <c r="GL1143" s="48"/>
      <c r="GM1143" s="48"/>
      <c r="GN1143" s="48"/>
      <c r="GO1143" s="48"/>
      <c r="GP1143" s="48"/>
      <c r="GQ1143" s="48"/>
      <c r="GR1143" s="48"/>
      <c r="GS1143" s="48"/>
      <c r="GT1143" s="48"/>
      <c r="GU1143" s="48"/>
      <c r="GV1143" s="48"/>
      <c r="GW1143" s="48"/>
      <c r="GX1143" s="48"/>
      <c r="GY1143" s="48"/>
      <c r="GZ1143" s="48"/>
      <c r="HA1143" s="48"/>
      <c r="HB1143" s="48"/>
      <c r="HC1143" s="48"/>
      <c r="HD1143" s="48"/>
      <c r="HE1143" s="48"/>
      <c r="HF1143" s="48"/>
      <c r="HG1143" s="48"/>
      <c r="HH1143" s="48"/>
      <c r="HI1143" s="48"/>
      <c r="HJ1143" s="48"/>
      <c r="HK1143" s="48"/>
      <c r="HL1143" s="48"/>
      <c r="HM1143" s="48"/>
      <c r="HN1143" s="48"/>
      <c r="HO1143" s="48"/>
      <c r="HP1143" s="48"/>
      <c r="HQ1143" s="48"/>
      <c r="HR1143" s="48"/>
      <c r="HS1143" s="48"/>
      <c r="HT1143" s="48"/>
      <c r="HU1143" s="48"/>
      <c r="HV1143" s="48"/>
      <c r="HW1143" s="48"/>
      <c r="HX1143" s="48"/>
      <c r="HY1143" s="48"/>
      <c r="HZ1143" s="48"/>
      <c r="IA1143" s="48"/>
      <c r="IB1143" s="48"/>
      <c r="IC1143" s="48"/>
      <c r="ID1143" s="48"/>
      <c r="IE1143" s="48"/>
      <c r="IF1143" s="48"/>
      <c r="IG1143" s="48"/>
      <c r="IH1143" s="48"/>
      <c r="II1143" s="48"/>
      <c r="IJ1143" s="48"/>
      <c r="IK1143" s="48"/>
      <c r="IL1143" s="48"/>
      <c r="IM1143" s="48"/>
      <c r="IN1143" s="48"/>
      <c r="IO1143" s="48"/>
      <c r="IP1143" s="48"/>
      <c r="IQ1143" s="48"/>
      <c r="IR1143" s="48"/>
      <c r="IS1143" s="48"/>
      <c r="IT1143" s="48"/>
      <c r="IU1143" s="48"/>
      <c r="IV1143" s="48"/>
    </row>
    <row r="1144" spans="2:256" x14ac:dyDescent="0.2">
      <c r="B1144" s="48"/>
      <c r="C1144" s="48"/>
      <c r="D1144" s="48"/>
      <c r="E1144" s="48"/>
      <c r="F1144" s="48"/>
      <c r="G1144" s="48"/>
      <c r="H1144" s="48"/>
      <c r="I1144" s="48"/>
      <c r="J1144" s="48"/>
      <c r="K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M1144" s="48"/>
      <c r="EN1144" s="48"/>
      <c r="EO1144" s="48"/>
      <c r="EP1144" s="48"/>
      <c r="EQ1144" s="48"/>
      <c r="ER1144" s="48"/>
      <c r="ES1144" s="48"/>
      <c r="ET1144" s="48"/>
      <c r="EU1144" s="48"/>
      <c r="EV1144" s="48"/>
      <c r="EW1144" s="48"/>
      <c r="EX1144" s="48"/>
      <c r="EY1144" s="48"/>
      <c r="EZ1144" s="48"/>
      <c r="FA1144" s="48"/>
      <c r="FB1144" s="48"/>
      <c r="FC1144" s="48"/>
      <c r="FD1144" s="48"/>
      <c r="FE1144" s="48"/>
      <c r="FF1144" s="48"/>
      <c r="FG1144" s="48"/>
      <c r="FH1144" s="48"/>
      <c r="FI1144" s="48"/>
      <c r="FJ1144" s="48"/>
      <c r="FK1144" s="48"/>
      <c r="FL1144" s="48"/>
      <c r="FM1144" s="48"/>
      <c r="FN1144" s="48"/>
      <c r="FO1144" s="48"/>
      <c r="FP1144" s="48"/>
      <c r="FQ1144" s="48"/>
      <c r="FR1144" s="48"/>
      <c r="FS1144" s="48"/>
      <c r="FT1144" s="48"/>
      <c r="FU1144" s="48"/>
      <c r="FV1144" s="48"/>
      <c r="FW1144" s="48"/>
      <c r="FX1144" s="48"/>
      <c r="FY1144" s="48"/>
      <c r="FZ1144" s="48"/>
      <c r="GA1144" s="48"/>
      <c r="GB1144" s="48"/>
      <c r="GC1144" s="48"/>
      <c r="GD1144" s="48"/>
      <c r="GE1144" s="48"/>
      <c r="GF1144" s="48"/>
      <c r="GG1144" s="48"/>
      <c r="GH1144" s="48"/>
      <c r="GI1144" s="48"/>
      <c r="GJ1144" s="48"/>
      <c r="GK1144" s="48"/>
      <c r="GL1144" s="48"/>
      <c r="GM1144" s="48"/>
      <c r="GN1144" s="48"/>
      <c r="GO1144" s="48"/>
      <c r="GP1144" s="48"/>
      <c r="GQ1144" s="48"/>
      <c r="GR1144" s="48"/>
      <c r="GS1144" s="48"/>
      <c r="GT1144" s="48"/>
      <c r="GU1144" s="48"/>
      <c r="GV1144" s="48"/>
      <c r="GW1144" s="48"/>
      <c r="GX1144" s="48"/>
      <c r="GY1144" s="48"/>
      <c r="GZ1144" s="48"/>
      <c r="HA1144" s="48"/>
      <c r="HB1144" s="48"/>
      <c r="HC1144" s="48"/>
      <c r="HD1144" s="48"/>
      <c r="HE1144" s="48"/>
      <c r="HF1144" s="48"/>
      <c r="HG1144" s="48"/>
      <c r="HH1144" s="48"/>
      <c r="HI1144" s="48"/>
      <c r="HJ1144" s="48"/>
      <c r="HK1144" s="48"/>
      <c r="HL1144" s="48"/>
      <c r="HM1144" s="48"/>
      <c r="HN1144" s="48"/>
      <c r="HO1144" s="48"/>
      <c r="HP1144" s="48"/>
      <c r="HQ1144" s="48"/>
      <c r="HR1144" s="48"/>
      <c r="HS1144" s="48"/>
      <c r="HT1144" s="48"/>
      <c r="HU1144" s="48"/>
      <c r="HV1144" s="48"/>
      <c r="HW1144" s="48"/>
      <c r="HX1144" s="48"/>
      <c r="HY1144" s="48"/>
      <c r="HZ1144" s="48"/>
      <c r="IA1144" s="48"/>
      <c r="IB1144" s="48"/>
      <c r="IC1144" s="48"/>
      <c r="ID1144" s="48"/>
      <c r="IE1144" s="48"/>
      <c r="IF1144" s="48"/>
      <c r="IG1144" s="48"/>
      <c r="IH1144" s="48"/>
      <c r="II1144" s="48"/>
      <c r="IJ1144" s="48"/>
      <c r="IK1144" s="48"/>
      <c r="IL1144" s="48"/>
      <c r="IM1144" s="48"/>
      <c r="IN1144" s="48"/>
      <c r="IO1144" s="48"/>
      <c r="IP1144" s="48"/>
      <c r="IQ1144" s="48"/>
      <c r="IR1144" s="48"/>
      <c r="IS1144" s="48"/>
      <c r="IT1144" s="48"/>
      <c r="IU1144" s="48"/>
      <c r="IV1144" s="48"/>
    </row>
    <row r="1145" spans="2:256" x14ac:dyDescent="0.2">
      <c r="B1145" s="48"/>
      <c r="C1145" s="48"/>
      <c r="D1145" s="48"/>
      <c r="E1145" s="48"/>
      <c r="F1145" s="48"/>
      <c r="G1145" s="48"/>
      <c r="H1145" s="48"/>
      <c r="I1145" s="48"/>
      <c r="J1145" s="48"/>
      <c r="K1145" s="48"/>
      <c r="O1145" s="48"/>
      <c r="P1145" s="48"/>
      <c r="Q1145" s="48"/>
      <c r="R1145" s="48"/>
      <c r="S1145" s="48"/>
      <c r="T1145" s="48"/>
      <c r="U1145" s="48"/>
      <c r="V1145" s="48"/>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M1145" s="48"/>
      <c r="EN1145" s="48"/>
      <c r="EO1145" s="48"/>
      <c r="EP1145" s="48"/>
      <c r="EQ1145" s="48"/>
      <c r="ER1145" s="48"/>
      <c r="ES1145" s="48"/>
      <c r="ET1145" s="48"/>
      <c r="EU1145" s="48"/>
      <c r="EV1145" s="48"/>
      <c r="EW1145" s="48"/>
      <c r="EX1145" s="48"/>
      <c r="EY1145" s="48"/>
      <c r="EZ1145" s="48"/>
      <c r="FA1145" s="48"/>
      <c r="FB1145" s="48"/>
      <c r="FC1145" s="48"/>
      <c r="FD1145" s="48"/>
      <c r="FE1145" s="48"/>
      <c r="FF1145" s="48"/>
      <c r="FG1145" s="48"/>
      <c r="FH1145" s="48"/>
      <c r="FI1145" s="48"/>
      <c r="FJ1145" s="48"/>
      <c r="FK1145" s="48"/>
      <c r="FL1145" s="48"/>
      <c r="FM1145" s="48"/>
      <c r="FN1145" s="48"/>
      <c r="FO1145" s="48"/>
      <c r="FP1145" s="48"/>
      <c r="FQ1145" s="48"/>
      <c r="FR1145" s="48"/>
      <c r="FS1145" s="48"/>
      <c r="FT1145" s="48"/>
      <c r="FU1145" s="48"/>
      <c r="FV1145" s="48"/>
      <c r="FW1145" s="48"/>
      <c r="FX1145" s="48"/>
      <c r="FY1145" s="48"/>
      <c r="FZ1145" s="48"/>
      <c r="GA1145" s="48"/>
      <c r="GB1145" s="48"/>
      <c r="GC1145" s="48"/>
      <c r="GD1145" s="48"/>
      <c r="GE1145" s="48"/>
      <c r="GF1145" s="48"/>
      <c r="GG1145" s="48"/>
      <c r="GH1145" s="48"/>
      <c r="GI1145" s="48"/>
      <c r="GJ1145" s="48"/>
      <c r="GK1145" s="48"/>
      <c r="GL1145" s="48"/>
      <c r="GM1145" s="48"/>
      <c r="GN1145" s="48"/>
      <c r="GO1145" s="48"/>
      <c r="GP1145" s="48"/>
      <c r="GQ1145" s="48"/>
      <c r="GR1145" s="48"/>
      <c r="GS1145" s="48"/>
      <c r="GT1145" s="48"/>
      <c r="GU1145" s="48"/>
      <c r="GV1145" s="48"/>
      <c r="GW1145" s="48"/>
      <c r="GX1145" s="48"/>
      <c r="GY1145" s="48"/>
      <c r="GZ1145" s="48"/>
      <c r="HA1145" s="48"/>
      <c r="HB1145" s="48"/>
      <c r="HC1145" s="48"/>
      <c r="HD1145" s="48"/>
      <c r="HE1145" s="48"/>
      <c r="HF1145" s="48"/>
      <c r="HG1145" s="48"/>
      <c r="HH1145" s="48"/>
      <c r="HI1145" s="48"/>
      <c r="HJ1145" s="48"/>
      <c r="HK1145" s="48"/>
      <c r="HL1145" s="48"/>
      <c r="HM1145" s="48"/>
      <c r="HN1145" s="48"/>
      <c r="HO1145" s="48"/>
      <c r="HP1145" s="48"/>
      <c r="HQ1145" s="48"/>
      <c r="HR1145" s="48"/>
      <c r="HS1145" s="48"/>
      <c r="HT1145" s="48"/>
      <c r="HU1145" s="48"/>
      <c r="HV1145" s="48"/>
      <c r="HW1145" s="48"/>
      <c r="HX1145" s="48"/>
      <c r="HY1145" s="48"/>
      <c r="HZ1145" s="48"/>
      <c r="IA1145" s="48"/>
      <c r="IB1145" s="48"/>
      <c r="IC1145" s="48"/>
      <c r="ID1145" s="48"/>
      <c r="IE1145" s="48"/>
      <c r="IF1145" s="48"/>
      <c r="IG1145" s="48"/>
      <c r="IH1145" s="48"/>
      <c r="II1145" s="48"/>
      <c r="IJ1145" s="48"/>
      <c r="IK1145" s="48"/>
      <c r="IL1145" s="48"/>
      <c r="IM1145" s="48"/>
      <c r="IN1145" s="48"/>
      <c r="IO1145" s="48"/>
      <c r="IP1145" s="48"/>
      <c r="IQ1145" s="48"/>
      <c r="IR1145" s="48"/>
      <c r="IS1145" s="48"/>
      <c r="IT1145" s="48"/>
      <c r="IU1145" s="48"/>
      <c r="IV1145" s="48"/>
    </row>
    <row r="1146" spans="2:256" x14ac:dyDescent="0.2">
      <c r="B1146" s="48"/>
      <c r="C1146" s="48"/>
      <c r="D1146" s="48"/>
      <c r="E1146" s="48"/>
      <c r="F1146" s="48"/>
      <c r="G1146" s="48"/>
      <c r="H1146" s="48"/>
      <c r="I1146" s="48"/>
      <c r="J1146" s="48"/>
      <c r="K1146" s="48"/>
      <c r="O1146" s="48"/>
      <c r="P1146" s="48"/>
      <c r="Q1146" s="48"/>
      <c r="R1146" s="48"/>
      <c r="S1146" s="48"/>
      <c r="T1146" s="48"/>
      <c r="U1146" s="48"/>
      <c r="V1146" s="48"/>
      <c r="W1146" s="48"/>
      <c r="X1146" s="48"/>
      <c r="Y1146" s="48"/>
      <c r="Z1146" s="48"/>
      <c r="AA1146" s="48"/>
      <c r="AB1146" s="48"/>
      <c r="AC1146" s="48"/>
      <c r="AD1146" s="48"/>
      <c r="AE1146" s="48"/>
      <c r="AF1146" s="48"/>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c r="EF1146" s="48"/>
      <c r="EG1146" s="48"/>
      <c r="EH1146" s="48"/>
      <c r="EI1146" s="48"/>
      <c r="EJ1146" s="48"/>
      <c r="EK1146" s="48"/>
      <c r="EL1146" s="48"/>
      <c r="EM1146" s="48"/>
      <c r="EN1146" s="48"/>
      <c r="EO1146" s="48"/>
      <c r="EP1146" s="48"/>
      <c r="EQ1146" s="48"/>
      <c r="ER1146" s="48"/>
      <c r="ES1146" s="48"/>
      <c r="ET1146" s="48"/>
      <c r="EU1146" s="48"/>
      <c r="EV1146" s="48"/>
      <c r="EW1146" s="48"/>
      <c r="EX1146" s="48"/>
      <c r="EY1146" s="48"/>
      <c r="EZ1146" s="48"/>
      <c r="FA1146" s="48"/>
      <c r="FB1146" s="48"/>
      <c r="FC1146" s="48"/>
      <c r="FD1146" s="48"/>
      <c r="FE1146" s="48"/>
      <c r="FF1146" s="48"/>
      <c r="FG1146" s="48"/>
      <c r="FH1146" s="48"/>
      <c r="FI1146" s="48"/>
      <c r="FJ1146" s="48"/>
      <c r="FK1146" s="48"/>
      <c r="FL1146" s="48"/>
      <c r="FM1146" s="48"/>
      <c r="FN1146" s="48"/>
      <c r="FO1146" s="48"/>
      <c r="FP1146" s="48"/>
      <c r="FQ1146" s="48"/>
      <c r="FR1146" s="48"/>
      <c r="FS1146" s="48"/>
      <c r="FT1146" s="48"/>
      <c r="FU1146" s="48"/>
      <c r="FV1146" s="48"/>
      <c r="FW1146" s="48"/>
      <c r="FX1146" s="48"/>
      <c r="FY1146" s="48"/>
      <c r="FZ1146" s="48"/>
      <c r="GA1146" s="48"/>
      <c r="GB1146" s="48"/>
      <c r="GC1146" s="48"/>
      <c r="GD1146" s="48"/>
      <c r="GE1146" s="48"/>
      <c r="GF1146" s="48"/>
      <c r="GG1146" s="48"/>
      <c r="GH1146" s="48"/>
      <c r="GI1146" s="48"/>
      <c r="GJ1146" s="48"/>
      <c r="GK1146" s="48"/>
      <c r="GL1146" s="48"/>
      <c r="GM1146" s="48"/>
      <c r="GN1146" s="48"/>
      <c r="GO1146" s="48"/>
      <c r="GP1146" s="48"/>
      <c r="GQ1146" s="48"/>
      <c r="GR1146" s="48"/>
      <c r="GS1146" s="48"/>
      <c r="GT1146" s="48"/>
      <c r="GU1146" s="48"/>
      <c r="GV1146" s="48"/>
      <c r="GW1146" s="48"/>
      <c r="GX1146" s="48"/>
      <c r="GY1146" s="48"/>
      <c r="GZ1146" s="48"/>
      <c r="HA1146" s="48"/>
      <c r="HB1146" s="48"/>
      <c r="HC1146" s="48"/>
      <c r="HD1146" s="48"/>
      <c r="HE1146" s="48"/>
      <c r="HF1146" s="48"/>
      <c r="HG1146" s="48"/>
      <c r="HH1146" s="48"/>
      <c r="HI1146" s="48"/>
      <c r="HJ1146" s="48"/>
      <c r="HK1146" s="48"/>
      <c r="HL1146" s="48"/>
      <c r="HM1146" s="48"/>
      <c r="HN1146" s="48"/>
      <c r="HO1146" s="48"/>
      <c r="HP1146" s="48"/>
      <c r="HQ1146" s="48"/>
      <c r="HR1146" s="48"/>
      <c r="HS1146" s="48"/>
      <c r="HT1146" s="48"/>
      <c r="HU1146" s="48"/>
      <c r="HV1146" s="48"/>
      <c r="HW1146" s="48"/>
      <c r="HX1146" s="48"/>
      <c r="HY1146" s="48"/>
      <c r="HZ1146" s="48"/>
      <c r="IA1146" s="48"/>
      <c r="IB1146" s="48"/>
      <c r="IC1146" s="48"/>
      <c r="ID1146" s="48"/>
      <c r="IE1146" s="48"/>
      <c r="IF1146" s="48"/>
      <c r="IG1146" s="48"/>
      <c r="IH1146" s="48"/>
      <c r="II1146" s="48"/>
      <c r="IJ1146" s="48"/>
      <c r="IK1146" s="48"/>
      <c r="IL1146" s="48"/>
      <c r="IM1146" s="48"/>
      <c r="IN1146" s="48"/>
      <c r="IO1146" s="48"/>
      <c r="IP1146" s="48"/>
      <c r="IQ1146" s="48"/>
      <c r="IR1146" s="48"/>
      <c r="IS1146" s="48"/>
      <c r="IT1146" s="48"/>
      <c r="IU1146" s="48"/>
      <c r="IV1146" s="48"/>
    </row>
    <row r="1147" spans="2:256" x14ac:dyDescent="0.2">
      <c r="B1147" s="48"/>
      <c r="C1147" s="48"/>
      <c r="D1147" s="48"/>
      <c r="E1147" s="48"/>
      <c r="F1147" s="48"/>
      <c r="G1147" s="48"/>
      <c r="H1147" s="48"/>
      <c r="I1147" s="48"/>
      <c r="J1147" s="48"/>
      <c r="K1147" s="48"/>
      <c r="O1147" s="48"/>
      <c r="P1147" s="48"/>
      <c r="Q1147" s="48"/>
      <c r="R1147" s="48"/>
      <c r="S1147" s="48"/>
      <c r="T1147" s="48"/>
      <c r="U1147" s="48"/>
      <c r="V1147" s="48"/>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c r="EF1147" s="48"/>
      <c r="EG1147" s="48"/>
      <c r="EH1147" s="48"/>
      <c r="EI1147" s="48"/>
      <c r="EJ1147" s="48"/>
      <c r="EK1147" s="48"/>
      <c r="EL1147" s="48"/>
      <c r="EM1147" s="48"/>
      <c r="EN1147" s="48"/>
      <c r="EO1147" s="48"/>
      <c r="EP1147" s="48"/>
      <c r="EQ1147" s="48"/>
      <c r="ER1147" s="48"/>
      <c r="ES1147" s="48"/>
      <c r="ET1147" s="48"/>
      <c r="EU1147" s="48"/>
      <c r="EV1147" s="48"/>
      <c r="EW1147" s="48"/>
      <c r="EX1147" s="48"/>
      <c r="EY1147" s="48"/>
      <c r="EZ1147" s="48"/>
      <c r="FA1147" s="48"/>
      <c r="FB1147" s="48"/>
      <c r="FC1147" s="48"/>
      <c r="FD1147" s="48"/>
      <c r="FE1147" s="48"/>
      <c r="FF1147" s="48"/>
      <c r="FG1147" s="48"/>
      <c r="FH1147" s="48"/>
      <c r="FI1147" s="48"/>
      <c r="FJ1147" s="48"/>
      <c r="FK1147" s="48"/>
      <c r="FL1147" s="48"/>
      <c r="FM1147" s="48"/>
      <c r="FN1147" s="48"/>
      <c r="FO1147" s="48"/>
      <c r="FP1147" s="48"/>
      <c r="FQ1147" s="48"/>
      <c r="FR1147" s="48"/>
      <c r="FS1147" s="48"/>
      <c r="FT1147" s="48"/>
      <c r="FU1147" s="48"/>
      <c r="FV1147" s="48"/>
      <c r="FW1147" s="48"/>
      <c r="FX1147" s="48"/>
      <c r="FY1147" s="48"/>
      <c r="FZ1147" s="48"/>
      <c r="GA1147" s="48"/>
      <c r="GB1147" s="48"/>
      <c r="GC1147" s="48"/>
      <c r="GD1147" s="48"/>
      <c r="GE1147" s="48"/>
      <c r="GF1147" s="48"/>
      <c r="GG1147" s="48"/>
      <c r="GH1147" s="48"/>
      <c r="GI1147" s="48"/>
      <c r="GJ1147" s="48"/>
      <c r="GK1147" s="48"/>
      <c r="GL1147" s="48"/>
      <c r="GM1147" s="48"/>
      <c r="GN1147" s="48"/>
      <c r="GO1147" s="48"/>
      <c r="GP1147" s="48"/>
      <c r="GQ1147" s="48"/>
      <c r="GR1147" s="48"/>
      <c r="GS1147" s="48"/>
      <c r="GT1147" s="48"/>
      <c r="GU1147" s="48"/>
      <c r="GV1147" s="48"/>
      <c r="GW1147" s="48"/>
      <c r="GX1147" s="48"/>
      <c r="GY1147" s="48"/>
      <c r="GZ1147" s="48"/>
      <c r="HA1147" s="48"/>
      <c r="HB1147" s="48"/>
      <c r="HC1147" s="48"/>
      <c r="HD1147" s="48"/>
      <c r="HE1147" s="48"/>
      <c r="HF1147" s="48"/>
      <c r="HG1147" s="48"/>
      <c r="HH1147" s="48"/>
      <c r="HI1147" s="48"/>
      <c r="HJ1147" s="48"/>
      <c r="HK1147" s="48"/>
      <c r="HL1147" s="48"/>
      <c r="HM1147" s="48"/>
      <c r="HN1147" s="48"/>
      <c r="HO1147" s="48"/>
      <c r="HP1147" s="48"/>
      <c r="HQ1147" s="48"/>
      <c r="HR1147" s="48"/>
      <c r="HS1147" s="48"/>
      <c r="HT1147" s="48"/>
      <c r="HU1147" s="48"/>
      <c r="HV1147" s="48"/>
      <c r="HW1147" s="48"/>
      <c r="HX1147" s="48"/>
      <c r="HY1147" s="48"/>
      <c r="HZ1147" s="48"/>
      <c r="IA1147" s="48"/>
      <c r="IB1147" s="48"/>
      <c r="IC1147" s="48"/>
      <c r="ID1147" s="48"/>
      <c r="IE1147" s="48"/>
      <c r="IF1147" s="48"/>
      <c r="IG1147" s="48"/>
      <c r="IH1147" s="48"/>
      <c r="II1147" s="48"/>
      <c r="IJ1147" s="48"/>
      <c r="IK1147" s="48"/>
      <c r="IL1147" s="48"/>
      <c r="IM1147" s="48"/>
      <c r="IN1147" s="48"/>
      <c r="IO1147" s="48"/>
      <c r="IP1147" s="48"/>
      <c r="IQ1147" s="48"/>
      <c r="IR1147" s="48"/>
      <c r="IS1147" s="48"/>
      <c r="IT1147" s="48"/>
      <c r="IU1147" s="48"/>
      <c r="IV1147" s="48"/>
    </row>
    <row r="1148" spans="2:256" x14ac:dyDescent="0.2">
      <c r="B1148" s="48"/>
      <c r="C1148" s="48"/>
      <c r="D1148" s="48"/>
      <c r="E1148" s="48"/>
      <c r="F1148" s="48"/>
      <c r="G1148" s="48"/>
      <c r="H1148" s="48"/>
      <c r="I1148" s="48"/>
      <c r="J1148" s="48"/>
      <c r="K1148" s="48"/>
      <c r="O1148" s="48"/>
      <c r="P1148" s="48"/>
      <c r="Q1148" s="48"/>
      <c r="R1148" s="48"/>
      <c r="S1148" s="48"/>
      <c r="T1148" s="48"/>
      <c r="U1148" s="48"/>
      <c r="V1148" s="48"/>
      <c r="W1148" s="48"/>
      <c r="X1148" s="48"/>
      <c r="Y1148" s="48"/>
      <c r="Z1148" s="48"/>
      <c r="AA1148" s="48"/>
      <c r="AB1148" s="48"/>
      <c r="AC1148" s="48"/>
      <c r="AD1148" s="48"/>
      <c r="AE1148" s="48"/>
      <c r="AF1148" s="48"/>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M1148" s="48"/>
      <c r="EN1148" s="48"/>
      <c r="EO1148" s="48"/>
      <c r="EP1148" s="48"/>
      <c r="EQ1148" s="48"/>
      <c r="ER1148" s="48"/>
      <c r="ES1148" s="48"/>
      <c r="ET1148" s="48"/>
      <c r="EU1148" s="48"/>
      <c r="EV1148" s="48"/>
      <c r="EW1148" s="48"/>
      <c r="EX1148" s="48"/>
      <c r="EY1148" s="48"/>
      <c r="EZ1148" s="48"/>
      <c r="FA1148" s="48"/>
      <c r="FB1148" s="48"/>
      <c r="FC1148" s="48"/>
      <c r="FD1148" s="48"/>
      <c r="FE1148" s="48"/>
      <c r="FF1148" s="48"/>
      <c r="FG1148" s="48"/>
      <c r="FH1148" s="48"/>
      <c r="FI1148" s="48"/>
      <c r="FJ1148" s="48"/>
      <c r="FK1148" s="48"/>
      <c r="FL1148" s="48"/>
      <c r="FM1148" s="48"/>
      <c r="FN1148" s="48"/>
      <c r="FO1148" s="48"/>
      <c r="FP1148" s="48"/>
      <c r="FQ1148" s="48"/>
      <c r="FR1148" s="48"/>
      <c r="FS1148" s="48"/>
      <c r="FT1148" s="48"/>
      <c r="FU1148" s="48"/>
      <c r="FV1148" s="48"/>
      <c r="FW1148" s="48"/>
      <c r="FX1148" s="48"/>
      <c r="FY1148" s="48"/>
      <c r="FZ1148" s="48"/>
      <c r="GA1148" s="48"/>
      <c r="GB1148" s="48"/>
      <c r="GC1148" s="48"/>
      <c r="GD1148" s="48"/>
      <c r="GE1148" s="48"/>
      <c r="GF1148" s="48"/>
      <c r="GG1148" s="48"/>
      <c r="GH1148" s="48"/>
      <c r="GI1148" s="48"/>
      <c r="GJ1148" s="48"/>
      <c r="GK1148" s="48"/>
      <c r="GL1148" s="48"/>
      <c r="GM1148" s="48"/>
      <c r="GN1148" s="48"/>
      <c r="GO1148" s="48"/>
      <c r="GP1148" s="48"/>
      <c r="GQ1148" s="48"/>
      <c r="GR1148" s="48"/>
      <c r="GS1148" s="48"/>
      <c r="GT1148" s="48"/>
      <c r="GU1148" s="48"/>
      <c r="GV1148" s="48"/>
      <c r="GW1148" s="48"/>
      <c r="GX1148" s="48"/>
      <c r="GY1148" s="48"/>
      <c r="GZ1148" s="48"/>
      <c r="HA1148" s="48"/>
      <c r="HB1148" s="48"/>
      <c r="HC1148" s="48"/>
      <c r="HD1148" s="48"/>
      <c r="HE1148" s="48"/>
      <c r="HF1148" s="48"/>
      <c r="HG1148" s="48"/>
      <c r="HH1148" s="48"/>
      <c r="HI1148" s="48"/>
      <c r="HJ1148" s="48"/>
      <c r="HK1148" s="48"/>
      <c r="HL1148" s="48"/>
      <c r="HM1148" s="48"/>
      <c r="HN1148" s="48"/>
      <c r="HO1148" s="48"/>
      <c r="HP1148" s="48"/>
      <c r="HQ1148" s="48"/>
      <c r="HR1148" s="48"/>
      <c r="HS1148" s="48"/>
      <c r="HT1148" s="48"/>
      <c r="HU1148" s="48"/>
      <c r="HV1148" s="48"/>
      <c r="HW1148" s="48"/>
      <c r="HX1148" s="48"/>
      <c r="HY1148" s="48"/>
      <c r="HZ1148" s="48"/>
      <c r="IA1148" s="48"/>
      <c r="IB1148" s="48"/>
      <c r="IC1148" s="48"/>
      <c r="ID1148" s="48"/>
      <c r="IE1148" s="48"/>
      <c r="IF1148" s="48"/>
      <c r="IG1148" s="48"/>
      <c r="IH1148" s="48"/>
      <c r="II1148" s="48"/>
      <c r="IJ1148" s="48"/>
      <c r="IK1148" s="48"/>
      <c r="IL1148" s="48"/>
      <c r="IM1148" s="48"/>
      <c r="IN1148" s="48"/>
      <c r="IO1148" s="48"/>
      <c r="IP1148" s="48"/>
      <c r="IQ1148" s="48"/>
      <c r="IR1148" s="48"/>
      <c r="IS1148" s="48"/>
      <c r="IT1148" s="48"/>
      <c r="IU1148" s="48"/>
      <c r="IV1148" s="48"/>
    </row>
    <row r="1149" spans="2:256" x14ac:dyDescent="0.2">
      <c r="B1149" s="48"/>
      <c r="C1149" s="48"/>
      <c r="D1149" s="48"/>
      <c r="E1149" s="48"/>
      <c r="F1149" s="48"/>
      <c r="G1149" s="48"/>
      <c r="H1149" s="48"/>
      <c r="I1149" s="48"/>
      <c r="J1149" s="48"/>
      <c r="K1149" s="48"/>
      <c r="O1149" s="48"/>
      <c r="P1149" s="48"/>
      <c r="Q1149" s="48"/>
      <c r="R1149" s="48"/>
      <c r="S1149" s="48"/>
      <c r="T1149" s="48"/>
      <c r="U1149" s="48"/>
      <c r="V1149" s="48"/>
      <c r="W1149" s="48"/>
      <c r="X1149" s="48"/>
      <c r="Y1149" s="48"/>
      <c r="Z1149" s="48"/>
      <c r="AA1149" s="48"/>
      <c r="AB1149" s="48"/>
      <c r="AC1149" s="48"/>
      <c r="AD1149" s="48"/>
      <c r="AE1149" s="48"/>
      <c r="AF1149" s="48"/>
      <c r="AG1149" s="48"/>
      <c r="AH1149" s="48"/>
      <c r="AI1149" s="48"/>
      <c r="AJ1149" s="48"/>
      <c r="AK1149" s="48"/>
      <c r="AL1149" s="48"/>
      <c r="AM1149" s="48"/>
      <c r="AN1149" s="48"/>
      <c r="AO1149" s="48"/>
      <c r="AP1149" s="48"/>
      <c r="AQ1149" s="48"/>
      <c r="AR1149" s="48"/>
      <c r="AS1149" s="48"/>
      <c r="AT1149" s="48"/>
      <c r="AU1149" s="48"/>
      <c r="AV1149" s="48"/>
      <c r="AW1149" s="48"/>
      <c r="AX1149" s="48"/>
      <c r="AY1149" s="48"/>
      <c r="AZ1149" s="48"/>
      <c r="BA1149" s="48"/>
      <c r="BB1149" s="48"/>
      <c r="BC1149" s="48"/>
      <c r="BD1149" s="48"/>
      <c r="BE1149" s="48"/>
      <c r="BF1149" s="48"/>
      <c r="BG1149" s="48"/>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c r="EF1149" s="48"/>
      <c r="EG1149" s="48"/>
      <c r="EH1149" s="48"/>
      <c r="EI1149" s="48"/>
      <c r="EJ1149" s="48"/>
      <c r="EK1149" s="48"/>
      <c r="EL1149" s="48"/>
      <c r="EM1149" s="48"/>
      <c r="EN1149" s="48"/>
      <c r="EO1149" s="48"/>
      <c r="EP1149" s="48"/>
      <c r="EQ1149" s="48"/>
      <c r="ER1149" s="48"/>
      <c r="ES1149" s="48"/>
      <c r="ET1149" s="48"/>
      <c r="EU1149" s="48"/>
      <c r="EV1149" s="48"/>
      <c r="EW1149" s="48"/>
      <c r="EX1149" s="48"/>
      <c r="EY1149" s="48"/>
      <c r="EZ1149" s="48"/>
      <c r="FA1149" s="48"/>
      <c r="FB1149" s="48"/>
      <c r="FC1149" s="48"/>
      <c r="FD1149" s="48"/>
      <c r="FE1149" s="48"/>
      <c r="FF1149" s="48"/>
      <c r="FG1149" s="48"/>
      <c r="FH1149" s="48"/>
      <c r="FI1149" s="48"/>
      <c r="FJ1149" s="48"/>
      <c r="FK1149" s="48"/>
      <c r="FL1149" s="48"/>
      <c r="FM1149" s="48"/>
      <c r="FN1149" s="48"/>
      <c r="FO1149" s="48"/>
      <c r="FP1149" s="48"/>
      <c r="FQ1149" s="48"/>
      <c r="FR1149" s="48"/>
      <c r="FS1149" s="48"/>
      <c r="FT1149" s="48"/>
      <c r="FU1149" s="48"/>
      <c r="FV1149" s="48"/>
      <c r="FW1149" s="48"/>
      <c r="FX1149" s="48"/>
      <c r="FY1149" s="48"/>
      <c r="FZ1149" s="48"/>
      <c r="GA1149" s="48"/>
      <c r="GB1149" s="48"/>
      <c r="GC1149" s="48"/>
      <c r="GD1149" s="48"/>
      <c r="GE1149" s="48"/>
      <c r="GF1149" s="48"/>
      <c r="GG1149" s="48"/>
      <c r="GH1149" s="48"/>
      <c r="GI1149" s="48"/>
      <c r="GJ1149" s="48"/>
      <c r="GK1149" s="48"/>
      <c r="GL1149" s="48"/>
      <c r="GM1149" s="48"/>
      <c r="GN1149" s="48"/>
      <c r="GO1149" s="48"/>
      <c r="GP1149" s="48"/>
      <c r="GQ1149" s="48"/>
      <c r="GR1149" s="48"/>
      <c r="GS1149" s="48"/>
      <c r="GT1149" s="48"/>
      <c r="GU1149" s="48"/>
      <c r="GV1149" s="48"/>
      <c r="GW1149" s="48"/>
      <c r="GX1149" s="48"/>
      <c r="GY1149" s="48"/>
      <c r="GZ1149" s="48"/>
      <c r="HA1149" s="48"/>
      <c r="HB1149" s="48"/>
      <c r="HC1149" s="48"/>
      <c r="HD1149" s="48"/>
      <c r="HE1149" s="48"/>
      <c r="HF1149" s="48"/>
      <c r="HG1149" s="48"/>
      <c r="HH1149" s="48"/>
      <c r="HI1149" s="48"/>
      <c r="HJ1149" s="48"/>
      <c r="HK1149" s="48"/>
      <c r="HL1149" s="48"/>
      <c r="HM1149" s="48"/>
      <c r="HN1149" s="48"/>
      <c r="HO1149" s="48"/>
      <c r="HP1149" s="48"/>
      <c r="HQ1149" s="48"/>
      <c r="HR1149" s="48"/>
      <c r="HS1149" s="48"/>
      <c r="HT1149" s="48"/>
      <c r="HU1149" s="48"/>
      <c r="HV1149" s="48"/>
      <c r="HW1149" s="48"/>
      <c r="HX1149" s="48"/>
      <c r="HY1149" s="48"/>
      <c r="HZ1149" s="48"/>
      <c r="IA1149" s="48"/>
      <c r="IB1149" s="48"/>
      <c r="IC1149" s="48"/>
      <c r="ID1149" s="48"/>
      <c r="IE1149" s="48"/>
      <c r="IF1149" s="48"/>
      <c r="IG1149" s="48"/>
      <c r="IH1149" s="48"/>
      <c r="II1149" s="48"/>
      <c r="IJ1149" s="48"/>
      <c r="IK1149" s="48"/>
      <c r="IL1149" s="48"/>
      <c r="IM1149" s="48"/>
      <c r="IN1149" s="48"/>
      <c r="IO1149" s="48"/>
      <c r="IP1149" s="48"/>
      <c r="IQ1149" s="48"/>
      <c r="IR1149" s="48"/>
      <c r="IS1149" s="48"/>
      <c r="IT1149" s="48"/>
      <c r="IU1149" s="48"/>
      <c r="IV1149" s="48"/>
    </row>
    <row r="1150" spans="2:256" x14ac:dyDescent="0.2">
      <c r="B1150" s="48"/>
      <c r="C1150" s="48"/>
      <c r="D1150" s="48"/>
      <c r="E1150" s="48"/>
      <c r="F1150" s="48"/>
      <c r="G1150" s="48"/>
      <c r="H1150" s="48"/>
      <c r="I1150" s="48"/>
      <c r="J1150" s="48"/>
      <c r="K1150" s="48"/>
      <c r="O1150" s="48"/>
      <c r="P1150" s="48"/>
      <c r="Q1150" s="48"/>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M1150" s="48"/>
      <c r="EN1150" s="48"/>
      <c r="EO1150" s="48"/>
      <c r="EP1150" s="48"/>
      <c r="EQ1150" s="48"/>
      <c r="ER1150" s="48"/>
      <c r="ES1150" s="48"/>
      <c r="ET1150" s="48"/>
      <c r="EU1150" s="48"/>
      <c r="EV1150" s="48"/>
      <c r="EW1150" s="48"/>
      <c r="EX1150" s="48"/>
      <c r="EY1150" s="48"/>
      <c r="EZ1150" s="48"/>
      <c r="FA1150" s="48"/>
      <c r="FB1150" s="48"/>
      <c r="FC1150" s="48"/>
      <c r="FD1150" s="48"/>
      <c r="FE1150" s="48"/>
      <c r="FF1150" s="48"/>
      <c r="FG1150" s="48"/>
      <c r="FH1150" s="48"/>
      <c r="FI1150" s="48"/>
      <c r="FJ1150" s="48"/>
      <c r="FK1150" s="48"/>
      <c r="FL1150" s="48"/>
      <c r="FM1150" s="48"/>
      <c r="FN1150" s="48"/>
      <c r="FO1150" s="48"/>
      <c r="FP1150" s="48"/>
      <c r="FQ1150" s="48"/>
      <c r="FR1150" s="48"/>
      <c r="FS1150" s="48"/>
      <c r="FT1150" s="48"/>
      <c r="FU1150" s="48"/>
      <c r="FV1150" s="48"/>
      <c r="FW1150" s="48"/>
      <c r="FX1150" s="48"/>
      <c r="FY1150" s="48"/>
      <c r="FZ1150" s="48"/>
      <c r="GA1150" s="48"/>
      <c r="GB1150" s="48"/>
      <c r="GC1150" s="48"/>
      <c r="GD1150" s="48"/>
      <c r="GE1150" s="48"/>
      <c r="GF1150" s="48"/>
      <c r="GG1150" s="48"/>
      <c r="GH1150" s="48"/>
      <c r="GI1150" s="48"/>
      <c r="GJ1150" s="48"/>
      <c r="GK1150" s="48"/>
      <c r="GL1150" s="48"/>
      <c r="GM1150" s="48"/>
      <c r="GN1150" s="48"/>
      <c r="GO1150" s="48"/>
      <c r="GP1150" s="48"/>
      <c r="GQ1150" s="48"/>
      <c r="GR1150" s="48"/>
      <c r="GS1150" s="48"/>
      <c r="GT1150" s="48"/>
      <c r="GU1150" s="48"/>
      <c r="GV1150" s="48"/>
      <c r="GW1150" s="48"/>
      <c r="GX1150" s="48"/>
      <c r="GY1150" s="48"/>
      <c r="GZ1150" s="48"/>
      <c r="HA1150" s="48"/>
      <c r="HB1150" s="48"/>
      <c r="HC1150" s="48"/>
      <c r="HD1150" s="48"/>
      <c r="HE1150" s="48"/>
      <c r="HF1150" s="48"/>
      <c r="HG1150" s="48"/>
      <c r="HH1150" s="48"/>
      <c r="HI1150" s="48"/>
      <c r="HJ1150" s="48"/>
      <c r="HK1150" s="48"/>
      <c r="HL1150" s="48"/>
      <c r="HM1150" s="48"/>
      <c r="HN1150" s="48"/>
      <c r="HO1150" s="48"/>
      <c r="HP1150" s="48"/>
      <c r="HQ1150" s="48"/>
      <c r="HR1150" s="48"/>
      <c r="HS1150" s="48"/>
      <c r="HT1150" s="48"/>
      <c r="HU1150" s="48"/>
      <c r="HV1150" s="48"/>
      <c r="HW1150" s="48"/>
      <c r="HX1150" s="48"/>
      <c r="HY1150" s="48"/>
      <c r="HZ1150" s="48"/>
      <c r="IA1150" s="48"/>
      <c r="IB1150" s="48"/>
      <c r="IC1150" s="48"/>
      <c r="ID1150" s="48"/>
      <c r="IE1150" s="48"/>
      <c r="IF1150" s="48"/>
      <c r="IG1150" s="48"/>
      <c r="IH1150" s="48"/>
      <c r="II1150" s="48"/>
      <c r="IJ1150" s="48"/>
      <c r="IK1150" s="48"/>
      <c r="IL1150" s="48"/>
      <c r="IM1150" s="48"/>
      <c r="IN1150" s="48"/>
      <c r="IO1150" s="48"/>
      <c r="IP1150" s="48"/>
      <c r="IQ1150" s="48"/>
      <c r="IR1150" s="48"/>
      <c r="IS1150" s="48"/>
      <c r="IT1150" s="48"/>
      <c r="IU1150" s="48"/>
      <c r="IV1150" s="48"/>
    </row>
    <row r="1151" spans="2:256" x14ac:dyDescent="0.2">
      <c r="B1151" s="48"/>
      <c r="C1151" s="48"/>
      <c r="D1151" s="48"/>
      <c r="E1151" s="48"/>
      <c r="F1151" s="48"/>
      <c r="G1151" s="48"/>
      <c r="H1151" s="48"/>
      <c r="I1151" s="48"/>
      <c r="J1151" s="48"/>
      <c r="K1151" s="48"/>
      <c r="O1151" s="48"/>
      <c r="P1151" s="48"/>
      <c r="Q1151" s="48"/>
      <c r="R1151" s="48"/>
      <c r="S1151" s="48"/>
      <c r="T1151" s="48"/>
      <c r="U1151" s="48"/>
      <c r="V1151" s="48"/>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c r="AR1151" s="48"/>
      <c r="AS1151" s="48"/>
      <c r="AT1151" s="48"/>
      <c r="AU1151" s="48"/>
      <c r="AV1151" s="48"/>
      <c r="AW1151" s="48"/>
      <c r="AX1151" s="48"/>
      <c r="AY1151" s="48"/>
      <c r="AZ1151" s="48"/>
      <c r="BA1151" s="48"/>
      <c r="BB1151" s="48"/>
      <c r="BC1151" s="48"/>
      <c r="BD1151" s="48"/>
      <c r="BE1151" s="48"/>
      <c r="BF1151" s="48"/>
      <c r="BG1151" s="48"/>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c r="EF1151" s="48"/>
      <c r="EG1151" s="48"/>
      <c r="EH1151" s="48"/>
      <c r="EI1151" s="48"/>
      <c r="EJ1151" s="48"/>
      <c r="EK1151" s="48"/>
      <c r="EL1151" s="48"/>
      <c r="EM1151" s="48"/>
      <c r="EN1151" s="48"/>
      <c r="EO1151" s="48"/>
      <c r="EP1151" s="48"/>
      <c r="EQ1151" s="48"/>
      <c r="ER1151" s="48"/>
      <c r="ES1151" s="48"/>
      <c r="ET1151" s="48"/>
      <c r="EU1151" s="48"/>
      <c r="EV1151" s="48"/>
      <c r="EW1151" s="48"/>
      <c r="EX1151" s="48"/>
      <c r="EY1151" s="48"/>
      <c r="EZ1151" s="48"/>
      <c r="FA1151" s="48"/>
      <c r="FB1151" s="48"/>
      <c r="FC1151" s="48"/>
      <c r="FD1151" s="48"/>
      <c r="FE1151" s="48"/>
      <c r="FF1151" s="48"/>
      <c r="FG1151" s="48"/>
      <c r="FH1151" s="48"/>
      <c r="FI1151" s="48"/>
      <c r="FJ1151" s="48"/>
      <c r="FK1151" s="48"/>
      <c r="FL1151" s="48"/>
      <c r="FM1151" s="48"/>
      <c r="FN1151" s="48"/>
      <c r="FO1151" s="48"/>
      <c r="FP1151" s="48"/>
      <c r="FQ1151" s="48"/>
      <c r="FR1151" s="48"/>
      <c r="FS1151" s="48"/>
      <c r="FT1151" s="48"/>
      <c r="FU1151" s="48"/>
      <c r="FV1151" s="48"/>
      <c r="FW1151" s="48"/>
      <c r="FX1151" s="48"/>
      <c r="FY1151" s="48"/>
      <c r="FZ1151" s="48"/>
      <c r="GA1151" s="48"/>
      <c r="GB1151" s="48"/>
      <c r="GC1151" s="48"/>
      <c r="GD1151" s="48"/>
      <c r="GE1151" s="48"/>
      <c r="GF1151" s="48"/>
      <c r="GG1151" s="48"/>
      <c r="GH1151" s="48"/>
      <c r="GI1151" s="48"/>
      <c r="GJ1151" s="48"/>
      <c r="GK1151" s="48"/>
      <c r="GL1151" s="48"/>
      <c r="GM1151" s="48"/>
      <c r="GN1151" s="48"/>
      <c r="GO1151" s="48"/>
      <c r="GP1151" s="48"/>
      <c r="GQ1151" s="48"/>
      <c r="GR1151" s="48"/>
      <c r="GS1151" s="48"/>
      <c r="GT1151" s="48"/>
      <c r="GU1151" s="48"/>
      <c r="GV1151" s="48"/>
      <c r="GW1151" s="48"/>
      <c r="GX1151" s="48"/>
      <c r="GY1151" s="48"/>
      <c r="GZ1151" s="48"/>
      <c r="HA1151" s="48"/>
      <c r="HB1151" s="48"/>
      <c r="HC1151" s="48"/>
      <c r="HD1151" s="48"/>
      <c r="HE1151" s="48"/>
      <c r="HF1151" s="48"/>
      <c r="HG1151" s="48"/>
      <c r="HH1151" s="48"/>
      <c r="HI1151" s="48"/>
      <c r="HJ1151" s="48"/>
      <c r="HK1151" s="48"/>
      <c r="HL1151" s="48"/>
      <c r="HM1151" s="48"/>
      <c r="HN1151" s="48"/>
      <c r="HO1151" s="48"/>
      <c r="HP1151" s="48"/>
      <c r="HQ1151" s="48"/>
      <c r="HR1151" s="48"/>
      <c r="HS1151" s="48"/>
      <c r="HT1151" s="48"/>
      <c r="HU1151" s="48"/>
      <c r="HV1151" s="48"/>
      <c r="HW1151" s="48"/>
      <c r="HX1151" s="48"/>
      <c r="HY1151" s="48"/>
      <c r="HZ1151" s="48"/>
      <c r="IA1151" s="48"/>
      <c r="IB1151" s="48"/>
      <c r="IC1151" s="48"/>
      <c r="ID1151" s="48"/>
      <c r="IE1151" s="48"/>
      <c r="IF1151" s="48"/>
      <c r="IG1151" s="48"/>
      <c r="IH1151" s="48"/>
      <c r="II1151" s="48"/>
      <c r="IJ1151" s="48"/>
      <c r="IK1151" s="48"/>
      <c r="IL1151" s="48"/>
      <c r="IM1151" s="48"/>
      <c r="IN1151" s="48"/>
      <c r="IO1151" s="48"/>
      <c r="IP1151" s="48"/>
      <c r="IQ1151" s="48"/>
      <c r="IR1151" s="48"/>
      <c r="IS1151" s="48"/>
      <c r="IT1151" s="48"/>
      <c r="IU1151" s="48"/>
      <c r="IV1151" s="48"/>
    </row>
    <row r="1152" spans="2:256" x14ac:dyDescent="0.2">
      <c r="B1152" s="48"/>
      <c r="C1152" s="48"/>
      <c r="D1152" s="48"/>
      <c r="E1152" s="48"/>
      <c r="F1152" s="48"/>
      <c r="G1152" s="48"/>
      <c r="H1152" s="48"/>
      <c r="I1152" s="48"/>
      <c r="J1152" s="48"/>
      <c r="K1152" s="48"/>
      <c r="O1152" s="48"/>
      <c r="P1152" s="48"/>
      <c r="Q1152" s="48"/>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M1152" s="48"/>
      <c r="EN1152" s="48"/>
      <c r="EO1152" s="48"/>
      <c r="EP1152" s="48"/>
      <c r="EQ1152" s="48"/>
      <c r="ER1152" s="48"/>
      <c r="ES1152" s="48"/>
      <c r="ET1152" s="48"/>
      <c r="EU1152" s="48"/>
      <c r="EV1152" s="48"/>
      <c r="EW1152" s="48"/>
      <c r="EX1152" s="48"/>
      <c r="EY1152" s="48"/>
      <c r="EZ1152" s="48"/>
      <c r="FA1152" s="48"/>
      <c r="FB1152" s="48"/>
      <c r="FC1152" s="48"/>
      <c r="FD1152" s="48"/>
      <c r="FE1152" s="48"/>
      <c r="FF1152" s="48"/>
      <c r="FG1152" s="48"/>
      <c r="FH1152" s="48"/>
      <c r="FI1152" s="48"/>
      <c r="FJ1152" s="48"/>
      <c r="FK1152" s="48"/>
      <c r="FL1152" s="48"/>
      <c r="FM1152" s="48"/>
      <c r="FN1152" s="48"/>
      <c r="FO1152" s="48"/>
      <c r="FP1152" s="48"/>
      <c r="FQ1152" s="48"/>
      <c r="FR1152" s="48"/>
      <c r="FS1152" s="48"/>
      <c r="FT1152" s="48"/>
      <c r="FU1152" s="48"/>
      <c r="FV1152" s="48"/>
      <c r="FW1152" s="48"/>
      <c r="FX1152" s="48"/>
      <c r="FY1152" s="48"/>
      <c r="FZ1152" s="48"/>
      <c r="GA1152" s="48"/>
      <c r="GB1152" s="48"/>
      <c r="GC1152" s="48"/>
      <c r="GD1152" s="48"/>
      <c r="GE1152" s="48"/>
      <c r="GF1152" s="48"/>
      <c r="GG1152" s="48"/>
      <c r="GH1152" s="48"/>
      <c r="GI1152" s="48"/>
      <c r="GJ1152" s="48"/>
      <c r="GK1152" s="48"/>
      <c r="GL1152" s="48"/>
      <c r="GM1152" s="48"/>
      <c r="GN1152" s="48"/>
      <c r="GO1152" s="48"/>
      <c r="GP1152" s="48"/>
      <c r="GQ1152" s="48"/>
      <c r="GR1152" s="48"/>
      <c r="GS1152" s="48"/>
      <c r="GT1152" s="48"/>
      <c r="GU1152" s="48"/>
      <c r="GV1152" s="48"/>
      <c r="GW1152" s="48"/>
      <c r="GX1152" s="48"/>
      <c r="GY1152" s="48"/>
      <c r="GZ1152" s="48"/>
      <c r="HA1152" s="48"/>
      <c r="HB1152" s="48"/>
      <c r="HC1152" s="48"/>
      <c r="HD1152" s="48"/>
      <c r="HE1152" s="48"/>
      <c r="HF1152" s="48"/>
      <c r="HG1152" s="48"/>
      <c r="HH1152" s="48"/>
      <c r="HI1152" s="48"/>
      <c r="HJ1152" s="48"/>
      <c r="HK1152" s="48"/>
      <c r="HL1152" s="48"/>
      <c r="HM1152" s="48"/>
      <c r="HN1152" s="48"/>
      <c r="HO1152" s="48"/>
      <c r="HP1152" s="48"/>
      <c r="HQ1152" s="48"/>
      <c r="HR1152" s="48"/>
      <c r="HS1152" s="48"/>
      <c r="HT1152" s="48"/>
      <c r="HU1152" s="48"/>
      <c r="HV1152" s="48"/>
      <c r="HW1152" s="48"/>
      <c r="HX1152" s="48"/>
      <c r="HY1152" s="48"/>
      <c r="HZ1152" s="48"/>
      <c r="IA1152" s="48"/>
      <c r="IB1152" s="48"/>
      <c r="IC1152" s="48"/>
      <c r="ID1152" s="48"/>
      <c r="IE1152" s="48"/>
      <c r="IF1152" s="48"/>
      <c r="IG1152" s="48"/>
      <c r="IH1152" s="48"/>
      <c r="II1152" s="48"/>
      <c r="IJ1152" s="48"/>
      <c r="IK1152" s="48"/>
      <c r="IL1152" s="48"/>
      <c r="IM1152" s="48"/>
      <c r="IN1152" s="48"/>
      <c r="IO1152" s="48"/>
      <c r="IP1152" s="48"/>
      <c r="IQ1152" s="48"/>
      <c r="IR1152" s="48"/>
      <c r="IS1152" s="48"/>
      <c r="IT1152" s="48"/>
      <c r="IU1152" s="48"/>
      <c r="IV1152" s="48"/>
    </row>
    <row r="1153" spans="2:256" x14ac:dyDescent="0.2">
      <c r="B1153" s="48"/>
      <c r="C1153" s="48"/>
      <c r="D1153" s="48"/>
      <c r="E1153" s="48"/>
      <c r="F1153" s="48"/>
      <c r="G1153" s="48"/>
      <c r="H1153" s="48"/>
      <c r="I1153" s="48"/>
      <c r="J1153" s="48"/>
      <c r="K1153" s="48"/>
      <c r="O1153" s="48"/>
      <c r="P1153" s="48"/>
      <c r="Q1153" s="48"/>
      <c r="R1153" s="48"/>
      <c r="S1153" s="48"/>
      <c r="T1153" s="48"/>
      <c r="U1153" s="48"/>
      <c r="V1153" s="48"/>
      <c r="W1153" s="48"/>
      <c r="X1153" s="48"/>
      <c r="Y1153" s="48"/>
      <c r="Z1153" s="48"/>
      <c r="AA1153" s="48"/>
      <c r="AB1153" s="48"/>
      <c r="AC1153" s="48"/>
      <c r="AD1153" s="48"/>
      <c r="AE1153" s="48"/>
      <c r="AF1153" s="48"/>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c r="EF1153" s="48"/>
      <c r="EG1153" s="48"/>
      <c r="EH1153" s="48"/>
      <c r="EI1153" s="48"/>
      <c r="EJ1153" s="48"/>
      <c r="EK1153" s="48"/>
      <c r="EL1153" s="48"/>
      <c r="EM1153" s="48"/>
      <c r="EN1153" s="48"/>
      <c r="EO1153" s="48"/>
      <c r="EP1153" s="48"/>
      <c r="EQ1153" s="48"/>
      <c r="ER1153" s="48"/>
      <c r="ES1153" s="48"/>
      <c r="ET1153" s="48"/>
      <c r="EU1153" s="48"/>
      <c r="EV1153" s="48"/>
      <c r="EW1153" s="48"/>
      <c r="EX1153" s="48"/>
      <c r="EY1153" s="48"/>
      <c r="EZ1153" s="48"/>
      <c r="FA1153" s="48"/>
      <c r="FB1153" s="48"/>
      <c r="FC1153" s="48"/>
      <c r="FD1153" s="48"/>
      <c r="FE1153" s="48"/>
      <c r="FF1153" s="48"/>
      <c r="FG1153" s="48"/>
      <c r="FH1153" s="48"/>
      <c r="FI1153" s="48"/>
      <c r="FJ1153" s="48"/>
      <c r="FK1153" s="48"/>
      <c r="FL1153" s="48"/>
      <c r="FM1153" s="48"/>
      <c r="FN1153" s="48"/>
      <c r="FO1153" s="48"/>
      <c r="FP1153" s="48"/>
      <c r="FQ1153" s="48"/>
      <c r="FR1153" s="48"/>
      <c r="FS1153" s="48"/>
      <c r="FT1153" s="48"/>
      <c r="FU1153" s="48"/>
      <c r="FV1153" s="48"/>
      <c r="FW1153" s="48"/>
      <c r="FX1153" s="48"/>
      <c r="FY1153" s="48"/>
      <c r="FZ1153" s="48"/>
      <c r="GA1153" s="48"/>
      <c r="GB1153" s="48"/>
      <c r="GC1153" s="48"/>
      <c r="GD1153" s="48"/>
      <c r="GE1153" s="48"/>
      <c r="GF1153" s="48"/>
      <c r="GG1153" s="48"/>
      <c r="GH1153" s="48"/>
      <c r="GI1153" s="48"/>
      <c r="GJ1153" s="48"/>
      <c r="GK1153" s="48"/>
      <c r="GL1153" s="48"/>
      <c r="GM1153" s="48"/>
      <c r="GN1153" s="48"/>
      <c r="GO1153" s="48"/>
      <c r="GP1153" s="48"/>
      <c r="GQ1153" s="48"/>
      <c r="GR1153" s="48"/>
      <c r="GS1153" s="48"/>
      <c r="GT1153" s="48"/>
      <c r="GU1153" s="48"/>
      <c r="GV1153" s="48"/>
      <c r="GW1153" s="48"/>
      <c r="GX1153" s="48"/>
      <c r="GY1153" s="48"/>
      <c r="GZ1153" s="48"/>
      <c r="HA1153" s="48"/>
      <c r="HB1153" s="48"/>
      <c r="HC1153" s="48"/>
      <c r="HD1153" s="48"/>
      <c r="HE1153" s="48"/>
      <c r="HF1153" s="48"/>
      <c r="HG1153" s="48"/>
      <c r="HH1153" s="48"/>
      <c r="HI1153" s="48"/>
      <c r="HJ1153" s="48"/>
      <c r="HK1153" s="48"/>
      <c r="HL1153" s="48"/>
      <c r="HM1153" s="48"/>
      <c r="HN1153" s="48"/>
      <c r="HO1153" s="48"/>
      <c r="HP1153" s="48"/>
      <c r="HQ1153" s="48"/>
      <c r="HR1153" s="48"/>
      <c r="HS1153" s="48"/>
      <c r="HT1153" s="48"/>
      <c r="HU1153" s="48"/>
      <c r="HV1153" s="48"/>
      <c r="HW1153" s="48"/>
      <c r="HX1153" s="48"/>
      <c r="HY1153" s="48"/>
      <c r="HZ1153" s="48"/>
      <c r="IA1153" s="48"/>
      <c r="IB1153" s="48"/>
      <c r="IC1153" s="48"/>
      <c r="ID1153" s="48"/>
      <c r="IE1153" s="48"/>
      <c r="IF1153" s="48"/>
      <c r="IG1153" s="48"/>
      <c r="IH1153" s="48"/>
      <c r="II1153" s="48"/>
      <c r="IJ1153" s="48"/>
      <c r="IK1153" s="48"/>
      <c r="IL1153" s="48"/>
      <c r="IM1153" s="48"/>
      <c r="IN1153" s="48"/>
      <c r="IO1153" s="48"/>
      <c r="IP1153" s="48"/>
      <c r="IQ1153" s="48"/>
      <c r="IR1153" s="48"/>
      <c r="IS1153" s="48"/>
      <c r="IT1153" s="48"/>
      <c r="IU1153" s="48"/>
      <c r="IV1153" s="48"/>
    </row>
    <row r="1154" spans="2:256" x14ac:dyDescent="0.2">
      <c r="B1154" s="48"/>
      <c r="C1154" s="48"/>
      <c r="D1154" s="48"/>
      <c r="E1154" s="48"/>
      <c r="F1154" s="48"/>
      <c r="G1154" s="48"/>
      <c r="H1154" s="48"/>
      <c r="I1154" s="48"/>
      <c r="J1154" s="48"/>
      <c r="K1154" s="48"/>
      <c r="O1154" s="48"/>
      <c r="P1154" s="48"/>
      <c r="Q1154" s="48"/>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M1154" s="48"/>
      <c r="EN1154" s="48"/>
      <c r="EO1154" s="48"/>
      <c r="EP1154" s="48"/>
      <c r="EQ1154" s="48"/>
      <c r="ER1154" s="48"/>
      <c r="ES1154" s="48"/>
      <c r="ET1154" s="48"/>
      <c r="EU1154" s="48"/>
      <c r="EV1154" s="48"/>
      <c r="EW1154" s="48"/>
      <c r="EX1154" s="48"/>
      <c r="EY1154" s="48"/>
      <c r="EZ1154" s="48"/>
      <c r="FA1154" s="48"/>
      <c r="FB1154" s="48"/>
      <c r="FC1154" s="48"/>
      <c r="FD1154" s="48"/>
      <c r="FE1154" s="48"/>
      <c r="FF1154" s="48"/>
      <c r="FG1154" s="48"/>
      <c r="FH1154" s="48"/>
      <c r="FI1154" s="48"/>
      <c r="FJ1154" s="48"/>
      <c r="FK1154" s="48"/>
      <c r="FL1154" s="48"/>
      <c r="FM1154" s="48"/>
      <c r="FN1154" s="48"/>
      <c r="FO1154" s="48"/>
      <c r="FP1154" s="48"/>
      <c r="FQ1154" s="48"/>
      <c r="FR1154" s="48"/>
      <c r="FS1154" s="48"/>
      <c r="FT1154" s="48"/>
      <c r="FU1154" s="48"/>
      <c r="FV1154" s="48"/>
      <c r="FW1154" s="48"/>
      <c r="FX1154" s="48"/>
      <c r="FY1154" s="48"/>
      <c r="FZ1154" s="48"/>
      <c r="GA1154" s="48"/>
      <c r="GB1154" s="48"/>
      <c r="GC1154" s="48"/>
      <c r="GD1154" s="48"/>
      <c r="GE1154" s="48"/>
      <c r="GF1154" s="48"/>
      <c r="GG1154" s="48"/>
      <c r="GH1154" s="48"/>
      <c r="GI1154" s="48"/>
      <c r="GJ1154" s="48"/>
      <c r="GK1154" s="48"/>
      <c r="GL1154" s="48"/>
      <c r="GM1154" s="48"/>
      <c r="GN1154" s="48"/>
      <c r="GO1154" s="48"/>
      <c r="GP1154" s="48"/>
      <c r="GQ1154" s="48"/>
      <c r="GR1154" s="48"/>
      <c r="GS1154" s="48"/>
      <c r="GT1154" s="48"/>
      <c r="GU1154" s="48"/>
      <c r="GV1154" s="48"/>
      <c r="GW1154" s="48"/>
      <c r="GX1154" s="48"/>
      <c r="GY1154" s="48"/>
      <c r="GZ1154" s="48"/>
      <c r="HA1154" s="48"/>
      <c r="HB1154" s="48"/>
      <c r="HC1154" s="48"/>
      <c r="HD1154" s="48"/>
      <c r="HE1154" s="48"/>
      <c r="HF1154" s="48"/>
      <c r="HG1154" s="48"/>
      <c r="HH1154" s="48"/>
      <c r="HI1154" s="48"/>
      <c r="HJ1154" s="48"/>
      <c r="HK1154" s="48"/>
      <c r="HL1154" s="48"/>
      <c r="HM1154" s="48"/>
      <c r="HN1154" s="48"/>
      <c r="HO1154" s="48"/>
      <c r="HP1154" s="48"/>
      <c r="HQ1154" s="48"/>
      <c r="HR1154" s="48"/>
      <c r="HS1154" s="48"/>
      <c r="HT1154" s="48"/>
      <c r="HU1154" s="48"/>
      <c r="HV1154" s="48"/>
      <c r="HW1154" s="48"/>
      <c r="HX1154" s="48"/>
      <c r="HY1154" s="48"/>
      <c r="HZ1154" s="48"/>
      <c r="IA1154" s="48"/>
      <c r="IB1154" s="48"/>
      <c r="IC1154" s="48"/>
      <c r="ID1154" s="48"/>
      <c r="IE1154" s="48"/>
      <c r="IF1154" s="48"/>
      <c r="IG1154" s="48"/>
      <c r="IH1154" s="48"/>
      <c r="II1154" s="48"/>
      <c r="IJ1154" s="48"/>
      <c r="IK1154" s="48"/>
      <c r="IL1154" s="48"/>
      <c r="IM1154" s="48"/>
      <c r="IN1154" s="48"/>
      <c r="IO1154" s="48"/>
      <c r="IP1154" s="48"/>
      <c r="IQ1154" s="48"/>
      <c r="IR1154" s="48"/>
      <c r="IS1154" s="48"/>
      <c r="IT1154" s="48"/>
      <c r="IU1154" s="48"/>
      <c r="IV1154" s="48"/>
    </row>
    <row r="1155" spans="2:256" x14ac:dyDescent="0.2">
      <c r="B1155" s="48"/>
      <c r="C1155" s="48"/>
      <c r="D1155" s="48"/>
      <c r="E1155" s="48"/>
      <c r="F1155" s="48"/>
      <c r="G1155" s="48"/>
      <c r="H1155" s="48"/>
      <c r="I1155" s="48"/>
      <c r="J1155" s="48"/>
      <c r="K1155" s="48"/>
      <c r="O1155" s="48"/>
      <c r="P1155" s="48"/>
      <c r="Q1155" s="48"/>
      <c r="R1155" s="48"/>
      <c r="S1155" s="48"/>
      <c r="T1155" s="48"/>
      <c r="U1155" s="48"/>
      <c r="V1155" s="48"/>
      <c r="W1155" s="48"/>
      <c r="X1155" s="48"/>
      <c r="Y1155" s="48"/>
      <c r="Z1155" s="48"/>
      <c r="AA1155" s="48"/>
      <c r="AB1155" s="48"/>
      <c r="AC1155" s="48"/>
      <c r="AD1155" s="48"/>
      <c r="AE1155" s="48"/>
      <c r="AF1155" s="48"/>
      <c r="AG1155" s="48"/>
      <c r="AH1155" s="48"/>
      <c r="AI1155" s="48"/>
      <c r="AJ1155" s="48"/>
      <c r="AK1155" s="48"/>
      <c r="AL1155" s="48"/>
      <c r="AM1155" s="48"/>
      <c r="AN1155" s="48"/>
      <c r="AO1155" s="48"/>
      <c r="AP1155" s="48"/>
      <c r="AQ1155" s="48"/>
      <c r="AR1155" s="48"/>
      <c r="AS1155" s="48"/>
      <c r="AT1155" s="48"/>
      <c r="AU1155" s="48"/>
      <c r="AV1155" s="48"/>
      <c r="AW1155" s="48"/>
      <c r="AX1155" s="48"/>
      <c r="AY1155" s="48"/>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c r="EF1155" s="48"/>
      <c r="EG1155" s="48"/>
      <c r="EH1155" s="48"/>
      <c r="EI1155" s="48"/>
      <c r="EJ1155" s="48"/>
      <c r="EK1155" s="48"/>
      <c r="EL1155" s="48"/>
      <c r="EM1155" s="48"/>
      <c r="EN1155" s="48"/>
      <c r="EO1155" s="48"/>
      <c r="EP1155" s="48"/>
      <c r="EQ1155" s="48"/>
      <c r="ER1155" s="48"/>
      <c r="ES1155" s="48"/>
      <c r="ET1155" s="48"/>
      <c r="EU1155" s="48"/>
      <c r="EV1155" s="48"/>
      <c r="EW1155" s="48"/>
      <c r="EX1155" s="48"/>
      <c r="EY1155" s="48"/>
      <c r="EZ1155" s="48"/>
      <c r="FA1155" s="48"/>
      <c r="FB1155" s="48"/>
      <c r="FC1155" s="48"/>
      <c r="FD1155" s="48"/>
      <c r="FE1155" s="48"/>
      <c r="FF1155" s="48"/>
      <c r="FG1155" s="48"/>
      <c r="FH1155" s="48"/>
      <c r="FI1155" s="48"/>
      <c r="FJ1155" s="48"/>
      <c r="FK1155" s="48"/>
      <c r="FL1155" s="48"/>
      <c r="FM1155" s="48"/>
      <c r="FN1155" s="48"/>
      <c r="FO1155" s="48"/>
      <c r="FP1155" s="48"/>
      <c r="FQ1155" s="48"/>
      <c r="FR1155" s="48"/>
      <c r="FS1155" s="48"/>
      <c r="FT1155" s="48"/>
      <c r="FU1155" s="48"/>
      <c r="FV1155" s="48"/>
      <c r="FW1155" s="48"/>
      <c r="FX1155" s="48"/>
      <c r="FY1155" s="48"/>
      <c r="FZ1155" s="48"/>
      <c r="GA1155" s="48"/>
      <c r="GB1155" s="48"/>
      <c r="GC1155" s="48"/>
      <c r="GD1155" s="48"/>
      <c r="GE1155" s="48"/>
      <c r="GF1155" s="48"/>
      <c r="GG1155" s="48"/>
      <c r="GH1155" s="48"/>
      <c r="GI1155" s="48"/>
      <c r="GJ1155" s="48"/>
      <c r="GK1155" s="48"/>
      <c r="GL1155" s="48"/>
      <c r="GM1155" s="48"/>
      <c r="GN1155" s="48"/>
      <c r="GO1155" s="48"/>
      <c r="GP1155" s="48"/>
      <c r="GQ1155" s="48"/>
      <c r="GR1155" s="48"/>
      <c r="GS1155" s="48"/>
      <c r="GT1155" s="48"/>
      <c r="GU1155" s="48"/>
      <c r="GV1155" s="48"/>
      <c r="GW1155" s="48"/>
      <c r="GX1155" s="48"/>
      <c r="GY1155" s="48"/>
      <c r="GZ1155" s="48"/>
      <c r="HA1155" s="48"/>
      <c r="HB1155" s="48"/>
      <c r="HC1155" s="48"/>
      <c r="HD1155" s="48"/>
      <c r="HE1155" s="48"/>
      <c r="HF1155" s="48"/>
      <c r="HG1155" s="48"/>
      <c r="HH1155" s="48"/>
      <c r="HI1155" s="48"/>
      <c r="HJ1155" s="48"/>
      <c r="HK1155" s="48"/>
      <c r="HL1155" s="48"/>
      <c r="HM1155" s="48"/>
      <c r="HN1155" s="48"/>
      <c r="HO1155" s="48"/>
      <c r="HP1155" s="48"/>
      <c r="HQ1155" s="48"/>
      <c r="HR1155" s="48"/>
      <c r="HS1155" s="48"/>
      <c r="HT1155" s="48"/>
      <c r="HU1155" s="48"/>
      <c r="HV1155" s="48"/>
      <c r="HW1155" s="48"/>
      <c r="HX1155" s="48"/>
      <c r="HY1155" s="48"/>
      <c r="HZ1155" s="48"/>
      <c r="IA1155" s="48"/>
      <c r="IB1155" s="48"/>
      <c r="IC1155" s="48"/>
      <c r="ID1155" s="48"/>
      <c r="IE1155" s="48"/>
      <c r="IF1155" s="48"/>
      <c r="IG1155" s="48"/>
      <c r="IH1155" s="48"/>
      <c r="II1155" s="48"/>
      <c r="IJ1155" s="48"/>
      <c r="IK1155" s="48"/>
      <c r="IL1155" s="48"/>
      <c r="IM1155" s="48"/>
      <c r="IN1155" s="48"/>
      <c r="IO1155" s="48"/>
      <c r="IP1155" s="48"/>
      <c r="IQ1155" s="48"/>
      <c r="IR1155" s="48"/>
      <c r="IS1155" s="48"/>
      <c r="IT1155" s="48"/>
      <c r="IU1155" s="48"/>
      <c r="IV1155" s="48"/>
    </row>
    <row r="1156" spans="2:256" x14ac:dyDescent="0.2">
      <c r="B1156" s="48"/>
      <c r="C1156" s="48"/>
      <c r="D1156" s="48"/>
      <c r="E1156" s="48"/>
      <c r="F1156" s="48"/>
      <c r="G1156" s="48"/>
      <c r="H1156" s="48"/>
      <c r="I1156" s="48"/>
      <c r="J1156" s="48"/>
      <c r="K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M1156" s="48"/>
      <c r="EN1156" s="48"/>
      <c r="EO1156" s="48"/>
      <c r="EP1156" s="48"/>
      <c r="EQ1156" s="48"/>
      <c r="ER1156" s="48"/>
      <c r="ES1156" s="48"/>
      <c r="ET1156" s="48"/>
      <c r="EU1156" s="48"/>
      <c r="EV1156" s="48"/>
      <c r="EW1156" s="48"/>
      <c r="EX1156" s="48"/>
      <c r="EY1156" s="48"/>
      <c r="EZ1156" s="48"/>
      <c r="FA1156" s="48"/>
      <c r="FB1156" s="48"/>
      <c r="FC1156" s="48"/>
      <c r="FD1156" s="48"/>
      <c r="FE1156" s="48"/>
      <c r="FF1156" s="48"/>
      <c r="FG1156" s="48"/>
      <c r="FH1156" s="48"/>
      <c r="FI1156" s="48"/>
      <c r="FJ1156" s="48"/>
      <c r="FK1156" s="48"/>
      <c r="FL1156" s="48"/>
      <c r="FM1156" s="48"/>
      <c r="FN1156" s="48"/>
      <c r="FO1156" s="48"/>
      <c r="FP1156" s="48"/>
      <c r="FQ1156" s="48"/>
      <c r="FR1156" s="48"/>
      <c r="FS1156" s="48"/>
      <c r="FT1156" s="48"/>
      <c r="FU1156" s="48"/>
      <c r="FV1156" s="48"/>
      <c r="FW1156" s="48"/>
      <c r="FX1156" s="48"/>
      <c r="FY1156" s="48"/>
      <c r="FZ1156" s="48"/>
      <c r="GA1156" s="48"/>
      <c r="GB1156" s="48"/>
      <c r="GC1156" s="48"/>
      <c r="GD1156" s="48"/>
      <c r="GE1156" s="48"/>
      <c r="GF1156" s="48"/>
      <c r="GG1156" s="48"/>
      <c r="GH1156" s="48"/>
      <c r="GI1156" s="48"/>
      <c r="GJ1156" s="48"/>
      <c r="GK1156" s="48"/>
      <c r="GL1156" s="48"/>
      <c r="GM1156" s="48"/>
      <c r="GN1156" s="48"/>
      <c r="GO1156" s="48"/>
      <c r="GP1156" s="48"/>
      <c r="GQ1156" s="48"/>
      <c r="GR1156" s="48"/>
      <c r="GS1156" s="48"/>
      <c r="GT1156" s="48"/>
      <c r="GU1156" s="48"/>
      <c r="GV1156" s="48"/>
      <c r="GW1156" s="48"/>
      <c r="GX1156" s="48"/>
      <c r="GY1156" s="48"/>
      <c r="GZ1156" s="48"/>
      <c r="HA1156" s="48"/>
      <c r="HB1156" s="48"/>
      <c r="HC1156" s="48"/>
      <c r="HD1156" s="48"/>
      <c r="HE1156" s="48"/>
      <c r="HF1156" s="48"/>
      <c r="HG1156" s="48"/>
      <c r="HH1156" s="48"/>
      <c r="HI1156" s="48"/>
      <c r="HJ1156" s="48"/>
      <c r="HK1156" s="48"/>
      <c r="HL1156" s="48"/>
      <c r="HM1156" s="48"/>
      <c r="HN1156" s="48"/>
      <c r="HO1156" s="48"/>
      <c r="HP1156" s="48"/>
      <c r="HQ1156" s="48"/>
      <c r="HR1156" s="48"/>
      <c r="HS1156" s="48"/>
      <c r="HT1156" s="48"/>
      <c r="HU1156" s="48"/>
      <c r="HV1156" s="48"/>
      <c r="HW1156" s="48"/>
      <c r="HX1156" s="48"/>
      <c r="HY1156" s="48"/>
      <c r="HZ1156" s="48"/>
      <c r="IA1156" s="48"/>
      <c r="IB1156" s="48"/>
      <c r="IC1156" s="48"/>
      <c r="ID1156" s="48"/>
      <c r="IE1156" s="48"/>
      <c r="IF1156" s="48"/>
      <c r="IG1156" s="48"/>
      <c r="IH1156" s="48"/>
      <c r="II1156" s="48"/>
      <c r="IJ1156" s="48"/>
      <c r="IK1156" s="48"/>
      <c r="IL1156" s="48"/>
      <c r="IM1156" s="48"/>
      <c r="IN1156" s="48"/>
      <c r="IO1156" s="48"/>
      <c r="IP1156" s="48"/>
      <c r="IQ1156" s="48"/>
      <c r="IR1156" s="48"/>
      <c r="IS1156" s="48"/>
      <c r="IT1156" s="48"/>
      <c r="IU1156" s="48"/>
      <c r="IV1156" s="48"/>
    </row>
    <row r="1157" spans="2:256" x14ac:dyDescent="0.2">
      <c r="B1157" s="48"/>
      <c r="C1157" s="48"/>
      <c r="D1157" s="48"/>
      <c r="E1157" s="48"/>
      <c r="F1157" s="48"/>
      <c r="G1157" s="48"/>
      <c r="H1157" s="48"/>
      <c r="I1157" s="48"/>
      <c r="J1157" s="48"/>
      <c r="K1157" s="48"/>
      <c r="O1157" s="48"/>
      <c r="P1157" s="48"/>
      <c r="Q1157" s="48"/>
      <c r="R1157" s="48"/>
      <c r="S1157" s="48"/>
      <c r="T1157" s="48"/>
      <c r="U1157" s="48"/>
      <c r="V1157" s="48"/>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c r="AR1157" s="48"/>
      <c r="AS1157" s="48"/>
      <c r="AT1157" s="48"/>
      <c r="AU1157" s="48"/>
      <c r="AV1157" s="48"/>
      <c r="AW1157" s="48"/>
      <c r="AX1157" s="48"/>
      <c r="AY1157" s="48"/>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c r="EF1157" s="48"/>
      <c r="EG1157" s="48"/>
      <c r="EH1157" s="48"/>
      <c r="EI1157" s="48"/>
      <c r="EJ1157" s="48"/>
      <c r="EK1157" s="48"/>
      <c r="EL1157" s="48"/>
      <c r="EM1157" s="48"/>
      <c r="EN1157" s="48"/>
      <c r="EO1157" s="48"/>
      <c r="EP1157" s="48"/>
      <c r="EQ1157" s="48"/>
      <c r="ER1157" s="48"/>
      <c r="ES1157" s="48"/>
      <c r="ET1157" s="48"/>
      <c r="EU1157" s="48"/>
      <c r="EV1157" s="48"/>
      <c r="EW1157" s="48"/>
      <c r="EX1157" s="48"/>
      <c r="EY1157" s="48"/>
      <c r="EZ1157" s="48"/>
      <c r="FA1157" s="48"/>
      <c r="FB1157" s="48"/>
      <c r="FC1157" s="48"/>
      <c r="FD1157" s="48"/>
      <c r="FE1157" s="48"/>
      <c r="FF1157" s="48"/>
      <c r="FG1157" s="48"/>
      <c r="FH1157" s="48"/>
      <c r="FI1157" s="48"/>
      <c r="FJ1157" s="48"/>
      <c r="FK1157" s="48"/>
      <c r="FL1157" s="48"/>
      <c r="FM1157" s="48"/>
      <c r="FN1157" s="48"/>
      <c r="FO1157" s="48"/>
      <c r="FP1157" s="48"/>
      <c r="FQ1157" s="48"/>
      <c r="FR1157" s="48"/>
      <c r="FS1157" s="48"/>
      <c r="FT1157" s="48"/>
      <c r="FU1157" s="48"/>
      <c r="FV1157" s="48"/>
      <c r="FW1157" s="48"/>
      <c r="FX1157" s="48"/>
      <c r="FY1157" s="48"/>
      <c r="FZ1157" s="48"/>
      <c r="GA1157" s="48"/>
      <c r="GB1157" s="48"/>
      <c r="GC1157" s="48"/>
      <c r="GD1157" s="48"/>
      <c r="GE1157" s="48"/>
      <c r="GF1157" s="48"/>
      <c r="GG1157" s="48"/>
      <c r="GH1157" s="48"/>
      <c r="GI1157" s="48"/>
      <c r="GJ1157" s="48"/>
      <c r="GK1157" s="48"/>
      <c r="GL1157" s="48"/>
      <c r="GM1157" s="48"/>
      <c r="GN1157" s="48"/>
      <c r="GO1157" s="48"/>
      <c r="GP1157" s="48"/>
      <c r="GQ1157" s="48"/>
      <c r="GR1157" s="48"/>
      <c r="GS1157" s="48"/>
      <c r="GT1157" s="48"/>
      <c r="GU1157" s="48"/>
      <c r="GV1157" s="48"/>
      <c r="GW1157" s="48"/>
      <c r="GX1157" s="48"/>
      <c r="GY1157" s="48"/>
      <c r="GZ1157" s="48"/>
      <c r="HA1157" s="48"/>
      <c r="HB1157" s="48"/>
      <c r="HC1157" s="48"/>
      <c r="HD1157" s="48"/>
      <c r="HE1157" s="48"/>
      <c r="HF1157" s="48"/>
      <c r="HG1157" s="48"/>
      <c r="HH1157" s="48"/>
      <c r="HI1157" s="48"/>
      <c r="HJ1157" s="48"/>
      <c r="HK1157" s="48"/>
      <c r="HL1157" s="48"/>
      <c r="HM1157" s="48"/>
      <c r="HN1157" s="48"/>
      <c r="HO1157" s="48"/>
      <c r="HP1157" s="48"/>
      <c r="HQ1157" s="48"/>
      <c r="HR1157" s="48"/>
      <c r="HS1157" s="48"/>
      <c r="HT1157" s="48"/>
      <c r="HU1157" s="48"/>
      <c r="HV1157" s="48"/>
      <c r="HW1157" s="48"/>
      <c r="HX1157" s="48"/>
      <c r="HY1157" s="48"/>
      <c r="HZ1157" s="48"/>
      <c r="IA1157" s="48"/>
      <c r="IB1157" s="48"/>
      <c r="IC1157" s="48"/>
      <c r="ID1157" s="48"/>
      <c r="IE1157" s="48"/>
      <c r="IF1157" s="48"/>
      <c r="IG1157" s="48"/>
      <c r="IH1157" s="48"/>
      <c r="II1157" s="48"/>
      <c r="IJ1157" s="48"/>
      <c r="IK1157" s="48"/>
      <c r="IL1157" s="48"/>
      <c r="IM1157" s="48"/>
      <c r="IN1157" s="48"/>
      <c r="IO1157" s="48"/>
      <c r="IP1157" s="48"/>
      <c r="IQ1157" s="48"/>
      <c r="IR1157" s="48"/>
      <c r="IS1157" s="48"/>
      <c r="IT1157" s="48"/>
      <c r="IU1157" s="48"/>
      <c r="IV1157" s="48"/>
    </row>
    <row r="1158" spans="2:256" x14ac:dyDescent="0.2">
      <c r="B1158" s="48"/>
      <c r="C1158" s="48"/>
      <c r="D1158" s="48"/>
      <c r="E1158" s="48"/>
      <c r="F1158" s="48"/>
      <c r="G1158" s="48"/>
      <c r="H1158" s="48"/>
      <c r="I1158" s="48"/>
      <c r="J1158" s="48"/>
      <c r="K1158" s="48"/>
      <c r="O1158" s="48"/>
      <c r="P1158" s="48"/>
      <c r="Q1158" s="48"/>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M1158" s="48"/>
      <c r="EN1158" s="48"/>
      <c r="EO1158" s="48"/>
      <c r="EP1158" s="48"/>
      <c r="EQ1158" s="48"/>
      <c r="ER1158" s="48"/>
      <c r="ES1158" s="48"/>
      <c r="ET1158" s="48"/>
      <c r="EU1158" s="48"/>
      <c r="EV1158" s="48"/>
      <c r="EW1158" s="48"/>
      <c r="EX1158" s="48"/>
      <c r="EY1158" s="48"/>
      <c r="EZ1158" s="48"/>
      <c r="FA1158" s="48"/>
      <c r="FB1158" s="48"/>
      <c r="FC1158" s="48"/>
      <c r="FD1158" s="48"/>
      <c r="FE1158" s="48"/>
      <c r="FF1158" s="48"/>
      <c r="FG1158" s="48"/>
      <c r="FH1158" s="48"/>
      <c r="FI1158" s="48"/>
      <c r="FJ1158" s="48"/>
      <c r="FK1158" s="48"/>
      <c r="FL1158" s="48"/>
      <c r="FM1158" s="48"/>
      <c r="FN1158" s="48"/>
      <c r="FO1158" s="48"/>
      <c r="FP1158" s="48"/>
      <c r="FQ1158" s="48"/>
      <c r="FR1158" s="48"/>
      <c r="FS1158" s="48"/>
      <c r="FT1158" s="48"/>
      <c r="FU1158" s="48"/>
      <c r="FV1158" s="48"/>
      <c r="FW1158" s="48"/>
      <c r="FX1158" s="48"/>
      <c r="FY1158" s="48"/>
      <c r="FZ1158" s="48"/>
      <c r="GA1158" s="48"/>
      <c r="GB1158" s="48"/>
      <c r="GC1158" s="48"/>
      <c r="GD1158" s="48"/>
      <c r="GE1158" s="48"/>
      <c r="GF1158" s="48"/>
      <c r="GG1158" s="48"/>
      <c r="GH1158" s="48"/>
      <c r="GI1158" s="48"/>
      <c r="GJ1158" s="48"/>
      <c r="GK1158" s="48"/>
      <c r="GL1158" s="48"/>
      <c r="GM1158" s="48"/>
      <c r="GN1158" s="48"/>
      <c r="GO1158" s="48"/>
      <c r="GP1158" s="48"/>
      <c r="GQ1158" s="48"/>
      <c r="GR1158" s="48"/>
      <c r="GS1158" s="48"/>
      <c r="GT1158" s="48"/>
      <c r="GU1158" s="48"/>
      <c r="GV1158" s="48"/>
      <c r="GW1158" s="48"/>
      <c r="GX1158" s="48"/>
      <c r="GY1158" s="48"/>
      <c r="GZ1158" s="48"/>
      <c r="HA1158" s="48"/>
      <c r="HB1158" s="48"/>
      <c r="HC1158" s="48"/>
      <c r="HD1158" s="48"/>
      <c r="HE1158" s="48"/>
      <c r="HF1158" s="48"/>
      <c r="HG1158" s="48"/>
      <c r="HH1158" s="48"/>
      <c r="HI1158" s="48"/>
      <c r="HJ1158" s="48"/>
      <c r="HK1158" s="48"/>
      <c r="HL1158" s="48"/>
      <c r="HM1158" s="48"/>
      <c r="HN1158" s="48"/>
      <c r="HO1158" s="48"/>
      <c r="HP1158" s="48"/>
      <c r="HQ1158" s="48"/>
      <c r="HR1158" s="48"/>
      <c r="HS1158" s="48"/>
      <c r="HT1158" s="48"/>
      <c r="HU1158" s="48"/>
      <c r="HV1158" s="48"/>
      <c r="HW1158" s="48"/>
      <c r="HX1158" s="48"/>
      <c r="HY1158" s="48"/>
      <c r="HZ1158" s="48"/>
      <c r="IA1158" s="48"/>
      <c r="IB1158" s="48"/>
      <c r="IC1158" s="48"/>
      <c r="ID1158" s="48"/>
      <c r="IE1158" s="48"/>
      <c r="IF1158" s="48"/>
      <c r="IG1158" s="48"/>
      <c r="IH1158" s="48"/>
      <c r="II1158" s="48"/>
      <c r="IJ1158" s="48"/>
      <c r="IK1158" s="48"/>
      <c r="IL1158" s="48"/>
      <c r="IM1158" s="48"/>
      <c r="IN1158" s="48"/>
      <c r="IO1158" s="48"/>
      <c r="IP1158" s="48"/>
      <c r="IQ1158" s="48"/>
      <c r="IR1158" s="48"/>
      <c r="IS1158" s="48"/>
      <c r="IT1158" s="48"/>
      <c r="IU1158" s="48"/>
      <c r="IV1158" s="48"/>
    </row>
    <row r="1159" spans="2:256" x14ac:dyDescent="0.2">
      <c r="B1159" s="48"/>
      <c r="C1159" s="48"/>
      <c r="D1159" s="48"/>
      <c r="E1159" s="48"/>
      <c r="F1159" s="48"/>
      <c r="G1159" s="48"/>
      <c r="H1159" s="48"/>
      <c r="I1159" s="48"/>
      <c r="J1159" s="48"/>
      <c r="K1159" s="48"/>
      <c r="O1159" s="48"/>
      <c r="P1159" s="48"/>
      <c r="Q1159" s="48"/>
      <c r="R1159" s="48"/>
      <c r="S1159" s="48"/>
      <c r="T1159" s="48"/>
      <c r="U1159" s="48"/>
      <c r="V1159" s="48"/>
      <c r="W1159" s="48"/>
      <c r="X1159" s="48"/>
      <c r="Y1159" s="48"/>
      <c r="Z1159" s="48"/>
      <c r="AA1159" s="48"/>
      <c r="AB1159" s="48"/>
      <c r="AC1159" s="48"/>
      <c r="AD1159" s="48"/>
      <c r="AE1159" s="48"/>
      <c r="AF1159" s="48"/>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c r="EF1159" s="48"/>
      <c r="EG1159" s="48"/>
      <c r="EH1159" s="48"/>
      <c r="EI1159" s="48"/>
      <c r="EJ1159" s="48"/>
      <c r="EK1159" s="48"/>
      <c r="EL1159" s="48"/>
      <c r="EM1159" s="48"/>
      <c r="EN1159" s="48"/>
      <c r="EO1159" s="48"/>
      <c r="EP1159" s="48"/>
      <c r="EQ1159" s="48"/>
      <c r="ER1159" s="48"/>
      <c r="ES1159" s="48"/>
      <c r="ET1159" s="48"/>
      <c r="EU1159" s="48"/>
      <c r="EV1159" s="48"/>
      <c r="EW1159" s="48"/>
      <c r="EX1159" s="48"/>
      <c r="EY1159" s="48"/>
      <c r="EZ1159" s="48"/>
      <c r="FA1159" s="48"/>
      <c r="FB1159" s="48"/>
      <c r="FC1159" s="48"/>
      <c r="FD1159" s="48"/>
      <c r="FE1159" s="48"/>
      <c r="FF1159" s="48"/>
      <c r="FG1159" s="48"/>
      <c r="FH1159" s="48"/>
      <c r="FI1159" s="48"/>
      <c r="FJ1159" s="48"/>
      <c r="FK1159" s="48"/>
      <c r="FL1159" s="48"/>
      <c r="FM1159" s="48"/>
      <c r="FN1159" s="48"/>
      <c r="FO1159" s="48"/>
      <c r="FP1159" s="48"/>
      <c r="FQ1159" s="48"/>
      <c r="FR1159" s="48"/>
      <c r="FS1159" s="48"/>
      <c r="FT1159" s="48"/>
      <c r="FU1159" s="48"/>
      <c r="FV1159" s="48"/>
      <c r="FW1159" s="48"/>
      <c r="FX1159" s="48"/>
      <c r="FY1159" s="48"/>
      <c r="FZ1159" s="48"/>
      <c r="GA1159" s="48"/>
      <c r="GB1159" s="48"/>
      <c r="GC1159" s="48"/>
      <c r="GD1159" s="48"/>
      <c r="GE1159" s="48"/>
      <c r="GF1159" s="48"/>
      <c r="GG1159" s="48"/>
      <c r="GH1159" s="48"/>
      <c r="GI1159" s="48"/>
      <c r="GJ1159" s="48"/>
      <c r="GK1159" s="48"/>
      <c r="GL1159" s="48"/>
      <c r="GM1159" s="48"/>
      <c r="GN1159" s="48"/>
      <c r="GO1159" s="48"/>
      <c r="GP1159" s="48"/>
      <c r="GQ1159" s="48"/>
      <c r="GR1159" s="48"/>
      <c r="GS1159" s="48"/>
      <c r="GT1159" s="48"/>
      <c r="GU1159" s="48"/>
      <c r="GV1159" s="48"/>
      <c r="GW1159" s="48"/>
      <c r="GX1159" s="48"/>
      <c r="GY1159" s="48"/>
      <c r="GZ1159" s="48"/>
      <c r="HA1159" s="48"/>
      <c r="HB1159" s="48"/>
      <c r="HC1159" s="48"/>
      <c r="HD1159" s="48"/>
      <c r="HE1159" s="48"/>
      <c r="HF1159" s="48"/>
      <c r="HG1159" s="48"/>
      <c r="HH1159" s="48"/>
      <c r="HI1159" s="48"/>
      <c r="HJ1159" s="48"/>
      <c r="HK1159" s="48"/>
      <c r="HL1159" s="48"/>
      <c r="HM1159" s="48"/>
      <c r="HN1159" s="48"/>
      <c r="HO1159" s="48"/>
      <c r="HP1159" s="48"/>
      <c r="HQ1159" s="48"/>
      <c r="HR1159" s="48"/>
      <c r="HS1159" s="48"/>
      <c r="HT1159" s="48"/>
      <c r="HU1159" s="48"/>
      <c r="HV1159" s="48"/>
      <c r="HW1159" s="48"/>
      <c r="HX1159" s="48"/>
      <c r="HY1159" s="48"/>
      <c r="HZ1159" s="48"/>
      <c r="IA1159" s="48"/>
      <c r="IB1159" s="48"/>
      <c r="IC1159" s="48"/>
      <c r="ID1159" s="48"/>
      <c r="IE1159" s="48"/>
      <c r="IF1159" s="48"/>
      <c r="IG1159" s="48"/>
      <c r="IH1159" s="48"/>
      <c r="II1159" s="48"/>
      <c r="IJ1159" s="48"/>
      <c r="IK1159" s="48"/>
      <c r="IL1159" s="48"/>
      <c r="IM1159" s="48"/>
      <c r="IN1159" s="48"/>
      <c r="IO1159" s="48"/>
      <c r="IP1159" s="48"/>
      <c r="IQ1159" s="48"/>
      <c r="IR1159" s="48"/>
      <c r="IS1159" s="48"/>
      <c r="IT1159" s="48"/>
      <c r="IU1159" s="48"/>
      <c r="IV1159" s="48"/>
    </row>
    <row r="1160" spans="2:256" x14ac:dyDescent="0.2">
      <c r="B1160" s="48"/>
      <c r="C1160" s="48"/>
      <c r="D1160" s="48"/>
      <c r="E1160" s="48"/>
      <c r="F1160" s="48"/>
      <c r="G1160" s="48"/>
      <c r="H1160" s="48"/>
      <c r="I1160" s="48"/>
      <c r="J1160" s="48"/>
      <c r="K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M1160" s="48"/>
      <c r="EN1160" s="48"/>
      <c r="EO1160" s="48"/>
      <c r="EP1160" s="48"/>
      <c r="EQ1160" s="48"/>
      <c r="ER1160" s="48"/>
      <c r="ES1160" s="48"/>
      <c r="ET1160" s="48"/>
      <c r="EU1160" s="48"/>
      <c r="EV1160" s="48"/>
      <c r="EW1160" s="48"/>
      <c r="EX1160" s="48"/>
      <c r="EY1160" s="48"/>
      <c r="EZ1160" s="48"/>
      <c r="FA1160" s="48"/>
      <c r="FB1160" s="48"/>
      <c r="FC1160" s="48"/>
      <c r="FD1160" s="48"/>
      <c r="FE1160" s="48"/>
      <c r="FF1160" s="48"/>
      <c r="FG1160" s="48"/>
      <c r="FH1160" s="48"/>
      <c r="FI1160" s="48"/>
      <c r="FJ1160" s="48"/>
      <c r="FK1160" s="48"/>
      <c r="FL1160" s="48"/>
      <c r="FM1160" s="48"/>
      <c r="FN1160" s="48"/>
      <c r="FO1160" s="48"/>
      <c r="FP1160" s="48"/>
      <c r="FQ1160" s="48"/>
      <c r="FR1160" s="48"/>
      <c r="FS1160" s="48"/>
      <c r="FT1160" s="48"/>
      <c r="FU1160" s="48"/>
      <c r="FV1160" s="48"/>
      <c r="FW1160" s="48"/>
      <c r="FX1160" s="48"/>
      <c r="FY1160" s="48"/>
      <c r="FZ1160" s="48"/>
      <c r="GA1160" s="48"/>
      <c r="GB1160" s="48"/>
      <c r="GC1160" s="48"/>
      <c r="GD1160" s="48"/>
      <c r="GE1160" s="48"/>
      <c r="GF1160" s="48"/>
      <c r="GG1160" s="48"/>
      <c r="GH1160" s="48"/>
      <c r="GI1160" s="48"/>
      <c r="GJ1160" s="48"/>
      <c r="GK1160" s="48"/>
      <c r="GL1160" s="48"/>
      <c r="GM1160" s="48"/>
      <c r="GN1160" s="48"/>
      <c r="GO1160" s="48"/>
      <c r="GP1160" s="48"/>
      <c r="GQ1160" s="48"/>
      <c r="GR1160" s="48"/>
      <c r="GS1160" s="48"/>
      <c r="GT1160" s="48"/>
      <c r="GU1160" s="48"/>
      <c r="GV1160" s="48"/>
      <c r="GW1160" s="48"/>
      <c r="GX1160" s="48"/>
      <c r="GY1160" s="48"/>
      <c r="GZ1160" s="48"/>
      <c r="HA1160" s="48"/>
      <c r="HB1160" s="48"/>
      <c r="HC1160" s="48"/>
      <c r="HD1160" s="48"/>
      <c r="HE1160" s="48"/>
      <c r="HF1160" s="48"/>
      <c r="HG1160" s="48"/>
      <c r="HH1160" s="48"/>
      <c r="HI1160" s="48"/>
      <c r="HJ1160" s="48"/>
      <c r="HK1160" s="48"/>
      <c r="HL1160" s="48"/>
      <c r="HM1160" s="48"/>
      <c r="HN1160" s="48"/>
      <c r="HO1160" s="48"/>
      <c r="HP1160" s="48"/>
      <c r="HQ1160" s="48"/>
      <c r="HR1160" s="48"/>
      <c r="HS1160" s="48"/>
      <c r="HT1160" s="48"/>
      <c r="HU1160" s="48"/>
      <c r="HV1160" s="48"/>
      <c r="HW1160" s="48"/>
      <c r="HX1160" s="48"/>
      <c r="HY1160" s="48"/>
      <c r="HZ1160" s="48"/>
      <c r="IA1160" s="48"/>
      <c r="IB1160" s="48"/>
      <c r="IC1160" s="48"/>
      <c r="ID1160" s="48"/>
      <c r="IE1160" s="48"/>
      <c r="IF1160" s="48"/>
      <c r="IG1160" s="48"/>
      <c r="IH1160" s="48"/>
      <c r="II1160" s="48"/>
      <c r="IJ1160" s="48"/>
      <c r="IK1160" s="48"/>
      <c r="IL1160" s="48"/>
      <c r="IM1160" s="48"/>
      <c r="IN1160" s="48"/>
      <c r="IO1160" s="48"/>
      <c r="IP1160" s="48"/>
      <c r="IQ1160" s="48"/>
      <c r="IR1160" s="48"/>
      <c r="IS1160" s="48"/>
      <c r="IT1160" s="48"/>
      <c r="IU1160" s="48"/>
      <c r="IV1160" s="48"/>
    </row>
    <row r="1161" spans="2:256" x14ac:dyDescent="0.2">
      <c r="B1161" s="48"/>
      <c r="C1161" s="48"/>
      <c r="D1161" s="48"/>
      <c r="E1161" s="48"/>
      <c r="F1161" s="48"/>
      <c r="G1161" s="48"/>
      <c r="H1161" s="48"/>
      <c r="I1161" s="48"/>
      <c r="J1161" s="48"/>
      <c r="K1161" s="48"/>
      <c r="O1161" s="48"/>
      <c r="P1161" s="48"/>
      <c r="Q1161" s="48"/>
      <c r="R1161" s="48"/>
      <c r="S1161" s="48"/>
      <c r="T1161" s="48"/>
      <c r="U1161" s="48"/>
      <c r="V1161" s="48"/>
      <c r="W1161" s="48"/>
      <c r="X1161" s="48"/>
      <c r="Y1161" s="48"/>
      <c r="Z1161" s="48"/>
      <c r="AA1161" s="48"/>
      <c r="AB1161" s="48"/>
      <c r="AC1161" s="48"/>
      <c r="AD1161" s="48"/>
      <c r="AE1161" s="48"/>
      <c r="AF1161" s="48"/>
      <c r="AG1161" s="48"/>
      <c r="AH1161" s="48"/>
      <c r="AI1161" s="48"/>
      <c r="AJ1161" s="48"/>
      <c r="AK1161" s="48"/>
      <c r="AL1161" s="48"/>
      <c r="AM1161" s="48"/>
      <c r="AN1161" s="48"/>
      <c r="AO1161" s="48"/>
      <c r="AP1161" s="48"/>
      <c r="AQ1161" s="48"/>
      <c r="AR1161" s="48"/>
      <c r="AS1161" s="48"/>
      <c r="AT1161" s="48"/>
      <c r="AU1161" s="48"/>
      <c r="AV1161" s="48"/>
      <c r="AW1161" s="48"/>
      <c r="AX1161" s="48"/>
      <c r="AY1161" s="48"/>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M1161" s="48"/>
      <c r="EN1161" s="48"/>
      <c r="EO1161" s="48"/>
      <c r="EP1161" s="48"/>
      <c r="EQ1161" s="48"/>
      <c r="ER1161" s="48"/>
      <c r="ES1161" s="48"/>
      <c r="ET1161" s="48"/>
      <c r="EU1161" s="48"/>
      <c r="EV1161" s="48"/>
      <c r="EW1161" s="48"/>
      <c r="EX1161" s="48"/>
      <c r="EY1161" s="48"/>
      <c r="EZ1161" s="48"/>
      <c r="FA1161" s="48"/>
      <c r="FB1161" s="48"/>
      <c r="FC1161" s="48"/>
      <c r="FD1161" s="48"/>
      <c r="FE1161" s="48"/>
      <c r="FF1161" s="48"/>
      <c r="FG1161" s="48"/>
      <c r="FH1161" s="48"/>
      <c r="FI1161" s="48"/>
      <c r="FJ1161" s="48"/>
      <c r="FK1161" s="48"/>
      <c r="FL1161" s="48"/>
      <c r="FM1161" s="48"/>
      <c r="FN1161" s="48"/>
      <c r="FO1161" s="48"/>
      <c r="FP1161" s="48"/>
      <c r="FQ1161" s="48"/>
      <c r="FR1161" s="48"/>
      <c r="FS1161" s="48"/>
      <c r="FT1161" s="48"/>
      <c r="FU1161" s="48"/>
      <c r="FV1161" s="48"/>
      <c r="FW1161" s="48"/>
      <c r="FX1161" s="48"/>
      <c r="FY1161" s="48"/>
      <c r="FZ1161" s="48"/>
      <c r="GA1161" s="48"/>
      <c r="GB1161" s="48"/>
      <c r="GC1161" s="48"/>
      <c r="GD1161" s="48"/>
      <c r="GE1161" s="48"/>
      <c r="GF1161" s="48"/>
      <c r="GG1161" s="48"/>
      <c r="GH1161" s="48"/>
      <c r="GI1161" s="48"/>
      <c r="GJ1161" s="48"/>
      <c r="GK1161" s="48"/>
      <c r="GL1161" s="48"/>
      <c r="GM1161" s="48"/>
      <c r="GN1161" s="48"/>
      <c r="GO1161" s="48"/>
      <c r="GP1161" s="48"/>
      <c r="GQ1161" s="48"/>
      <c r="GR1161" s="48"/>
      <c r="GS1161" s="48"/>
      <c r="GT1161" s="48"/>
      <c r="GU1161" s="48"/>
      <c r="GV1161" s="48"/>
      <c r="GW1161" s="48"/>
      <c r="GX1161" s="48"/>
      <c r="GY1161" s="48"/>
      <c r="GZ1161" s="48"/>
      <c r="HA1161" s="48"/>
      <c r="HB1161" s="48"/>
      <c r="HC1161" s="48"/>
      <c r="HD1161" s="48"/>
      <c r="HE1161" s="48"/>
      <c r="HF1161" s="48"/>
      <c r="HG1161" s="48"/>
      <c r="HH1161" s="48"/>
      <c r="HI1161" s="48"/>
      <c r="HJ1161" s="48"/>
      <c r="HK1161" s="48"/>
      <c r="HL1161" s="48"/>
      <c r="HM1161" s="48"/>
      <c r="HN1161" s="48"/>
      <c r="HO1161" s="48"/>
      <c r="HP1161" s="48"/>
      <c r="HQ1161" s="48"/>
      <c r="HR1161" s="48"/>
      <c r="HS1161" s="48"/>
      <c r="HT1161" s="48"/>
      <c r="HU1161" s="48"/>
      <c r="HV1161" s="48"/>
      <c r="HW1161" s="48"/>
      <c r="HX1161" s="48"/>
      <c r="HY1161" s="48"/>
      <c r="HZ1161" s="48"/>
      <c r="IA1161" s="48"/>
      <c r="IB1161" s="48"/>
      <c r="IC1161" s="48"/>
      <c r="ID1161" s="48"/>
      <c r="IE1161" s="48"/>
      <c r="IF1161" s="48"/>
      <c r="IG1161" s="48"/>
      <c r="IH1161" s="48"/>
      <c r="II1161" s="48"/>
      <c r="IJ1161" s="48"/>
      <c r="IK1161" s="48"/>
      <c r="IL1161" s="48"/>
      <c r="IM1161" s="48"/>
      <c r="IN1161" s="48"/>
      <c r="IO1161" s="48"/>
      <c r="IP1161" s="48"/>
      <c r="IQ1161" s="48"/>
      <c r="IR1161" s="48"/>
      <c r="IS1161" s="48"/>
      <c r="IT1161" s="48"/>
      <c r="IU1161" s="48"/>
      <c r="IV1161" s="48"/>
    </row>
    <row r="1162" spans="2:256" x14ac:dyDescent="0.2">
      <c r="B1162" s="48"/>
      <c r="C1162" s="48"/>
      <c r="D1162" s="48"/>
      <c r="E1162" s="48"/>
      <c r="F1162" s="48"/>
      <c r="G1162" s="48"/>
      <c r="H1162" s="48"/>
      <c r="I1162" s="48"/>
      <c r="J1162" s="48"/>
      <c r="K1162" s="48"/>
      <c r="O1162" s="48"/>
      <c r="P1162" s="48"/>
      <c r="Q1162" s="48"/>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c r="AR1162" s="48"/>
      <c r="AS1162" s="48"/>
      <c r="AT1162" s="48"/>
      <c r="AU1162" s="48"/>
      <c r="AV1162" s="48"/>
      <c r="AW1162" s="48"/>
      <c r="AX1162" s="48"/>
      <c r="AY1162" s="48"/>
      <c r="AZ1162" s="48"/>
      <c r="BA1162" s="48"/>
      <c r="BB1162" s="48"/>
      <c r="BC1162" s="48"/>
      <c r="BD1162" s="48"/>
      <c r="BE1162" s="48"/>
      <c r="BF1162" s="48"/>
      <c r="BG1162" s="48"/>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c r="EF1162" s="48"/>
      <c r="EG1162" s="48"/>
      <c r="EH1162" s="48"/>
      <c r="EI1162" s="48"/>
      <c r="EJ1162" s="48"/>
      <c r="EK1162" s="48"/>
      <c r="EL1162" s="48"/>
      <c r="EM1162" s="48"/>
      <c r="EN1162" s="48"/>
      <c r="EO1162" s="48"/>
      <c r="EP1162" s="48"/>
      <c r="EQ1162" s="48"/>
      <c r="ER1162" s="48"/>
      <c r="ES1162" s="48"/>
      <c r="ET1162" s="48"/>
      <c r="EU1162" s="48"/>
      <c r="EV1162" s="48"/>
      <c r="EW1162" s="48"/>
      <c r="EX1162" s="48"/>
      <c r="EY1162" s="48"/>
      <c r="EZ1162" s="48"/>
      <c r="FA1162" s="48"/>
      <c r="FB1162" s="48"/>
      <c r="FC1162" s="48"/>
      <c r="FD1162" s="48"/>
      <c r="FE1162" s="48"/>
      <c r="FF1162" s="48"/>
      <c r="FG1162" s="48"/>
      <c r="FH1162" s="48"/>
      <c r="FI1162" s="48"/>
      <c r="FJ1162" s="48"/>
      <c r="FK1162" s="48"/>
      <c r="FL1162" s="48"/>
      <c r="FM1162" s="48"/>
      <c r="FN1162" s="48"/>
      <c r="FO1162" s="48"/>
      <c r="FP1162" s="48"/>
      <c r="FQ1162" s="48"/>
      <c r="FR1162" s="48"/>
      <c r="FS1162" s="48"/>
      <c r="FT1162" s="48"/>
      <c r="FU1162" s="48"/>
      <c r="FV1162" s="48"/>
      <c r="FW1162" s="48"/>
      <c r="FX1162" s="48"/>
      <c r="FY1162" s="48"/>
      <c r="FZ1162" s="48"/>
      <c r="GA1162" s="48"/>
      <c r="GB1162" s="48"/>
      <c r="GC1162" s="48"/>
      <c r="GD1162" s="48"/>
      <c r="GE1162" s="48"/>
      <c r="GF1162" s="48"/>
      <c r="GG1162" s="48"/>
      <c r="GH1162" s="48"/>
      <c r="GI1162" s="48"/>
      <c r="GJ1162" s="48"/>
      <c r="GK1162" s="48"/>
      <c r="GL1162" s="48"/>
      <c r="GM1162" s="48"/>
      <c r="GN1162" s="48"/>
      <c r="GO1162" s="48"/>
      <c r="GP1162" s="48"/>
      <c r="GQ1162" s="48"/>
      <c r="GR1162" s="48"/>
      <c r="GS1162" s="48"/>
      <c r="GT1162" s="48"/>
      <c r="GU1162" s="48"/>
      <c r="GV1162" s="48"/>
      <c r="GW1162" s="48"/>
      <c r="GX1162" s="48"/>
      <c r="GY1162" s="48"/>
      <c r="GZ1162" s="48"/>
      <c r="HA1162" s="48"/>
      <c r="HB1162" s="48"/>
      <c r="HC1162" s="48"/>
      <c r="HD1162" s="48"/>
      <c r="HE1162" s="48"/>
      <c r="HF1162" s="48"/>
      <c r="HG1162" s="48"/>
      <c r="HH1162" s="48"/>
      <c r="HI1162" s="48"/>
      <c r="HJ1162" s="48"/>
      <c r="HK1162" s="48"/>
      <c r="HL1162" s="48"/>
      <c r="HM1162" s="48"/>
      <c r="HN1162" s="48"/>
      <c r="HO1162" s="48"/>
      <c r="HP1162" s="48"/>
      <c r="HQ1162" s="48"/>
      <c r="HR1162" s="48"/>
      <c r="HS1162" s="48"/>
      <c r="HT1162" s="48"/>
      <c r="HU1162" s="48"/>
      <c r="HV1162" s="48"/>
      <c r="HW1162" s="48"/>
      <c r="HX1162" s="48"/>
      <c r="HY1162" s="48"/>
      <c r="HZ1162" s="48"/>
      <c r="IA1162" s="48"/>
      <c r="IB1162" s="48"/>
      <c r="IC1162" s="48"/>
      <c r="ID1162" s="48"/>
      <c r="IE1162" s="48"/>
      <c r="IF1162" s="48"/>
      <c r="IG1162" s="48"/>
      <c r="IH1162" s="48"/>
      <c r="II1162" s="48"/>
      <c r="IJ1162" s="48"/>
      <c r="IK1162" s="48"/>
      <c r="IL1162" s="48"/>
      <c r="IM1162" s="48"/>
      <c r="IN1162" s="48"/>
      <c r="IO1162" s="48"/>
      <c r="IP1162" s="48"/>
      <c r="IQ1162" s="48"/>
      <c r="IR1162" s="48"/>
      <c r="IS1162" s="48"/>
      <c r="IT1162" s="48"/>
      <c r="IU1162" s="48"/>
      <c r="IV1162" s="48"/>
    </row>
    <row r="1163" spans="2:256" x14ac:dyDescent="0.2">
      <c r="B1163" s="48"/>
      <c r="C1163" s="48"/>
      <c r="D1163" s="48"/>
      <c r="E1163" s="48"/>
      <c r="F1163" s="48"/>
      <c r="G1163" s="48"/>
      <c r="H1163" s="48"/>
      <c r="I1163" s="48"/>
      <c r="J1163" s="48"/>
      <c r="K1163" s="48"/>
      <c r="O1163" s="48"/>
      <c r="P1163" s="48"/>
      <c r="Q1163" s="48"/>
      <c r="R1163" s="48"/>
      <c r="S1163" s="48"/>
      <c r="T1163" s="48"/>
      <c r="U1163" s="48"/>
      <c r="V1163" s="48"/>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c r="AR1163" s="48"/>
      <c r="AS1163" s="48"/>
      <c r="AT1163" s="48"/>
      <c r="AU1163" s="48"/>
      <c r="AV1163" s="48"/>
      <c r="AW1163" s="48"/>
      <c r="AX1163" s="48"/>
      <c r="AY1163" s="48"/>
      <c r="AZ1163" s="48"/>
      <c r="BA1163" s="48"/>
      <c r="BB1163" s="48"/>
      <c r="BC1163" s="48"/>
      <c r="BD1163" s="48"/>
      <c r="BE1163" s="48"/>
      <c r="BF1163" s="48"/>
      <c r="BG1163" s="48"/>
      <c r="BH1163" s="48"/>
      <c r="BI1163" s="48"/>
      <c r="BJ1163" s="48"/>
      <c r="BK1163" s="48"/>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c r="DD1163" s="48"/>
      <c r="DE1163" s="48"/>
      <c r="DF1163" s="48"/>
      <c r="DG1163" s="48"/>
      <c r="DH1163" s="48"/>
      <c r="DI1163" s="48"/>
      <c r="DJ1163" s="48"/>
      <c r="DK1163" s="48"/>
      <c r="DL1163" s="48"/>
      <c r="DM1163" s="48"/>
      <c r="DN1163" s="48"/>
      <c r="DO1163" s="48"/>
      <c r="DP1163" s="48"/>
      <c r="DQ1163" s="48"/>
      <c r="DR1163" s="48"/>
      <c r="DS1163" s="48"/>
      <c r="DT1163" s="48"/>
      <c r="DU1163" s="48"/>
      <c r="DV1163" s="48"/>
      <c r="DW1163" s="48"/>
      <c r="DX1163" s="48"/>
      <c r="DY1163" s="48"/>
      <c r="DZ1163" s="48"/>
      <c r="EA1163" s="48"/>
      <c r="EB1163" s="48"/>
      <c r="EC1163" s="48"/>
      <c r="ED1163" s="48"/>
      <c r="EE1163" s="48"/>
      <c r="EF1163" s="48"/>
      <c r="EG1163" s="48"/>
      <c r="EH1163" s="48"/>
      <c r="EI1163" s="48"/>
      <c r="EJ1163" s="48"/>
      <c r="EK1163" s="48"/>
      <c r="EL1163" s="48"/>
      <c r="EM1163" s="48"/>
      <c r="EN1163" s="48"/>
      <c r="EO1163" s="48"/>
      <c r="EP1163" s="48"/>
      <c r="EQ1163" s="48"/>
      <c r="ER1163" s="48"/>
      <c r="ES1163" s="48"/>
      <c r="ET1163" s="48"/>
      <c r="EU1163" s="48"/>
      <c r="EV1163" s="48"/>
      <c r="EW1163" s="48"/>
      <c r="EX1163" s="48"/>
      <c r="EY1163" s="48"/>
      <c r="EZ1163" s="48"/>
      <c r="FA1163" s="48"/>
      <c r="FB1163" s="48"/>
      <c r="FC1163" s="48"/>
      <c r="FD1163" s="48"/>
      <c r="FE1163" s="48"/>
      <c r="FF1163" s="48"/>
      <c r="FG1163" s="48"/>
      <c r="FH1163" s="48"/>
      <c r="FI1163" s="48"/>
      <c r="FJ1163" s="48"/>
      <c r="FK1163" s="48"/>
      <c r="FL1163" s="48"/>
      <c r="FM1163" s="48"/>
      <c r="FN1163" s="48"/>
      <c r="FO1163" s="48"/>
      <c r="FP1163" s="48"/>
      <c r="FQ1163" s="48"/>
      <c r="FR1163" s="48"/>
      <c r="FS1163" s="48"/>
      <c r="FT1163" s="48"/>
      <c r="FU1163" s="48"/>
      <c r="FV1163" s="48"/>
      <c r="FW1163" s="48"/>
      <c r="FX1163" s="48"/>
      <c r="FY1163" s="48"/>
      <c r="FZ1163" s="48"/>
      <c r="GA1163" s="48"/>
      <c r="GB1163" s="48"/>
      <c r="GC1163" s="48"/>
      <c r="GD1163" s="48"/>
      <c r="GE1163" s="48"/>
      <c r="GF1163" s="48"/>
      <c r="GG1163" s="48"/>
      <c r="GH1163" s="48"/>
      <c r="GI1163" s="48"/>
      <c r="GJ1163" s="48"/>
      <c r="GK1163" s="48"/>
      <c r="GL1163" s="48"/>
      <c r="GM1163" s="48"/>
      <c r="GN1163" s="48"/>
      <c r="GO1163" s="48"/>
      <c r="GP1163" s="48"/>
      <c r="GQ1163" s="48"/>
      <c r="GR1163" s="48"/>
      <c r="GS1163" s="48"/>
      <c r="GT1163" s="48"/>
      <c r="GU1163" s="48"/>
      <c r="GV1163" s="48"/>
      <c r="GW1163" s="48"/>
      <c r="GX1163" s="48"/>
      <c r="GY1163" s="48"/>
      <c r="GZ1163" s="48"/>
      <c r="HA1163" s="48"/>
      <c r="HB1163" s="48"/>
      <c r="HC1163" s="48"/>
      <c r="HD1163" s="48"/>
      <c r="HE1163" s="48"/>
      <c r="HF1163" s="48"/>
      <c r="HG1163" s="48"/>
      <c r="HH1163" s="48"/>
      <c r="HI1163" s="48"/>
      <c r="HJ1163" s="48"/>
      <c r="HK1163" s="48"/>
      <c r="HL1163" s="48"/>
      <c r="HM1163" s="48"/>
      <c r="HN1163" s="48"/>
      <c r="HO1163" s="48"/>
      <c r="HP1163" s="48"/>
      <c r="HQ1163" s="48"/>
      <c r="HR1163" s="48"/>
      <c r="HS1163" s="48"/>
      <c r="HT1163" s="48"/>
      <c r="HU1163" s="48"/>
      <c r="HV1163" s="48"/>
      <c r="HW1163" s="48"/>
      <c r="HX1163" s="48"/>
      <c r="HY1163" s="48"/>
      <c r="HZ1163" s="48"/>
      <c r="IA1163" s="48"/>
      <c r="IB1163" s="48"/>
      <c r="IC1163" s="48"/>
      <c r="ID1163" s="48"/>
      <c r="IE1163" s="48"/>
      <c r="IF1163" s="48"/>
      <c r="IG1163" s="48"/>
      <c r="IH1163" s="48"/>
      <c r="II1163" s="48"/>
      <c r="IJ1163" s="48"/>
      <c r="IK1163" s="48"/>
      <c r="IL1163" s="48"/>
      <c r="IM1163" s="48"/>
      <c r="IN1163" s="48"/>
      <c r="IO1163" s="48"/>
      <c r="IP1163" s="48"/>
      <c r="IQ1163" s="48"/>
      <c r="IR1163" s="48"/>
      <c r="IS1163" s="48"/>
      <c r="IT1163" s="48"/>
      <c r="IU1163" s="48"/>
      <c r="IV1163" s="48"/>
    </row>
    <row r="1164" spans="2:256" x14ac:dyDescent="0.2">
      <c r="B1164" s="48"/>
      <c r="C1164" s="48"/>
      <c r="D1164" s="48"/>
      <c r="E1164" s="48"/>
      <c r="F1164" s="48"/>
      <c r="G1164" s="48"/>
      <c r="H1164" s="48"/>
      <c r="I1164" s="48"/>
      <c r="J1164" s="48"/>
      <c r="K1164" s="48"/>
      <c r="O1164" s="48"/>
      <c r="P1164" s="48"/>
      <c r="Q1164" s="48"/>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M1164" s="48"/>
      <c r="EN1164" s="48"/>
      <c r="EO1164" s="48"/>
      <c r="EP1164" s="48"/>
      <c r="EQ1164" s="48"/>
      <c r="ER1164" s="48"/>
      <c r="ES1164" s="48"/>
      <c r="ET1164" s="48"/>
      <c r="EU1164" s="48"/>
      <c r="EV1164" s="48"/>
      <c r="EW1164" s="48"/>
      <c r="EX1164" s="48"/>
      <c r="EY1164" s="48"/>
      <c r="EZ1164" s="48"/>
      <c r="FA1164" s="48"/>
      <c r="FB1164" s="48"/>
      <c r="FC1164" s="48"/>
      <c r="FD1164" s="48"/>
      <c r="FE1164" s="48"/>
      <c r="FF1164" s="48"/>
      <c r="FG1164" s="48"/>
      <c r="FH1164" s="48"/>
      <c r="FI1164" s="48"/>
      <c r="FJ1164" s="48"/>
      <c r="FK1164" s="48"/>
      <c r="FL1164" s="48"/>
      <c r="FM1164" s="48"/>
      <c r="FN1164" s="48"/>
      <c r="FO1164" s="48"/>
      <c r="FP1164" s="48"/>
      <c r="FQ1164" s="48"/>
      <c r="FR1164" s="48"/>
      <c r="FS1164" s="48"/>
      <c r="FT1164" s="48"/>
      <c r="FU1164" s="48"/>
      <c r="FV1164" s="48"/>
      <c r="FW1164" s="48"/>
      <c r="FX1164" s="48"/>
      <c r="FY1164" s="48"/>
      <c r="FZ1164" s="48"/>
      <c r="GA1164" s="48"/>
      <c r="GB1164" s="48"/>
      <c r="GC1164" s="48"/>
      <c r="GD1164" s="48"/>
      <c r="GE1164" s="48"/>
      <c r="GF1164" s="48"/>
      <c r="GG1164" s="48"/>
      <c r="GH1164" s="48"/>
      <c r="GI1164" s="48"/>
      <c r="GJ1164" s="48"/>
      <c r="GK1164" s="48"/>
      <c r="GL1164" s="48"/>
      <c r="GM1164" s="48"/>
      <c r="GN1164" s="48"/>
      <c r="GO1164" s="48"/>
      <c r="GP1164" s="48"/>
      <c r="GQ1164" s="48"/>
      <c r="GR1164" s="48"/>
      <c r="GS1164" s="48"/>
      <c r="GT1164" s="48"/>
      <c r="GU1164" s="48"/>
      <c r="GV1164" s="48"/>
      <c r="GW1164" s="48"/>
      <c r="GX1164" s="48"/>
      <c r="GY1164" s="48"/>
      <c r="GZ1164" s="48"/>
      <c r="HA1164" s="48"/>
      <c r="HB1164" s="48"/>
      <c r="HC1164" s="48"/>
      <c r="HD1164" s="48"/>
      <c r="HE1164" s="48"/>
      <c r="HF1164" s="48"/>
      <c r="HG1164" s="48"/>
      <c r="HH1164" s="48"/>
      <c r="HI1164" s="48"/>
      <c r="HJ1164" s="48"/>
      <c r="HK1164" s="48"/>
      <c r="HL1164" s="48"/>
      <c r="HM1164" s="48"/>
      <c r="HN1164" s="48"/>
      <c r="HO1164" s="48"/>
      <c r="HP1164" s="48"/>
      <c r="HQ1164" s="48"/>
      <c r="HR1164" s="48"/>
      <c r="HS1164" s="48"/>
      <c r="HT1164" s="48"/>
      <c r="HU1164" s="48"/>
      <c r="HV1164" s="48"/>
      <c r="HW1164" s="48"/>
      <c r="HX1164" s="48"/>
      <c r="HY1164" s="48"/>
      <c r="HZ1164" s="48"/>
      <c r="IA1164" s="48"/>
      <c r="IB1164" s="48"/>
      <c r="IC1164" s="48"/>
      <c r="ID1164" s="48"/>
      <c r="IE1164" s="48"/>
      <c r="IF1164" s="48"/>
      <c r="IG1164" s="48"/>
      <c r="IH1164" s="48"/>
      <c r="II1164" s="48"/>
      <c r="IJ1164" s="48"/>
      <c r="IK1164" s="48"/>
      <c r="IL1164" s="48"/>
      <c r="IM1164" s="48"/>
      <c r="IN1164" s="48"/>
      <c r="IO1164" s="48"/>
      <c r="IP1164" s="48"/>
      <c r="IQ1164" s="48"/>
      <c r="IR1164" s="48"/>
      <c r="IS1164" s="48"/>
      <c r="IT1164" s="48"/>
      <c r="IU1164" s="48"/>
      <c r="IV1164" s="48"/>
    </row>
    <row r="1165" spans="2:256" x14ac:dyDescent="0.2">
      <c r="B1165" s="48"/>
      <c r="C1165" s="48"/>
      <c r="D1165" s="48"/>
      <c r="E1165" s="48"/>
      <c r="F1165" s="48"/>
      <c r="G1165" s="48"/>
      <c r="H1165" s="48"/>
      <c r="I1165" s="48"/>
      <c r="J1165" s="48"/>
      <c r="K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M1165" s="48"/>
      <c r="EN1165" s="48"/>
      <c r="EO1165" s="48"/>
      <c r="EP1165" s="48"/>
      <c r="EQ1165" s="48"/>
      <c r="ER1165" s="48"/>
      <c r="ES1165" s="48"/>
      <c r="ET1165" s="48"/>
      <c r="EU1165" s="48"/>
      <c r="EV1165" s="48"/>
      <c r="EW1165" s="48"/>
      <c r="EX1165" s="48"/>
      <c r="EY1165" s="48"/>
      <c r="EZ1165" s="48"/>
      <c r="FA1165" s="48"/>
      <c r="FB1165" s="48"/>
      <c r="FC1165" s="48"/>
      <c r="FD1165" s="48"/>
      <c r="FE1165" s="48"/>
      <c r="FF1165" s="48"/>
      <c r="FG1165" s="48"/>
      <c r="FH1165" s="48"/>
      <c r="FI1165" s="48"/>
      <c r="FJ1165" s="48"/>
      <c r="FK1165" s="48"/>
      <c r="FL1165" s="48"/>
      <c r="FM1165" s="48"/>
      <c r="FN1165" s="48"/>
      <c r="FO1165" s="48"/>
      <c r="FP1165" s="48"/>
      <c r="FQ1165" s="48"/>
      <c r="FR1165" s="48"/>
      <c r="FS1165" s="48"/>
      <c r="FT1165" s="48"/>
      <c r="FU1165" s="48"/>
      <c r="FV1165" s="48"/>
      <c r="FW1165" s="48"/>
      <c r="FX1165" s="48"/>
      <c r="FY1165" s="48"/>
      <c r="FZ1165" s="48"/>
      <c r="GA1165" s="48"/>
      <c r="GB1165" s="48"/>
      <c r="GC1165" s="48"/>
      <c r="GD1165" s="48"/>
      <c r="GE1165" s="48"/>
      <c r="GF1165" s="48"/>
      <c r="GG1165" s="48"/>
      <c r="GH1165" s="48"/>
      <c r="GI1165" s="48"/>
      <c r="GJ1165" s="48"/>
      <c r="GK1165" s="48"/>
      <c r="GL1165" s="48"/>
      <c r="GM1165" s="48"/>
      <c r="GN1165" s="48"/>
      <c r="GO1165" s="48"/>
      <c r="GP1165" s="48"/>
      <c r="GQ1165" s="48"/>
      <c r="GR1165" s="48"/>
      <c r="GS1165" s="48"/>
      <c r="GT1165" s="48"/>
      <c r="GU1165" s="48"/>
      <c r="GV1165" s="48"/>
      <c r="GW1165" s="48"/>
      <c r="GX1165" s="48"/>
      <c r="GY1165" s="48"/>
      <c r="GZ1165" s="48"/>
      <c r="HA1165" s="48"/>
      <c r="HB1165" s="48"/>
      <c r="HC1165" s="48"/>
      <c r="HD1165" s="48"/>
      <c r="HE1165" s="48"/>
      <c r="HF1165" s="48"/>
      <c r="HG1165" s="48"/>
      <c r="HH1165" s="48"/>
      <c r="HI1165" s="48"/>
      <c r="HJ1165" s="48"/>
      <c r="HK1165" s="48"/>
      <c r="HL1165" s="48"/>
      <c r="HM1165" s="48"/>
      <c r="HN1165" s="48"/>
      <c r="HO1165" s="48"/>
      <c r="HP1165" s="48"/>
      <c r="HQ1165" s="48"/>
      <c r="HR1165" s="48"/>
      <c r="HS1165" s="48"/>
      <c r="HT1165" s="48"/>
      <c r="HU1165" s="48"/>
      <c r="HV1165" s="48"/>
      <c r="HW1165" s="48"/>
      <c r="HX1165" s="48"/>
      <c r="HY1165" s="48"/>
      <c r="HZ1165" s="48"/>
      <c r="IA1165" s="48"/>
      <c r="IB1165" s="48"/>
      <c r="IC1165" s="48"/>
      <c r="ID1165" s="48"/>
      <c r="IE1165" s="48"/>
      <c r="IF1165" s="48"/>
      <c r="IG1165" s="48"/>
      <c r="IH1165" s="48"/>
      <c r="II1165" s="48"/>
      <c r="IJ1165" s="48"/>
      <c r="IK1165" s="48"/>
      <c r="IL1165" s="48"/>
      <c r="IM1165" s="48"/>
      <c r="IN1165" s="48"/>
      <c r="IO1165" s="48"/>
      <c r="IP1165" s="48"/>
      <c r="IQ1165" s="48"/>
      <c r="IR1165" s="48"/>
      <c r="IS1165" s="48"/>
      <c r="IT1165" s="48"/>
      <c r="IU1165" s="48"/>
      <c r="IV1165" s="48"/>
    </row>
    <row r="1166" spans="2:256" x14ac:dyDescent="0.2">
      <c r="B1166" s="48"/>
      <c r="C1166" s="48"/>
      <c r="D1166" s="48"/>
      <c r="E1166" s="48"/>
      <c r="F1166" s="48"/>
      <c r="G1166" s="48"/>
      <c r="H1166" s="48"/>
      <c r="I1166" s="48"/>
      <c r="J1166" s="48"/>
      <c r="K1166" s="48"/>
      <c r="O1166" s="48"/>
      <c r="P1166" s="48"/>
      <c r="Q1166" s="48"/>
      <c r="R1166" s="48"/>
      <c r="S1166" s="48"/>
      <c r="T1166" s="48"/>
      <c r="U1166" s="48"/>
      <c r="V1166" s="48"/>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c r="AU1166" s="48"/>
      <c r="AV1166" s="48"/>
      <c r="AW1166" s="48"/>
      <c r="AX1166" s="48"/>
      <c r="AY1166" s="48"/>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M1166" s="48"/>
      <c r="EN1166" s="48"/>
      <c r="EO1166" s="48"/>
      <c r="EP1166" s="48"/>
      <c r="EQ1166" s="48"/>
      <c r="ER1166" s="48"/>
      <c r="ES1166" s="48"/>
      <c r="ET1166" s="48"/>
      <c r="EU1166" s="48"/>
      <c r="EV1166" s="48"/>
      <c r="EW1166" s="48"/>
      <c r="EX1166" s="48"/>
      <c r="EY1166" s="48"/>
      <c r="EZ1166" s="48"/>
      <c r="FA1166" s="48"/>
      <c r="FB1166" s="48"/>
      <c r="FC1166" s="48"/>
      <c r="FD1166" s="48"/>
      <c r="FE1166" s="48"/>
      <c r="FF1166" s="48"/>
      <c r="FG1166" s="48"/>
      <c r="FH1166" s="48"/>
      <c r="FI1166" s="48"/>
      <c r="FJ1166" s="48"/>
      <c r="FK1166" s="48"/>
      <c r="FL1166" s="48"/>
      <c r="FM1166" s="48"/>
      <c r="FN1166" s="48"/>
      <c r="FO1166" s="48"/>
      <c r="FP1166" s="48"/>
      <c r="FQ1166" s="48"/>
      <c r="FR1166" s="48"/>
      <c r="FS1166" s="48"/>
      <c r="FT1166" s="48"/>
      <c r="FU1166" s="48"/>
      <c r="FV1166" s="48"/>
      <c r="FW1166" s="48"/>
      <c r="FX1166" s="48"/>
      <c r="FY1166" s="48"/>
      <c r="FZ1166" s="48"/>
      <c r="GA1166" s="48"/>
      <c r="GB1166" s="48"/>
      <c r="GC1166" s="48"/>
      <c r="GD1166" s="48"/>
      <c r="GE1166" s="48"/>
      <c r="GF1166" s="48"/>
      <c r="GG1166" s="48"/>
      <c r="GH1166" s="48"/>
      <c r="GI1166" s="48"/>
      <c r="GJ1166" s="48"/>
      <c r="GK1166" s="48"/>
      <c r="GL1166" s="48"/>
      <c r="GM1166" s="48"/>
      <c r="GN1166" s="48"/>
      <c r="GO1166" s="48"/>
      <c r="GP1166" s="48"/>
      <c r="GQ1166" s="48"/>
      <c r="GR1166" s="48"/>
      <c r="GS1166" s="48"/>
      <c r="GT1166" s="48"/>
      <c r="GU1166" s="48"/>
      <c r="GV1166" s="48"/>
      <c r="GW1166" s="48"/>
      <c r="GX1166" s="48"/>
      <c r="GY1166" s="48"/>
      <c r="GZ1166" s="48"/>
      <c r="HA1166" s="48"/>
      <c r="HB1166" s="48"/>
      <c r="HC1166" s="48"/>
      <c r="HD1166" s="48"/>
      <c r="HE1166" s="48"/>
      <c r="HF1166" s="48"/>
      <c r="HG1166" s="48"/>
      <c r="HH1166" s="48"/>
      <c r="HI1166" s="48"/>
      <c r="HJ1166" s="48"/>
      <c r="HK1166" s="48"/>
      <c r="HL1166" s="48"/>
      <c r="HM1166" s="48"/>
      <c r="HN1166" s="48"/>
      <c r="HO1166" s="48"/>
      <c r="HP1166" s="48"/>
      <c r="HQ1166" s="48"/>
      <c r="HR1166" s="48"/>
      <c r="HS1166" s="48"/>
      <c r="HT1166" s="48"/>
      <c r="HU1166" s="48"/>
      <c r="HV1166" s="48"/>
      <c r="HW1166" s="48"/>
      <c r="HX1166" s="48"/>
      <c r="HY1166" s="48"/>
      <c r="HZ1166" s="48"/>
      <c r="IA1166" s="48"/>
      <c r="IB1166" s="48"/>
      <c r="IC1166" s="48"/>
      <c r="ID1166" s="48"/>
      <c r="IE1166" s="48"/>
      <c r="IF1166" s="48"/>
      <c r="IG1166" s="48"/>
      <c r="IH1166" s="48"/>
      <c r="II1166" s="48"/>
      <c r="IJ1166" s="48"/>
      <c r="IK1166" s="48"/>
      <c r="IL1166" s="48"/>
      <c r="IM1166" s="48"/>
      <c r="IN1166" s="48"/>
      <c r="IO1166" s="48"/>
      <c r="IP1166" s="48"/>
      <c r="IQ1166" s="48"/>
      <c r="IR1166" s="48"/>
      <c r="IS1166" s="48"/>
      <c r="IT1166" s="48"/>
      <c r="IU1166" s="48"/>
      <c r="IV1166" s="48"/>
    </row>
    <row r="1167" spans="2:256" x14ac:dyDescent="0.2">
      <c r="B1167" s="48"/>
      <c r="C1167" s="48"/>
      <c r="D1167" s="48"/>
      <c r="E1167" s="48"/>
      <c r="F1167" s="48"/>
      <c r="G1167" s="48"/>
      <c r="H1167" s="48"/>
      <c r="I1167" s="48"/>
      <c r="J1167" s="48"/>
      <c r="K1167" s="48"/>
      <c r="O1167" s="48"/>
      <c r="P1167" s="48"/>
      <c r="Q1167" s="48"/>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c r="AV1167" s="48"/>
      <c r="AW1167" s="48"/>
      <c r="AX1167" s="48"/>
      <c r="AY1167" s="48"/>
      <c r="AZ1167" s="48"/>
      <c r="BA1167" s="48"/>
      <c r="BB1167" s="48"/>
      <c r="BC1167" s="48"/>
      <c r="BD1167" s="48"/>
      <c r="BE1167" s="48"/>
      <c r="BF1167" s="48"/>
      <c r="BG1167" s="48"/>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c r="EF1167" s="48"/>
      <c r="EG1167" s="48"/>
      <c r="EH1167" s="48"/>
      <c r="EI1167" s="48"/>
      <c r="EJ1167" s="48"/>
      <c r="EK1167" s="48"/>
      <c r="EL1167" s="48"/>
      <c r="EM1167" s="48"/>
      <c r="EN1167" s="48"/>
      <c r="EO1167" s="48"/>
      <c r="EP1167" s="48"/>
      <c r="EQ1167" s="48"/>
      <c r="ER1167" s="48"/>
      <c r="ES1167" s="48"/>
      <c r="ET1167" s="48"/>
      <c r="EU1167" s="48"/>
      <c r="EV1167" s="48"/>
      <c r="EW1167" s="48"/>
      <c r="EX1167" s="48"/>
      <c r="EY1167" s="48"/>
      <c r="EZ1167" s="48"/>
      <c r="FA1167" s="48"/>
      <c r="FB1167" s="48"/>
      <c r="FC1167" s="48"/>
      <c r="FD1167" s="48"/>
      <c r="FE1167" s="48"/>
      <c r="FF1167" s="48"/>
      <c r="FG1167" s="48"/>
      <c r="FH1167" s="48"/>
      <c r="FI1167" s="48"/>
      <c r="FJ1167" s="48"/>
      <c r="FK1167" s="48"/>
      <c r="FL1167" s="48"/>
      <c r="FM1167" s="48"/>
      <c r="FN1167" s="48"/>
      <c r="FO1167" s="48"/>
      <c r="FP1167" s="48"/>
      <c r="FQ1167" s="48"/>
      <c r="FR1167" s="48"/>
      <c r="FS1167" s="48"/>
      <c r="FT1167" s="48"/>
      <c r="FU1167" s="48"/>
      <c r="FV1167" s="48"/>
      <c r="FW1167" s="48"/>
      <c r="FX1167" s="48"/>
      <c r="FY1167" s="48"/>
      <c r="FZ1167" s="48"/>
      <c r="GA1167" s="48"/>
      <c r="GB1167" s="48"/>
      <c r="GC1167" s="48"/>
      <c r="GD1167" s="48"/>
      <c r="GE1167" s="48"/>
      <c r="GF1167" s="48"/>
      <c r="GG1167" s="48"/>
      <c r="GH1167" s="48"/>
      <c r="GI1167" s="48"/>
      <c r="GJ1167" s="48"/>
      <c r="GK1167" s="48"/>
      <c r="GL1167" s="48"/>
      <c r="GM1167" s="48"/>
      <c r="GN1167" s="48"/>
      <c r="GO1167" s="48"/>
      <c r="GP1167" s="48"/>
      <c r="GQ1167" s="48"/>
      <c r="GR1167" s="48"/>
      <c r="GS1167" s="48"/>
      <c r="GT1167" s="48"/>
      <c r="GU1167" s="48"/>
      <c r="GV1167" s="48"/>
      <c r="GW1167" s="48"/>
      <c r="GX1167" s="48"/>
      <c r="GY1167" s="48"/>
      <c r="GZ1167" s="48"/>
      <c r="HA1167" s="48"/>
      <c r="HB1167" s="48"/>
      <c r="HC1167" s="48"/>
      <c r="HD1167" s="48"/>
      <c r="HE1167" s="48"/>
      <c r="HF1167" s="48"/>
      <c r="HG1167" s="48"/>
      <c r="HH1167" s="48"/>
      <c r="HI1167" s="48"/>
      <c r="HJ1167" s="48"/>
      <c r="HK1167" s="48"/>
      <c r="HL1167" s="48"/>
      <c r="HM1167" s="48"/>
      <c r="HN1167" s="48"/>
      <c r="HO1167" s="48"/>
      <c r="HP1167" s="48"/>
      <c r="HQ1167" s="48"/>
      <c r="HR1167" s="48"/>
      <c r="HS1167" s="48"/>
      <c r="HT1167" s="48"/>
      <c r="HU1167" s="48"/>
      <c r="HV1167" s="48"/>
      <c r="HW1167" s="48"/>
      <c r="HX1167" s="48"/>
      <c r="HY1167" s="48"/>
      <c r="HZ1167" s="48"/>
      <c r="IA1167" s="48"/>
      <c r="IB1167" s="48"/>
      <c r="IC1167" s="48"/>
      <c r="ID1167" s="48"/>
      <c r="IE1167" s="48"/>
      <c r="IF1167" s="48"/>
      <c r="IG1167" s="48"/>
      <c r="IH1167" s="48"/>
      <c r="II1167" s="48"/>
      <c r="IJ1167" s="48"/>
      <c r="IK1167" s="48"/>
      <c r="IL1167" s="48"/>
      <c r="IM1167" s="48"/>
      <c r="IN1167" s="48"/>
      <c r="IO1167" s="48"/>
      <c r="IP1167" s="48"/>
      <c r="IQ1167" s="48"/>
      <c r="IR1167" s="48"/>
      <c r="IS1167" s="48"/>
      <c r="IT1167" s="48"/>
      <c r="IU1167" s="48"/>
      <c r="IV1167" s="48"/>
    </row>
    <row r="1168" spans="2:256" x14ac:dyDescent="0.2">
      <c r="B1168" s="48"/>
      <c r="C1168" s="48"/>
      <c r="D1168" s="48"/>
      <c r="E1168" s="48"/>
      <c r="F1168" s="48"/>
      <c r="G1168" s="48"/>
      <c r="H1168" s="48"/>
      <c r="I1168" s="48"/>
      <c r="J1168" s="48"/>
      <c r="K1168" s="48"/>
      <c r="O1168" s="48"/>
      <c r="P1168" s="48"/>
      <c r="Q1168" s="48"/>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M1168" s="48"/>
      <c r="EN1168" s="48"/>
      <c r="EO1168" s="48"/>
      <c r="EP1168" s="48"/>
      <c r="EQ1168" s="48"/>
      <c r="ER1168" s="48"/>
      <c r="ES1168" s="48"/>
      <c r="ET1168" s="48"/>
      <c r="EU1168" s="48"/>
      <c r="EV1168" s="48"/>
      <c r="EW1168" s="48"/>
      <c r="EX1168" s="48"/>
      <c r="EY1168" s="48"/>
      <c r="EZ1168" s="48"/>
      <c r="FA1168" s="48"/>
      <c r="FB1168" s="48"/>
      <c r="FC1168" s="48"/>
      <c r="FD1168" s="48"/>
      <c r="FE1168" s="48"/>
      <c r="FF1168" s="48"/>
      <c r="FG1168" s="48"/>
      <c r="FH1168" s="48"/>
      <c r="FI1168" s="48"/>
      <c r="FJ1168" s="48"/>
      <c r="FK1168" s="48"/>
      <c r="FL1168" s="48"/>
      <c r="FM1168" s="48"/>
      <c r="FN1168" s="48"/>
      <c r="FO1168" s="48"/>
      <c r="FP1168" s="48"/>
      <c r="FQ1168" s="48"/>
      <c r="FR1168" s="48"/>
      <c r="FS1168" s="48"/>
      <c r="FT1168" s="48"/>
      <c r="FU1168" s="48"/>
      <c r="FV1168" s="48"/>
      <c r="FW1168" s="48"/>
      <c r="FX1168" s="48"/>
      <c r="FY1168" s="48"/>
      <c r="FZ1168" s="48"/>
      <c r="GA1168" s="48"/>
      <c r="GB1168" s="48"/>
      <c r="GC1168" s="48"/>
      <c r="GD1168" s="48"/>
      <c r="GE1168" s="48"/>
      <c r="GF1168" s="48"/>
      <c r="GG1168" s="48"/>
      <c r="GH1168" s="48"/>
      <c r="GI1168" s="48"/>
      <c r="GJ1168" s="48"/>
      <c r="GK1168" s="48"/>
      <c r="GL1168" s="48"/>
      <c r="GM1168" s="48"/>
      <c r="GN1168" s="48"/>
      <c r="GO1168" s="48"/>
      <c r="GP1168" s="48"/>
      <c r="GQ1168" s="48"/>
      <c r="GR1168" s="48"/>
      <c r="GS1168" s="48"/>
      <c r="GT1168" s="48"/>
      <c r="GU1168" s="48"/>
      <c r="GV1168" s="48"/>
      <c r="GW1168" s="48"/>
      <c r="GX1168" s="48"/>
      <c r="GY1168" s="48"/>
      <c r="GZ1168" s="48"/>
      <c r="HA1168" s="48"/>
      <c r="HB1168" s="48"/>
      <c r="HC1168" s="48"/>
      <c r="HD1168" s="48"/>
      <c r="HE1168" s="48"/>
      <c r="HF1168" s="48"/>
      <c r="HG1168" s="48"/>
      <c r="HH1168" s="48"/>
      <c r="HI1168" s="48"/>
      <c r="HJ1168" s="48"/>
      <c r="HK1168" s="48"/>
      <c r="HL1168" s="48"/>
      <c r="HM1168" s="48"/>
      <c r="HN1168" s="48"/>
      <c r="HO1168" s="48"/>
      <c r="HP1168" s="48"/>
      <c r="HQ1168" s="48"/>
      <c r="HR1168" s="48"/>
      <c r="HS1168" s="48"/>
      <c r="HT1168" s="48"/>
      <c r="HU1168" s="48"/>
      <c r="HV1168" s="48"/>
      <c r="HW1168" s="48"/>
      <c r="HX1168" s="48"/>
      <c r="HY1168" s="48"/>
      <c r="HZ1168" s="48"/>
      <c r="IA1168" s="48"/>
      <c r="IB1168" s="48"/>
      <c r="IC1168" s="48"/>
      <c r="ID1168" s="48"/>
      <c r="IE1168" s="48"/>
      <c r="IF1168" s="48"/>
      <c r="IG1168" s="48"/>
      <c r="IH1168" s="48"/>
      <c r="II1168" s="48"/>
      <c r="IJ1168" s="48"/>
      <c r="IK1168" s="48"/>
      <c r="IL1168" s="48"/>
      <c r="IM1168" s="48"/>
      <c r="IN1168" s="48"/>
      <c r="IO1168" s="48"/>
      <c r="IP1168" s="48"/>
      <c r="IQ1168" s="48"/>
      <c r="IR1168" s="48"/>
      <c r="IS1168" s="48"/>
      <c r="IT1168" s="48"/>
      <c r="IU1168" s="48"/>
      <c r="IV1168" s="48"/>
    </row>
    <row r="1169" spans="2:256" x14ac:dyDescent="0.2">
      <c r="B1169" s="48"/>
      <c r="C1169" s="48"/>
      <c r="D1169" s="48"/>
      <c r="E1169" s="48"/>
      <c r="F1169" s="48"/>
      <c r="G1169" s="48"/>
      <c r="H1169" s="48"/>
      <c r="I1169" s="48"/>
      <c r="J1169" s="48"/>
      <c r="K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M1169" s="48"/>
      <c r="EN1169" s="48"/>
      <c r="EO1169" s="48"/>
      <c r="EP1169" s="48"/>
      <c r="EQ1169" s="48"/>
      <c r="ER1169" s="48"/>
      <c r="ES1169" s="48"/>
      <c r="ET1169" s="48"/>
      <c r="EU1169" s="48"/>
      <c r="EV1169" s="48"/>
      <c r="EW1169" s="48"/>
      <c r="EX1169" s="48"/>
      <c r="EY1169" s="48"/>
      <c r="EZ1169" s="48"/>
      <c r="FA1169" s="48"/>
      <c r="FB1169" s="48"/>
      <c r="FC1169" s="48"/>
      <c r="FD1169" s="48"/>
      <c r="FE1169" s="48"/>
      <c r="FF1169" s="48"/>
      <c r="FG1169" s="48"/>
      <c r="FH1169" s="48"/>
      <c r="FI1169" s="48"/>
      <c r="FJ1169" s="48"/>
      <c r="FK1169" s="48"/>
      <c r="FL1169" s="48"/>
      <c r="FM1169" s="48"/>
      <c r="FN1169" s="48"/>
      <c r="FO1169" s="48"/>
      <c r="FP1169" s="48"/>
      <c r="FQ1169" s="48"/>
      <c r="FR1169" s="48"/>
      <c r="FS1169" s="48"/>
      <c r="FT1169" s="48"/>
      <c r="FU1169" s="48"/>
      <c r="FV1169" s="48"/>
      <c r="FW1169" s="48"/>
      <c r="FX1169" s="48"/>
      <c r="FY1169" s="48"/>
      <c r="FZ1169" s="48"/>
      <c r="GA1169" s="48"/>
      <c r="GB1169" s="48"/>
      <c r="GC1169" s="48"/>
      <c r="GD1169" s="48"/>
      <c r="GE1169" s="48"/>
      <c r="GF1169" s="48"/>
      <c r="GG1169" s="48"/>
      <c r="GH1169" s="48"/>
      <c r="GI1169" s="48"/>
      <c r="GJ1169" s="48"/>
      <c r="GK1169" s="48"/>
      <c r="GL1169" s="48"/>
      <c r="GM1169" s="48"/>
      <c r="GN1169" s="48"/>
      <c r="GO1169" s="48"/>
      <c r="GP1169" s="48"/>
      <c r="GQ1169" s="48"/>
      <c r="GR1169" s="48"/>
      <c r="GS1169" s="48"/>
      <c r="GT1169" s="48"/>
      <c r="GU1169" s="48"/>
      <c r="GV1169" s="48"/>
      <c r="GW1169" s="48"/>
      <c r="GX1169" s="48"/>
      <c r="GY1169" s="48"/>
      <c r="GZ1169" s="48"/>
      <c r="HA1169" s="48"/>
      <c r="HB1169" s="48"/>
      <c r="HC1169" s="48"/>
      <c r="HD1169" s="48"/>
      <c r="HE1169" s="48"/>
      <c r="HF1169" s="48"/>
      <c r="HG1169" s="48"/>
      <c r="HH1169" s="48"/>
      <c r="HI1169" s="48"/>
      <c r="HJ1169" s="48"/>
      <c r="HK1169" s="48"/>
      <c r="HL1169" s="48"/>
      <c r="HM1169" s="48"/>
      <c r="HN1169" s="48"/>
      <c r="HO1169" s="48"/>
      <c r="HP1169" s="48"/>
      <c r="HQ1169" s="48"/>
      <c r="HR1169" s="48"/>
      <c r="HS1169" s="48"/>
      <c r="HT1169" s="48"/>
      <c r="HU1169" s="48"/>
      <c r="HV1169" s="48"/>
      <c r="HW1169" s="48"/>
      <c r="HX1169" s="48"/>
      <c r="HY1169" s="48"/>
      <c r="HZ1169" s="48"/>
      <c r="IA1169" s="48"/>
      <c r="IB1169" s="48"/>
      <c r="IC1169" s="48"/>
      <c r="ID1169" s="48"/>
      <c r="IE1169" s="48"/>
      <c r="IF1169" s="48"/>
      <c r="IG1169" s="48"/>
      <c r="IH1169" s="48"/>
      <c r="II1169" s="48"/>
      <c r="IJ1169" s="48"/>
      <c r="IK1169" s="48"/>
      <c r="IL1169" s="48"/>
      <c r="IM1169" s="48"/>
      <c r="IN1169" s="48"/>
      <c r="IO1169" s="48"/>
      <c r="IP1169" s="48"/>
      <c r="IQ1169" s="48"/>
      <c r="IR1169" s="48"/>
      <c r="IS1169" s="48"/>
      <c r="IT1169" s="48"/>
      <c r="IU1169" s="48"/>
      <c r="IV1169" s="48"/>
    </row>
    <row r="1170" spans="2:256" x14ac:dyDescent="0.2">
      <c r="B1170" s="48"/>
      <c r="C1170" s="48"/>
      <c r="D1170" s="48"/>
      <c r="E1170" s="48"/>
      <c r="F1170" s="48"/>
      <c r="G1170" s="48"/>
      <c r="H1170" s="48"/>
      <c r="I1170" s="48"/>
      <c r="J1170" s="48"/>
      <c r="K1170" s="48"/>
      <c r="O1170" s="48"/>
      <c r="P1170" s="48"/>
      <c r="Q1170" s="48"/>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c r="EF1170" s="48"/>
      <c r="EG1170" s="48"/>
      <c r="EH1170" s="48"/>
      <c r="EI1170" s="48"/>
      <c r="EJ1170" s="48"/>
      <c r="EK1170" s="48"/>
      <c r="EL1170" s="48"/>
      <c r="EM1170" s="48"/>
      <c r="EN1170" s="48"/>
      <c r="EO1170" s="48"/>
      <c r="EP1170" s="48"/>
      <c r="EQ1170" s="48"/>
      <c r="ER1170" s="48"/>
      <c r="ES1170" s="48"/>
      <c r="ET1170" s="48"/>
      <c r="EU1170" s="48"/>
      <c r="EV1170" s="48"/>
      <c r="EW1170" s="48"/>
      <c r="EX1170" s="48"/>
      <c r="EY1170" s="48"/>
      <c r="EZ1170" s="48"/>
      <c r="FA1170" s="48"/>
      <c r="FB1170" s="48"/>
      <c r="FC1170" s="48"/>
      <c r="FD1170" s="48"/>
      <c r="FE1170" s="48"/>
      <c r="FF1170" s="48"/>
      <c r="FG1170" s="48"/>
      <c r="FH1170" s="48"/>
      <c r="FI1170" s="48"/>
      <c r="FJ1170" s="48"/>
      <c r="FK1170" s="48"/>
      <c r="FL1170" s="48"/>
      <c r="FM1170" s="48"/>
      <c r="FN1170" s="48"/>
      <c r="FO1170" s="48"/>
      <c r="FP1170" s="48"/>
      <c r="FQ1170" s="48"/>
      <c r="FR1170" s="48"/>
      <c r="FS1170" s="48"/>
      <c r="FT1170" s="48"/>
      <c r="FU1170" s="48"/>
      <c r="FV1170" s="48"/>
      <c r="FW1170" s="48"/>
      <c r="FX1170" s="48"/>
      <c r="FY1170" s="48"/>
      <c r="FZ1170" s="48"/>
      <c r="GA1170" s="48"/>
      <c r="GB1170" s="48"/>
      <c r="GC1170" s="48"/>
      <c r="GD1170" s="48"/>
      <c r="GE1170" s="48"/>
      <c r="GF1170" s="48"/>
      <c r="GG1170" s="48"/>
      <c r="GH1170" s="48"/>
      <c r="GI1170" s="48"/>
      <c r="GJ1170" s="48"/>
      <c r="GK1170" s="48"/>
      <c r="GL1170" s="48"/>
      <c r="GM1170" s="48"/>
      <c r="GN1170" s="48"/>
      <c r="GO1170" s="48"/>
      <c r="GP1170" s="48"/>
      <c r="GQ1170" s="48"/>
      <c r="GR1170" s="48"/>
      <c r="GS1170" s="48"/>
      <c r="GT1170" s="48"/>
      <c r="GU1170" s="48"/>
      <c r="GV1170" s="48"/>
      <c r="GW1170" s="48"/>
      <c r="GX1170" s="48"/>
      <c r="GY1170" s="48"/>
      <c r="GZ1170" s="48"/>
      <c r="HA1170" s="48"/>
      <c r="HB1170" s="48"/>
      <c r="HC1170" s="48"/>
      <c r="HD1170" s="48"/>
      <c r="HE1170" s="48"/>
      <c r="HF1170" s="48"/>
      <c r="HG1170" s="48"/>
      <c r="HH1170" s="48"/>
      <c r="HI1170" s="48"/>
      <c r="HJ1170" s="48"/>
      <c r="HK1170" s="48"/>
      <c r="HL1170" s="48"/>
      <c r="HM1170" s="48"/>
      <c r="HN1170" s="48"/>
      <c r="HO1170" s="48"/>
      <c r="HP1170" s="48"/>
      <c r="HQ1170" s="48"/>
      <c r="HR1170" s="48"/>
      <c r="HS1170" s="48"/>
      <c r="HT1170" s="48"/>
      <c r="HU1170" s="48"/>
      <c r="HV1170" s="48"/>
      <c r="HW1170" s="48"/>
      <c r="HX1170" s="48"/>
      <c r="HY1170" s="48"/>
      <c r="HZ1170" s="48"/>
      <c r="IA1170" s="48"/>
      <c r="IB1170" s="48"/>
      <c r="IC1170" s="48"/>
      <c r="ID1170" s="48"/>
      <c r="IE1170" s="48"/>
      <c r="IF1170" s="48"/>
      <c r="IG1170" s="48"/>
      <c r="IH1170" s="48"/>
      <c r="II1170" s="48"/>
      <c r="IJ1170" s="48"/>
      <c r="IK1170" s="48"/>
      <c r="IL1170" s="48"/>
      <c r="IM1170" s="48"/>
      <c r="IN1170" s="48"/>
      <c r="IO1170" s="48"/>
      <c r="IP1170" s="48"/>
      <c r="IQ1170" s="48"/>
      <c r="IR1170" s="48"/>
      <c r="IS1170" s="48"/>
      <c r="IT1170" s="48"/>
      <c r="IU1170" s="48"/>
      <c r="IV1170" s="48"/>
    </row>
    <row r="1171" spans="2:256" x14ac:dyDescent="0.2">
      <c r="B1171" s="48"/>
      <c r="C1171" s="48"/>
      <c r="D1171" s="48"/>
      <c r="E1171" s="48"/>
      <c r="F1171" s="48"/>
      <c r="G1171" s="48"/>
      <c r="H1171" s="48"/>
      <c r="I1171" s="48"/>
      <c r="J1171" s="48"/>
      <c r="K1171" s="48"/>
      <c r="O1171" s="48"/>
      <c r="P1171" s="48"/>
      <c r="Q1171" s="48"/>
      <c r="R1171" s="48"/>
      <c r="S1171" s="48"/>
      <c r="T1171" s="48"/>
      <c r="U1171" s="48"/>
      <c r="V1171" s="48"/>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c r="EF1171" s="48"/>
      <c r="EG1171" s="48"/>
      <c r="EH1171" s="48"/>
      <c r="EI1171" s="48"/>
      <c r="EJ1171" s="48"/>
      <c r="EK1171" s="48"/>
      <c r="EL1171" s="48"/>
      <c r="EM1171" s="48"/>
      <c r="EN1171" s="48"/>
      <c r="EO1171" s="48"/>
      <c r="EP1171" s="48"/>
      <c r="EQ1171" s="48"/>
      <c r="ER1171" s="48"/>
      <c r="ES1171" s="48"/>
      <c r="ET1171" s="48"/>
      <c r="EU1171" s="48"/>
      <c r="EV1171" s="48"/>
      <c r="EW1171" s="48"/>
      <c r="EX1171" s="48"/>
      <c r="EY1171" s="48"/>
      <c r="EZ1171" s="48"/>
      <c r="FA1171" s="48"/>
      <c r="FB1171" s="48"/>
      <c r="FC1171" s="48"/>
      <c r="FD1171" s="48"/>
      <c r="FE1171" s="48"/>
      <c r="FF1171" s="48"/>
      <c r="FG1171" s="48"/>
      <c r="FH1171" s="48"/>
      <c r="FI1171" s="48"/>
      <c r="FJ1171" s="48"/>
      <c r="FK1171" s="48"/>
      <c r="FL1171" s="48"/>
      <c r="FM1171" s="48"/>
      <c r="FN1171" s="48"/>
      <c r="FO1171" s="48"/>
      <c r="FP1171" s="48"/>
      <c r="FQ1171" s="48"/>
      <c r="FR1171" s="48"/>
      <c r="FS1171" s="48"/>
      <c r="FT1171" s="48"/>
      <c r="FU1171" s="48"/>
      <c r="FV1171" s="48"/>
      <c r="FW1171" s="48"/>
      <c r="FX1171" s="48"/>
      <c r="FY1171" s="48"/>
      <c r="FZ1171" s="48"/>
      <c r="GA1171" s="48"/>
      <c r="GB1171" s="48"/>
      <c r="GC1171" s="48"/>
      <c r="GD1171" s="48"/>
      <c r="GE1171" s="48"/>
      <c r="GF1171" s="48"/>
      <c r="GG1171" s="48"/>
      <c r="GH1171" s="48"/>
      <c r="GI1171" s="48"/>
      <c r="GJ1171" s="48"/>
      <c r="GK1171" s="48"/>
      <c r="GL1171" s="48"/>
      <c r="GM1171" s="48"/>
      <c r="GN1171" s="48"/>
      <c r="GO1171" s="48"/>
      <c r="GP1171" s="48"/>
      <c r="GQ1171" s="48"/>
      <c r="GR1171" s="48"/>
      <c r="GS1171" s="48"/>
      <c r="GT1171" s="48"/>
      <c r="GU1171" s="48"/>
      <c r="GV1171" s="48"/>
      <c r="GW1171" s="48"/>
      <c r="GX1171" s="48"/>
      <c r="GY1171" s="48"/>
      <c r="GZ1171" s="48"/>
      <c r="HA1171" s="48"/>
      <c r="HB1171" s="48"/>
      <c r="HC1171" s="48"/>
      <c r="HD1171" s="48"/>
      <c r="HE1171" s="48"/>
      <c r="HF1171" s="48"/>
      <c r="HG1171" s="48"/>
      <c r="HH1171" s="48"/>
      <c r="HI1171" s="48"/>
      <c r="HJ1171" s="48"/>
      <c r="HK1171" s="48"/>
      <c r="HL1171" s="48"/>
      <c r="HM1171" s="48"/>
      <c r="HN1171" s="48"/>
      <c r="HO1171" s="48"/>
      <c r="HP1171" s="48"/>
      <c r="HQ1171" s="48"/>
      <c r="HR1171" s="48"/>
      <c r="HS1171" s="48"/>
      <c r="HT1171" s="48"/>
      <c r="HU1171" s="48"/>
      <c r="HV1171" s="48"/>
      <c r="HW1171" s="48"/>
      <c r="HX1171" s="48"/>
      <c r="HY1171" s="48"/>
      <c r="HZ1171" s="48"/>
      <c r="IA1171" s="48"/>
      <c r="IB1171" s="48"/>
      <c r="IC1171" s="48"/>
      <c r="ID1171" s="48"/>
      <c r="IE1171" s="48"/>
      <c r="IF1171" s="48"/>
      <c r="IG1171" s="48"/>
      <c r="IH1171" s="48"/>
      <c r="II1171" s="48"/>
      <c r="IJ1171" s="48"/>
      <c r="IK1171" s="48"/>
      <c r="IL1171" s="48"/>
      <c r="IM1171" s="48"/>
      <c r="IN1171" s="48"/>
      <c r="IO1171" s="48"/>
      <c r="IP1171" s="48"/>
      <c r="IQ1171" s="48"/>
      <c r="IR1171" s="48"/>
      <c r="IS1171" s="48"/>
      <c r="IT1171" s="48"/>
      <c r="IU1171" s="48"/>
      <c r="IV1171" s="48"/>
    </row>
    <row r="1172" spans="2:256" x14ac:dyDescent="0.2">
      <c r="B1172" s="48"/>
      <c r="C1172" s="48"/>
      <c r="D1172" s="48"/>
      <c r="E1172" s="48"/>
      <c r="F1172" s="48"/>
      <c r="G1172" s="48"/>
      <c r="H1172" s="48"/>
      <c r="I1172" s="48"/>
      <c r="J1172" s="48"/>
      <c r="K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c r="EF1172" s="48"/>
      <c r="EG1172" s="48"/>
      <c r="EH1172" s="48"/>
      <c r="EI1172" s="48"/>
      <c r="EJ1172" s="48"/>
      <c r="EK1172" s="48"/>
      <c r="EL1172" s="48"/>
      <c r="EM1172" s="48"/>
      <c r="EN1172" s="48"/>
      <c r="EO1172" s="48"/>
      <c r="EP1172" s="48"/>
      <c r="EQ1172" s="48"/>
      <c r="ER1172" s="48"/>
      <c r="ES1172" s="48"/>
      <c r="ET1172" s="48"/>
      <c r="EU1172" s="48"/>
      <c r="EV1172" s="48"/>
      <c r="EW1172" s="48"/>
      <c r="EX1172" s="48"/>
      <c r="EY1172" s="48"/>
      <c r="EZ1172" s="48"/>
      <c r="FA1172" s="48"/>
      <c r="FB1172" s="48"/>
      <c r="FC1172" s="48"/>
      <c r="FD1172" s="48"/>
      <c r="FE1172" s="48"/>
      <c r="FF1172" s="48"/>
      <c r="FG1172" s="48"/>
      <c r="FH1172" s="48"/>
      <c r="FI1172" s="48"/>
      <c r="FJ1172" s="48"/>
      <c r="FK1172" s="48"/>
      <c r="FL1172" s="48"/>
      <c r="FM1172" s="48"/>
      <c r="FN1172" s="48"/>
      <c r="FO1172" s="48"/>
      <c r="FP1172" s="48"/>
      <c r="FQ1172" s="48"/>
      <c r="FR1172" s="48"/>
      <c r="FS1172" s="48"/>
      <c r="FT1172" s="48"/>
      <c r="FU1172" s="48"/>
      <c r="FV1172" s="48"/>
      <c r="FW1172" s="48"/>
      <c r="FX1172" s="48"/>
      <c r="FY1172" s="48"/>
      <c r="FZ1172" s="48"/>
      <c r="GA1172" s="48"/>
      <c r="GB1172" s="48"/>
      <c r="GC1172" s="48"/>
      <c r="GD1172" s="48"/>
      <c r="GE1172" s="48"/>
      <c r="GF1172" s="48"/>
      <c r="GG1172" s="48"/>
      <c r="GH1172" s="48"/>
      <c r="GI1172" s="48"/>
      <c r="GJ1172" s="48"/>
      <c r="GK1172" s="48"/>
      <c r="GL1172" s="48"/>
      <c r="GM1172" s="48"/>
      <c r="GN1172" s="48"/>
      <c r="GO1172" s="48"/>
      <c r="GP1172" s="48"/>
      <c r="GQ1172" s="48"/>
      <c r="GR1172" s="48"/>
      <c r="GS1172" s="48"/>
      <c r="GT1172" s="48"/>
      <c r="GU1172" s="48"/>
      <c r="GV1172" s="48"/>
      <c r="GW1172" s="48"/>
      <c r="GX1172" s="48"/>
      <c r="GY1172" s="48"/>
      <c r="GZ1172" s="48"/>
      <c r="HA1172" s="48"/>
      <c r="HB1172" s="48"/>
      <c r="HC1172" s="48"/>
      <c r="HD1172" s="48"/>
      <c r="HE1172" s="48"/>
      <c r="HF1172" s="48"/>
      <c r="HG1172" s="48"/>
      <c r="HH1172" s="48"/>
      <c r="HI1172" s="48"/>
      <c r="HJ1172" s="48"/>
      <c r="HK1172" s="48"/>
      <c r="HL1172" s="48"/>
      <c r="HM1172" s="48"/>
      <c r="HN1172" s="48"/>
      <c r="HO1172" s="48"/>
      <c r="HP1172" s="48"/>
      <c r="HQ1172" s="48"/>
      <c r="HR1172" s="48"/>
      <c r="HS1172" s="48"/>
      <c r="HT1172" s="48"/>
      <c r="HU1172" s="48"/>
      <c r="HV1172" s="48"/>
      <c r="HW1172" s="48"/>
      <c r="HX1172" s="48"/>
      <c r="HY1172" s="48"/>
      <c r="HZ1172" s="48"/>
      <c r="IA1172" s="48"/>
      <c r="IB1172" s="48"/>
      <c r="IC1172" s="48"/>
      <c r="ID1172" s="48"/>
      <c r="IE1172" s="48"/>
      <c r="IF1172" s="48"/>
      <c r="IG1172" s="48"/>
      <c r="IH1172" s="48"/>
      <c r="II1172" s="48"/>
      <c r="IJ1172" s="48"/>
      <c r="IK1172" s="48"/>
      <c r="IL1172" s="48"/>
      <c r="IM1172" s="48"/>
      <c r="IN1172" s="48"/>
      <c r="IO1172" s="48"/>
      <c r="IP1172" s="48"/>
      <c r="IQ1172" s="48"/>
      <c r="IR1172" s="48"/>
      <c r="IS1172" s="48"/>
      <c r="IT1172" s="48"/>
      <c r="IU1172" s="48"/>
      <c r="IV1172" s="48"/>
    </row>
    <row r="1173" spans="2:256" x14ac:dyDescent="0.2">
      <c r="B1173" s="48"/>
      <c r="C1173" s="48"/>
      <c r="D1173" s="48"/>
      <c r="E1173" s="48"/>
      <c r="F1173" s="48"/>
      <c r="G1173" s="48"/>
      <c r="H1173" s="48"/>
      <c r="I1173" s="48"/>
      <c r="J1173" s="48"/>
      <c r="K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M1173" s="48"/>
      <c r="EN1173" s="48"/>
      <c r="EO1173" s="48"/>
      <c r="EP1173" s="48"/>
      <c r="EQ1173" s="48"/>
      <c r="ER1173" s="48"/>
      <c r="ES1173" s="48"/>
      <c r="ET1173" s="48"/>
      <c r="EU1173" s="48"/>
      <c r="EV1173" s="48"/>
      <c r="EW1173" s="48"/>
      <c r="EX1173" s="48"/>
      <c r="EY1173" s="48"/>
      <c r="EZ1173" s="48"/>
      <c r="FA1173" s="48"/>
      <c r="FB1173" s="48"/>
      <c r="FC1173" s="48"/>
      <c r="FD1173" s="48"/>
      <c r="FE1173" s="48"/>
      <c r="FF1173" s="48"/>
      <c r="FG1173" s="48"/>
      <c r="FH1173" s="48"/>
      <c r="FI1173" s="48"/>
      <c r="FJ1173" s="48"/>
      <c r="FK1173" s="48"/>
      <c r="FL1173" s="48"/>
      <c r="FM1173" s="48"/>
      <c r="FN1173" s="48"/>
      <c r="FO1173" s="48"/>
      <c r="FP1173" s="48"/>
      <c r="FQ1173" s="48"/>
      <c r="FR1173" s="48"/>
      <c r="FS1173" s="48"/>
      <c r="FT1173" s="48"/>
      <c r="FU1173" s="48"/>
      <c r="FV1173" s="48"/>
      <c r="FW1173" s="48"/>
      <c r="FX1173" s="48"/>
      <c r="FY1173" s="48"/>
      <c r="FZ1173" s="48"/>
      <c r="GA1173" s="48"/>
      <c r="GB1173" s="48"/>
      <c r="GC1173" s="48"/>
      <c r="GD1173" s="48"/>
      <c r="GE1173" s="48"/>
      <c r="GF1173" s="48"/>
      <c r="GG1173" s="48"/>
      <c r="GH1173" s="48"/>
      <c r="GI1173" s="48"/>
      <c r="GJ1173" s="48"/>
      <c r="GK1173" s="48"/>
      <c r="GL1173" s="48"/>
      <c r="GM1173" s="48"/>
      <c r="GN1173" s="48"/>
      <c r="GO1173" s="48"/>
      <c r="GP1173" s="48"/>
      <c r="GQ1173" s="48"/>
      <c r="GR1173" s="48"/>
      <c r="GS1173" s="48"/>
      <c r="GT1173" s="48"/>
      <c r="GU1173" s="48"/>
      <c r="GV1173" s="48"/>
      <c r="GW1173" s="48"/>
      <c r="GX1173" s="48"/>
      <c r="GY1173" s="48"/>
      <c r="GZ1173" s="48"/>
      <c r="HA1173" s="48"/>
      <c r="HB1173" s="48"/>
      <c r="HC1173" s="48"/>
      <c r="HD1173" s="48"/>
      <c r="HE1173" s="48"/>
      <c r="HF1173" s="48"/>
      <c r="HG1173" s="48"/>
      <c r="HH1173" s="48"/>
      <c r="HI1173" s="48"/>
      <c r="HJ1173" s="48"/>
      <c r="HK1173" s="48"/>
      <c r="HL1173" s="48"/>
      <c r="HM1173" s="48"/>
      <c r="HN1173" s="48"/>
      <c r="HO1173" s="48"/>
      <c r="HP1173" s="48"/>
      <c r="HQ1173" s="48"/>
      <c r="HR1173" s="48"/>
      <c r="HS1173" s="48"/>
      <c r="HT1173" s="48"/>
      <c r="HU1173" s="48"/>
      <c r="HV1173" s="48"/>
      <c r="HW1173" s="48"/>
      <c r="HX1173" s="48"/>
      <c r="HY1173" s="48"/>
      <c r="HZ1173" s="48"/>
      <c r="IA1173" s="48"/>
      <c r="IB1173" s="48"/>
      <c r="IC1173" s="48"/>
      <c r="ID1173" s="48"/>
      <c r="IE1173" s="48"/>
      <c r="IF1173" s="48"/>
      <c r="IG1173" s="48"/>
      <c r="IH1173" s="48"/>
      <c r="II1173" s="48"/>
      <c r="IJ1173" s="48"/>
      <c r="IK1173" s="48"/>
      <c r="IL1173" s="48"/>
      <c r="IM1173" s="48"/>
      <c r="IN1173" s="48"/>
      <c r="IO1173" s="48"/>
      <c r="IP1173" s="48"/>
      <c r="IQ1173" s="48"/>
      <c r="IR1173" s="48"/>
      <c r="IS1173" s="48"/>
      <c r="IT1173" s="48"/>
      <c r="IU1173" s="48"/>
      <c r="IV1173" s="48"/>
    </row>
    <row r="1174" spans="2:256" x14ac:dyDescent="0.2">
      <c r="B1174" s="48"/>
      <c r="C1174" s="48"/>
      <c r="D1174" s="48"/>
      <c r="E1174" s="48"/>
      <c r="F1174" s="48"/>
      <c r="G1174" s="48"/>
      <c r="H1174" s="48"/>
      <c r="I1174" s="48"/>
      <c r="J1174" s="48"/>
      <c r="K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M1174" s="48"/>
      <c r="EN1174" s="48"/>
      <c r="EO1174" s="48"/>
      <c r="EP1174" s="48"/>
      <c r="EQ1174" s="48"/>
      <c r="ER1174" s="48"/>
      <c r="ES1174" s="48"/>
      <c r="ET1174" s="48"/>
      <c r="EU1174" s="48"/>
      <c r="EV1174" s="48"/>
      <c r="EW1174" s="48"/>
      <c r="EX1174" s="48"/>
      <c r="EY1174" s="48"/>
      <c r="EZ1174" s="48"/>
      <c r="FA1174" s="48"/>
      <c r="FB1174" s="48"/>
      <c r="FC1174" s="48"/>
      <c r="FD1174" s="48"/>
      <c r="FE1174" s="48"/>
      <c r="FF1174" s="48"/>
      <c r="FG1174" s="48"/>
      <c r="FH1174" s="48"/>
      <c r="FI1174" s="48"/>
      <c r="FJ1174" s="48"/>
      <c r="FK1174" s="48"/>
      <c r="FL1174" s="48"/>
      <c r="FM1174" s="48"/>
      <c r="FN1174" s="48"/>
      <c r="FO1174" s="48"/>
      <c r="FP1174" s="48"/>
      <c r="FQ1174" s="48"/>
      <c r="FR1174" s="48"/>
      <c r="FS1174" s="48"/>
      <c r="FT1174" s="48"/>
      <c r="FU1174" s="48"/>
      <c r="FV1174" s="48"/>
      <c r="FW1174" s="48"/>
      <c r="FX1174" s="48"/>
      <c r="FY1174" s="48"/>
      <c r="FZ1174" s="48"/>
      <c r="GA1174" s="48"/>
      <c r="GB1174" s="48"/>
      <c r="GC1174" s="48"/>
      <c r="GD1174" s="48"/>
      <c r="GE1174" s="48"/>
      <c r="GF1174" s="48"/>
      <c r="GG1174" s="48"/>
      <c r="GH1174" s="48"/>
      <c r="GI1174" s="48"/>
      <c r="GJ1174" s="48"/>
      <c r="GK1174" s="48"/>
      <c r="GL1174" s="48"/>
      <c r="GM1174" s="48"/>
      <c r="GN1174" s="48"/>
      <c r="GO1174" s="48"/>
      <c r="GP1174" s="48"/>
      <c r="GQ1174" s="48"/>
      <c r="GR1174" s="48"/>
      <c r="GS1174" s="48"/>
      <c r="GT1174" s="48"/>
      <c r="GU1174" s="48"/>
      <c r="GV1174" s="48"/>
      <c r="GW1174" s="48"/>
      <c r="GX1174" s="48"/>
      <c r="GY1174" s="48"/>
      <c r="GZ1174" s="48"/>
      <c r="HA1174" s="48"/>
      <c r="HB1174" s="48"/>
      <c r="HC1174" s="48"/>
      <c r="HD1174" s="48"/>
      <c r="HE1174" s="48"/>
      <c r="HF1174" s="48"/>
      <c r="HG1174" s="48"/>
      <c r="HH1174" s="48"/>
      <c r="HI1174" s="48"/>
      <c r="HJ1174" s="48"/>
      <c r="HK1174" s="48"/>
      <c r="HL1174" s="48"/>
      <c r="HM1174" s="48"/>
      <c r="HN1174" s="48"/>
      <c r="HO1174" s="48"/>
      <c r="HP1174" s="48"/>
      <c r="HQ1174" s="48"/>
      <c r="HR1174" s="48"/>
      <c r="HS1174" s="48"/>
      <c r="HT1174" s="48"/>
      <c r="HU1174" s="48"/>
      <c r="HV1174" s="48"/>
      <c r="HW1174" s="48"/>
      <c r="HX1174" s="48"/>
      <c r="HY1174" s="48"/>
      <c r="HZ1174" s="48"/>
      <c r="IA1174" s="48"/>
      <c r="IB1174" s="48"/>
      <c r="IC1174" s="48"/>
      <c r="ID1174" s="48"/>
      <c r="IE1174" s="48"/>
      <c r="IF1174" s="48"/>
      <c r="IG1174" s="48"/>
      <c r="IH1174" s="48"/>
      <c r="II1174" s="48"/>
      <c r="IJ1174" s="48"/>
      <c r="IK1174" s="48"/>
      <c r="IL1174" s="48"/>
      <c r="IM1174" s="48"/>
      <c r="IN1174" s="48"/>
      <c r="IO1174" s="48"/>
      <c r="IP1174" s="48"/>
      <c r="IQ1174" s="48"/>
      <c r="IR1174" s="48"/>
      <c r="IS1174" s="48"/>
      <c r="IT1174" s="48"/>
      <c r="IU1174" s="48"/>
      <c r="IV1174" s="48"/>
    </row>
    <row r="1175" spans="2:256" x14ac:dyDescent="0.2">
      <c r="B1175" s="48"/>
      <c r="C1175" s="48"/>
      <c r="D1175" s="48"/>
      <c r="E1175" s="48"/>
      <c r="F1175" s="48"/>
      <c r="G1175" s="48"/>
      <c r="H1175" s="48"/>
      <c r="I1175" s="48"/>
      <c r="J1175" s="48"/>
      <c r="K1175" s="48"/>
      <c r="O1175" s="48"/>
      <c r="P1175" s="48"/>
      <c r="Q1175" s="48"/>
      <c r="R1175" s="48"/>
      <c r="S1175" s="48"/>
      <c r="T1175" s="48"/>
      <c r="U1175" s="48"/>
      <c r="V1175" s="48"/>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c r="EF1175" s="48"/>
      <c r="EG1175" s="48"/>
      <c r="EH1175" s="48"/>
      <c r="EI1175" s="48"/>
      <c r="EJ1175" s="48"/>
      <c r="EK1175" s="48"/>
      <c r="EL1175" s="48"/>
      <c r="EM1175" s="48"/>
      <c r="EN1175" s="48"/>
      <c r="EO1175" s="48"/>
      <c r="EP1175" s="48"/>
      <c r="EQ1175" s="48"/>
      <c r="ER1175" s="48"/>
      <c r="ES1175" s="48"/>
      <c r="ET1175" s="48"/>
      <c r="EU1175" s="48"/>
      <c r="EV1175" s="48"/>
      <c r="EW1175" s="48"/>
      <c r="EX1175" s="48"/>
      <c r="EY1175" s="48"/>
      <c r="EZ1175" s="48"/>
      <c r="FA1175" s="48"/>
      <c r="FB1175" s="48"/>
      <c r="FC1175" s="48"/>
      <c r="FD1175" s="48"/>
      <c r="FE1175" s="48"/>
      <c r="FF1175" s="48"/>
      <c r="FG1175" s="48"/>
      <c r="FH1175" s="48"/>
      <c r="FI1175" s="48"/>
      <c r="FJ1175" s="48"/>
      <c r="FK1175" s="48"/>
      <c r="FL1175" s="48"/>
      <c r="FM1175" s="48"/>
      <c r="FN1175" s="48"/>
      <c r="FO1175" s="48"/>
      <c r="FP1175" s="48"/>
      <c r="FQ1175" s="48"/>
      <c r="FR1175" s="48"/>
      <c r="FS1175" s="48"/>
      <c r="FT1175" s="48"/>
      <c r="FU1175" s="48"/>
      <c r="FV1175" s="48"/>
      <c r="FW1175" s="48"/>
      <c r="FX1175" s="48"/>
      <c r="FY1175" s="48"/>
      <c r="FZ1175" s="48"/>
      <c r="GA1175" s="48"/>
      <c r="GB1175" s="48"/>
      <c r="GC1175" s="48"/>
      <c r="GD1175" s="48"/>
      <c r="GE1175" s="48"/>
      <c r="GF1175" s="48"/>
      <c r="GG1175" s="48"/>
      <c r="GH1175" s="48"/>
      <c r="GI1175" s="48"/>
      <c r="GJ1175" s="48"/>
      <c r="GK1175" s="48"/>
      <c r="GL1175" s="48"/>
      <c r="GM1175" s="48"/>
      <c r="GN1175" s="48"/>
      <c r="GO1175" s="48"/>
      <c r="GP1175" s="48"/>
      <c r="GQ1175" s="48"/>
      <c r="GR1175" s="48"/>
      <c r="GS1175" s="48"/>
      <c r="GT1175" s="48"/>
      <c r="GU1175" s="48"/>
      <c r="GV1175" s="48"/>
      <c r="GW1175" s="48"/>
      <c r="GX1175" s="48"/>
      <c r="GY1175" s="48"/>
      <c r="GZ1175" s="48"/>
      <c r="HA1175" s="48"/>
      <c r="HB1175" s="48"/>
      <c r="HC1175" s="48"/>
      <c r="HD1175" s="48"/>
      <c r="HE1175" s="48"/>
      <c r="HF1175" s="48"/>
      <c r="HG1175" s="48"/>
      <c r="HH1175" s="48"/>
      <c r="HI1175" s="48"/>
      <c r="HJ1175" s="48"/>
      <c r="HK1175" s="48"/>
      <c r="HL1175" s="48"/>
      <c r="HM1175" s="48"/>
      <c r="HN1175" s="48"/>
      <c r="HO1175" s="48"/>
      <c r="HP1175" s="48"/>
      <c r="HQ1175" s="48"/>
      <c r="HR1175" s="48"/>
      <c r="HS1175" s="48"/>
      <c r="HT1175" s="48"/>
      <c r="HU1175" s="48"/>
      <c r="HV1175" s="48"/>
      <c r="HW1175" s="48"/>
      <c r="HX1175" s="48"/>
      <c r="HY1175" s="48"/>
      <c r="HZ1175" s="48"/>
      <c r="IA1175" s="48"/>
      <c r="IB1175" s="48"/>
      <c r="IC1175" s="48"/>
      <c r="ID1175" s="48"/>
      <c r="IE1175" s="48"/>
      <c r="IF1175" s="48"/>
      <c r="IG1175" s="48"/>
      <c r="IH1175" s="48"/>
      <c r="II1175" s="48"/>
      <c r="IJ1175" s="48"/>
      <c r="IK1175" s="48"/>
      <c r="IL1175" s="48"/>
      <c r="IM1175" s="48"/>
      <c r="IN1175" s="48"/>
      <c r="IO1175" s="48"/>
      <c r="IP1175" s="48"/>
      <c r="IQ1175" s="48"/>
      <c r="IR1175" s="48"/>
      <c r="IS1175" s="48"/>
      <c r="IT1175" s="48"/>
      <c r="IU1175" s="48"/>
      <c r="IV1175" s="48"/>
    </row>
    <row r="1176" spans="2:256" x14ac:dyDescent="0.2">
      <c r="B1176" s="48"/>
      <c r="C1176" s="48"/>
      <c r="D1176" s="48"/>
      <c r="E1176" s="48"/>
      <c r="F1176" s="48"/>
      <c r="G1176" s="48"/>
      <c r="H1176" s="48"/>
      <c r="I1176" s="48"/>
      <c r="J1176" s="48"/>
      <c r="K1176" s="48"/>
      <c r="O1176" s="48"/>
      <c r="P1176" s="48"/>
      <c r="Q1176" s="48"/>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M1176" s="48"/>
      <c r="EN1176" s="48"/>
      <c r="EO1176" s="48"/>
      <c r="EP1176" s="48"/>
      <c r="EQ1176" s="48"/>
      <c r="ER1176" s="48"/>
      <c r="ES1176" s="48"/>
      <c r="ET1176" s="48"/>
      <c r="EU1176" s="48"/>
      <c r="EV1176" s="48"/>
      <c r="EW1176" s="48"/>
      <c r="EX1176" s="48"/>
      <c r="EY1176" s="48"/>
      <c r="EZ1176" s="48"/>
      <c r="FA1176" s="48"/>
      <c r="FB1176" s="48"/>
      <c r="FC1176" s="48"/>
      <c r="FD1176" s="48"/>
      <c r="FE1176" s="48"/>
      <c r="FF1176" s="48"/>
      <c r="FG1176" s="48"/>
      <c r="FH1176" s="48"/>
      <c r="FI1176" s="48"/>
      <c r="FJ1176" s="48"/>
      <c r="FK1176" s="48"/>
      <c r="FL1176" s="48"/>
      <c r="FM1176" s="48"/>
      <c r="FN1176" s="48"/>
      <c r="FO1176" s="48"/>
      <c r="FP1176" s="48"/>
      <c r="FQ1176" s="48"/>
      <c r="FR1176" s="48"/>
      <c r="FS1176" s="48"/>
      <c r="FT1176" s="48"/>
      <c r="FU1176" s="48"/>
      <c r="FV1176" s="48"/>
      <c r="FW1176" s="48"/>
      <c r="FX1176" s="48"/>
      <c r="FY1176" s="48"/>
      <c r="FZ1176" s="48"/>
      <c r="GA1176" s="48"/>
      <c r="GB1176" s="48"/>
      <c r="GC1176" s="48"/>
      <c r="GD1176" s="48"/>
      <c r="GE1176" s="48"/>
      <c r="GF1176" s="48"/>
      <c r="GG1176" s="48"/>
      <c r="GH1176" s="48"/>
      <c r="GI1176" s="48"/>
      <c r="GJ1176" s="48"/>
      <c r="GK1176" s="48"/>
      <c r="GL1176" s="48"/>
      <c r="GM1176" s="48"/>
      <c r="GN1176" s="48"/>
      <c r="GO1176" s="48"/>
      <c r="GP1176" s="48"/>
      <c r="GQ1176" s="48"/>
      <c r="GR1176" s="48"/>
      <c r="GS1176" s="48"/>
      <c r="GT1176" s="48"/>
      <c r="GU1176" s="48"/>
      <c r="GV1176" s="48"/>
      <c r="GW1176" s="48"/>
      <c r="GX1176" s="48"/>
      <c r="GY1176" s="48"/>
      <c r="GZ1176" s="48"/>
      <c r="HA1176" s="48"/>
      <c r="HB1176" s="48"/>
      <c r="HC1176" s="48"/>
      <c r="HD1176" s="48"/>
      <c r="HE1176" s="48"/>
      <c r="HF1176" s="48"/>
      <c r="HG1176" s="48"/>
      <c r="HH1176" s="48"/>
      <c r="HI1176" s="48"/>
      <c r="HJ1176" s="48"/>
      <c r="HK1176" s="48"/>
      <c r="HL1176" s="48"/>
      <c r="HM1176" s="48"/>
      <c r="HN1176" s="48"/>
      <c r="HO1176" s="48"/>
      <c r="HP1176" s="48"/>
      <c r="HQ1176" s="48"/>
      <c r="HR1176" s="48"/>
      <c r="HS1176" s="48"/>
      <c r="HT1176" s="48"/>
      <c r="HU1176" s="48"/>
      <c r="HV1176" s="48"/>
      <c r="HW1176" s="48"/>
      <c r="HX1176" s="48"/>
      <c r="HY1176" s="48"/>
      <c r="HZ1176" s="48"/>
      <c r="IA1176" s="48"/>
      <c r="IB1176" s="48"/>
      <c r="IC1176" s="48"/>
      <c r="ID1176" s="48"/>
      <c r="IE1176" s="48"/>
      <c r="IF1176" s="48"/>
      <c r="IG1176" s="48"/>
      <c r="IH1176" s="48"/>
      <c r="II1176" s="48"/>
      <c r="IJ1176" s="48"/>
      <c r="IK1176" s="48"/>
      <c r="IL1176" s="48"/>
      <c r="IM1176" s="48"/>
      <c r="IN1176" s="48"/>
      <c r="IO1176" s="48"/>
      <c r="IP1176" s="48"/>
      <c r="IQ1176" s="48"/>
      <c r="IR1176" s="48"/>
      <c r="IS1176" s="48"/>
      <c r="IT1176" s="48"/>
      <c r="IU1176" s="48"/>
      <c r="IV1176" s="48"/>
    </row>
    <row r="1177" spans="2:256" x14ac:dyDescent="0.2">
      <c r="B1177" s="48"/>
      <c r="C1177" s="48"/>
      <c r="D1177" s="48"/>
      <c r="E1177" s="48"/>
      <c r="F1177" s="48"/>
      <c r="G1177" s="48"/>
      <c r="H1177" s="48"/>
      <c r="I1177" s="48"/>
      <c r="J1177" s="48"/>
      <c r="K1177" s="48"/>
      <c r="O1177" s="48"/>
      <c r="P1177" s="48"/>
      <c r="Q1177" s="48"/>
      <c r="R1177" s="48"/>
      <c r="S1177" s="48"/>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c r="EF1177" s="48"/>
      <c r="EG1177" s="48"/>
      <c r="EH1177" s="48"/>
      <c r="EI1177" s="48"/>
      <c r="EJ1177" s="48"/>
      <c r="EK1177" s="48"/>
      <c r="EL1177" s="48"/>
      <c r="EM1177" s="48"/>
      <c r="EN1177" s="48"/>
      <c r="EO1177" s="48"/>
      <c r="EP1177" s="48"/>
      <c r="EQ1177" s="48"/>
      <c r="ER1177" s="48"/>
      <c r="ES1177" s="48"/>
      <c r="ET1177" s="48"/>
      <c r="EU1177" s="48"/>
      <c r="EV1177" s="48"/>
      <c r="EW1177" s="48"/>
      <c r="EX1177" s="48"/>
      <c r="EY1177" s="48"/>
      <c r="EZ1177" s="48"/>
      <c r="FA1177" s="48"/>
      <c r="FB1177" s="48"/>
      <c r="FC1177" s="48"/>
      <c r="FD1177" s="48"/>
      <c r="FE1177" s="48"/>
      <c r="FF1177" s="48"/>
      <c r="FG1177" s="48"/>
      <c r="FH1177" s="48"/>
      <c r="FI1177" s="48"/>
      <c r="FJ1177" s="48"/>
      <c r="FK1177" s="48"/>
      <c r="FL1177" s="48"/>
      <c r="FM1177" s="48"/>
      <c r="FN1177" s="48"/>
      <c r="FO1177" s="48"/>
      <c r="FP1177" s="48"/>
      <c r="FQ1177" s="48"/>
      <c r="FR1177" s="48"/>
      <c r="FS1177" s="48"/>
      <c r="FT1177" s="48"/>
      <c r="FU1177" s="48"/>
      <c r="FV1177" s="48"/>
      <c r="FW1177" s="48"/>
      <c r="FX1177" s="48"/>
      <c r="FY1177" s="48"/>
      <c r="FZ1177" s="48"/>
      <c r="GA1177" s="48"/>
      <c r="GB1177" s="48"/>
      <c r="GC1177" s="48"/>
      <c r="GD1177" s="48"/>
      <c r="GE1177" s="48"/>
      <c r="GF1177" s="48"/>
      <c r="GG1177" s="48"/>
      <c r="GH1177" s="48"/>
      <c r="GI1177" s="48"/>
      <c r="GJ1177" s="48"/>
      <c r="GK1177" s="48"/>
      <c r="GL1177" s="48"/>
      <c r="GM1177" s="48"/>
      <c r="GN1177" s="48"/>
      <c r="GO1177" s="48"/>
      <c r="GP1177" s="48"/>
      <c r="GQ1177" s="48"/>
      <c r="GR1177" s="48"/>
      <c r="GS1177" s="48"/>
      <c r="GT1177" s="48"/>
      <c r="GU1177" s="48"/>
      <c r="GV1177" s="48"/>
      <c r="GW1177" s="48"/>
      <c r="GX1177" s="48"/>
      <c r="GY1177" s="48"/>
      <c r="GZ1177" s="48"/>
      <c r="HA1177" s="48"/>
      <c r="HB1177" s="48"/>
      <c r="HC1177" s="48"/>
      <c r="HD1177" s="48"/>
      <c r="HE1177" s="48"/>
      <c r="HF1177" s="48"/>
      <c r="HG1177" s="48"/>
      <c r="HH1177" s="48"/>
      <c r="HI1177" s="48"/>
      <c r="HJ1177" s="48"/>
      <c r="HK1177" s="48"/>
      <c r="HL1177" s="48"/>
      <c r="HM1177" s="48"/>
      <c r="HN1177" s="48"/>
      <c r="HO1177" s="48"/>
      <c r="HP1177" s="48"/>
      <c r="HQ1177" s="48"/>
      <c r="HR1177" s="48"/>
      <c r="HS1177" s="48"/>
      <c r="HT1177" s="48"/>
      <c r="HU1177" s="48"/>
      <c r="HV1177" s="48"/>
      <c r="HW1177" s="48"/>
      <c r="HX1177" s="48"/>
      <c r="HY1177" s="48"/>
      <c r="HZ1177" s="48"/>
      <c r="IA1177" s="48"/>
      <c r="IB1177" s="48"/>
      <c r="IC1177" s="48"/>
      <c r="ID1177" s="48"/>
      <c r="IE1177" s="48"/>
      <c r="IF1177" s="48"/>
      <c r="IG1177" s="48"/>
      <c r="IH1177" s="48"/>
      <c r="II1177" s="48"/>
      <c r="IJ1177" s="48"/>
      <c r="IK1177" s="48"/>
      <c r="IL1177" s="48"/>
      <c r="IM1177" s="48"/>
      <c r="IN1177" s="48"/>
      <c r="IO1177" s="48"/>
      <c r="IP1177" s="48"/>
      <c r="IQ1177" s="48"/>
      <c r="IR1177" s="48"/>
      <c r="IS1177" s="48"/>
      <c r="IT1177" s="48"/>
      <c r="IU1177" s="48"/>
      <c r="IV1177" s="48"/>
    </row>
    <row r="1178" spans="2:256" x14ac:dyDescent="0.2">
      <c r="B1178" s="48"/>
      <c r="C1178" s="48"/>
      <c r="D1178" s="48"/>
      <c r="E1178" s="48"/>
      <c r="F1178" s="48"/>
      <c r="G1178" s="48"/>
      <c r="H1178" s="48"/>
      <c r="I1178" s="48"/>
      <c r="J1178" s="48"/>
      <c r="K1178" s="48"/>
      <c r="O1178" s="48"/>
      <c r="P1178" s="48"/>
      <c r="Q1178" s="48"/>
      <c r="R1178" s="48"/>
      <c r="S1178" s="48"/>
      <c r="T1178" s="48"/>
      <c r="U1178" s="48"/>
      <c r="V1178" s="48"/>
      <c r="W1178" s="48"/>
      <c r="X1178" s="48"/>
      <c r="Y1178" s="48"/>
      <c r="Z1178" s="48"/>
      <c r="AA1178" s="48"/>
      <c r="AB1178" s="48"/>
      <c r="AC1178" s="48"/>
      <c r="AD1178" s="48"/>
      <c r="AE1178" s="48"/>
      <c r="AF1178" s="48"/>
      <c r="AG1178" s="48"/>
      <c r="AH1178" s="48"/>
      <c r="AI1178" s="48"/>
      <c r="AJ1178" s="48"/>
      <c r="AK1178" s="48"/>
      <c r="AL1178" s="48"/>
      <c r="AM1178" s="48"/>
      <c r="AN1178" s="48"/>
      <c r="AO1178" s="48"/>
      <c r="AP1178" s="48"/>
      <c r="AQ1178" s="48"/>
      <c r="AR1178" s="48"/>
      <c r="AS1178" s="48"/>
      <c r="AT1178" s="48"/>
      <c r="AU1178" s="48"/>
      <c r="AV1178" s="48"/>
      <c r="AW1178" s="48"/>
      <c r="AX1178" s="48"/>
      <c r="AY1178" s="48"/>
      <c r="AZ1178" s="48"/>
      <c r="BA1178" s="48"/>
      <c r="BB1178" s="48"/>
      <c r="BC1178" s="48"/>
      <c r="BD1178" s="48"/>
      <c r="BE1178" s="48"/>
      <c r="BF1178" s="48"/>
      <c r="BG1178" s="48"/>
      <c r="BH1178" s="48"/>
      <c r="BI1178" s="48"/>
      <c r="BJ1178" s="48"/>
      <c r="BK1178" s="48"/>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c r="DD1178" s="48"/>
      <c r="DE1178" s="48"/>
      <c r="DF1178" s="48"/>
      <c r="DG1178" s="48"/>
      <c r="DH1178" s="48"/>
      <c r="DI1178" s="48"/>
      <c r="DJ1178" s="48"/>
      <c r="DK1178" s="48"/>
      <c r="DL1178" s="48"/>
      <c r="DM1178" s="48"/>
      <c r="DN1178" s="48"/>
      <c r="DO1178" s="48"/>
      <c r="DP1178" s="48"/>
      <c r="DQ1178" s="48"/>
      <c r="DR1178" s="48"/>
      <c r="DS1178" s="48"/>
      <c r="DT1178" s="48"/>
      <c r="DU1178" s="48"/>
      <c r="DV1178" s="48"/>
      <c r="DW1178" s="48"/>
      <c r="DX1178" s="48"/>
      <c r="DY1178" s="48"/>
      <c r="DZ1178" s="48"/>
      <c r="EA1178" s="48"/>
      <c r="EB1178" s="48"/>
      <c r="EC1178" s="48"/>
      <c r="ED1178" s="48"/>
      <c r="EE1178" s="48"/>
      <c r="EF1178" s="48"/>
      <c r="EG1178" s="48"/>
      <c r="EH1178" s="48"/>
      <c r="EI1178" s="48"/>
      <c r="EJ1178" s="48"/>
      <c r="EK1178" s="48"/>
      <c r="EL1178" s="48"/>
      <c r="EM1178" s="48"/>
      <c r="EN1178" s="48"/>
      <c r="EO1178" s="48"/>
      <c r="EP1178" s="48"/>
      <c r="EQ1178" s="48"/>
      <c r="ER1178" s="48"/>
      <c r="ES1178" s="48"/>
      <c r="ET1178" s="48"/>
      <c r="EU1178" s="48"/>
      <c r="EV1178" s="48"/>
      <c r="EW1178" s="48"/>
      <c r="EX1178" s="48"/>
      <c r="EY1178" s="48"/>
      <c r="EZ1178" s="48"/>
      <c r="FA1178" s="48"/>
      <c r="FB1178" s="48"/>
      <c r="FC1178" s="48"/>
      <c r="FD1178" s="48"/>
      <c r="FE1178" s="48"/>
      <c r="FF1178" s="48"/>
      <c r="FG1178" s="48"/>
      <c r="FH1178" s="48"/>
      <c r="FI1178" s="48"/>
      <c r="FJ1178" s="48"/>
      <c r="FK1178" s="48"/>
      <c r="FL1178" s="48"/>
      <c r="FM1178" s="48"/>
      <c r="FN1178" s="48"/>
      <c r="FO1178" s="48"/>
      <c r="FP1178" s="48"/>
      <c r="FQ1178" s="48"/>
      <c r="FR1178" s="48"/>
      <c r="FS1178" s="48"/>
      <c r="FT1178" s="48"/>
      <c r="FU1178" s="48"/>
      <c r="FV1178" s="48"/>
      <c r="FW1178" s="48"/>
      <c r="FX1178" s="48"/>
      <c r="FY1178" s="48"/>
      <c r="FZ1178" s="48"/>
      <c r="GA1178" s="48"/>
      <c r="GB1178" s="48"/>
      <c r="GC1178" s="48"/>
      <c r="GD1178" s="48"/>
      <c r="GE1178" s="48"/>
      <c r="GF1178" s="48"/>
      <c r="GG1178" s="48"/>
      <c r="GH1178" s="48"/>
      <c r="GI1178" s="48"/>
      <c r="GJ1178" s="48"/>
      <c r="GK1178" s="48"/>
      <c r="GL1178" s="48"/>
      <c r="GM1178" s="48"/>
      <c r="GN1178" s="48"/>
      <c r="GO1178" s="48"/>
      <c r="GP1178" s="48"/>
      <c r="GQ1178" s="48"/>
      <c r="GR1178" s="48"/>
      <c r="GS1178" s="48"/>
      <c r="GT1178" s="48"/>
      <c r="GU1178" s="48"/>
      <c r="GV1178" s="48"/>
      <c r="GW1178" s="48"/>
      <c r="GX1178" s="48"/>
      <c r="GY1178" s="48"/>
      <c r="GZ1178" s="48"/>
      <c r="HA1178" s="48"/>
      <c r="HB1178" s="48"/>
      <c r="HC1178" s="48"/>
      <c r="HD1178" s="48"/>
      <c r="HE1178" s="48"/>
      <c r="HF1178" s="48"/>
      <c r="HG1178" s="48"/>
      <c r="HH1178" s="48"/>
      <c r="HI1178" s="48"/>
      <c r="HJ1178" s="48"/>
      <c r="HK1178" s="48"/>
      <c r="HL1178" s="48"/>
      <c r="HM1178" s="48"/>
      <c r="HN1178" s="48"/>
      <c r="HO1178" s="48"/>
      <c r="HP1178" s="48"/>
      <c r="HQ1178" s="48"/>
      <c r="HR1178" s="48"/>
      <c r="HS1178" s="48"/>
      <c r="HT1178" s="48"/>
      <c r="HU1178" s="48"/>
      <c r="HV1178" s="48"/>
      <c r="HW1178" s="48"/>
      <c r="HX1178" s="48"/>
      <c r="HY1178" s="48"/>
      <c r="HZ1178" s="48"/>
      <c r="IA1178" s="48"/>
      <c r="IB1178" s="48"/>
      <c r="IC1178" s="48"/>
      <c r="ID1178" s="48"/>
      <c r="IE1178" s="48"/>
      <c r="IF1178" s="48"/>
      <c r="IG1178" s="48"/>
      <c r="IH1178" s="48"/>
      <c r="II1178" s="48"/>
      <c r="IJ1178" s="48"/>
      <c r="IK1178" s="48"/>
      <c r="IL1178" s="48"/>
      <c r="IM1178" s="48"/>
      <c r="IN1178" s="48"/>
      <c r="IO1178" s="48"/>
      <c r="IP1178" s="48"/>
      <c r="IQ1178" s="48"/>
      <c r="IR1178" s="48"/>
      <c r="IS1178" s="48"/>
      <c r="IT1178" s="48"/>
      <c r="IU1178" s="48"/>
      <c r="IV1178" s="48"/>
    </row>
    <row r="1179" spans="2:256" x14ac:dyDescent="0.2">
      <c r="B1179" s="48"/>
      <c r="C1179" s="48"/>
      <c r="D1179" s="48"/>
      <c r="E1179" s="48"/>
      <c r="F1179" s="48"/>
      <c r="G1179" s="48"/>
      <c r="H1179" s="48"/>
      <c r="I1179" s="48"/>
      <c r="J1179" s="48"/>
      <c r="K1179" s="48"/>
      <c r="O1179" s="48"/>
      <c r="P1179" s="48"/>
      <c r="Q1179" s="48"/>
      <c r="R1179" s="48"/>
      <c r="S1179" s="48"/>
      <c r="T1179" s="48"/>
      <c r="U1179" s="48"/>
      <c r="V1179" s="48"/>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c r="EF1179" s="48"/>
      <c r="EG1179" s="48"/>
      <c r="EH1179" s="48"/>
      <c r="EI1179" s="48"/>
      <c r="EJ1179" s="48"/>
      <c r="EK1179" s="48"/>
      <c r="EL1179" s="48"/>
      <c r="EM1179" s="48"/>
      <c r="EN1179" s="48"/>
      <c r="EO1179" s="48"/>
      <c r="EP1179" s="48"/>
      <c r="EQ1179" s="48"/>
      <c r="ER1179" s="48"/>
      <c r="ES1179" s="48"/>
      <c r="ET1179" s="48"/>
      <c r="EU1179" s="48"/>
      <c r="EV1179" s="48"/>
      <c r="EW1179" s="48"/>
      <c r="EX1179" s="48"/>
      <c r="EY1179" s="48"/>
      <c r="EZ1179" s="48"/>
      <c r="FA1179" s="48"/>
      <c r="FB1179" s="48"/>
      <c r="FC1179" s="48"/>
      <c r="FD1179" s="48"/>
      <c r="FE1179" s="48"/>
      <c r="FF1179" s="48"/>
      <c r="FG1179" s="48"/>
      <c r="FH1179" s="48"/>
      <c r="FI1179" s="48"/>
      <c r="FJ1179" s="48"/>
      <c r="FK1179" s="48"/>
      <c r="FL1179" s="48"/>
      <c r="FM1179" s="48"/>
      <c r="FN1179" s="48"/>
      <c r="FO1179" s="48"/>
      <c r="FP1179" s="48"/>
      <c r="FQ1179" s="48"/>
      <c r="FR1179" s="48"/>
      <c r="FS1179" s="48"/>
      <c r="FT1179" s="48"/>
      <c r="FU1179" s="48"/>
      <c r="FV1179" s="48"/>
      <c r="FW1179" s="48"/>
      <c r="FX1179" s="48"/>
      <c r="FY1179" s="48"/>
      <c r="FZ1179" s="48"/>
      <c r="GA1179" s="48"/>
      <c r="GB1179" s="48"/>
      <c r="GC1179" s="48"/>
      <c r="GD1179" s="48"/>
      <c r="GE1179" s="48"/>
      <c r="GF1179" s="48"/>
      <c r="GG1179" s="48"/>
      <c r="GH1179" s="48"/>
      <c r="GI1179" s="48"/>
      <c r="GJ1179" s="48"/>
      <c r="GK1179" s="48"/>
      <c r="GL1179" s="48"/>
      <c r="GM1179" s="48"/>
      <c r="GN1179" s="48"/>
      <c r="GO1179" s="48"/>
      <c r="GP1179" s="48"/>
      <c r="GQ1179" s="48"/>
      <c r="GR1179" s="48"/>
      <c r="GS1179" s="48"/>
      <c r="GT1179" s="48"/>
      <c r="GU1179" s="48"/>
      <c r="GV1179" s="48"/>
      <c r="GW1179" s="48"/>
      <c r="GX1179" s="48"/>
      <c r="GY1179" s="48"/>
      <c r="GZ1179" s="48"/>
      <c r="HA1179" s="48"/>
      <c r="HB1179" s="48"/>
      <c r="HC1179" s="48"/>
      <c r="HD1179" s="48"/>
      <c r="HE1179" s="48"/>
      <c r="HF1179" s="48"/>
      <c r="HG1179" s="48"/>
      <c r="HH1179" s="48"/>
      <c r="HI1179" s="48"/>
      <c r="HJ1179" s="48"/>
      <c r="HK1179" s="48"/>
      <c r="HL1179" s="48"/>
      <c r="HM1179" s="48"/>
      <c r="HN1179" s="48"/>
      <c r="HO1179" s="48"/>
      <c r="HP1179" s="48"/>
      <c r="HQ1179" s="48"/>
      <c r="HR1179" s="48"/>
      <c r="HS1179" s="48"/>
      <c r="HT1179" s="48"/>
      <c r="HU1179" s="48"/>
      <c r="HV1179" s="48"/>
      <c r="HW1179" s="48"/>
      <c r="HX1179" s="48"/>
      <c r="HY1179" s="48"/>
      <c r="HZ1179" s="48"/>
      <c r="IA1179" s="48"/>
      <c r="IB1179" s="48"/>
      <c r="IC1179" s="48"/>
      <c r="ID1179" s="48"/>
      <c r="IE1179" s="48"/>
      <c r="IF1179" s="48"/>
      <c r="IG1179" s="48"/>
      <c r="IH1179" s="48"/>
      <c r="II1179" s="48"/>
      <c r="IJ1179" s="48"/>
      <c r="IK1179" s="48"/>
      <c r="IL1179" s="48"/>
      <c r="IM1179" s="48"/>
      <c r="IN1179" s="48"/>
      <c r="IO1179" s="48"/>
      <c r="IP1179" s="48"/>
      <c r="IQ1179" s="48"/>
      <c r="IR1179" s="48"/>
      <c r="IS1179" s="48"/>
      <c r="IT1179" s="48"/>
      <c r="IU1179" s="48"/>
      <c r="IV1179" s="48"/>
    </row>
    <row r="1180" spans="2:256" x14ac:dyDescent="0.2">
      <c r="B1180" s="48"/>
      <c r="C1180" s="48"/>
      <c r="D1180" s="48"/>
      <c r="E1180" s="48"/>
      <c r="F1180" s="48"/>
      <c r="G1180" s="48"/>
      <c r="H1180" s="48"/>
      <c r="I1180" s="48"/>
      <c r="J1180" s="48"/>
      <c r="K1180" s="48"/>
      <c r="O1180" s="48"/>
      <c r="P1180" s="48"/>
      <c r="Q1180" s="48"/>
      <c r="R1180" s="48"/>
      <c r="S1180" s="48"/>
      <c r="T1180" s="48"/>
      <c r="U1180" s="48"/>
      <c r="V1180" s="48"/>
      <c r="W1180" s="48"/>
      <c r="X1180" s="48"/>
      <c r="Y1180" s="48"/>
      <c r="Z1180" s="48"/>
      <c r="AA1180" s="48"/>
      <c r="AB1180" s="48"/>
      <c r="AC1180" s="48"/>
      <c r="AD1180" s="48"/>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c r="EF1180" s="48"/>
      <c r="EG1180" s="48"/>
      <c r="EH1180" s="48"/>
      <c r="EI1180" s="48"/>
      <c r="EJ1180" s="48"/>
      <c r="EK1180" s="48"/>
      <c r="EL1180" s="48"/>
      <c r="EM1180" s="48"/>
      <c r="EN1180" s="48"/>
      <c r="EO1180" s="48"/>
      <c r="EP1180" s="48"/>
      <c r="EQ1180" s="48"/>
      <c r="ER1180" s="48"/>
      <c r="ES1180" s="48"/>
      <c r="ET1180" s="48"/>
      <c r="EU1180" s="48"/>
      <c r="EV1180" s="48"/>
      <c r="EW1180" s="48"/>
      <c r="EX1180" s="48"/>
      <c r="EY1180" s="48"/>
      <c r="EZ1180" s="48"/>
      <c r="FA1180" s="48"/>
      <c r="FB1180" s="48"/>
      <c r="FC1180" s="48"/>
      <c r="FD1180" s="48"/>
      <c r="FE1180" s="48"/>
      <c r="FF1180" s="48"/>
      <c r="FG1180" s="48"/>
      <c r="FH1180" s="48"/>
      <c r="FI1180" s="48"/>
      <c r="FJ1180" s="48"/>
      <c r="FK1180" s="48"/>
      <c r="FL1180" s="48"/>
      <c r="FM1180" s="48"/>
      <c r="FN1180" s="48"/>
      <c r="FO1180" s="48"/>
      <c r="FP1180" s="48"/>
      <c r="FQ1180" s="48"/>
      <c r="FR1180" s="48"/>
      <c r="FS1180" s="48"/>
      <c r="FT1180" s="48"/>
      <c r="FU1180" s="48"/>
      <c r="FV1180" s="48"/>
      <c r="FW1180" s="48"/>
      <c r="FX1180" s="48"/>
      <c r="FY1180" s="48"/>
      <c r="FZ1180" s="48"/>
      <c r="GA1180" s="48"/>
      <c r="GB1180" s="48"/>
      <c r="GC1180" s="48"/>
      <c r="GD1180" s="48"/>
      <c r="GE1180" s="48"/>
      <c r="GF1180" s="48"/>
      <c r="GG1180" s="48"/>
      <c r="GH1180" s="48"/>
      <c r="GI1180" s="48"/>
      <c r="GJ1180" s="48"/>
      <c r="GK1180" s="48"/>
      <c r="GL1180" s="48"/>
      <c r="GM1180" s="48"/>
      <c r="GN1180" s="48"/>
      <c r="GO1180" s="48"/>
      <c r="GP1180" s="48"/>
      <c r="GQ1180" s="48"/>
      <c r="GR1180" s="48"/>
      <c r="GS1180" s="48"/>
      <c r="GT1180" s="48"/>
      <c r="GU1180" s="48"/>
      <c r="GV1180" s="48"/>
      <c r="GW1180" s="48"/>
      <c r="GX1180" s="48"/>
      <c r="GY1180" s="48"/>
      <c r="GZ1180" s="48"/>
      <c r="HA1180" s="48"/>
      <c r="HB1180" s="48"/>
      <c r="HC1180" s="48"/>
      <c r="HD1180" s="48"/>
      <c r="HE1180" s="48"/>
      <c r="HF1180" s="48"/>
      <c r="HG1180" s="48"/>
      <c r="HH1180" s="48"/>
      <c r="HI1180" s="48"/>
      <c r="HJ1180" s="48"/>
      <c r="HK1180" s="48"/>
      <c r="HL1180" s="48"/>
      <c r="HM1180" s="48"/>
      <c r="HN1180" s="48"/>
      <c r="HO1180" s="48"/>
      <c r="HP1180" s="48"/>
      <c r="HQ1180" s="48"/>
      <c r="HR1180" s="48"/>
      <c r="HS1180" s="48"/>
      <c r="HT1180" s="48"/>
      <c r="HU1180" s="48"/>
      <c r="HV1180" s="48"/>
      <c r="HW1180" s="48"/>
      <c r="HX1180" s="48"/>
      <c r="HY1180" s="48"/>
      <c r="HZ1180" s="48"/>
      <c r="IA1180" s="48"/>
      <c r="IB1180" s="48"/>
      <c r="IC1180" s="48"/>
      <c r="ID1180" s="48"/>
      <c r="IE1180" s="48"/>
      <c r="IF1180" s="48"/>
      <c r="IG1180" s="48"/>
      <c r="IH1180" s="48"/>
      <c r="II1180" s="48"/>
      <c r="IJ1180" s="48"/>
      <c r="IK1180" s="48"/>
      <c r="IL1180" s="48"/>
      <c r="IM1180" s="48"/>
      <c r="IN1180" s="48"/>
      <c r="IO1180" s="48"/>
      <c r="IP1180" s="48"/>
      <c r="IQ1180" s="48"/>
      <c r="IR1180" s="48"/>
      <c r="IS1180" s="48"/>
      <c r="IT1180" s="48"/>
      <c r="IU1180" s="48"/>
      <c r="IV1180" s="48"/>
    </row>
    <row r="1181" spans="2:256" x14ac:dyDescent="0.2">
      <c r="B1181" s="48"/>
      <c r="C1181" s="48"/>
      <c r="D1181" s="48"/>
      <c r="E1181" s="48"/>
      <c r="F1181" s="48"/>
      <c r="G1181" s="48"/>
      <c r="H1181" s="48"/>
      <c r="I1181" s="48"/>
      <c r="J1181" s="48"/>
      <c r="K1181" s="48"/>
      <c r="O1181" s="48"/>
      <c r="P1181" s="48"/>
      <c r="Q1181" s="48"/>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M1181" s="48"/>
      <c r="EN1181" s="48"/>
      <c r="EO1181" s="48"/>
      <c r="EP1181" s="48"/>
      <c r="EQ1181" s="48"/>
      <c r="ER1181" s="48"/>
      <c r="ES1181" s="48"/>
      <c r="ET1181" s="48"/>
      <c r="EU1181" s="48"/>
      <c r="EV1181" s="48"/>
      <c r="EW1181" s="48"/>
      <c r="EX1181" s="48"/>
      <c r="EY1181" s="48"/>
      <c r="EZ1181" s="48"/>
      <c r="FA1181" s="48"/>
      <c r="FB1181" s="48"/>
      <c r="FC1181" s="48"/>
      <c r="FD1181" s="48"/>
      <c r="FE1181" s="48"/>
      <c r="FF1181" s="48"/>
      <c r="FG1181" s="48"/>
      <c r="FH1181" s="48"/>
      <c r="FI1181" s="48"/>
      <c r="FJ1181" s="48"/>
      <c r="FK1181" s="48"/>
      <c r="FL1181" s="48"/>
      <c r="FM1181" s="48"/>
      <c r="FN1181" s="48"/>
      <c r="FO1181" s="48"/>
      <c r="FP1181" s="48"/>
      <c r="FQ1181" s="48"/>
      <c r="FR1181" s="48"/>
      <c r="FS1181" s="48"/>
      <c r="FT1181" s="48"/>
      <c r="FU1181" s="48"/>
      <c r="FV1181" s="48"/>
      <c r="FW1181" s="48"/>
      <c r="FX1181" s="48"/>
      <c r="FY1181" s="48"/>
      <c r="FZ1181" s="48"/>
      <c r="GA1181" s="48"/>
      <c r="GB1181" s="48"/>
      <c r="GC1181" s="48"/>
      <c r="GD1181" s="48"/>
      <c r="GE1181" s="48"/>
      <c r="GF1181" s="48"/>
      <c r="GG1181" s="48"/>
      <c r="GH1181" s="48"/>
      <c r="GI1181" s="48"/>
      <c r="GJ1181" s="48"/>
      <c r="GK1181" s="48"/>
      <c r="GL1181" s="48"/>
      <c r="GM1181" s="48"/>
      <c r="GN1181" s="48"/>
      <c r="GO1181" s="48"/>
      <c r="GP1181" s="48"/>
      <c r="GQ1181" s="48"/>
      <c r="GR1181" s="48"/>
      <c r="GS1181" s="48"/>
      <c r="GT1181" s="48"/>
      <c r="GU1181" s="48"/>
      <c r="GV1181" s="48"/>
      <c r="GW1181" s="48"/>
      <c r="GX1181" s="48"/>
      <c r="GY1181" s="48"/>
      <c r="GZ1181" s="48"/>
      <c r="HA1181" s="48"/>
      <c r="HB1181" s="48"/>
      <c r="HC1181" s="48"/>
      <c r="HD1181" s="48"/>
      <c r="HE1181" s="48"/>
      <c r="HF1181" s="48"/>
      <c r="HG1181" s="48"/>
      <c r="HH1181" s="48"/>
      <c r="HI1181" s="48"/>
      <c r="HJ1181" s="48"/>
      <c r="HK1181" s="48"/>
      <c r="HL1181" s="48"/>
      <c r="HM1181" s="48"/>
      <c r="HN1181" s="48"/>
      <c r="HO1181" s="48"/>
      <c r="HP1181" s="48"/>
      <c r="HQ1181" s="48"/>
      <c r="HR1181" s="48"/>
      <c r="HS1181" s="48"/>
      <c r="HT1181" s="48"/>
      <c r="HU1181" s="48"/>
      <c r="HV1181" s="48"/>
      <c r="HW1181" s="48"/>
      <c r="HX1181" s="48"/>
      <c r="HY1181" s="48"/>
      <c r="HZ1181" s="48"/>
      <c r="IA1181" s="48"/>
      <c r="IB1181" s="48"/>
      <c r="IC1181" s="48"/>
      <c r="ID1181" s="48"/>
      <c r="IE1181" s="48"/>
      <c r="IF1181" s="48"/>
      <c r="IG1181" s="48"/>
      <c r="IH1181" s="48"/>
      <c r="II1181" s="48"/>
      <c r="IJ1181" s="48"/>
      <c r="IK1181" s="48"/>
      <c r="IL1181" s="48"/>
      <c r="IM1181" s="48"/>
      <c r="IN1181" s="48"/>
      <c r="IO1181" s="48"/>
      <c r="IP1181" s="48"/>
      <c r="IQ1181" s="48"/>
      <c r="IR1181" s="48"/>
      <c r="IS1181" s="48"/>
      <c r="IT1181" s="48"/>
      <c r="IU1181" s="48"/>
      <c r="IV1181" s="48"/>
    </row>
    <row r="1182" spans="2:256" x14ac:dyDescent="0.2">
      <c r="B1182" s="48"/>
      <c r="C1182" s="48"/>
      <c r="D1182" s="48"/>
      <c r="E1182" s="48"/>
      <c r="F1182" s="48"/>
      <c r="G1182" s="48"/>
      <c r="H1182" s="48"/>
      <c r="I1182" s="48"/>
      <c r="J1182" s="48"/>
      <c r="K1182" s="48"/>
      <c r="O1182" s="48"/>
      <c r="P1182" s="48"/>
      <c r="Q1182" s="48"/>
      <c r="R1182" s="48"/>
      <c r="S1182" s="48"/>
      <c r="T1182" s="48"/>
      <c r="U1182" s="48"/>
      <c r="V1182" s="48"/>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M1182" s="48"/>
      <c r="EN1182" s="48"/>
      <c r="EO1182" s="48"/>
      <c r="EP1182" s="48"/>
      <c r="EQ1182" s="48"/>
      <c r="ER1182" s="48"/>
      <c r="ES1182" s="48"/>
      <c r="ET1182" s="48"/>
      <c r="EU1182" s="48"/>
      <c r="EV1182" s="48"/>
      <c r="EW1182" s="48"/>
      <c r="EX1182" s="48"/>
      <c r="EY1182" s="48"/>
      <c r="EZ1182" s="48"/>
      <c r="FA1182" s="48"/>
      <c r="FB1182" s="48"/>
      <c r="FC1182" s="48"/>
      <c r="FD1182" s="48"/>
      <c r="FE1182" s="48"/>
      <c r="FF1182" s="48"/>
      <c r="FG1182" s="48"/>
      <c r="FH1182" s="48"/>
      <c r="FI1182" s="48"/>
      <c r="FJ1182" s="48"/>
      <c r="FK1182" s="48"/>
      <c r="FL1182" s="48"/>
      <c r="FM1182" s="48"/>
      <c r="FN1182" s="48"/>
      <c r="FO1182" s="48"/>
      <c r="FP1182" s="48"/>
      <c r="FQ1182" s="48"/>
      <c r="FR1182" s="48"/>
      <c r="FS1182" s="48"/>
      <c r="FT1182" s="48"/>
      <c r="FU1182" s="48"/>
      <c r="FV1182" s="48"/>
      <c r="FW1182" s="48"/>
      <c r="FX1182" s="48"/>
      <c r="FY1182" s="48"/>
      <c r="FZ1182" s="48"/>
      <c r="GA1182" s="48"/>
      <c r="GB1182" s="48"/>
      <c r="GC1182" s="48"/>
      <c r="GD1182" s="48"/>
      <c r="GE1182" s="48"/>
      <c r="GF1182" s="48"/>
      <c r="GG1182" s="48"/>
      <c r="GH1182" s="48"/>
      <c r="GI1182" s="48"/>
      <c r="GJ1182" s="48"/>
      <c r="GK1182" s="48"/>
      <c r="GL1182" s="48"/>
      <c r="GM1182" s="48"/>
      <c r="GN1182" s="48"/>
      <c r="GO1182" s="48"/>
      <c r="GP1182" s="48"/>
      <c r="GQ1182" s="48"/>
      <c r="GR1182" s="48"/>
      <c r="GS1182" s="48"/>
      <c r="GT1182" s="48"/>
      <c r="GU1182" s="48"/>
      <c r="GV1182" s="48"/>
      <c r="GW1182" s="48"/>
      <c r="GX1182" s="48"/>
      <c r="GY1182" s="48"/>
      <c r="GZ1182" s="48"/>
      <c r="HA1182" s="48"/>
      <c r="HB1182" s="48"/>
      <c r="HC1182" s="48"/>
      <c r="HD1182" s="48"/>
      <c r="HE1182" s="48"/>
      <c r="HF1182" s="48"/>
      <c r="HG1182" s="48"/>
      <c r="HH1182" s="48"/>
      <c r="HI1182" s="48"/>
      <c r="HJ1182" s="48"/>
      <c r="HK1182" s="48"/>
      <c r="HL1182" s="48"/>
      <c r="HM1182" s="48"/>
      <c r="HN1182" s="48"/>
      <c r="HO1182" s="48"/>
      <c r="HP1182" s="48"/>
      <c r="HQ1182" s="48"/>
      <c r="HR1182" s="48"/>
      <c r="HS1182" s="48"/>
      <c r="HT1182" s="48"/>
      <c r="HU1182" s="48"/>
      <c r="HV1182" s="48"/>
      <c r="HW1182" s="48"/>
      <c r="HX1182" s="48"/>
      <c r="HY1182" s="48"/>
      <c r="HZ1182" s="48"/>
      <c r="IA1182" s="48"/>
      <c r="IB1182" s="48"/>
      <c r="IC1182" s="48"/>
      <c r="ID1182" s="48"/>
      <c r="IE1182" s="48"/>
      <c r="IF1182" s="48"/>
      <c r="IG1182" s="48"/>
      <c r="IH1182" s="48"/>
      <c r="II1182" s="48"/>
      <c r="IJ1182" s="48"/>
      <c r="IK1182" s="48"/>
      <c r="IL1182" s="48"/>
      <c r="IM1182" s="48"/>
      <c r="IN1182" s="48"/>
      <c r="IO1182" s="48"/>
      <c r="IP1182" s="48"/>
      <c r="IQ1182" s="48"/>
      <c r="IR1182" s="48"/>
      <c r="IS1182" s="48"/>
      <c r="IT1182" s="48"/>
      <c r="IU1182" s="48"/>
      <c r="IV1182" s="48"/>
    </row>
    <row r="1183" spans="2:256" x14ac:dyDescent="0.2">
      <c r="B1183" s="48"/>
      <c r="C1183" s="48"/>
      <c r="D1183" s="48"/>
      <c r="E1183" s="48"/>
      <c r="F1183" s="48"/>
      <c r="G1183" s="48"/>
      <c r="H1183" s="48"/>
      <c r="I1183" s="48"/>
      <c r="J1183" s="48"/>
      <c r="K1183" s="48"/>
      <c r="O1183" s="48"/>
      <c r="P1183" s="48"/>
      <c r="Q1183" s="48"/>
      <c r="R1183" s="48"/>
      <c r="S1183" s="48"/>
      <c r="T1183" s="48"/>
      <c r="U1183" s="48"/>
      <c r="V1183" s="48"/>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M1183" s="48"/>
      <c r="EN1183" s="48"/>
      <c r="EO1183" s="48"/>
      <c r="EP1183" s="48"/>
      <c r="EQ1183" s="48"/>
      <c r="ER1183" s="48"/>
      <c r="ES1183" s="48"/>
      <c r="ET1183" s="48"/>
      <c r="EU1183" s="48"/>
      <c r="EV1183" s="48"/>
      <c r="EW1183" s="48"/>
      <c r="EX1183" s="48"/>
      <c r="EY1183" s="48"/>
      <c r="EZ1183" s="48"/>
      <c r="FA1183" s="48"/>
      <c r="FB1183" s="48"/>
      <c r="FC1183" s="48"/>
      <c r="FD1183" s="48"/>
      <c r="FE1183" s="48"/>
      <c r="FF1183" s="48"/>
      <c r="FG1183" s="48"/>
      <c r="FH1183" s="48"/>
      <c r="FI1183" s="48"/>
      <c r="FJ1183" s="48"/>
      <c r="FK1183" s="48"/>
      <c r="FL1183" s="48"/>
      <c r="FM1183" s="48"/>
      <c r="FN1183" s="48"/>
      <c r="FO1183" s="48"/>
      <c r="FP1183" s="48"/>
      <c r="FQ1183" s="48"/>
      <c r="FR1183" s="48"/>
      <c r="FS1183" s="48"/>
      <c r="FT1183" s="48"/>
      <c r="FU1183" s="48"/>
      <c r="FV1183" s="48"/>
      <c r="FW1183" s="48"/>
      <c r="FX1183" s="48"/>
      <c r="FY1183" s="48"/>
      <c r="FZ1183" s="48"/>
      <c r="GA1183" s="48"/>
      <c r="GB1183" s="48"/>
      <c r="GC1183" s="48"/>
      <c r="GD1183" s="48"/>
      <c r="GE1183" s="48"/>
      <c r="GF1183" s="48"/>
      <c r="GG1183" s="48"/>
      <c r="GH1183" s="48"/>
      <c r="GI1183" s="48"/>
      <c r="GJ1183" s="48"/>
      <c r="GK1183" s="48"/>
      <c r="GL1183" s="48"/>
      <c r="GM1183" s="48"/>
      <c r="GN1183" s="48"/>
      <c r="GO1183" s="48"/>
      <c r="GP1183" s="48"/>
      <c r="GQ1183" s="48"/>
      <c r="GR1183" s="48"/>
      <c r="GS1183" s="48"/>
      <c r="GT1183" s="48"/>
      <c r="GU1183" s="48"/>
      <c r="GV1183" s="48"/>
      <c r="GW1183" s="48"/>
      <c r="GX1183" s="48"/>
      <c r="GY1183" s="48"/>
      <c r="GZ1183" s="48"/>
      <c r="HA1183" s="48"/>
      <c r="HB1183" s="48"/>
      <c r="HC1183" s="48"/>
      <c r="HD1183" s="48"/>
      <c r="HE1183" s="48"/>
      <c r="HF1183" s="48"/>
      <c r="HG1183" s="48"/>
      <c r="HH1183" s="48"/>
      <c r="HI1183" s="48"/>
      <c r="HJ1183" s="48"/>
      <c r="HK1183" s="48"/>
      <c r="HL1183" s="48"/>
      <c r="HM1183" s="48"/>
      <c r="HN1183" s="48"/>
      <c r="HO1183" s="48"/>
      <c r="HP1183" s="48"/>
      <c r="HQ1183" s="48"/>
      <c r="HR1183" s="48"/>
      <c r="HS1183" s="48"/>
      <c r="HT1183" s="48"/>
      <c r="HU1183" s="48"/>
      <c r="HV1183" s="48"/>
      <c r="HW1183" s="48"/>
      <c r="HX1183" s="48"/>
      <c r="HY1183" s="48"/>
      <c r="HZ1183" s="48"/>
      <c r="IA1183" s="48"/>
      <c r="IB1183" s="48"/>
      <c r="IC1183" s="48"/>
      <c r="ID1183" s="48"/>
      <c r="IE1183" s="48"/>
      <c r="IF1183" s="48"/>
      <c r="IG1183" s="48"/>
      <c r="IH1183" s="48"/>
      <c r="II1183" s="48"/>
      <c r="IJ1183" s="48"/>
      <c r="IK1183" s="48"/>
      <c r="IL1183" s="48"/>
      <c r="IM1183" s="48"/>
      <c r="IN1183" s="48"/>
      <c r="IO1183" s="48"/>
      <c r="IP1183" s="48"/>
      <c r="IQ1183" s="48"/>
      <c r="IR1183" s="48"/>
      <c r="IS1183" s="48"/>
      <c r="IT1183" s="48"/>
      <c r="IU1183" s="48"/>
      <c r="IV1183" s="48"/>
    </row>
    <row r="1184" spans="2:256" x14ac:dyDescent="0.2">
      <c r="B1184" s="48"/>
      <c r="C1184" s="48"/>
      <c r="D1184" s="48"/>
      <c r="E1184" s="48"/>
      <c r="F1184" s="48"/>
      <c r="G1184" s="48"/>
      <c r="H1184" s="48"/>
      <c r="I1184" s="48"/>
      <c r="J1184" s="48"/>
      <c r="K1184" s="48"/>
      <c r="O1184" s="48"/>
      <c r="P1184" s="48"/>
      <c r="Q1184" s="48"/>
      <c r="R1184" s="48"/>
      <c r="S1184" s="48"/>
      <c r="T1184" s="48"/>
      <c r="U1184" s="48"/>
      <c r="V1184" s="48"/>
      <c r="W1184" s="48"/>
      <c r="X1184" s="48"/>
      <c r="Y1184" s="48"/>
      <c r="Z1184" s="48"/>
      <c r="AA1184" s="48"/>
      <c r="AB1184" s="48"/>
      <c r="AC1184" s="48"/>
      <c r="AD1184" s="48"/>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c r="EF1184" s="48"/>
      <c r="EG1184" s="48"/>
      <c r="EH1184" s="48"/>
      <c r="EI1184" s="48"/>
      <c r="EJ1184" s="48"/>
      <c r="EK1184" s="48"/>
      <c r="EL1184" s="48"/>
      <c r="EM1184" s="48"/>
      <c r="EN1184" s="48"/>
      <c r="EO1184" s="48"/>
      <c r="EP1184" s="48"/>
      <c r="EQ1184" s="48"/>
      <c r="ER1184" s="48"/>
      <c r="ES1184" s="48"/>
      <c r="ET1184" s="48"/>
      <c r="EU1184" s="48"/>
      <c r="EV1184" s="48"/>
      <c r="EW1184" s="48"/>
      <c r="EX1184" s="48"/>
      <c r="EY1184" s="48"/>
      <c r="EZ1184" s="48"/>
      <c r="FA1184" s="48"/>
      <c r="FB1184" s="48"/>
      <c r="FC1184" s="48"/>
      <c r="FD1184" s="48"/>
      <c r="FE1184" s="48"/>
      <c r="FF1184" s="48"/>
      <c r="FG1184" s="48"/>
      <c r="FH1184" s="48"/>
      <c r="FI1184" s="48"/>
      <c r="FJ1184" s="48"/>
      <c r="FK1184" s="48"/>
      <c r="FL1184" s="48"/>
      <c r="FM1184" s="48"/>
      <c r="FN1184" s="48"/>
      <c r="FO1184" s="48"/>
      <c r="FP1184" s="48"/>
      <c r="FQ1184" s="48"/>
      <c r="FR1184" s="48"/>
      <c r="FS1184" s="48"/>
      <c r="FT1184" s="48"/>
      <c r="FU1184" s="48"/>
      <c r="FV1184" s="48"/>
      <c r="FW1184" s="48"/>
      <c r="FX1184" s="48"/>
      <c r="FY1184" s="48"/>
      <c r="FZ1184" s="48"/>
      <c r="GA1184" s="48"/>
      <c r="GB1184" s="48"/>
      <c r="GC1184" s="48"/>
      <c r="GD1184" s="48"/>
      <c r="GE1184" s="48"/>
      <c r="GF1184" s="48"/>
      <c r="GG1184" s="48"/>
      <c r="GH1184" s="48"/>
      <c r="GI1184" s="48"/>
      <c r="GJ1184" s="48"/>
      <c r="GK1184" s="48"/>
      <c r="GL1184" s="48"/>
      <c r="GM1184" s="48"/>
      <c r="GN1184" s="48"/>
      <c r="GO1184" s="48"/>
      <c r="GP1184" s="48"/>
      <c r="GQ1184" s="48"/>
      <c r="GR1184" s="48"/>
      <c r="GS1184" s="48"/>
      <c r="GT1184" s="48"/>
      <c r="GU1184" s="48"/>
      <c r="GV1184" s="48"/>
      <c r="GW1184" s="48"/>
      <c r="GX1184" s="48"/>
      <c r="GY1184" s="48"/>
      <c r="GZ1184" s="48"/>
      <c r="HA1184" s="48"/>
      <c r="HB1184" s="48"/>
      <c r="HC1184" s="48"/>
      <c r="HD1184" s="48"/>
      <c r="HE1184" s="48"/>
      <c r="HF1184" s="48"/>
      <c r="HG1184" s="48"/>
      <c r="HH1184" s="48"/>
      <c r="HI1184" s="48"/>
      <c r="HJ1184" s="48"/>
      <c r="HK1184" s="48"/>
      <c r="HL1184" s="48"/>
      <c r="HM1184" s="48"/>
      <c r="HN1184" s="48"/>
      <c r="HO1184" s="48"/>
      <c r="HP1184" s="48"/>
      <c r="HQ1184" s="48"/>
      <c r="HR1184" s="48"/>
      <c r="HS1184" s="48"/>
      <c r="HT1184" s="48"/>
      <c r="HU1184" s="48"/>
      <c r="HV1184" s="48"/>
      <c r="HW1184" s="48"/>
      <c r="HX1184" s="48"/>
      <c r="HY1184" s="48"/>
      <c r="HZ1184" s="48"/>
      <c r="IA1184" s="48"/>
      <c r="IB1184" s="48"/>
      <c r="IC1184" s="48"/>
      <c r="ID1184" s="48"/>
      <c r="IE1184" s="48"/>
      <c r="IF1184" s="48"/>
      <c r="IG1184" s="48"/>
      <c r="IH1184" s="48"/>
      <c r="II1184" s="48"/>
      <c r="IJ1184" s="48"/>
      <c r="IK1184" s="48"/>
      <c r="IL1184" s="48"/>
      <c r="IM1184" s="48"/>
      <c r="IN1184" s="48"/>
      <c r="IO1184" s="48"/>
      <c r="IP1184" s="48"/>
      <c r="IQ1184" s="48"/>
      <c r="IR1184" s="48"/>
      <c r="IS1184" s="48"/>
      <c r="IT1184" s="48"/>
      <c r="IU1184" s="48"/>
      <c r="IV1184" s="48"/>
    </row>
    <row r="1185" spans="2:256" x14ac:dyDescent="0.2">
      <c r="B1185" s="48"/>
      <c r="C1185" s="48"/>
      <c r="D1185" s="48"/>
      <c r="E1185" s="48"/>
      <c r="F1185" s="48"/>
      <c r="G1185" s="48"/>
      <c r="H1185" s="48"/>
      <c r="I1185" s="48"/>
      <c r="J1185" s="48"/>
      <c r="K1185" s="48"/>
      <c r="O1185" s="48"/>
      <c r="P1185" s="48"/>
      <c r="Q1185" s="48"/>
      <c r="R1185" s="48"/>
      <c r="S1185" s="48"/>
      <c r="T1185" s="48"/>
      <c r="U1185" s="48"/>
      <c r="V1185" s="48"/>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M1185" s="48"/>
      <c r="EN1185" s="48"/>
      <c r="EO1185" s="48"/>
      <c r="EP1185" s="48"/>
      <c r="EQ1185" s="48"/>
      <c r="ER1185" s="48"/>
      <c r="ES1185" s="48"/>
      <c r="ET1185" s="48"/>
      <c r="EU1185" s="48"/>
      <c r="EV1185" s="48"/>
      <c r="EW1185" s="48"/>
      <c r="EX1185" s="48"/>
      <c r="EY1185" s="48"/>
      <c r="EZ1185" s="48"/>
      <c r="FA1185" s="48"/>
      <c r="FB1185" s="48"/>
      <c r="FC1185" s="48"/>
      <c r="FD1185" s="48"/>
      <c r="FE1185" s="48"/>
      <c r="FF1185" s="48"/>
      <c r="FG1185" s="48"/>
      <c r="FH1185" s="48"/>
      <c r="FI1185" s="48"/>
      <c r="FJ1185" s="48"/>
      <c r="FK1185" s="48"/>
      <c r="FL1185" s="48"/>
      <c r="FM1185" s="48"/>
      <c r="FN1185" s="48"/>
      <c r="FO1185" s="48"/>
      <c r="FP1185" s="48"/>
      <c r="FQ1185" s="48"/>
      <c r="FR1185" s="48"/>
      <c r="FS1185" s="48"/>
      <c r="FT1185" s="48"/>
      <c r="FU1185" s="48"/>
      <c r="FV1185" s="48"/>
      <c r="FW1185" s="48"/>
      <c r="FX1185" s="48"/>
      <c r="FY1185" s="48"/>
      <c r="FZ1185" s="48"/>
      <c r="GA1185" s="48"/>
      <c r="GB1185" s="48"/>
      <c r="GC1185" s="48"/>
      <c r="GD1185" s="48"/>
      <c r="GE1185" s="48"/>
      <c r="GF1185" s="48"/>
      <c r="GG1185" s="48"/>
      <c r="GH1185" s="48"/>
      <c r="GI1185" s="48"/>
      <c r="GJ1185" s="48"/>
      <c r="GK1185" s="48"/>
      <c r="GL1185" s="48"/>
      <c r="GM1185" s="48"/>
      <c r="GN1185" s="48"/>
      <c r="GO1185" s="48"/>
      <c r="GP1185" s="48"/>
      <c r="GQ1185" s="48"/>
      <c r="GR1185" s="48"/>
      <c r="GS1185" s="48"/>
      <c r="GT1185" s="48"/>
      <c r="GU1185" s="48"/>
      <c r="GV1185" s="48"/>
      <c r="GW1185" s="48"/>
      <c r="GX1185" s="48"/>
      <c r="GY1185" s="48"/>
      <c r="GZ1185" s="48"/>
      <c r="HA1185" s="48"/>
      <c r="HB1185" s="48"/>
      <c r="HC1185" s="48"/>
      <c r="HD1185" s="48"/>
      <c r="HE1185" s="48"/>
      <c r="HF1185" s="48"/>
      <c r="HG1185" s="48"/>
      <c r="HH1185" s="48"/>
      <c r="HI1185" s="48"/>
      <c r="HJ1185" s="48"/>
      <c r="HK1185" s="48"/>
      <c r="HL1185" s="48"/>
      <c r="HM1185" s="48"/>
      <c r="HN1185" s="48"/>
      <c r="HO1185" s="48"/>
      <c r="HP1185" s="48"/>
      <c r="HQ1185" s="48"/>
      <c r="HR1185" s="48"/>
      <c r="HS1185" s="48"/>
      <c r="HT1185" s="48"/>
      <c r="HU1185" s="48"/>
      <c r="HV1185" s="48"/>
      <c r="HW1185" s="48"/>
      <c r="HX1185" s="48"/>
      <c r="HY1185" s="48"/>
      <c r="HZ1185" s="48"/>
      <c r="IA1185" s="48"/>
      <c r="IB1185" s="48"/>
      <c r="IC1185" s="48"/>
      <c r="ID1185" s="48"/>
      <c r="IE1185" s="48"/>
      <c r="IF1185" s="48"/>
      <c r="IG1185" s="48"/>
      <c r="IH1185" s="48"/>
      <c r="II1185" s="48"/>
      <c r="IJ1185" s="48"/>
      <c r="IK1185" s="48"/>
      <c r="IL1185" s="48"/>
      <c r="IM1185" s="48"/>
      <c r="IN1185" s="48"/>
      <c r="IO1185" s="48"/>
      <c r="IP1185" s="48"/>
      <c r="IQ1185" s="48"/>
      <c r="IR1185" s="48"/>
      <c r="IS1185" s="48"/>
      <c r="IT1185" s="48"/>
      <c r="IU1185" s="48"/>
      <c r="IV1185" s="48"/>
    </row>
    <row r="1186" spans="2:256" x14ac:dyDescent="0.2">
      <c r="B1186" s="48"/>
      <c r="C1186" s="48"/>
      <c r="D1186" s="48"/>
      <c r="E1186" s="48"/>
      <c r="F1186" s="48"/>
      <c r="G1186" s="48"/>
      <c r="H1186" s="48"/>
      <c r="I1186" s="48"/>
      <c r="J1186" s="48"/>
      <c r="K1186" s="48"/>
      <c r="O1186" s="48"/>
      <c r="P1186" s="48"/>
      <c r="Q1186" s="48"/>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c r="EF1186" s="48"/>
      <c r="EG1186" s="48"/>
      <c r="EH1186" s="48"/>
      <c r="EI1186" s="48"/>
      <c r="EJ1186" s="48"/>
      <c r="EK1186" s="48"/>
      <c r="EL1186" s="48"/>
      <c r="EM1186" s="48"/>
      <c r="EN1186" s="48"/>
      <c r="EO1186" s="48"/>
      <c r="EP1186" s="48"/>
      <c r="EQ1186" s="48"/>
      <c r="ER1186" s="48"/>
      <c r="ES1186" s="48"/>
      <c r="ET1186" s="48"/>
      <c r="EU1186" s="48"/>
      <c r="EV1186" s="48"/>
      <c r="EW1186" s="48"/>
      <c r="EX1186" s="48"/>
      <c r="EY1186" s="48"/>
      <c r="EZ1186" s="48"/>
      <c r="FA1186" s="48"/>
      <c r="FB1186" s="48"/>
      <c r="FC1186" s="48"/>
      <c r="FD1186" s="48"/>
      <c r="FE1186" s="48"/>
      <c r="FF1186" s="48"/>
      <c r="FG1186" s="48"/>
      <c r="FH1186" s="48"/>
      <c r="FI1186" s="48"/>
      <c r="FJ1186" s="48"/>
      <c r="FK1186" s="48"/>
      <c r="FL1186" s="48"/>
      <c r="FM1186" s="48"/>
      <c r="FN1186" s="48"/>
      <c r="FO1186" s="48"/>
      <c r="FP1186" s="48"/>
      <c r="FQ1186" s="48"/>
      <c r="FR1186" s="48"/>
      <c r="FS1186" s="48"/>
      <c r="FT1186" s="48"/>
      <c r="FU1186" s="48"/>
      <c r="FV1186" s="48"/>
      <c r="FW1186" s="48"/>
      <c r="FX1186" s="48"/>
      <c r="FY1186" s="48"/>
      <c r="FZ1186" s="48"/>
      <c r="GA1186" s="48"/>
      <c r="GB1186" s="48"/>
      <c r="GC1186" s="48"/>
      <c r="GD1186" s="48"/>
      <c r="GE1186" s="48"/>
      <c r="GF1186" s="48"/>
      <c r="GG1186" s="48"/>
      <c r="GH1186" s="48"/>
      <c r="GI1186" s="48"/>
      <c r="GJ1186" s="48"/>
      <c r="GK1186" s="48"/>
      <c r="GL1186" s="48"/>
      <c r="GM1186" s="48"/>
      <c r="GN1186" s="48"/>
      <c r="GO1186" s="48"/>
      <c r="GP1186" s="48"/>
      <c r="GQ1186" s="48"/>
      <c r="GR1186" s="48"/>
      <c r="GS1186" s="48"/>
      <c r="GT1186" s="48"/>
      <c r="GU1186" s="48"/>
      <c r="GV1186" s="48"/>
      <c r="GW1186" s="48"/>
      <c r="GX1186" s="48"/>
      <c r="GY1186" s="48"/>
      <c r="GZ1186" s="48"/>
      <c r="HA1186" s="48"/>
      <c r="HB1186" s="48"/>
      <c r="HC1186" s="48"/>
      <c r="HD1186" s="48"/>
      <c r="HE1186" s="48"/>
      <c r="HF1186" s="48"/>
      <c r="HG1186" s="48"/>
      <c r="HH1186" s="48"/>
      <c r="HI1186" s="48"/>
      <c r="HJ1186" s="48"/>
      <c r="HK1186" s="48"/>
      <c r="HL1186" s="48"/>
      <c r="HM1186" s="48"/>
      <c r="HN1186" s="48"/>
      <c r="HO1186" s="48"/>
      <c r="HP1186" s="48"/>
      <c r="HQ1186" s="48"/>
      <c r="HR1186" s="48"/>
      <c r="HS1186" s="48"/>
      <c r="HT1186" s="48"/>
      <c r="HU1186" s="48"/>
      <c r="HV1186" s="48"/>
      <c r="HW1186" s="48"/>
      <c r="HX1186" s="48"/>
      <c r="HY1186" s="48"/>
      <c r="HZ1186" s="48"/>
      <c r="IA1186" s="48"/>
      <c r="IB1186" s="48"/>
      <c r="IC1186" s="48"/>
      <c r="ID1186" s="48"/>
      <c r="IE1186" s="48"/>
      <c r="IF1186" s="48"/>
      <c r="IG1186" s="48"/>
      <c r="IH1186" s="48"/>
      <c r="II1186" s="48"/>
      <c r="IJ1186" s="48"/>
      <c r="IK1186" s="48"/>
      <c r="IL1186" s="48"/>
      <c r="IM1186" s="48"/>
      <c r="IN1186" s="48"/>
      <c r="IO1186" s="48"/>
      <c r="IP1186" s="48"/>
      <c r="IQ1186" s="48"/>
      <c r="IR1186" s="48"/>
      <c r="IS1186" s="48"/>
      <c r="IT1186" s="48"/>
      <c r="IU1186" s="48"/>
      <c r="IV1186" s="48"/>
    </row>
    <row r="1187" spans="2:256" x14ac:dyDescent="0.2">
      <c r="B1187" s="48"/>
      <c r="C1187" s="48"/>
      <c r="D1187" s="48"/>
      <c r="E1187" s="48"/>
      <c r="F1187" s="48"/>
      <c r="G1187" s="48"/>
      <c r="H1187" s="48"/>
      <c r="I1187" s="48"/>
      <c r="J1187" s="48"/>
      <c r="K1187" s="48"/>
      <c r="O1187" s="48"/>
      <c r="P1187" s="48"/>
      <c r="Q1187" s="48"/>
      <c r="R1187" s="48"/>
      <c r="S1187" s="48"/>
      <c r="T1187" s="48"/>
      <c r="U1187" s="48"/>
      <c r="V1187" s="48"/>
      <c r="W1187" s="48"/>
      <c r="X1187" s="48"/>
      <c r="Y1187" s="48"/>
      <c r="Z1187" s="48"/>
      <c r="AA1187" s="48"/>
      <c r="AB1187" s="48"/>
      <c r="AC1187" s="48"/>
      <c r="AD1187" s="48"/>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c r="EF1187" s="48"/>
      <c r="EG1187" s="48"/>
      <c r="EH1187" s="48"/>
      <c r="EI1187" s="48"/>
      <c r="EJ1187" s="48"/>
      <c r="EK1187" s="48"/>
      <c r="EL1187" s="48"/>
      <c r="EM1187" s="48"/>
      <c r="EN1187" s="48"/>
      <c r="EO1187" s="48"/>
      <c r="EP1187" s="48"/>
      <c r="EQ1187" s="48"/>
      <c r="ER1187" s="48"/>
      <c r="ES1187" s="48"/>
      <c r="ET1187" s="48"/>
      <c r="EU1187" s="48"/>
      <c r="EV1187" s="48"/>
      <c r="EW1187" s="48"/>
      <c r="EX1187" s="48"/>
      <c r="EY1187" s="48"/>
      <c r="EZ1187" s="48"/>
      <c r="FA1187" s="48"/>
      <c r="FB1187" s="48"/>
      <c r="FC1187" s="48"/>
      <c r="FD1187" s="48"/>
      <c r="FE1187" s="48"/>
      <c r="FF1187" s="48"/>
      <c r="FG1187" s="48"/>
      <c r="FH1187" s="48"/>
      <c r="FI1187" s="48"/>
      <c r="FJ1187" s="48"/>
      <c r="FK1187" s="48"/>
      <c r="FL1187" s="48"/>
      <c r="FM1187" s="48"/>
      <c r="FN1187" s="48"/>
      <c r="FO1187" s="48"/>
      <c r="FP1187" s="48"/>
      <c r="FQ1187" s="48"/>
      <c r="FR1187" s="48"/>
      <c r="FS1187" s="48"/>
      <c r="FT1187" s="48"/>
      <c r="FU1187" s="48"/>
      <c r="FV1187" s="48"/>
      <c r="FW1187" s="48"/>
      <c r="FX1187" s="48"/>
      <c r="FY1187" s="48"/>
      <c r="FZ1187" s="48"/>
      <c r="GA1187" s="48"/>
      <c r="GB1187" s="48"/>
      <c r="GC1187" s="48"/>
      <c r="GD1187" s="48"/>
      <c r="GE1187" s="48"/>
      <c r="GF1187" s="48"/>
      <c r="GG1187" s="48"/>
      <c r="GH1187" s="48"/>
      <c r="GI1187" s="48"/>
      <c r="GJ1187" s="48"/>
      <c r="GK1187" s="48"/>
      <c r="GL1187" s="48"/>
      <c r="GM1187" s="48"/>
      <c r="GN1187" s="48"/>
      <c r="GO1187" s="48"/>
      <c r="GP1187" s="48"/>
      <c r="GQ1187" s="48"/>
      <c r="GR1187" s="48"/>
      <c r="GS1187" s="48"/>
      <c r="GT1187" s="48"/>
      <c r="GU1187" s="48"/>
      <c r="GV1187" s="48"/>
      <c r="GW1187" s="48"/>
      <c r="GX1187" s="48"/>
      <c r="GY1187" s="48"/>
      <c r="GZ1187" s="48"/>
      <c r="HA1187" s="48"/>
      <c r="HB1187" s="48"/>
      <c r="HC1187" s="48"/>
      <c r="HD1187" s="48"/>
      <c r="HE1187" s="48"/>
      <c r="HF1187" s="48"/>
      <c r="HG1187" s="48"/>
      <c r="HH1187" s="48"/>
      <c r="HI1187" s="48"/>
      <c r="HJ1187" s="48"/>
      <c r="HK1187" s="48"/>
      <c r="HL1187" s="48"/>
      <c r="HM1187" s="48"/>
      <c r="HN1187" s="48"/>
      <c r="HO1187" s="48"/>
      <c r="HP1187" s="48"/>
      <c r="HQ1187" s="48"/>
      <c r="HR1187" s="48"/>
      <c r="HS1187" s="48"/>
      <c r="HT1187" s="48"/>
      <c r="HU1187" s="48"/>
      <c r="HV1187" s="48"/>
      <c r="HW1187" s="48"/>
      <c r="HX1187" s="48"/>
      <c r="HY1187" s="48"/>
      <c r="HZ1187" s="48"/>
      <c r="IA1187" s="48"/>
      <c r="IB1187" s="48"/>
      <c r="IC1187" s="48"/>
      <c r="ID1187" s="48"/>
      <c r="IE1187" s="48"/>
      <c r="IF1187" s="48"/>
      <c r="IG1187" s="48"/>
      <c r="IH1187" s="48"/>
      <c r="II1187" s="48"/>
      <c r="IJ1187" s="48"/>
      <c r="IK1187" s="48"/>
      <c r="IL1187" s="48"/>
      <c r="IM1187" s="48"/>
      <c r="IN1187" s="48"/>
      <c r="IO1187" s="48"/>
      <c r="IP1187" s="48"/>
      <c r="IQ1187" s="48"/>
      <c r="IR1187" s="48"/>
      <c r="IS1187" s="48"/>
      <c r="IT1187" s="48"/>
      <c r="IU1187" s="48"/>
      <c r="IV1187" s="48"/>
    </row>
    <row r="1188" spans="2:256" x14ac:dyDescent="0.2">
      <c r="B1188" s="48"/>
      <c r="C1188" s="48"/>
      <c r="D1188" s="48"/>
      <c r="E1188" s="48"/>
      <c r="F1188" s="48"/>
      <c r="G1188" s="48"/>
      <c r="H1188" s="48"/>
      <c r="I1188" s="48"/>
      <c r="J1188" s="48"/>
      <c r="K1188" s="48"/>
      <c r="O1188" s="48"/>
      <c r="P1188" s="48"/>
      <c r="Q1188" s="48"/>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c r="AR1188" s="48"/>
      <c r="AS1188" s="48"/>
      <c r="AT1188" s="48"/>
      <c r="AU1188" s="48"/>
      <c r="AV1188" s="48"/>
      <c r="AW1188" s="48"/>
      <c r="AX1188" s="48"/>
      <c r="AY1188" s="48"/>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c r="EF1188" s="48"/>
      <c r="EG1188" s="48"/>
      <c r="EH1188" s="48"/>
      <c r="EI1188" s="48"/>
      <c r="EJ1188" s="48"/>
      <c r="EK1188" s="48"/>
      <c r="EL1188" s="48"/>
      <c r="EM1188" s="48"/>
      <c r="EN1188" s="48"/>
      <c r="EO1188" s="48"/>
      <c r="EP1188" s="48"/>
      <c r="EQ1188" s="48"/>
      <c r="ER1188" s="48"/>
      <c r="ES1188" s="48"/>
      <c r="ET1188" s="48"/>
      <c r="EU1188" s="48"/>
      <c r="EV1188" s="48"/>
      <c r="EW1188" s="48"/>
      <c r="EX1188" s="48"/>
      <c r="EY1188" s="48"/>
      <c r="EZ1188" s="48"/>
      <c r="FA1188" s="48"/>
      <c r="FB1188" s="48"/>
      <c r="FC1188" s="48"/>
      <c r="FD1188" s="48"/>
      <c r="FE1188" s="48"/>
      <c r="FF1188" s="48"/>
      <c r="FG1188" s="48"/>
      <c r="FH1188" s="48"/>
      <c r="FI1188" s="48"/>
      <c r="FJ1188" s="48"/>
      <c r="FK1188" s="48"/>
      <c r="FL1188" s="48"/>
      <c r="FM1188" s="48"/>
      <c r="FN1188" s="48"/>
      <c r="FO1188" s="48"/>
      <c r="FP1188" s="48"/>
      <c r="FQ1188" s="48"/>
      <c r="FR1188" s="48"/>
      <c r="FS1188" s="48"/>
      <c r="FT1188" s="48"/>
      <c r="FU1188" s="48"/>
      <c r="FV1188" s="48"/>
      <c r="FW1188" s="48"/>
      <c r="FX1188" s="48"/>
      <c r="FY1188" s="48"/>
      <c r="FZ1188" s="48"/>
      <c r="GA1188" s="48"/>
      <c r="GB1188" s="48"/>
      <c r="GC1188" s="48"/>
      <c r="GD1188" s="48"/>
      <c r="GE1188" s="48"/>
      <c r="GF1188" s="48"/>
      <c r="GG1188" s="48"/>
      <c r="GH1188" s="48"/>
      <c r="GI1188" s="48"/>
      <c r="GJ1188" s="48"/>
      <c r="GK1188" s="48"/>
      <c r="GL1188" s="48"/>
      <c r="GM1188" s="48"/>
      <c r="GN1188" s="48"/>
      <c r="GO1188" s="48"/>
      <c r="GP1188" s="48"/>
      <c r="GQ1188" s="48"/>
      <c r="GR1188" s="48"/>
      <c r="GS1188" s="48"/>
      <c r="GT1188" s="48"/>
      <c r="GU1188" s="48"/>
      <c r="GV1188" s="48"/>
      <c r="GW1188" s="48"/>
      <c r="GX1188" s="48"/>
      <c r="GY1188" s="48"/>
      <c r="GZ1188" s="48"/>
      <c r="HA1188" s="48"/>
      <c r="HB1188" s="48"/>
      <c r="HC1188" s="48"/>
      <c r="HD1188" s="48"/>
      <c r="HE1188" s="48"/>
      <c r="HF1188" s="48"/>
      <c r="HG1188" s="48"/>
      <c r="HH1188" s="48"/>
      <c r="HI1188" s="48"/>
      <c r="HJ1188" s="48"/>
      <c r="HK1188" s="48"/>
      <c r="HL1188" s="48"/>
      <c r="HM1188" s="48"/>
      <c r="HN1188" s="48"/>
      <c r="HO1188" s="48"/>
      <c r="HP1188" s="48"/>
      <c r="HQ1188" s="48"/>
      <c r="HR1188" s="48"/>
      <c r="HS1188" s="48"/>
      <c r="HT1188" s="48"/>
      <c r="HU1188" s="48"/>
      <c r="HV1188" s="48"/>
      <c r="HW1188" s="48"/>
      <c r="HX1188" s="48"/>
      <c r="HY1188" s="48"/>
      <c r="HZ1188" s="48"/>
      <c r="IA1188" s="48"/>
      <c r="IB1188" s="48"/>
      <c r="IC1188" s="48"/>
      <c r="ID1188" s="48"/>
      <c r="IE1188" s="48"/>
      <c r="IF1188" s="48"/>
      <c r="IG1188" s="48"/>
      <c r="IH1188" s="48"/>
      <c r="II1188" s="48"/>
      <c r="IJ1188" s="48"/>
      <c r="IK1188" s="48"/>
      <c r="IL1188" s="48"/>
      <c r="IM1188" s="48"/>
      <c r="IN1188" s="48"/>
      <c r="IO1188" s="48"/>
      <c r="IP1188" s="48"/>
      <c r="IQ1188" s="48"/>
      <c r="IR1188" s="48"/>
      <c r="IS1188" s="48"/>
      <c r="IT1188" s="48"/>
      <c r="IU1188" s="48"/>
      <c r="IV1188" s="48"/>
    </row>
    <row r="1189" spans="2:256" x14ac:dyDescent="0.2">
      <c r="B1189" s="48"/>
      <c r="C1189" s="48"/>
      <c r="D1189" s="48"/>
      <c r="E1189" s="48"/>
      <c r="F1189" s="48"/>
      <c r="G1189" s="48"/>
      <c r="H1189" s="48"/>
      <c r="I1189" s="48"/>
      <c r="J1189" s="48"/>
      <c r="K1189" s="48"/>
      <c r="O1189" s="48"/>
      <c r="P1189" s="48"/>
      <c r="Q1189" s="48"/>
      <c r="R1189" s="48"/>
      <c r="S1189" s="48"/>
      <c r="T1189" s="48"/>
      <c r="U1189" s="48"/>
      <c r="V1189" s="48"/>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c r="EG1189" s="48"/>
      <c r="EH1189" s="48"/>
      <c r="EI1189" s="48"/>
      <c r="EJ1189" s="48"/>
      <c r="EK1189" s="48"/>
      <c r="EL1189" s="48"/>
      <c r="EM1189" s="48"/>
      <c r="EN1189" s="48"/>
      <c r="EO1189" s="48"/>
      <c r="EP1189" s="48"/>
      <c r="EQ1189" s="48"/>
      <c r="ER1189" s="48"/>
      <c r="ES1189" s="48"/>
      <c r="ET1189" s="48"/>
      <c r="EU1189" s="48"/>
      <c r="EV1189" s="48"/>
      <c r="EW1189" s="48"/>
      <c r="EX1189" s="48"/>
      <c r="EY1189" s="48"/>
      <c r="EZ1189" s="48"/>
      <c r="FA1189" s="48"/>
      <c r="FB1189" s="48"/>
      <c r="FC1189" s="48"/>
      <c r="FD1189" s="48"/>
      <c r="FE1189" s="48"/>
      <c r="FF1189" s="48"/>
      <c r="FG1189" s="48"/>
      <c r="FH1189" s="48"/>
      <c r="FI1189" s="48"/>
      <c r="FJ1189" s="48"/>
      <c r="FK1189" s="48"/>
      <c r="FL1189" s="48"/>
      <c r="FM1189" s="48"/>
      <c r="FN1189" s="48"/>
      <c r="FO1189" s="48"/>
      <c r="FP1189" s="48"/>
      <c r="FQ1189" s="48"/>
      <c r="FR1189" s="48"/>
      <c r="FS1189" s="48"/>
      <c r="FT1189" s="48"/>
      <c r="FU1189" s="48"/>
      <c r="FV1189" s="48"/>
      <c r="FW1189" s="48"/>
      <c r="FX1189" s="48"/>
      <c r="FY1189" s="48"/>
      <c r="FZ1189" s="48"/>
      <c r="GA1189" s="48"/>
      <c r="GB1189" s="48"/>
      <c r="GC1189" s="48"/>
      <c r="GD1189" s="48"/>
      <c r="GE1189" s="48"/>
      <c r="GF1189" s="48"/>
      <c r="GG1189" s="48"/>
      <c r="GH1189" s="48"/>
      <c r="GI1189" s="48"/>
      <c r="GJ1189" s="48"/>
      <c r="GK1189" s="48"/>
      <c r="GL1189" s="48"/>
      <c r="GM1189" s="48"/>
      <c r="GN1189" s="48"/>
      <c r="GO1189" s="48"/>
      <c r="GP1189" s="48"/>
      <c r="GQ1189" s="48"/>
      <c r="GR1189" s="48"/>
      <c r="GS1189" s="48"/>
      <c r="GT1189" s="48"/>
      <c r="GU1189" s="48"/>
      <c r="GV1189" s="48"/>
      <c r="GW1189" s="48"/>
      <c r="GX1189" s="48"/>
      <c r="GY1189" s="48"/>
      <c r="GZ1189" s="48"/>
      <c r="HA1189" s="48"/>
      <c r="HB1189" s="48"/>
      <c r="HC1189" s="48"/>
      <c r="HD1189" s="48"/>
      <c r="HE1189" s="48"/>
      <c r="HF1189" s="48"/>
      <c r="HG1189" s="48"/>
      <c r="HH1189" s="48"/>
      <c r="HI1189" s="48"/>
      <c r="HJ1189" s="48"/>
      <c r="HK1189" s="48"/>
      <c r="HL1189" s="48"/>
      <c r="HM1189" s="48"/>
      <c r="HN1189" s="48"/>
      <c r="HO1189" s="48"/>
      <c r="HP1189" s="48"/>
      <c r="HQ1189" s="48"/>
      <c r="HR1189" s="48"/>
      <c r="HS1189" s="48"/>
      <c r="HT1189" s="48"/>
      <c r="HU1189" s="48"/>
      <c r="HV1189" s="48"/>
      <c r="HW1189" s="48"/>
      <c r="HX1189" s="48"/>
      <c r="HY1189" s="48"/>
      <c r="HZ1189" s="48"/>
      <c r="IA1189" s="48"/>
      <c r="IB1189" s="48"/>
      <c r="IC1189" s="48"/>
      <c r="ID1189" s="48"/>
      <c r="IE1189" s="48"/>
      <c r="IF1189" s="48"/>
      <c r="IG1189" s="48"/>
      <c r="IH1189" s="48"/>
      <c r="II1189" s="48"/>
      <c r="IJ1189" s="48"/>
      <c r="IK1189" s="48"/>
      <c r="IL1189" s="48"/>
      <c r="IM1189" s="48"/>
      <c r="IN1189" s="48"/>
      <c r="IO1189" s="48"/>
      <c r="IP1189" s="48"/>
      <c r="IQ1189" s="48"/>
      <c r="IR1189" s="48"/>
      <c r="IS1189" s="48"/>
      <c r="IT1189" s="48"/>
      <c r="IU1189" s="48"/>
      <c r="IV1189" s="48"/>
    </row>
    <row r="1190" spans="2:256" x14ac:dyDescent="0.2">
      <c r="B1190" s="48"/>
      <c r="C1190" s="48"/>
      <c r="D1190" s="48"/>
      <c r="E1190" s="48"/>
      <c r="F1190" s="48"/>
      <c r="G1190" s="48"/>
      <c r="H1190" s="48"/>
      <c r="I1190" s="48"/>
      <c r="J1190" s="48"/>
      <c r="K1190" s="48"/>
      <c r="O1190" s="48"/>
      <c r="P1190" s="48"/>
      <c r="Q1190" s="48"/>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c r="AR1190" s="48"/>
      <c r="AS1190" s="48"/>
      <c r="AT1190" s="48"/>
      <c r="AU1190" s="48"/>
      <c r="AV1190" s="48"/>
      <c r="AW1190" s="48"/>
      <c r="AX1190" s="48"/>
      <c r="AY1190" s="48"/>
      <c r="AZ1190" s="48"/>
      <c r="BA1190" s="48"/>
      <c r="BB1190" s="48"/>
      <c r="BC1190" s="48"/>
      <c r="BD1190" s="48"/>
      <c r="BE1190" s="48"/>
      <c r="BF1190" s="48"/>
      <c r="BG1190" s="48"/>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c r="EF1190" s="48"/>
      <c r="EG1190" s="48"/>
      <c r="EH1190" s="48"/>
      <c r="EI1190" s="48"/>
      <c r="EJ1190" s="48"/>
      <c r="EK1190" s="48"/>
      <c r="EL1190" s="48"/>
      <c r="EM1190" s="48"/>
      <c r="EN1190" s="48"/>
      <c r="EO1190" s="48"/>
      <c r="EP1190" s="48"/>
      <c r="EQ1190" s="48"/>
      <c r="ER1190" s="48"/>
      <c r="ES1190" s="48"/>
      <c r="ET1190" s="48"/>
      <c r="EU1190" s="48"/>
      <c r="EV1190" s="48"/>
      <c r="EW1190" s="48"/>
      <c r="EX1190" s="48"/>
      <c r="EY1190" s="48"/>
      <c r="EZ1190" s="48"/>
      <c r="FA1190" s="48"/>
      <c r="FB1190" s="48"/>
      <c r="FC1190" s="48"/>
      <c r="FD1190" s="48"/>
      <c r="FE1190" s="48"/>
      <c r="FF1190" s="48"/>
      <c r="FG1190" s="48"/>
      <c r="FH1190" s="48"/>
      <c r="FI1190" s="48"/>
      <c r="FJ1190" s="48"/>
      <c r="FK1190" s="48"/>
      <c r="FL1190" s="48"/>
      <c r="FM1190" s="48"/>
      <c r="FN1190" s="48"/>
      <c r="FO1190" s="48"/>
      <c r="FP1190" s="48"/>
      <c r="FQ1190" s="48"/>
      <c r="FR1190" s="48"/>
      <c r="FS1190" s="48"/>
      <c r="FT1190" s="48"/>
      <c r="FU1190" s="48"/>
      <c r="FV1190" s="48"/>
      <c r="FW1190" s="48"/>
      <c r="FX1190" s="48"/>
      <c r="FY1190" s="48"/>
      <c r="FZ1190" s="48"/>
      <c r="GA1190" s="48"/>
      <c r="GB1190" s="48"/>
      <c r="GC1190" s="48"/>
      <c r="GD1190" s="48"/>
      <c r="GE1190" s="48"/>
      <c r="GF1190" s="48"/>
      <c r="GG1190" s="48"/>
      <c r="GH1190" s="48"/>
      <c r="GI1190" s="48"/>
      <c r="GJ1190" s="48"/>
      <c r="GK1190" s="48"/>
      <c r="GL1190" s="48"/>
      <c r="GM1190" s="48"/>
      <c r="GN1190" s="48"/>
      <c r="GO1190" s="48"/>
      <c r="GP1190" s="48"/>
      <c r="GQ1190" s="48"/>
      <c r="GR1190" s="48"/>
      <c r="GS1190" s="48"/>
      <c r="GT1190" s="48"/>
      <c r="GU1190" s="48"/>
      <c r="GV1190" s="48"/>
      <c r="GW1190" s="48"/>
      <c r="GX1190" s="48"/>
      <c r="GY1190" s="48"/>
      <c r="GZ1190" s="48"/>
      <c r="HA1190" s="48"/>
      <c r="HB1190" s="48"/>
      <c r="HC1190" s="48"/>
      <c r="HD1190" s="48"/>
      <c r="HE1190" s="48"/>
      <c r="HF1190" s="48"/>
      <c r="HG1190" s="48"/>
      <c r="HH1190" s="48"/>
      <c r="HI1190" s="48"/>
      <c r="HJ1190" s="48"/>
      <c r="HK1190" s="48"/>
      <c r="HL1190" s="48"/>
      <c r="HM1190" s="48"/>
      <c r="HN1190" s="48"/>
      <c r="HO1190" s="48"/>
      <c r="HP1190" s="48"/>
      <c r="HQ1190" s="48"/>
      <c r="HR1190" s="48"/>
      <c r="HS1190" s="48"/>
      <c r="HT1190" s="48"/>
      <c r="HU1190" s="48"/>
      <c r="HV1190" s="48"/>
      <c r="HW1190" s="48"/>
      <c r="HX1190" s="48"/>
      <c r="HY1190" s="48"/>
      <c r="HZ1190" s="48"/>
      <c r="IA1190" s="48"/>
      <c r="IB1190" s="48"/>
      <c r="IC1190" s="48"/>
      <c r="ID1190" s="48"/>
      <c r="IE1190" s="48"/>
      <c r="IF1190" s="48"/>
      <c r="IG1190" s="48"/>
      <c r="IH1190" s="48"/>
      <c r="II1190" s="48"/>
      <c r="IJ1190" s="48"/>
      <c r="IK1190" s="48"/>
      <c r="IL1190" s="48"/>
      <c r="IM1190" s="48"/>
      <c r="IN1190" s="48"/>
      <c r="IO1190" s="48"/>
      <c r="IP1190" s="48"/>
      <c r="IQ1190" s="48"/>
      <c r="IR1190" s="48"/>
      <c r="IS1190" s="48"/>
      <c r="IT1190" s="48"/>
      <c r="IU1190" s="48"/>
      <c r="IV1190" s="48"/>
    </row>
    <row r="1191" spans="2:256" x14ac:dyDescent="0.2">
      <c r="B1191" s="48"/>
      <c r="C1191" s="48"/>
      <c r="D1191" s="48"/>
      <c r="E1191" s="48"/>
      <c r="F1191" s="48"/>
      <c r="G1191" s="48"/>
      <c r="H1191" s="48"/>
      <c r="I1191" s="48"/>
      <c r="J1191" s="48"/>
      <c r="K1191" s="48"/>
      <c r="O1191" s="48"/>
      <c r="P1191" s="48"/>
      <c r="Q1191" s="48"/>
      <c r="R1191" s="48"/>
      <c r="S1191" s="48"/>
      <c r="T1191" s="48"/>
      <c r="U1191" s="48"/>
      <c r="V1191" s="48"/>
      <c r="W1191" s="48"/>
      <c r="X1191" s="48"/>
      <c r="Y1191" s="48"/>
      <c r="Z1191" s="48"/>
      <c r="AA1191" s="48"/>
      <c r="AB1191" s="48"/>
      <c r="AC1191" s="48"/>
      <c r="AD1191" s="48"/>
      <c r="AE1191" s="48"/>
      <c r="AF1191" s="48"/>
      <c r="AG1191" s="48"/>
      <c r="AH1191" s="48"/>
      <c r="AI1191" s="48"/>
      <c r="AJ1191" s="48"/>
      <c r="AK1191" s="48"/>
      <c r="AL1191" s="48"/>
      <c r="AM1191" s="48"/>
      <c r="AN1191" s="48"/>
      <c r="AO1191" s="48"/>
      <c r="AP1191" s="48"/>
      <c r="AQ1191" s="48"/>
      <c r="AR1191" s="48"/>
      <c r="AS1191" s="48"/>
      <c r="AT1191" s="48"/>
      <c r="AU1191" s="48"/>
      <c r="AV1191" s="48"/>
      <c r="AW1191" s="48"/>
      <c r="AX1191" s="48"/>
      <c r="AY1191" s="48"/>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c r="EG1191" s="48"/>
      <c r="EH1191" s="48"/>
      <c r="EI1191" s="48"/>
      <c r="EJ1191" s="48"/>
      <c r="EK1191" s="48"/>
      <c r="EL1191" s="48"/>
      <c r="EM1191" s="48"/>
      <c r="EN1191" s="48"/>
      <c r="EO1191" s="48"/>
      <c r="EP1191" s="48"/>
      <c r="EQ1191" s="48"/>
      <c r="ER1191" s="48"/>
      <c r="ES1191" s="48"/>
      <c r="ET1191" s="48"/>
      <c r="EU1191" s="48"/>
      <c r="EV1191" s="48"/>
      <c r="EW1191" s="48"/>
      <c r="EX1191" s="48"/>
      <c r="EY1191" s="48"/>
      <c r="EZ1191" s="48"/>
      <c r="FA1191" s="48"/>
      <c r="FB1191" s="48"/>
      <c r="FC1191" s="48"/>
      <c r="FD1191" s="48"/>
      <c r="FE1191" s="48"/>
      <c r="FF1191" s="48"/>
      <c r="FG1191" s="48"/>
      <c r="FH1191" s="48"/>
      <c r="FI1191" s="48"/>
      <c r="FJ1191" s="48"/>
      <c r="FK1191" s="48"/>
      <c r="FL1191" s="48"/>
      <c r="FM1191" s="48"/>
      <c r="FN1191" s="48"/>
      <c r="FO1191" s="48"/>
      <c r="FP1191" s="48"/>
      <c r="FQ1191" s="48"/>
      <c r="FR1191" s="48"/>
      <c r="FS1191" s="48"/>
      <c r="FT1191" s="48"/>
      <c r="FU1191" s="48"/>
      <c r="FV1191" s="48"/>
      <c r="FW1191" s="48"/>
      <c r="FX1191" s="48"/>
      <c r="FY1191" s="48"/>
      <c r="FZ1191" s="48"/>
      <c r="GA1191" s="48"/>
      <c r="GB1191" s="48"/>
      <c r="GC1191" s="48"/>
      <c r="GD1191" s="48"/>
      <c r="GE1191" s="48"/>
      <c r="GF1191" s="48"/>
      <c r="GG1191" s="48"/>
      <c r="GH1191" s="48"/>
      <c r="GI1191" s="48"/>
      <c r="GJ1191" s="48"/>
      <c r="GK1191" s="48"/>
      <c r="GL1191" s="48"/>
      <c r="GM1191" s="48"/>
      <c r="GN1191" s="48"/>
      <c r="GO1191" s="48"/>
      <c r="GP1191" s="48"/>
      <c r="GQ1191" s="48"/>
      <c r="GR1191" s="48"/>
      <c r="GS1191" s="48"/>
      <c r="GT1191" s="48"/>
      <c r="GU1191" s="48"/>
      <c r="GV1191" s="48"/>
      <c r="GW1191" s="48"/>
      <c r="GX1191" s="48"/>
      <c r="GY1191" s="48"/>
      <c r="GZ1191" s="48"/>
      <c r="HA1191" s="48"/>
      <c r="HB1191" s="48"/>
      <c r="HC1191" s="48"/>
      <c r="HD1191" s="48"/>
      <c r="HE1191" s="48"/>
      <c r="HF1191" s="48"/>
      <c r="HG1191" s="48"/>
      <c r="HH1191" s="48"/>
      <c r="HI1191" s="48"/>
      <c r="HJ1191" s="48"/>
      <c r="HK1191" s="48"/>
      <c r="HL1191" s="48"/>
      <c r="HM1191" s="48"/>
      <c r="HN1191" s="48"/>
      <c r="HO1191" s="48"/>
      <c r="HP1191" s="48"/>
      <c r="HQ1191" s="48"/>
      <c r="HR1191" s="48"/>
      <c r="HS1191" s="48"/>
      <c r="HT1191" s="48"/>
      <c r="HU1191" s="48"/>
      <c r="HV1191" s="48"/>
      <c r="HW1191" s="48"/>
      <c r="HX1191" s="48"/>
      <c r="HY1191" s="48"/>
      <c r="HZ1191" s="48"/>
      <c r="IA1191" s="48"/>
      <c r="IB1191" s="48"/>
      <c r="IC1191" s="48"/>
      <c r="ID1191" s="48"/>
      <c r="IE1191" s="48"/>
      <c r="IF1191" s="48"/>
      <c r="IG1191" s="48"/>
      <c r="IH1191" s="48"/>
      <c r="II1191" s="48"/>
      <c r="IJ1191" s="48"/>
      <c r="IK1191" s="48"/>
      <c r="IL1191" s="48"/>
      <c r="IM1191" s="48"/>
      <c r="IN1191" s="48"/>
      <c r="IO1191" s="48"/>
      <c r="IP1191" s="48"/>
      <c r="IQ1191" s="48"/>
      <c r="IR1191" s="48"/>
      <c r="IS1191" s="48"/>
      <c r="IT1191" s="48"/>
      <c r="IU1191" s="48"/>
      <c r="IV1191" s="48"/>
    </row>
    <row r="1192" spans="2:256" x14ac:dyDescent="0.2">
      <c r="B1192" s="48"/>
      <c r="C1192" s="48"/>
      <c r="D1192" s="48"/>
      <c r="E1192" s="48"/>
      <c r="F1192" s="48"/>
      <c r="G1192" s="48"/>
      <c r="H1192" s="48"/>
      <c r="I1192" s="48"/>
      <c r="J1192" s="48"/>
      <c r="K1192" s="48"/>
      <c r="O1192" s="48"/>
      <c r="P1192" s="48"/>
      <c r="Q1192" s="48"/>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c r="AR1192" s="48"/>
      <c r="AS1192" s="48"/>
      <c r="AT1192" s="48"/>
      <c r="AU1192" s="48"/>
      <c r="AV1192" s="48"/>
      <c r="AW1192" s="48"/>
      <c r="AX1192" s="48"/>
      <c r="AY1192" s="48"/>
      <c r="AZ1192" s="48"/>
      <c r="BA1192" s="48"/>
      <c r="BB1192" s="48"/>
      <c r="BC1192" s="48"/>
      <c r="BD1192" s="48"/>
      <c r="BE1192" s="48"/>
      <c r="BF1192" s="48"/>
      <c r="BG1192" s="48"/>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c r="EF1192" s="48"/>
      <c r="EG1192" s="48"/>
      <c r="EH1192" s="48"/>
      <c r="EI1192" s="48"/>
      <c r="EJ1192" s="48"/>
      <c r="EK1192" s="48"/>
      <c r="EL1192" s="48"/>
      <c r="EM1192" s="48"/>
      <c r="EN1192" s="48"/>
      <c r="EO1192" s="48"/>
      <c r="EP1192" s="48"/>
      <c r="EQ1192" s="48"/>
      <c r="ER1192" s="48"/>
      <c r="ES1192" s="48"/>
      <c r="ET1192" s="48"/>
      <c r="EU1192" s="48"/>
      <c r="EV1192" s="48"/>
      <c r="EW1192" s="48"/>
      <c r="EX1192" s="48"/>
      <c r="EY1192" s="48"/>
      <c r="EZ1192" s="48"/>
      <c r="FA1192" s="48"/>
      <c r="FB1192" s="48"/>
      <c r="FC1192" s="48"/>
      <c r="FD1192" s="48"/>
      <c r="FE1192" s="48"/>
      <c r="FF1192" s="48"/>
      <c r="FG1192" s="48"/>
      <c r="FH1192" s="48"/>
      <c r="FI1192" s="48"/>
      <c r="FJ1192" s="48"/>
      <c r="FK1192" s="48"/>
      <c r="FL1192" s="48"/>
      <c r="FM1192" s="48"/>
      <c r="FN1192" s="48"/>
      <c r="FO1192" s="48"/>
      <c r="FP1192" s="48"/>
      <c r="FQ1192" s="48"/>
      <c r="FR1192" s="48"/>
      <c r="FS1192" s="48"/>
      <c r="FT1192" s="48"/>
      <c r="FU1192" s="48"/>
      <c r="FV1192" s="48"/>
      <c r="FW1192" s="48"/>
      <c r="FX1192" s="48"/>
      <c r="FY1192" s="48"/>
      <c r="FZ1192" s="48"/>
      <c r="GA1192" s="48"/>
      <c r="GB1192" s="48"/>
      <c r="GC1192" s="48"/>
      <c r="GD1192" s="48"/>
      <c r="GE1192" s="48"/>
      <c r="GF1192" s="48"/>
      <c r="GG1192" s="48"/>
      <c r="GH1192" s="48"/>
      <c r="GI1192" s="48"/>
      <c r="GJ1192" s="48"/>
      <c r="GK1192" s="48"/>
      <c r="GL1192" s="48"/>
      <c r="GM1192" s="48"/>
      <c r="GN1192" s="48"/>
      <c r="GO1192" s="48"/>
      <c r="GP1192" s="48"/>
      <c r="GQ1192" s="48"/>
      <c r="GR1192" s="48"/>
      <c r="GS1192" s="48"/>
      <c r="GT1192" s="48"/>
      <c r="GU1192" s="48"/>
      <c r="GV1192" s="48"/>
      <c r="GW1192" s="48"/>
      <c r="GX1192" s="48"/>
      <c r="GY1192" s="48"/>
      <c r="GZ1192" s="48"/>
      <c r="HA1192" s="48"/>
      <c r="HB1192" s="48"/>
      <c r="HC1192" s="48"/>
      <c r="HD1192" s="48"/>
      <c r="HE1192" s="48"/>
      <c r="HF1192" s="48"/>
      <c r="HG1192" s="48"/>
      <c r="HH1192" s="48"/>
      <c r="HI1192" s="48"/>
      <c r="HJ1192" s="48"/>
      <c r="HK1192" s="48"/>
      <c r="HL1192" s="48"/>
      <c r="HM1192" s="48"/>
      <c r="HN1192" s="48"/>
      <c r="HO1192" s="48"/>
      <c r="HP1192" s="48"/>
      <c r="HQ1192" s="48"/>
      <c r="HR1192" s="48"/>
      <c r="HS1192" s="48"/>
      <c r="HT1192" s="48"/>
      <c r="HU1192" s="48"/>
      <c r="HV1192" s="48"/>
      <c r="HW1192" s="48"/>
      <c r="HX1192" s="48"/>
      <c r="HY1192" s="48"/>
      <c r="HZ1192" s="48"/>
      <c r="IA1192" s="48"/>
      <c r="IB1192" s="48"/>
      <c r="IC1192" s="48"/>
      <c r="ID1192" s="48"/>
      <c r="IE1192" s="48"/>
      <c r="IF1192" s="48"/>
      <c r="IG1192" s="48"/>
      <c r="IH1192" s="48"/>
      <c r="II1192" s="48"/>
      <c r="IJ1192" s="48"/>
      <c r="IK1192" s="48"/>
      <c r="IL1192" s="48"/>
      <c r="IM1192" s="48"/>
      <c r="IN1192" s="48"/>
      <c r="IO1192" s="48"/>
      <c r="IP1192" s="48"/>
      <c r="IQ1192" s="48"/>
      <c r="IR1192" s="48"/>
      <c r="IS1192" s="48"/>
      <c r="IT1192" s="48"/>
      <c r="IU1192" s="48"/>
      <c r="IV1192" s="48"/>
    </row>
    <row r="1193" spans="2:256" x14ac:dyDescent="0.2">
      <c r="B1193" s="48"/>
      <c r="C1193" s="48"/>
      <c r="D1193" s="48"/>
      <c r="E1193" s="48"/>
      <c r="F1193" s="48"/>
      <c r="G1193" s="48"/>
      <c r="H1193" s="48"/>
      <c r="I1193" s="48"/>
      <c r="J1193" s="48"/>
      <c r="K1193" s="48"/>
      <c r="O1193" s="48"/>
      <c r="P1193" s="48"/>
      <c r="Q1193" s="48"/>
      <c r="R1193" s="48"/>
      <c r="S1193" s="48"/>
      <c r="T1193" s="48"/>
      <c r="U1193" s="48"/>
      <c r="V1193" s="48"/>
      <c r="W1193" s="48"/>
      <c r="X1193" s="48"/>
      <c r="Y1193" s="48"/>
      <c r="Z1193" s="48"/>
      <c r="AA1193" s="48"/>
      <c r="AB1193" s="48"/>
      <c r="AC1193" s="48"/>
      <c r="AD1193" s="48"/>
      <c r="AE1193" s="48"/>
      <c r="AF1193" s="48"/>
      <c r="AG1193" s="48"/>
      <c r="AH1193" s="48"/>
      <c r="AI1193" s="48"/>
      <c r="AJ1193" s="48"/>
      <c r="AK1193" s="48"/>
      <c r="AL1193" s="48"/>
      <c r="AM1193" s="48"/>
      <c r="AN1193" s="48"/>
      <c r="AO1193" s="48"/>
      <c r="AP1193" s="48"/>
      <c r="AQ1193" s="48"/>
      <c r="AR1193" s="48"/>
      <c r="AS1193" s="48"/>
      <c r="AT1193" s="48"/>
      <c r="AU1193" s="48"/>
      <c r="AV1193" s="48"/>
      <c r="AW1193" s="48"/>
      <c r="AX1193" s="48"/>
      <c r="AY1193" s="48"/>
      <c r="AZ1193" s="48"/>
      <c r="BA1193" s="48"/>
      <c r="BB1193" s="48"/>
      <c r="BC1193" s="48"/>
      <c r="BD1193" s="48"/>
      <c r="BE1193" s="48"/>
      <c r="BF1193" s="48"/>
      <c r="BG1193" s="48"/>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c r="EF1193" s="48"/>
      <c r="EG1193" s="48"/>
      <c r="EH1193" s="48"/>
      <c r="EI1193" s="48"/>
      <c r="EJ1193" s="48"/>
      <c r="EK1193" s="48"/>
      <c r="EL1193" s="48"/>
      <c r="EM1193" s="48"/>
      <c r="EN1193" s="48"/>
      <c r="EO1193" s="48"/>
      <c r="EP1193" s="48"/>
      <c r="EQ1193" s="48"/>
      <c r="ER1193" s="48"/>
      <c r="ES1193" s="48"/>
      <c r="ET1193" s="48"/>
      <c r="EU1193" s="48"/>
      <c r="EV1193" s="48"/>
      <c r="EW1193" s="48"/>
      <c r="EX1193" s="48"/>
      <c r="EY1193" s="48"/>
      <c r="EZ1193" s="48"/>
      <c r="FA1193" s="48"/>
      <c r="FB1193" s="48"/>
      <c r="FC1193" s="48"/>
      <c r="FD1193" s="48"/>
      <c r="FE1193" s="48"/>
      <c r="FF1193" s="48"/>
      <c r="FG1193" s="48"/>
      <c r="FH1193" s="48"/>
      <c r="FI1193" s="48"/>
      <c r="FJ1193" s="48"/>
      <c r="FK1193" s="48"/>
      <c r="FL1193" s="48"/>
      <c r="FM1193" s="48"/>
      <c r="FN1193" s="48"/>
      <c r="FO1193" s="48"/>
      <c r="FP1193" s="48"/>
      <c r="FQ1193" s="48"/>
      <c r="FR1193" s="48"/>
      <c r="FS1193" s="48"/>
      <c r="FT1193" s="48"/>
      <c r="FU1193" s="48"/>
      <c r="FV1193" s="48"/>
      <c r="FW1193" s="48"/>
      <c r="FX1193" s="48"/>
      <c r="FY1193" s="48"/>
      <c r="FZ1193" s="48"/>
      <c r="GA1193" s="48"/>
      <c r="GB1193" s="48"/>
      <c r="GC1193" s="48"/>
      <c r="GD1193" s="48"/>
      <c r="GE1193" s="48"/>
      <c r="GF1193" s="48"/>
      <c r="GG1193" s="48"/>
      <c r="GH1193" s="48"/>
      <c r="GI1193" s="48"/>
      <c r="GJ1193" s="48"/>
      <c r="GK1193" s="48"/>
      <c r="GL1193" s="48"/>
      <c r="GM1193" s="48"/>
      <c r="GN1193" s="48"/>
      <c r="GO1193" s="48"/>
      <c r="GP1193" s="48"/>
      <c r="GQ1193" s="48"/>
      <c r="GR1193" s="48"/>
      <c r="GS1193" s="48"/>
      <c r="GT1193" s="48"/>
      <c r="GU1193" s="48"/>
      <c r="GV1193" s="48"/>
      <c r="GW1193" s="48"/>
      <c r="GX1193" s="48"/>
      <c r="GY1193" s="48"/>
      <c r="GZ1193" s="48"/>
      <c r="HA1193" s="48"/>
      <c r="HB1193" s="48"/>
      <c r="HC1193" s="48"/>
      <c r="HD1193" s="48"/>
      <c r="HE1193" s="48"/>
      <c r="HF1193" s="48"/>
      <c r="HG1193" s="48"/>
      <c r="HH1193" s="48"/>
      <c r="HI1193" s="48"/>
      <c r="HJ1193" s="48"/>
      <c r="HK1193" s="48"/>
      <c r="HL1193" s="48"/>
      <c r="HM1193" s="48"/>
      <c r="HN1193" s="48"/>
      <c r="HO1193" s="48"/>
      <c r="HP1193" s="48"/>
      <c r="HQ1193" s="48"/>
      <c r="HR1193" s="48"/>
      <c r="HS1193" s="48"/>
      <c r="HT1193" s="48"/>
      <c r="HU1193" s="48"/>
      <c r="HV1193" s="48"/>
      <c r="HW1193" s="48"/>
      <c r="HX1193" s="48"/>
      <c r="HY1193" s="48"/>
      <c r="HZ1193" s="48"/>
      <c r="IA1193" s="48"/>
      <c r="IB1193" s="48"/>
      <c r="IC1193" s="48"/>
      <c r="ID1193" s="48"/>
      <c r="IE1193" s="48"/>
      <c r="IF1193" s="48"/>
      <c r="IG1193" s="48"/>
      <c r="IH1193" s="48"/>
      <c r="II1193" s="48"/>
      <c r="IJ1193" s="48"/>
      <c r="IK1193" s="48"/>
      <c r="IL1193" s="48"/>
      <c r="IM1193" s="48"/>
      <c r="IN1193" s="48"/>
      <c r="IO1193" s="48"/>
      <c r="IP1193" s="48"/>
      <c r="IQ1193" s="48"/>
      <c r="IR1193" s="48"/>
      <c r="IS1193" s="48"/>
      <c r="IT1193" s="48"/>
      <c r="IU1193" s="48"/>
      <c r="IV1193" s="48"/>
    </row>
    <row r="1194" spans="2:256" x14ac:dyDescent="0.2">
      <c r="B1194" s="48"/>
      <c r="C1194" s="48"/>
      <c r="D1194" s="48"/>
      <c r="E1194" s="48"/>
      <c r="F1194" s="48"/>
      <c r="G1194" s="48"/>
      <c r="H1194" s="48"/>
      <c r="I1194" s="48"/>
      <c r="J1194" s="48"/>
      <c r="K1194" s="48"/>
      <c r="O1194" s="48"/>
      <c r="P1194" s="48"/>
      <c r="Q1194" s="48"/>
      <c r="R1194" s="48"/>
      <c r="S1194" s="48"/>
      <c r="T1194" s="48"/>
      <c r="U1194" s="48"/>
      <c r="V1194" s="48"/>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c r="AR1194" s="48"/>
      <c r="AS1194" s="48"/>
      <c r="AT1194" s="48"/>
      <c r="AU1194" s="48"/>
      <c r="AV1194" s="48"/>
      <c r="AW1194" s="48"/>
      <c r="AX1194" s="48"/>
      <c r="AY1194" s="48"/>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c r="EG1194" s="48"/>
      <c r="EH1194" s="48"/>
      <c r="EI1194" s="48"/>
      <c r="EJ1194" s="48"/>
      <c r="EK1194" s="48"/>
      <c r="EL1194" s="48"/>
      <c r="EM1194" s="48"/>
      <c r="EN1194" s="48"/>
      <c r="EO1194" s="48"/>
      <c r="EP1194" s="48"/>
      <c r="EQ1194" s="48"/>
      <c r="ER1194" s="48"/>
      <c r="ES1194" s="48"/>
      <c r="ET1194" s="48"/>
      <c r="EU1194" s="48"/>
      <c r="EV1194" s="48"/>
      <c r="EW1194" s="48"/>
      <c r="EX1194" s="48"/>
      <c r="EY1194" s="48"/>
      <c r="EZ1194" s="48"/>
      <c r="FA1194" s="48"/>
      <c r="FB1194" s="48"/>
      <c r="FC1194" s="48"/>
      <c r="FD1194" s="48"/>
      <c r="FE1194" s="48"/>
      <c r="FF1194" s="48"/>
      <c r="FG1194" s="48"/>
      <c r="FH1194" s="48"/>
      <c r="FI1194" s="48"/>
      <c r="FJ1194" s="48"/>
      <c r="FK1194" s="48"/>
      <c r="FL1194" s="48"/>
      <c r="FM1194" s="48"/>
      <c r="FN1194" s="48"/>
      <c r="FO1194" s="48"/>
      <c r="FP1194" s="48"/>
      <c r="FQ1194" s="48"/>
      <c r="FR1194" s="48"/>
      <c r="FS1194" s="48"/>
      <c r="FT1194" s="48"/>
      <c r="FU1194" s="48"/>
      <c r="FV1194" s="48"/>
      <c r="FW1194" s="48"/>
      <c r="FX1194" s="48"/>
      <c r="FY1194" s="48"/>
      <c r="FZ1194" s="48"/>
      <c r="GA1194" s="48"/>
      <c r="GB1194" s="48"/>
      <c r="GC1194" s="48"/>
      <c r="GD1194" s="48"/>
      <c r="GE1194" s="48"/>
      <c r="GF1194" s="48"/>
      <c r="GG1194" s="48"/>
      <c r="GH1194" s="48"/>
      <c r="GI1194" s="48"/>
      <c r="GJ1194" s="48"/>
      <c r="GK1194" s="48"/>
      <c r="GL1194" s="48"/>
      <c r="GM1194" s="48"/>
      <c r="GN1194" s="48"/>
      <c r="GO1194" s="48"/>
      <c r="GP1194" s="48"/>
      <c r="GQ1194" s="48"/>
      <c r="GR1194" s="48"/>
      <c r="GS1194" s="48"/>
      <c r="GT1194" s="48"/>
      <c r="GU1194" s="48"/>
      <c r="GV1194" s="48"/>
      <c r="GW1194" s="48"/>
      <c r="GX1194" s="48"/>
      <c r="GY1194" s="48"/>
      <c r="GZ1194" s="48"/>
      <c r="HA1194" s="48"/>
      <c r="HB1194" s="48"/>
      <c r="HC1194" s="48"/>
      <c r="HD1194" s="48"/>
      <c r="HE1194" s="48"/>
      <c r="HF1194" s="48"/>
      <c r="HG1194" s="48"/>
      <c r="HH1194" s="48"/>
      <c r="HI1194" s="48"/>
      <c r="HJ1194" s="48"/>
      <c r="HK1194" s="48"/>
      <c r="HL1194" s="48"/>
      <c r="HM1194" s="48"/>
      <c r="HN1194" s="48"/>
      <c r="HO1194" s="48"/>
      <c r="HP1194" s="48"/>
      <c r="HQ1194" s="48"/>
      <c r="HR1194" s="48"/>
      <c r="HS1194" s="48"/>
      <c r="HT1194" s="48"/>
      <c r="HU1194" s="48"/>
      <c r="HV1194" s="48"/>
      <c r="HW1194" s="48"/>
      <c r="HX1194" s="48"/>
      <c r="HY1194" s="48"/>
      <c r="HZ1194" s="48"/>
      <c r="IA1194" s="48"/>
      <c r="IB1194" s="48"/>
      <c r="IC1194" s="48"/>
      <c r="ID1194" s="48"/>
      <c r="IE1194" s="48"/>
      <c r="IF1194" s="48"/>
      <c r="IG1194" s="48"/>
      <c r="IH1194" s="48"/>
      <c r="II1194" s="48"/>
      <c r="IJ1194" s="48"/>
      <c r="IK1194" s="48"/>
      <c r="IL1194" s="48"/>
      <c r="IM1194" s="48"/>
      <c r="IN1194" s="48"/>
      <c r="IO1194" s="48"/>
      <c r="IP1194" s="48"/>
      <c r="IQ1194" s="48"/>
      <c r="IR1194" s="48"/>
      <c r="IS1194" s="48"/>
      <c r="IT1194" s="48"/>
      <c r="IU1194" s="48"/>
      <c r="IV1194" s="48"/>
    </row>
    <row r="1195" spans="2:256" x14ac:dyDescent="0.2">
      <c r="B1195" s="48"/>
      <c r="C1195" s="48"/>
      <c r="D1195" s="48"/>
      <c r="E1195" s="48"/>
      <c r="F1195" s="48"/>
      <c r="G1195" s="48"/>
      <c r="H1195" s="48"/>
      <c r="I1195" s="48"/>
      <c r="J1195" s="48"/>
      <c r="K1195" s="48"/>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c r="GT1195" s="48"/>
      <c r="GU1195" s="48"/>
      <c r="GV1195" s="48"/>
      <c r="GW1195" s="48"/>
      <c r="GX1195" s="48"/>
      <c r="GY1195" s="48"/>
      <c r="GZ1195" s="48"/>
      <c r="HA1195" s="48"/>
      <c r="HB1195" s="48"/>
      <c r="HC1195" s="48"/>
      <c r="HD1195" s="48"/>
      <c r="HE1195" s="48"/>
      <c r="HF1195" s="48"/>
      <c r="HG1195" s="48"/>
      <c r="HH1195" s="48"/>
      <c r="HI1195" s="48"/>
      <c r="HJ1195" s="48"/>
      <c r="HK1195" s="48"/>
      <c r="HL1195" s="48"/>
      <c r="HM1195" s="48"/>
      <c r="HN1195" s="48"/>
      <c r="HO1195" s="48"/>
      <c r="HP1195" s="48"/>
      <c r="HQ1195" s="48"/>
      <c r="HR1195" s="48"/>
      <c r="HS1195" s="48"/>
      <c r="HT1195" s="48"/>
      <c r="HU1195" s="48"/>
      <c r="HV1195" s="48"/>
      <c r="HW1195" s="48"/>
      <c r="HX1195" s="48"/>
      <c r="HY1195" s="48"/>
      <c r="HZ1195" s="48"/>
      <c r="IA1195" s="48"/>
      <c r="IB1195" s="48"/>
      <c r="IC1195" s="48"/>
      <c r="ID1195" s="48"/>
      <c r="IE1195" s="48"/>
      <c r="IF1195" s="48"/>
      <c r="IG1195" s="48"/>
      <c r="IH1195" s="48"/>
      <c r="II1195" s="48"/>
      <c r="IJ1195" s="48"/>
      <c r="IK1195" s="48"/>
      <c r="IL1195" s="48"/>
      <c r="IM1195" s="48"/>
      <c r="IN1195" s="48"/>
      <c r="IO1195" s="48"/>
      <c r="IP1195" s="48"/>
      <c r="IQ1195" s="48"/>
      <c r="IR1195" s="48"/>
      <c r="IS1195" s="48"/>
      <c r="IT1195" s="48"/>
      <c r="IU1195" s="48"/>
      <c r="IV1195" s="48"/>
    </row>
    <row r="1196" spans="2:256" x14ac:dyDescent="0.2">
      <c r="B1196" s="48"/>
      <c r="C1196" s="48"/>
      <c r="D1196" s="48"/>
      <c r="E1196" s="48"/>
      <c r="F1196" s="48"/>
      <c r="G1196" s="48"/>
      <c r="H1196" s="48"/>
      <c r="I1196" s="48"/>
      <c r="J1196" s="48"/>
      <c r="K1196" s="48"/>
      <c r="O1196" s="48"/>
      <c r="P1196" s="48"/>
      <c r="Q1196" s="48"/>
      <c r="R1196" s="48"/>
      <c r="S1196" s="48"/>
      <c r="T1196" s="48"/>
      <c r="U1196" s="48"/>
      <c r="V1196" s="48"/>
      <c r="W1196" s="48"/>
      <c r="X1196" s="48"/>
      <c r="Y1196" s="48"/>
      <c r="Z1196" s="48"/>
      <c r="AA1196" s="48"/>
      <c r="AB1196" s="48"/>
      <c r="AC1196" s="48"/>
      <c r="AD1196" s="48"/>
      <c r="AE1196" s="48"/>
      <c r="AF1196" s="48"/>
      <c r="AG1196" s="48"/>
      <c r="AH1196" s="48"/>
      <c r="AI1196" s="48"/>
      <c r="AJ1196" s="48"/>
      <c r="AK1196" s="48"/>
      <c r="AL1196" s="48"/>
      <c r="AM1196" s="48"/>
      <c r="AN1196" s="48"/>
      <c r="AO1196" s="48"/>
      <c r="AP1196" s="48"/>
      <c r="AQ1196" s="48"/>
      <c r="AR1196" s="48"/>
      <c r="AS1196" s="48"/>
      <c r="AT1196" s="48"/>
      <c r="AU1196" s="48"/>
      <c r="AV1196" s="48"/>
      <c r="AW1196" s="48"/>
      <c r="AX1196" s="48"/>
      <c r="AY1196" s="48"/>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c r="EG1196" s="48"/>
      <c r="EH1196" s="48"/>
      <c r="EI1196" s="48"/>
      <c r="EJ1196" s="48"/>
      <c r="EK1196" s="48"/>
      <c r="EL1196" s="48"/>
      <c r="EM1196" s="48"/>
      <c r="EN1196" s="48"/>
      <c r="EO1196" s="48"/>
      <c r="EP1196" s="48"/>
      <c r="EQ1196" s="48"/>
      <c r="ER1196" s="48"/>
      <c r="ES1196" s="48"/>
      <c r="ET1196" s="48"/>
      <c r="EU1196" s="48"/>
      <c r="EV1196" s="48"/>
      <c r="EW1196" s="48"/>
      <c r="EX1196" s="48"/>
      <c r="EY1196" s="48"/>
      <c r="EZ1196" s="48"/>
      <c r="FA1196" s="48"/>
      <c r="FB1196" s="48"/>
      <c r="FC1196" s="48"/>
      <c r="FD1196" s="48"/>
      <c r="FE1196" s="48"/>
      <c r="FF1196" s="48"/>
      <c r="FG1196" s="48"/>
      <c r="FH1196" s="48"/>
      <c r="FI1196" s="48"/>
      <c r="FJ1196" s="48"/>
      <c r="FK1196" s="48"/>
      <c r="FL1196" s="48"/>
      <c r="FM1196" s="48"/>
      <c r="FN1196" s="48"/>
      <c r="FO1196" s="48"/>
      <c r="FP1196" s="48"/>
      <c r="FQ1196" s="48"/>
      <c r="FR1196" s="48"/>
      <c r="FS1196" s="48"/>
      <c r="FT1196" s="48"/>
      <c r="FU1196" s="48"/>
      <c r="FV1196" s="48"/>
      <c r="FW1196" s="48"/>
      <c r="FX1196" s="48"/>
      <c r="FY1196" s="48"/>
      <c r="FZ1196" s="48"/>
      <c r="GA1196" s="48"/>
      <c r="GB1196" s="48"/>
      <c r="GC1196" s="48"/>
      <c r="GD1196" s="48"/>
      <c r="GE1196" s="48"/>
      <c r="GF1196" s="48"/>
      <c r="GG1196" s="48"/>
      <c r="GH1196" s="48"/>
      <c r="GI1196" s="48"/>
      <c r="GJ1196" s="48"/>
      <c r="GK1196" s="48"/>
      <c r="GL1196" s="48"/>
      <c r="GM1196" s="48"/>
      <c r="GN1196" s="48"/>
      <c r="GO1196" s="48"/>
      <c r="GP1196" s="48"/>
      <c r="GQ1196" s="48"/>
      <c r="GR1196" s="48"/>
      <c r="GS1196" s="48"/>
      <c r="GT1196" s="48"/>
      <c r="GU1196" s="48"/>
      <c r="GV1196" s="48"/>
      <c r="GW1196" s="48"/>
      <c r="GX1196" s="48"/>
      <c r="GY1196" s="48"/>
      <c r="GZ1196" s="48"/>
      <c r="HA1196" s="48"/>
      <c r="HB1196" s="48"/>
      <c r="HC1196" s="48"/>
      <c r="HD1196" s="48"/>
      <c r="HE1196" s="48"/>
      <c r="HF1196" s="48"/>
      <c r="HG1196" s="48"/>
      <c r="HH1196" s="48"/>
      <c r="HI1196" s="48"/>
      <c r="HJ1196" s="48"/>
      <c r="HK1196" s="48"/>
      <c r="HL1196" s="48"/>
      <c r="HM1196" s="48"/>
      <c r="HN1196" s="48"/>
      <c r="HO1196" s="48"/>
      <c r="HP1196" s="48"/>
      <c r="HQ1196" s="48"/>
      <c r="HR1196" s="48"/>
      <c r="HS1196" s="48"/>
      <c r="HT1196" s="48"/>
      <c r="HU1196" s="48"/>
      <c r="HV1196" s="48"/>
      <c r="HW1196" s="48"/>
      <c r="HX1196" s="48"/>
      <c r="HY1196" s="48"/>
      <c r="HZ1196" s="48"/>
      <c r="IA1196" s="48"/>
      <c r="IB1196" s="48"/>
      <c r="IC1196" s="48"/>
      <c r="ID1196" s="48"/>
      <c r="IE1196" s="48"/>
      <c r="IF1196" s="48"/>
      <c r="IG1196" s="48"/>
      <c r="IH1196" s="48"/>
      <c r="II1196" s="48"/>
      <c r="IJ1196" s="48"/>
      <c r="IK1196" s="48"/>
      <c r="IL1196" s="48"/>
      <c r="IM1196" s="48"/>
      <c r="IN1196" s="48"/>
      <c r="IO1196" s="48"/>
      <c r="IP1196" s="48"/>
      <c r="IQ1196" s="48"/>
      <c r="IR1196" s="48"/>
      <c r="IS1196" s="48"/>
      <c r="IT1196" s="48"/>
      <c r="IU1196" s="48"/>
      <c r="IV1196" s="48"/>
    </row>
    <row r="1197" spans="2:256" x14ac:dyDescent="0.2">
      <c r="B1197" s="48"/>
      <c r="C1197" s="48"/>
      <c r="D1197" s="48"/>
      <c r="E1197" s="48"/>
      <c r="F1197" s="48"/>
      <c r="G1197" s="48"/>
      <c r="H1197" s="48"/>
      <c r="I1197" s="48"/>
      <c r="J1197" s="48"/>
      <c r="K1197" s="48"/>
      <c r="O1197" s="48"/>
      <c r="P1197" s="48"/>
      <c r="Q1197" s="48"/>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M1197" s="48"/>
      <c r="EN1197" s="48"/>
      <c r="EO1197" s="48"/>
      <c r="EP1197" s="48"/>
      <c r="EQ1197" s="48"/>
      <c r="ER1197" s="48"/>
      <c r="ES1197" s="48"/>
      <c r="ET1197" s="48"/>
      <c r="EU1197" s="48"/>
      <c r="EV1197" s="48"/>
      <c r="EW1197" s="48"/>
      <c r="EX1197" s="48"/>
      <c r="EY1197" s="48"/>
      <c r="EZ1197" s="48"/>
      <c r="FA1197" s="48"/>
      <c r="FB1197" s="48"/>
      <c r="FC1197" s="48"/>
      <c r="FD1197" s="48"/>
      <c r="FE1197" s="48"/>
      <c r="FF1197" s="48"/>
      <c r="FG1197" s="48"/>
      <c r="FH1197" s="48"/>
      <c r="FI1197" s="48"/>
      <c r="FJ1197" s="48"/>
      <c r="FK1197" s="48"/>
      <c r="FL1197" s="48"/>
      <c r="FM1197" s="48"/>
      <c r="FN1197" s="48"/>
      <c r="FO1197" s="48"/>
      <c r="FP1197" s="48"/>
      <c r="FQ1197" s="48"/>
      <c r="FR1197" s="48"/>
      <c r="FS1197" s="48"/>
      <c r="FT1197" s="48"/>
      <c r="FU1197" s="48"/>
      <c r="FV1197" s="48"/>
      <c r="FW1197" s="48"/>
      <c r="FX1197" s="48"/>
      <c r="FY1197" s="48"/>
      <c r="FZ1197" s="48"/>
      <c r="GA1197" s="48"/>
      <c r="GB1197" s="48"/>
      <c r="GC1197" s="48"/>
      <c r="GD1197" s="48"/>
      <c r="GE1197" s="48"/>
      <c r="GF1197" s="48"/>
      <c r="GG1197" s="48"/>
      <c r="GH1197" s="48"/>
      <c r="GI1197" s="48"/>
      <c r="GJ1197" s="48"/>
      <c r="GK1197" s="48"/>
      <c r="GL1197" s="48"/>
      <c r="GM1197" s="48"/>
      <c r="GN1197" s="48"/>
      <c r="GO1197" s="48"/>
      <c r="GP1197" s="48"/>
      <c r="GQ1197" s="48"/>
      <c r="GR1197" s="48"/>
      <c r="GS1197" s="48"/>
      <c r="GT1197" s="48"/>
      <c r="GU1197" s="48"/>
      <c r="GV1197" s="48"/>
      <c r="GW1197" s="48"/>
      <c r="GX1197" s="48"/>
      <c r="GY1197" s="48"/>
      <c r="GZ1197" s="48"/>
      <c r="HA1197" s="48"/>
      <c r="HB1197" s="48"/>
      <c r="HC1197" s="48"/>
      <c r="HD1197" s="48"/>
      <c r="HE1197" s="48"/>
      <c r="HF1197" s="48"/>
      <c r="HG1197" s="48"/>
      <c r="HH1197" s="48"/>
      <c r="HI1197" s="48"/>
      <c r="HJ1197" s="48"/>
      <c r="HK1197" s="48"/>
      <c r="HL1197" s="48"/>
      <c r="HM1197" s="48"/>
      <c r="HN1197" s="48"/>
      <c r="HO1197" s="48"/>
      <c r="HP1197" s="48"/>
      <c r="HQ1197" s="48"/>
      <c r="HR1197" s="48"/>
      <c r="HS1197" s="48"/>
      <c r="HT1197" s="48"/>
      <c r="HU1197" s="48"/>
      <c r="HV1197" s="48"/>
      <c r="HW1197" s="48"/>
      <c r="HX1197" s="48"/>
      <c r="HY1197" s="48"/>
      <c r="HZ1197" s="48"/>
      <c r="IA1197" s="48"/>
      <c r="IB1197" s="48"/>
      <c r="IC1197" s="48"/>
      <c r="ID1197" s="48"/>
      <c r="IE1197" s="48"/>
      <c r="IF1197" s="48"/>
      <c r="IG1197" s="48"/>
      <c r="IH1197" s="48"/>
      <c r="II1197" s="48"/>
      <c r="IJ1197" s="48"/>
      <c r="IK1197" s="48"/>
      <c r="IL1197" s="48"/>
      <c r="IM1197" s="48"/>
      <c r="IN1197" s="48"/>
      <c r="IO1197" s="48"/>
      <c r="IP1197" s="48"/>
      <c r="IQ1197" s="48"/>
      <c r="IR1197" s="48"/>
      <c r="IS1197" s="48"/>
      <c r="IT1197" s="48"/>
      <c r="IU1197" s="48"/>
      <c r="IV1197" s="48"/>
    </row>
    <row r="1198" spans="2:256" x14ac:dyDescent="0.2">
      <c r="B1198" s="48"/>
      <c r="C1198" s="48"/>
      <c r="D1198" s="48"/>
      <c r="E1198" s="48"/>
      <c r="F1198" s="48"/>
      <c r="G1198" s="48"/>
      <c r="H1198" s="48"/>
      <c r="I1198" s="48"/>
      <c r="J1198" s="48"/>
      <c r="K1198" s="48"/>
      <c r="O1198" s="48"/>
      <c r="P1198" s="48"/>
      <c r="Q1198" s="48"/>
      <c r="R1198" s="48"/>
      <c r="S1198" s="48"/>
      <c r="T1198" s="48"/>
      <c r="U1198" s="48"/>
      <c r="V1198" s="48"/>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c r="EF1198" s="48"/>
      <c r="EG1198" s="48"/>
      <c r="EH1198" s="48"/>
      <c r="EI1198" s="48"/>
      <c r="EJ1198" s="48"/>
      <c r="EK1198" s="48"/>
      <c r="EL1198" s="48"/>
      <c r="EM1198" s="48"/>
      <c r="EN1198" s="48"/>
      <c r="EO1198" s="48"/>
      <c r="EP1198" s="48"/>
      <c r="EQ1198" s="48"/>
      <c r="ER1198" s="48"/>
      <c r="ES1198" s="48"/>
      <c r="ET1198" s="48"/>
      <c r="EU1198" s="48"/>
      <c r="EV1198" s="48"/>
      <c r="EW1198" s="48"/>
      <c r="EX1198" s="48"/>
      <c r="EY1198" s="48"/>
      <c r="EZ1198" s="48"/>
      <c r="FA1198" s="48"/>
      <c r="FB1198" s="48"/>
      <c r="FC1198" s="48"/>
      <c r="FD1198" s="48"/>
      <c r="FE1198" s="48"/>
      <c r="FF1198" s="48"/>
      <c r="FG1198" s="48"/>
      <c r="FH1198" s="48"/>
      <c r="FI1198" s="48"/>
      <c r="FJ1198" s="48"/>
      <c r="FK1198" s="48"/>
      <c r="FL1198" s="48"/>
      <c r="FM1198" s="48"/>
      <c r="FN1198" s="48"/>
      <c r="FO1198" s="48"/>
      <c r="FP1198" s="48"/>
      <c r="FQ1198" s="48"/>
      <c r="FR1198" s="48"/>
      <c r="FS1198" s="48"/>
      <c r="FT1198" s="48"/>
      <c r="FU1198" s="48"/>
      <c r="FV1198" s="48"/>
      <c r="FW1198" s="48"/>
      <c r="FX1198" s="48"/>
      <c r="FY1198" s="48"/>
      <c r="FZ1198" s="48"/>
      <c r="GA1198" s="48"/>
      <c r="GB1198" s="48"/>
      <c r="GC1198" s="48"/>
      <c r="GD1198" s="48"/>
      <c r="GE1198" s="48"/>
      <c r="GF1198" s="48"/>
      <c r="GG1198" s="48"/>
      <c r="GH1198" s="48"/>
      <c r="GI1198" s="48"/>
      <c r="GJ1198" s="48"/>
      <c r="GK1198" s="48"/>
      <c r="GL1198" s="48"/>
      <c r="GM1198" s="48"/>
      <c r="GN1198" s="48"/>
      <c r="GO1198" s="48"/>
      <c r="GP1198" s="48"/>
      <c r="GQ1198" s="48"/>
      <c r="GR1198" s="48"/>
      <c r="GS1198" s="48"/>
      <c r="GT1198" s="48"/>
      <c r="GU1198" s="48"/>
      <c r="GV1198" s="48"/>
      <c r="GW1198" s="48"/>
      <c r="GX1198" s="48"/>
      <c r="GY1198" s="48"/>
      <c r="GZ1198" s="48"/>
      <c r="HA1198" s="48"/>
      <c r="HB1198" s="48"/>
      <c r="HC1198" s="48"/>
      <c r="HD1198" s="48"/>
      <c r="HE1198" s="48"/>
      <c r="HF1198" s="48"/>
      <c r="HG1198" s="48"/>
      <c r="HH1198" s="48"/>
      <c r="HI1198" s="48"/>
      <c r="HJ1198" s="48"/>
      <c r="HK1198" s="48"/>
      <c r="HL1198" s="48"/>
      <c r="HM1198" s="48"/>
      <c r="HN1198" s="48"/>
      <c r="HO1198" s="48"/>
      <c r="HP1198" s="48"/>
      <c r="HQ1198" s="48"/>
      <c r="HR1198" s="48"/>
      <c r="HS1198" s="48"/>
      <c r="HT1198" s="48"/>
      <c r="HU1198" s="48"/>
      <c r="HV1198" s="48"/>
      <c r="HW1198" s="48"/>
      <c r="HX1198" s="48"/>
      <c r="HY1198" s="48"/>
      <c r="HZ1198" s="48"/>
      <c r="IA1198" s="48"/>
      <c r="IB1198" s="48"/>
      <c r="IC1198" s="48"/>
      <c r="ID1198" s="48"/>
      <c r="IE1198" s="48"/>
      <c r="IF1198" s="48"/>
      <c r="IG1198" s="48"/>
      <c r="IH1198" s="48"/>
      <c r="II1198" s="48"/>
      <c r="IJ1198" s="48"/>
      <c r="IK1198" s="48"/>
      <c r="IL1198" s="48"/>
      <c r="IM1198" s="48"/>
      <c r="IN1198" s="48"/>
      <c r="IO1198" s="48"/>
      <c r="IP1198" s="48"/>
      <c r="IQ1198" s="48"/>
      <c r="IR1198" s="48"/>
      <c r="IS1198" s="48"/>
      <c r="IT1198" s="48"/>
      <c r="IU1198" s="48"/>
      <c r="IV1198" s="48"/>
    </row>
    <row r="1199" spans="2:256" x14ac:dyDescent="0.2">
      <c r="B1199" s="48"/>
      <c r="C1199" s="48"/>
      <c r="D1199" s="48"/>
      <c r="E1199" s="48"/>
      <c r="F1199" s="48"/>
      <c r="G1199" s="48"/>
      <c r="H1199" s="48"/>
      <c r="I1199" s="48"/>
      <c r="J1199" s="48"/>
      <c r="K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M1199" s="48"/>
      <c r="EN1199" s="48"/>
      <c r="EO1199" s="48"/>
      <c r="EP1199" s="48"/>
      <c r="EQ1199" s="48"/>
      <c r="ER1199" s="48"/>
      <c r="ES1199" s="48"/>
      <c r="ET1199" s="48"/>
      <c r="EU1199" s="48"/>
      <c r="EV1199" s="48"/>
      <c r="EW1199" s="48"/>
      <c r="EX1199" s="48"/>
      <c r="EY1199" s="48"/>
      <c r="EZ1199" s="48"/>
      <c r="FA1199" s="48"/>
      <c r="FB1199" s="48"/>
      <c r="FC1199" s="48"/>
      <c r="FD1199" s="48"/>
      <c r="FE1199" s="48"/>
      <c r="FF1199" s="48"/>
      <c r="FG1199" s="48"/>
      <c r="FH1199" s="48"/>
      <c r="FI1199" s="48"/>
      <c r="FJ1199" s="48"/>
      <c r="FK1199" s="48"/>
      <c r="FL1199" s="48"/>
      <c r="FM1199" s="48"/>
      <c r="FN1199" s="48"/>
      <c r="FO1199" s="48"/>
      <c r="FP1199" s="48"/>
      <c r="FQ1199" s="48"/>
      <c r="FR1199" s="48"/>
      <c r="FS1199" s="48"/>
      <c r="FT1199" s="48"/>
      <c r="FU1199" s="48"/>
      <c r="FV1199" s="48"/>
      <c r="FW1199" s="48"/>
      <c r="FX1199" s="48"/>
      <c r="FY1199" s="48"/>
      <c r="FZ1199" s="48"/>
      <c r="GA1199" s="48"/>
      <c r="GB1199" s="48"/>
      <c r="GC1199" s="48"/>
      <c r="GD1199" s="48"/>
      <c r="GE1199" s="48"/>
      <c r="GF1199" s="48"/>
      <c r="GG1199" s="48"/>
      <c r="GH1199" s="48"/>
      <c r="GI1199" s="48"/>
      <c r="GJ1199" s="48"/>
      <c r="GK1199" s="48"/>
      <c r="GL1199" s="48"/>
      <c r="GM1199" s="48"/>
      <c r="GN1199" s="48"/>
      <c r="GO1199" s="48"/>
      <c r="GP1199" s="48"/>
      <c r="GQ1199" s="48"/>
      <c r="GR1199" s="48"/>
      <c r="GS1199" s="48"/>
      <c r="GT1199" s="48"/>
      <c r="GU1199" s="48"/>
      <c r="GV1199" s="48"/>
      <c r="GW1199" s="48"/>
      <c r="GX1199" s="48"/>
      <c r="GY1199" s="48"/>
      <c r="GZ1199" s="48"/>
      <c r="HA1199" s="48"/>
      <c r="HB1199" s="48"/>
      <c r="HC1199" s="48"/>
      <c r="HD1199" s="48"/>
      <c r="HE1199" s="48"/>
      <c r="HF1199" s="48"/>
      <c r="HG1199" s="48"/>
      <c r="HH1199" s="48"/>
      <c r="HI1199" s="48"/>
      <c r="HJ1199" s="48"/>
      <c r="HK1199" s="48"/>
      <c r="HL1199" s="48"/>
      <c r="HM1199" s="48"/>
      <c r="HN1199" s="48"/>
      <c r="HO1199" s="48"/>
      <c r="HP1199" s="48"/>
      <c r="HQ1199" s="48"/>
      <c r="HR1199" s="48"/>
      <c r="HS1199" s="48"/>
      <c r="HT1199" s="48"/>
      <c r="HU1199" s="48"/>
      <c r="HV1199" s="48"/>
      <c r="HW1199" s="48"/>
      <c r="HX1199" s="48"/>
      <c r="HY1199" s="48"/>
      <c r="HZ1199" s="48"/>
      <c r="IA1199" s="48"/>
      <c r="IB1199" s="48"/>
      <c r="IC1199" s="48"/>
      <c r="ID1199" s="48"/>
      <c r="IE1199" s="48"/>
      <c r="IF1199" s="48"/>
      <c r="IG1199" s="48"/>
      <c r="IH1199" s="48"/>
      <c r="II1199" s="48"/>
      <c r="IJ1199" s="48"/>
      <c r="IK1199" s="48"/>
      <c r="IL1199" s="48"/>
      <c r="IM1199" s="48"/>
      <c r="IN1199" s="48"/>
      <c r="IO1199" s="48"/>
      <c r="IP1199" s="48"/>
      <c r="IQ1199" s="48"/>
      <c r="IR1199" s="48"/>
      <c r="IS1199" s="48"/>
      <c r="IT1199" s="48"/>
      <c r="IU1199" s="48"/>
      <c r="IV1199" s="48"/>
    </row>
    <row r="1200" spans="2:256" x14ac:dyDescent="0.2">
      <c r="B1200" s="48"/>
      <c r="C1200" s="48"/>
      <c r="D1200" s="48"/>
      <c r="E1200" s="48"/>
      <c r="F1200" s="48"/>
      <c r="G1200" s="48"/>
      <c r="H1200" s="48"/>
      <c r="I1200" s="48"/>
      <c r="J1200" s="48"/>
      <c r="K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c r="EF1200" s="48"/>
      <c r="EG1200" s="48"/>
      <c r="EH1200" s="48"/>
      <c r="EI1200" s="48"/>
      <c r="EJ1200" s="48"/>
      <c r="EK1200" s="48"/>
      <c r="EL1200" s="48"/>
      <c r="EM1200" s="48"/>
      <c r="EN1200" s="48"/>
      <c r="EO1200" s="48"/>
      <c r="EP1200" s="48"/>
      <c r="EQ1200" s="48"/>
      <c r="ER1200" s="48"/>
      <c r="ES1200" s="48"/>
      <c r="ET1200" s="48"/>
      <c r="EU1200" s="48"/>
      <c r="EV1200" s="48"/>
      <c r="EW1200" s="48"/>
      <c r="EX1200" s="48"/>
      <c r="EY1200" s="48"/>
      <c r="EZ1200" s="48"/>
      <c r="FA1200" s="48"/>
      <c r="FB1200" s="48"/>
      <c r="FC1200" s="48"/>
      <c r="FD1200" s="48"/>
      <c r="FE1200" s="48"/>
      <c r="FF1200" s="48"/>
      <c r="FG1200" s="48"/>
      <c r="FH1200" s="48"/>
      <c r="FI1200" s="48"/>
      <c r="FJ1200" s="48"/>
      <c r="FK1200" s="48"/>
      <c r="FL1200" s="48"/>
      <c r="FM1200" s="48"/>
      <c r="FN1200" s="48"/>
      <c r="FO1200" s="48"/>
      <c r="FP1200" s="48"/>
      <c r="FQ1200" s="48"/>
      <c r="FR1200" s="48"/>
      <c r="FS1200" s="48"/>
      <c r="FT1200" s="48"/>
      <c r="FU1200" s="48"/>
      <c r="FV1200" s="48"/>
      <c r="FW1200" s="48"/>
      <c r="FX1200" s="48"/>
      <c r="FY1200" s="48"/>
      <c r="FZ1200" s="48"/>
      <c r="GA1200" s="48"/>
      <c r="GB1200" s="48"/>
      <c r="GC1200" s="48"/>
      <c r="GD1200" s="48"/>
      <c r="GE1200" s="48"/>
      <c r="GF1200" s="48"/>
      <c r="GG1200" s="48"/>
      <c r="GH1200" s="48"/>
      <c r="GI1200" s="48"/>
      <c r="GJ1200" s="48"/>
      <c r="GK1200" s="48"/>
      <c r="GL1200" s="48"/>
      <c r="GM1200" s="48"/>
      <c r="GN1200" s="48"/>
      <c r="GO1200" s="48"/>
      <c r="GP1200" s="48"/>
      <c r="GQ1200" s="48"/>
      <c r="GR1200" s="48"/>
      <c r="GS1200" s="48"/>
      <c r="GT1200" s="48"/>
      <c r="GU1200" s="48"/>
      <c r="GV1200" s="48"/>
      <c r="GW1200" s="48"/>
      <c r="GX1200" s="48"/>
      <c r="GY1200" s="48"/>
      <c r="GZ1200" s="48"/>
      <c r="HA1200" s="48"/>
      <c r="HB1200" s="48"/>
      <c r="HC1200" s="48"/>
      <c r="HD1200" s="48"/>
      <c r="HE1200" s="48"/>
      <c r="HF1200" s="48"/>
      <c r="HG1200" s="48"/>
      <c r="HH1200" s="48"/>
      <c r="HI1200" s="48"/>
      <c r="HJ1200" s="48"/>
      <c r="HK1200" s="48"/>
      <c r="HL1200" s="48"/>
      <c r="HM1200" s="48"/>
      <c r="HN1200" s="48"/>
      <c r="HO1200" s="48"/>
      <c r="HP1200" s="48"/>
      <c r="HQ1200" s="48"/>
      <c r="HR1200" s="48"/>
      <c r="HS1200" s="48"/>
      <c r="HT1200" s="48"/>
      <c r="HU1200" s="48"/>
      <c r="HV1200" s="48"/>
      <c r="HW1200" s="48"/>
      <c r="HX1200" s="48"/>
      <c r="HY1200" s="48"/>
      <c r="HZ1200" s="48"/>
      <c r="IA1200" s="48"/>
      <c r="IB1200" s="48"/>
      <c r="IC1200" s="48"/>
      <c r="ID1200" s="48"/>
      <c r="IE1200" s="48"/>
      <c r="IF1200" s="48"/>
      <c r="IG1200" s="48"/>
      <c r="IH1200" s="48"/>
      <c r="II1200" s="48"/>
      <c r="IJ1200" s="48"/>
      <c r="IK1200" s="48"/>
      <c r="IL1200" s="48"/>
      <c r="IM1200" s="48"/>
      <c r="IN1200" s="48"/>
      <c r="IO1200" s="48"/>
      <c r="IP1200" s="48"/>
      <c r="IQ1200" s="48"/>
      <c r="IR1200" s="48"/>
      <c r="IS1200" s="48"/>
      <c r="IT1200" s="48"/>
      <c r="IU1200" s="48"/>
      <c r="IV1200" s="48"/>
    </row>
    <row r="1201" spans="2:256" x14ac:dyDescent="0.2">
      <c r="B1201" s="48"/>
      <c r="C1201" s="48"/>
      <c r="D1201" s="48"/>
      <c r="E1201" s="48"/>
      <c r="F1201" s="48"/>
      <c r="G1201" s="48"/>
      <c r="H1201" s="48"/>
      <c r="I1201" s="48"/>
      <c r="J1201" s="48"/>
      <c r="K1201" s="48"/>
      <c r="O1201" s="48"/>
      <c r="P1201" s="48"/>
      <c r="Q1201" s="48"/>
      <c r="R1201" s="48"/>
      <c r="S1201" s="48"/>
      <c r="T1201" s="48"/>
      <c r="U1201" s="48"/>
      <c r="V1201" s="48"/>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c r="EJ1201" s="48"/>
      <c r="EK1201" s="48"/>
      <c r="EL1201" s="48"/>
      <c r="EM1201" s="48"/>
      <c r="EN1201" s="48"/>
      <c r="EO1201" s="48"/>
      <c r="EP1201" s="48"/>
      <c r="EQ1201" s="48"/>
      <c r="ER1201" s="48"/>
      <c r="ES1201" s="48"/>
      <c r="ET1201" s="48"/>
      <c r="EU1201" s="48"/>
      <c r="EV1201" s="48"/>
      <c r="EW1201" s="48"/>
      <c r="EX1201" s="48"/>
      <c r="EY1201" s="48"/>
      <c r="EZ1201" s="48"/>
      <c r="FA1201" s="48"/>
      <c r="FB1201" s="48"/>
      <c r="FC1201" s="48"/>
      <c r="FD1201" s="48"/>
      <c r="FE1201" s="48"/>
      <c r="FF1201" s="48"/>
      <c r="FG1201" s="48"/>
      <c r="FH1201" s="48"/>
      <c r="FI1201" s="48"/>
      <c r="FJ1201" s="48"/>
      <c r="FK1201" s="48"/>
      <c r="FL1201" s="48"/>
      <c r="FM1201" s="48"/>
      <c r="FN1201" s="48"/>
      <c r="FO1201" s="48"/>
      <c r="FP1201" s="48"/>
      <c r="FQ1201" s="48"/>
      <c r="FR1201" s="48"/>
      <c r="FS1201" s="48"/>
      <c r="FT1201" s="48"/>
      <c r="FU1201" s="48"/>
      <c r="FV1201" s="48"/>
      <c r="FW1201" s="48"/>
      <c r="FX1201" s="48"/>
      <c r="FY1201" s="48"/>
      <c r="FZ1201" s="48"/>
      <c r="GA1201" s="48"/>
      <c r="GB1201" s="48"/>
      <c r="GC1201" s="48"/>
      <c r="GD1201" s="48"/>
      <c r="GE1201" s="48"/>
      <c r="GF1201" s="48"/>
      <c r="GG1201" s="48"/>
      <c r="GH1201" s="48"/>
      <c r="GI1201" s="48"/>
      <c r="GJ1201" s="48"/>
      <c r="GK1201" s="48"/>
      <c r="GL1201" s="48"/>
      <c r="GM1201" s="48"/>
      <c r="GN1201" s="48"/>
      <c r="GO1201" s="48"/>
      <c r="GP1201" s="48"/>
      <c r="GQ1201" s="48"/>
      <c r="GR1201" s="48"/>
      <c r="GS1201" s="48"/>
      <c r="GT1201" s="48"/>
      <c r="GU1201" s="48"/>
      <c r="GV1201" s="48"/>
      <c r="GW1201" s="48"/>
      <c r="GX1201" s="48"/>
      <c r="GY1201" s="48"/>
      <c r="GZ1201" s="48"/>
      <c r="HA1201" s="48"/>
      <c r="HB1201" s="48"/>
      <c r="HC1201" s="48"/>
      <c r="HD1201" s="48"/>
      <c r="HE1201" s="48"/>
      <c r="HF1201" s="48"/>
      <c r="HG1201" s="48"/>
      <c r="HH1201" s="48"/>
      <c r="HI1201" s="48"/>
      <c r="HJ1201" s="48"/>
      <c r="HK1201" s="48"/>
      <c r="HL1201" s="48"/>
      <c r="HM1201" s="48"/>
      <c r="HN1201" s="48"/>
      <c r="HO1201" s="48"/>
      <c r="HP1201" s="48"/>
      <c r="HQ1201" s="48"/>
      <c r="HR1201" s="48"/>
      <c r="HS1201" s="48"/>
      <c r="HT1201" s="48"/>
      <c r="HU1201" s="48"/>
      <c r="HV1201" s="48"/>
      <c r="HW1201" s="48"/>
      <c r="HX1201" s="48"/>
      <c r="HY1201" s="48"/>
      <c r="HZ1201" s="48"/>
      <c r="IA1201" s="48"/>
      <c r="IB1201" s="48"/>
      <c r="IC1201" s="48"/>
      <c r="ID1201" s="48"/>
      <c r="IE1201" s="48"/>
      <c r="IF1201" s="48"/>
      <c r="IG1201" s="48"/>
      <c r="IH1201" s="48"/>
      <c r="II1201" s="48"/>
      <c r="IJ1201" s="48"/>
      <c r="IK1201" s="48"/>
      <c r="IL1201" s="48"/>
      <c r="IM1201" s="48"/>
      <c r="IN1201" s="48"/>
      <c r="IO1201" s="48"/>
      <c r="IP1201" s="48"/>
      <c r="IQ1201" s="48"/>
      <c r="IR1201" s="48"/>
      <c r="IS1201" s="48"/>
      <c r="IT1201" s="48"/>
      <c r="IU1201" s="48"/>
      <c r="IV1201" s="48"/>
    </row>
    <row r="1202" spans="2:256" x14ac:dyDescent="0.2">
      <c r="B1202" s="48"/>
      <c r="C1202" s="48"/>
      <c r="D1202" s="48"/>
      <c r="E1202" s="48"/>
      <c r="F1202" s="48"/>
      <c r="G1202" s="48"/>
      <c r="H1202" s="48"/>
      <c r="I1202" s="48"/>
      <c r="J1202" s="48"/>
      <c r="K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M1202" s="48"/>
      <c r="EN1202" s="48"/>
      <c r="EO1202" s="48"/>
      <c r="EP1202" s="48"/>
      <c r="EQ1202" s="48"/>
      <c r="ER1202" s="48"/>
      <c r="ES1202" s="48"/>
      <c r="ET1202" s="48"/>
      <c r="EU1202" s="48"/>
      <c r="EV1202" s="48"/>
      <c r="EW1202" s="48"/>
      <c r="EX1202" s="48"/>
      <c r="EY1202" s="48"/>
      <c r="EZ1202" s="48"/>
      <c r="FA1202" s="48"/>
      <c r="FB1202" s="48"/>
      <c r="FC1202" s="48"/>
      <c r="FD1202" s="48"/>
      <c r="FE1202" s="48"/>
      <c r="FF1202" s="48"/>
      <c r="FG1202" s="48"/>
      <c r="FH1202" s="48"/>
      <c r="FI1202" s="48"/>
      <c r="FJ1202" s="48"/>
      <c r="FK1202" s="48"/>
      <c r="FL1202" s="48"/>
      <c r="FM1202" s="48"/>
      <c r="FN1202" s="48"/>
      <c r="FO1202" s="48"/>
      <c r="FP1202" s="48"/>
      <c r="FQ1202" s="48"/>
      <c r="FR1202" s="48"/>
      <c r="FS1202" s="48"/>
      <c r="FT1202" s="48"/>
      <c r="FU1202" s="48"/>
      <c r="FV1202" s="48"/>
      <c r="FW1202" s="48"/>
      <c r="FX1202" s="48"/>
      <c r="FY1202" s="48"/>
      <c r="FZ1202" s="48"/>
      <c r="GA1202" s="48"/>
      <c r="GB1202" s="48"/>
      <c r="GC1202" s="48"/>
      <c r="GD1202" s="48"/>
      <c r="GE1202" s="48"/>
      <c r="GF1202" s="48"/>
      <c r="GG1202" s="48"/>
      <c r="GH1202" s="48"/>
      <c r="GI1202" s="48"/>
      <c r="GJ1202" s="48"/>
      <c r="GK1202" s="48"/>
      <c r="GL1202" s="48"/>
      <c r="GM1202" s="48"/>
      <c r="GN1202" s="48"/>
      <c r="GO1202" s="48"/>
      <c r="GP1202" s="48"/>
      <c r="GQ1202" s="48"/>
      <c r="GR1202" s="48"/>
      <c r="GS1202" s="48"/>
      <c r="GT1202" s="48"/>
      <c r="GU1202" s="48"/>
      <c r="GV1202" s="48"/>
      <c r="GW1202" s="48"/>
      <c r="GX1202" s="48"/>
      <c r="GY1202" s="48"/>
      <c r="GZ1202" s="48"/>
      <c r="HA1202" s="48"/>
      <c r="HB1202" s="48"/>
      <c r="HC1202" s="48"/>
      <c r="HD1202" s="48"/>
      <c r="HE1202" s="48"/>
      <c r="HF1202" s="48"/>
      <c r="HG1202" s="48"/>
      <c r="HH1202" s="48"/>
      <c r="HI1202" s="48"/>
      <c r="HJ1202" s="48"/>
      <c r="HK1202" s="48"/>
      <c r="HL1202" s="48"/>
      <c r="HM1202" s="48"/>
      <c r="HN1202" s="48"/>
      <c r="HO1202" s="48"/>
      <c r="HP1202" s="48"/>
      <c r="HQ1202" s="48"/>
      <c r="HR1202" s="48"/>
      <c r="HS1202" s="48"/>
      <c r="HT1202" s="48"/>
      <c r="HU1202" s="48"/>
      <c r="HV1202" s="48"/>
      <c r="HW1202" s="48"/>
      <c r="HX1202" s="48"/>
      <c r="HY1202" s="48"/>
      <c r="HZ1202" s="48"/>
      <c r="IA1202" s="48"/>
      <c r="IB1202" s="48"/>
      <c r="IC1202" s="48"/>
      <c r="ID1202" s="48"/>
      <c r="IE1202" s="48"/>
      <c r="IF1202" s="48"/>
      <c r="IG1202" s="48"/>
      <c r="IH1202" s="48"/>
      <c r="II1202" s="48"/>
      <c r="IJ1202" s="48"/>
      <c r="IK1202" s="48"/>
      <c r="IL1202" s="48"/>
      <c r="IM1202" s="48"/>
      <c r="IN1202" s="48"/>
      <c r="IO1202" s="48"/>
      <c r="IP1202" s="48"/>
      <c r="IQ1202" s="48"/>
      <c r="IR1202" s="48"/>
      <c r="IS1202" s="48"/>
      <c r="IT1202" s="48"/>
      <c r="IU1202" s="48"/>
      <c r="IV1202" s="48"/>
    </row>
    <row r="1203" spans="2:256" x14ac:dyDescent="0.2">
      <c r="B1203" s="48"/>
      <c r="C1203" s="48"/>
      <c r="D1203" s="48"/>
      <c r="E1203" s="48"/>
      <c r="F1203" s="48"/>
      <c r="G1203" s="48"/>
      <c r="H1203" s="48"/>
      <c r="I1203" s="48"/>
      <c r="J1203" s="48"/>
      <c r="K1203" s="48"/>
      <c r="O1203" s="48"/>
      <c r="P1203" s="48"/>
      <c r="Q1203" s="48"/>
      <c r="R1203" s="48"/>
      <c r="S1203" s="48"/>
      <c r="T1203" s="48"/>
      <c r="U1203" s="48"/>
      <c r="V1203" s="48"/>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c r="EG1203" s="48"/>
      <c r="EH1203" s="48"/>
      <c r="EI1203" s="48"/>
      <c r="EJ1203" s="48"/>
      <c r="EK1203" s="48"/>
      <c r="EL1203" s="48"/>
      <c r="EM1203" s="48"/>
      <c r="EN1203" s="48"/>
      <c r="EO1203" s="48"/>
      <c r="EP1203" s="48"/>
      <c r="EQ1203" s="48"/>
      <c r="ER1203" s="48"/>
      <c r="ES1203" s="48"/>
      <c r="ET1203" s="48"/>
      <c r="EU1203" s="48"/>
      <c r="EV1203" s="48"/>
      <c r="EW1203" s="48"/>
      <c r="EX1203" s="48"/>
      <c r="EY1203" s="48"/>
      <c r="EZ1203" s="48"/>
      <c r="FA1203" s="48"/>
      <c r="FB1203" s="48"/>
      <c r="FC1203" s="48"/>
      <c r="FD1203" s="48"/>
      <c r="FE1203" s="48"/>
      <c r="FF1203" s="48"/>
      <c r="FG1203" s="48"/>
      <c r="FH1203" s="48"/>
      <c r="FI1203" s="48"/>
      <c r="FJ1203" s="48"/>
      <c r="FK1203" s="48"/>
      <c r="FL1203" s="48"/>
      <c r="FM1203" s="48"/>
      <c r="FN1203" s="48"/>
      <c r="FO1203" s="48"/>
      <c r="FP1203" s="48"/>
      <c r="FQ1203" s="48"/>
      <c r="FR1203" s="48"/>
      <c r="FS1203" s="48"/>
      <c r="FT1203" s="48"/>
      <c r="FU1203" s="48"/>
      <c r="FV1203" s="48"/>
      <c r="FW1203" s="48"/>
      <c r="FX1203" s="48"/>
      <c r="FY1203" s="48"/>
      <c r="FZ1203" s="48"/>
      <c r="GA1203" s="48"/>
      <c r="GB1203" s="48"/>
      <c r="GC1203" s="48"/>
      <c r="GD1203" s="48"/>
      <c r="GE1203" s="48"/>
      <c r="GF1203" s="48"/>
      <c r="GG1203" s="48"/>
      <c r="GH1203" s="48"/>
      <c r="GI1203" s="48"/>
      <c r="GJ1203" s="48"/>
      <c r="GK1203" s="48"/>
      <c r="GL1203" s="48"/>
      <c r="GM1203" s="48"/>
      <c r="GN1203" s="48"/>
      <c r="GO1203" s="48"/>
      <c r="GP1203" s="48"/>
      <c r="GQ1203" s="48"/>
      <c r="GR1203" s="48"/>
      <c r="GS1203" s="48"/>
      <c r="GT1203" s="48"/>
      <c r="GU1203" s="48"/>
      <c r="GV1203" s="48"/>
      <c r="GW1203" s="48"/>
      <c r="GX1203" s="48"/>
      <c r="GY1203" s="48"/>
      <c r="GZ1203" s="48"/>
      <c r="HA1203" s="48"/>
      <c r="HB1203" s="48"/>
      <c r="HC1203" s="48"/>
      <c r="HD1203" s="48"/>
      <c r="HE1203" s="48"/>
      <c r="HF1203" s="48"/>
      <c r="HG1203" s="48"/>
      <c r="HH1203" s="48"/>
      <c r="HI1203" s="48"/>
      <c r="HJ1203" s="48"/>
      <c r="HK1203" s="48"/>
      <c r="HL1203" s="48"/>
      <c r="HM1203" s="48"/>
      <c r="HN1203" s="48"/>
      <c r="HO1203" s="48"/>
      <c r="HP1203" s="48"/>
      <c r="HQ1203" s="48"/>
      <c r="HR1203" s="48"/>
      <c r="HS1203" s="48"/>
      <c r="HT1203" s="48"/>
      <c r="HU1203" s="48"/>
      <c r="HV1203" s="48"/>
      <c r="HW1203" s="48"/>
      <c r="HX1203" s="48"/>
      <c r="HY1203" s="48"/>
      <c r="HZ1203" s="48"/>
      <c r="IA1203" s="48"/>
      <c r="IB1203" s="48"/>
      <c r="IC1203" s="48"/>
      <c r="ID1203" s="48"/>
      <c r="IE1203" s="48"/>
      <c r="IF1203" s="48"/>
      <c r="IG1203" s="48"/>
      <c r="IH1203" s="48"/>
      <c r="II1203" s="48"/>
      <c r="IJ1203" s="48"/>
      <c r="IK1203" s="48"/>
      <c r="IL1203" s="48"/>
      <c r="IM1203" s="48"/>
      <c r="IN1203" s="48"/>
      <c r="IO1203" s="48"/>
      <c r="IP1203" s="48"/>
      <c r="IQ1203" s="48"/>
      <c r="IR1203" s="48"/>
      <c r="IS1203" s="48"/>
      <c r="IT1203" s="48"/>
      <c r="IU1203" s="48"/>
      <c r="IV1203" s="48"/>
    </row>
    <row r="1204" spans="2:256" x14ac:dyDescent="0.2">
      <c r="B1204" s="48"/>
      <c r="C1204" s="48"/>
      <c r="D1204" s="48"/>
      <c r="E1204" s="48"/>
      <c r="F1204" s="48"/>
      <c r="G1204" s="48"/>
      <c r="H1204" s="48"/>
      <c r="I1204" s="48"/>
      <c r="J1204" s="48"/>
      <c r="K1204" s="48"/>
      <c r="O1204" s="48"/>
      <c r="P1204" s="48"/>
      <c r="Q1204" s="48"/>
      <c r="R1204" s="48"/>
      <c r="S1204" s="48"/>
      <c r="T1204" s="48"/>
      <c r="U1204" s="48"/>
      <c r="V1204" s="48"/>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M1204" s="48"/>
      <c r="EN1204" s="48"/>
      <c r="EO1204" s="48"/>
      <c r="EP1204" s="48"/>
      <c r="EQ1204" s="48"/>
      <c r="ER1204" s="48"/>
      <c r="ES1204" s="48"/>
      <c r="ET1204" s="48"/>
      <c r="EU1204" s="48"/>
      <c r="EV1204" s="48"/>
      <c r="EW1204" s="48"/>
      <c r="EX1204" s="48"/>
      <c r="EY1204" s="48"/>
      <c r="EZ1204" s="48"/>
      <c r="FA1204" s="48"/>
      <c r="FB1204" s="48"/>
      <c r="FC1204" s="48"/>
      <c r="FD1204" s="48"/>
      <c r="FE1204" s="48"/>
      <c r="FF1204" s="48"/>
      <c r="FG1204" s="48"/>
      <c r="FH1204" s="48"/>
      <c r="FI1204" s="48"/>
      <c r="FJ1204" s="48"/>
      <c r="FK1204" s="48"/>
      <c r="FL1204" s="48"/>
      <c r="FM1204" s="48"/>
      <c r="FN1204" s="48"/>
      <c r="FO1204" s="48"/>
      <c r="FP1204" s="48"/>
      <c r="FQ1204" s="48"/>
      <c r="FR1204" s="48"/>
      <c r="FS1204" s="48"/>
      <c r="FT1204" s="48"/>
      <c r="FU1204" s="48"/>
      <c r="FV1204" s="48"/>
      <c r="FW1204" s="48"/>
      <c r="FX1204" s="48"/>
      <c r="FY1204" s="48"/>
      <c r="FZ1204" s="48"/>
      <c r="GA1204" s="48"/>
      <c r="GB1204" s="48"/>
      <c r="GC1204" s="48"/>
      <c r="GD1204" s="48"/>
      <c r="GE1204" s="48"/>
      <c r="GF1204" s="48"/>
      <c r="GG1204" s="48"/>
      <c r="GH1204" s="48"/>
      <c r="GI1204" s="48"/>
      <c r="GJ1204" s="48"/>
      <c r="GK1204" s="48"/>
      <c r="GL1204" s="48"/>
      <c r="GM1204" s="48"/>
      <c r="GN1204" s="48"/>
      <c r="GO1204" s="48"/>
      <c r="GP1204" s="48"/>
      <c r="GQ1204" s="48"/>
      <c r="GR1204" s="48"/>
      <c r="GS1204" s="48"/>
      <c r="GT1204" s="48"/>
      <c r="GU1204" s="48"/>
      <c r="GV1204" s="48"/>
      <c r="GW1204" s="48"/>
      <c r="GX1204" s="48"/>
      <c r="GY1204" s="48"/>
      <c r="GZ1204" s="48"/>
      <c r="HA1204" s="48"/>
      <c r="HB1204" s="48"/>
      <c r="HC1204" s="48"/>
      <c r="HD1204" s="48"/>
      <c r="HE1204" s="48"/>
      <c r="HF1204" s="48"/>
      <c r="HG1204" s="48"/>
      <c r="HH1204" s="48"/>
      <c r="HI1204" s="48"/>
      <c r="HJ1204" s="48"/>
      <c r="HK1204" s="48"/>
      <c r="HL1204" s="48"/>
      <c r="HM1204" s="48"/>
      <c r="HN1204" s="48"/>
      <c r="HO1204" s="48"/>
      <c r="HP1204" s="48"/>
      <c r="HQ1204" s="48"/>
      <c r="HR1204" s="48"/>
      <c r="HS1204" s="48"/>
      <c r="HT1204" s="48"/>
      <c r="HU1204" s="48"/>
      <c r="HV1204" s="48"/>
      <c r="HW1204" s="48"/>
      <c r="HX1204" s="48"/>
      <c r="HY1204" s="48"/>
      <c r="HZ1204" s="48"/>
      <c r="IA1204" s="48"/>
      <c r="IB1204" s="48"/>
      <c r="IC1204" s="48"/>
      <c r="ID1204" s="48"/>
      <c r="IE1204" s="48"/>
      <c r="IF1204" s="48"/>
      <c r="IG1204" s="48"/>
      <c r="IH1204" s="48"/>
      <c r="II1204" s="48"/>
      <c r="IJ1204" s="48"/>
      <c r="IK1204" s="48"/>
      <c r="IL1204" s="48"/>
      <c r="IM1204" s="48"/>
      <c r="IN1204" s="48"/>
      <c r="IO1204" s="48"/>
      <c r="IP1204" s="48"/>
      <c r="IQ1204" s="48"/>
      <c r="IR1204" s="48"/>
      <c r="IS1204" s="48"/>
      <c r="IT1204" s="48"/>
      <c r="IU1204" s="48"/>
      <c r="IV1204" s="48"/>
    </row>
    <row r="1205" spans="2:256" x14ac:dyDescent="0.2">
      <c r="B1205" s="48"/>
      <c r="C1205" s="48"/>
      <c r="D1205" s="48"/>
      <c r="E1205" s="48"/>
      <c r="F1205" s="48"/>
      <c r="G1205" s="48"/>
      <c r="H1205" s="48"/>
      <c r="I1205" s="48"/>
      <c r="J1205" s="48"/>
      <c r="K1205" s="48"/>
      <c r="O1205" s="48"/>
      <c r="P1205" s="48"/>
      <c r="Q1205" s="48"/>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c r="EF1205" s="48"/>
      <c r="EG1205" s="48"/>
      <c r="EH1205" s="48"/>
      <c r="EI1205" s="48"/>
      <c r="EJ1205" s="48"/>
      <c r="EK1205" s="48"/>
      <c r="EL1205" s="48"/>
      <c r="EM1205" s="48"/>
      <c r="EN1205" s="48"/>
      <c r="EO1205" s="48"/>
      <c r="EP1205" s="48"/>
      <c r="EQ1205" s="48"/>
      <c r="ER1205" s="48"/>
      <c r="ES1205" s="48"/>
      <c r="ET1205" s="48"/>
      <c r="EU1205" s="48"/>
      <c r="EV1205" s="48"/>
      <c r="EW1205" s="48"/>
      <c r="EX1205" s="48"/>
      <c r="EY1205" s="48"/>
      <c r="EZ1205" s="48"/>
      <c r="FA1205" s="48"/>
      <c r="FB1205" s="48"/>
      <c r="FC1205" s="48"/>
      <c r="FD1205" s="48"/>
      <c r="FE1205" s="48"/>
      <c r="FF1205" s="48"/>
      <c r="FG1205" s="48"/>
      <c r="FH1205" s="48"/>
      <c r="FI1205" s="48"/>
      <c r="FJ1205" s="48"/>
      <c r="FK1205" s="48"/>
      <c r="FL1205" s="48"/>
      <c r="FM1205" s="48"/>
      <c r="FN1205" s="48"/>
      <c r="FO1205" s="48"/>
      <c r="FP1205" s="48"/>
      <c r="FQ1205" s="48"/>
      <c r="FR1205" s="48"/>
      <c r="FS1205" s="48"/>
      <c r="FT1205" s="48"/>
      <c r="FU1205" s="48"/>
      <c r="FV1205" s="48"/>
      <c r="FW1205" s="48"/>
      <c r="FX1205" s="48"/>
      <c r="FY1205" s="48"/>
      <c r="FZ1205" s="48"/>
      <c r="GA1205" s="48"/>
      <c r="GB1205" s="48"/>
      <c r="GC1205" s="48"/>
      <c r="GD1205" s="48"/>
      <c r="GE1205" s="48"/>
      <c r="GF1205" s="48"/>
      <c r="GG1205" s="48"/>
      <c r="GH1205" s="48"/>
      <c r="GI1205" s="48"/>
      <c r="GJ1205" s="48"/>
      <c r="GK1205" s="48"/>
      <c r="GL1205" s="48"/>
      <c r="GM1205" s="48"/>
      <c r="GN1205" s="48"/>
      <c r="GO1205" s="48"/>
      <c r="GP1205" s="48"/>
      <c r="GQ1205" s="48"/>
      <c r="GR1205" s="48"/>
      <c r="GS1205" s="48"/>
      <c r="GT1205" s="48"/>
      <c r="GU1205" s="48"/>
      <c r="GV1205" s="48"/>
      <c r="GW1205" s="48"/>
      <c r="GX1205" s="48"/>
      <c r="GY1205" s="48"/>
      <c r="GZ1205" s="48"/>
      <c r="HA1205" s="48"/>
      <c r="HB1205" s="48"/>
      <c r="HC1205" s="48"/>
      <c r="HD1205" s="48"/>
      <c r="HE1205" s="48"/>
      <c r="HF1205" s="48"/>
      <c r="HG1205" s="48"/>
      <c r="HH1205" s="48"/>
      <c r="HI1205" s="48"/>
      <c r="HJ1205" s="48"/>
      <c r="HK1205" s="48"/>
      <c r="HL1205" s="48"/>
      <c r="HM1205" s="48"/>
      <c r="HN1205" s="48"/>
      <c r="HO1205" s="48"/>
      <c r="HP1205" s="48"/>
      <c r="HQ1205" s="48"/>
      <c r="HR1205" s="48"/>
      <c r="HS1205" s="48"/>
      <c r="HT1205" s="48"/>
      <c r="HU1205" s="48"/>
      <c r="HV1205" s="48"/>
      <c r="HW1205" s="48"/>
      <c r="HX1205" s="48"/>
      <c r="HY1205" s="48"/>
      <c r="HZ1205" s="48"/>
      <c r="IA1205" s="48"/>
      <c r="IB1205" s="48"/>
      <c r="IC1205" s="48"/>
      <c r="ID1205" s="48"/>
      <c r="IE1205" s="48"/>
      <c r="IF1205" s="48"/>
      <c r="IG1205" s="48"/>
      <c r="IH1205" s="48"/>
      <c r="II1205" s="48"/>
      <c r="IJ1205" s="48"/>
      <c r="IK1205" s="48"/>
      <c r="IL1205" s="48"/>
      <c r="IM1205" s="48"/>
      <c r="IN1205" s="48"/>
      <c r="IO1205" s="48"/>
      <c r="IP1205" s="48"/>
      <c r="IQ1205" s="48"/>
      <c r="IR1205" s="48"/>
      <c r="IS1205" s="48"/>
      <c r="IT1205" s="48"/>
      <c r="IU1205" s="48"/>
      <c r="IV1205" s="48"/>
    </row>
    <row r="1206" spans="2:256" x14ac:dyDescent="0.2">
      <c r="B1206" s="48"/>
      <c r="C1206" s="48"/>
      <c r="D1206" s="48"/>
      <c r="E1206" s="48"/>
      <c r="F1206" s="48"/>
      <c r="G1206" s="48"/>
      <c r="H1206" s="48"/>
      <c r="I1206" s="48"/>
      <c r="J1206" s="48"/>
      <c r="K1206" s="48"/>
      <c r="O1206" s="48"/>
      <c r="P1206" s="48"/>
      <c r="Q1206" s="48"/>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c r="EF1206" s="48"/>
      <c r="EG1206" s="48"/>
      <c r="EH1206" s="48"/>
      <c r="EI1206" s="48"/>
      <c r="EJ1206" s="48"/>
      <c r="EK1206" s="48"/>
      <c r="EL1206" s="48"/>
      <c r="EM1206" s="48"/>
      <c r="EN1206" s="48"/>
      <c r="EO1206" s="48"/>
      <c r="EP1206" s="48"/>
      <c r="EQ1206" s="48"/>
      <c r="ER1206" s="48"/>
      <c r="ES1206" s="48"/>
      <c r="ET1206" s="48"/>
      <c r="EU1206" s="48"/>
      <c r="EV1206" s="48"/>
      <c r="EW1206" s="48"/>
      <c r="EX1206" s="48"/>
      <c r="EY1206" s="48"/>
      <c r="EZ1206" s="48"/>
      <c r="FA1206" s="48"/>
      <c r="FB1206" s="48"/>
      <c r="FC1206" s="48"/>
      <c r="FD1206" s="48"/>
      <c r="FE1206" s="48"/>
      <c r="FF1206" s="48"/>
      <c r="FG1206" s="48"/>
      <c r="FH1206" s="48"/>
      <c r="FI1206" s="48"/>
      <c r="FJ1206" s="48"/>
      <c r="FK1206" s="48"/>
      <c r="FL1206" s="48"/>
      <c r="FM1206" s="48"/>
      <c r="FN1206" s="48"/>
      <c r="FO1206" s="48"/>
      <c r="FP1206" s="48"/>
      <c r="FQ1206" s="48"/>
      <c r="FR1206" s="48"/>
      <c r="FS1206" s="48"/>
      <c r="FT1206" s="48"/>
      <c r="FU1206" s="48"/>
      <c r="FV1206" s="48"/>
      <c r="FW1206" s="48"/>
      <c r="FX1206" s="48"/>
      <c r="FY1206" s="48"/>
      <c r="FZ1206" s="48"/>
      <c r="GA1206" s="48"/>
      <c r="GB1206" s="48"/>
      <c r="GC1206" s="48"/>
      <c r="GD1206" s="48"/>
      <c r="GE1206" s="48"/>
      <c r="GF1206" s="48"/>
      <c r="GG1206" s="48"/>
      <c r="GH1206" s="48"/>
      <c r="GI1206" s="48"/>
      <c r="GJ1206" s="48"/>
      <c r="GK1206" s="48"/>
      <c r="GL1206" s="48"/>
      <c r="GM1206" s="48"/>
      <c r="GN1206" s="48"/>
      <c r="GO1206" s="48"/>
      <c r="GP1206" s="48"/>
      <c r="GQ1206" s="48"/>
      <c r="GR1206" s="48"/>
      <c r="GS1206" s="48"/>
      <c r="GT1206" s="48"/>
      <c r="GU1206" s="48"/>
      <c r="GV1206" s="48"/>
      <c r="GW1206" s="48"/>
      <c r="GX1206" s="48"/>
      <c r="GY1206" s="48"/>
      <c r="GZ1206" s="48"/>
      <c r="HA1206" s="48"/>
      <c r="HB1206" s="48"/>
      <c r="HC1206" s="48"/>
      <c r="HD1206" s="48"/>
      <c r="HE1206" s="48"/>
      <c r="HF1206" s="48"/>
      <c r="HG1206" s="48"/>
      <c r="HH1206" s="48"/>
      <c r="HI1206" s="48"/>
      <c r="HJ1206" s="48"/>
      <c r="HK1206" s="48"/>
      <c r="HL1206" s="48"/>
      <c r="HM1206" s="48"/>
      <c r="HN1206" s="48"/>
      <c r="HO1206" s="48"/>
      <c r="HP1206" s="48"/>
      <c r="HQ1206" s="48"/>
      <c r="HR1206" s="48"/>
      <c r="HS1206" s="48"/>
      <c r="HT1206" s="48"/>
      <c r="HU1206" s="48"/>
      <c r="HV1206" s="48"/>
      <c r="HW1206" s="48"/>
      <c r="HX1206" s="48"/>
      <c r="HY1206" s="48"/>
      <c r="HZ1206" s="48"/>
      <c r="IA1206" s="48"/>
      <c r="IB1206" s="48"/>
      <c r="IC1206" s="48"/>
      <c r="ID1206" s="48"/>
      <c r="IE1206" s="48"/>
      <c r="IF1206" s="48"/>
      <c r="IG1206" s="48"/>
      <c r="IH1206" s="48"/>
      <c r="II1206" s="48"/>
      <c r="IJ1206" s="48"/>
      <c r="IK1206" s="48"/>
      <c r="IL1206" s="48"/>
      <c r="IM1206" s="48"/>
      <c r="IN1206" s="48"/>
      <c r="IO1206" s="48"/>
      <c r="IP1206" s="48"/>
      <c r="IQ1206" s="48"/>
      <c r="IR1206" s="48"/>
      <c r="IS1206" s="48"/>
      <c r="IT1206" s="48"/>
      <c r="IU1206" s="48"/>
      <c r="IV1206" s="48"/>
    </row>
    <row r="1207" spans="2:256" x14ac:dyDescent="0.2">
      <c r="B1207" s="48"/>
      <c r="C1207" s="48"/>
      <c r="D1207" s="48"/>
      <c r="E1207" s="48"/>
      <c r="F1207" s="48"/>
      <c r="G1207" s="48"/>
      <c r="H1207" s="48"/>
      <c r="I1207" s="48"/>
      <c r="J1207" s="48"/>
      <c r="K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c r="EF1207" s="48"/>
      <c r="EG1207" s="48"/>
      <c r="EH1207" s="48"/>
      <c r="EI1207" s="48"/>
      <c r="EJ1207" s="48"/>
      <c r="EK1207" s="48"/>
      <c r="EL1207" s="48"/>
      <c r="EM1207" s="48"/>
      <c r="EN1207" s="48"/>
      <c r="EO1207" s="48"/>
      <c r="EP1207" s="48"/>
      <c r="EQ1207" s="48"/>
      <c r="ER1207" s="48"/>
      <c r="ES1207" s="48"/>
      <c r="ET1207" s="48"/>
      <c r="EU1207" s="48"/>
      <c r="EV1207" s="48"/>
      <c r="EW1207" s="48"/>
      <c r="EX1207" s="48"/>
      <c r="EY1207" s="48"/>
      <c r="EZ1207" s="48"/>
      <c r="FA1207" s="48"/>
      <c r="FB1207" s="48"/>
      <c r="FC1207" s="48"/>
      <c r="FD1207" s="48"/>
      <c r="FE1207" s="48"/>
      <c r="FF1207" s="48"/>
      <c r="FG1207" s="48"/>
      <c r="FH1207" s="48"/>
      <c r="FI1207" s="48"/>
      <c r="FJ1207" s="48"/>
      <c r="FK1207" s="48"/>
      <c r="FL1207" s="48"/>
      <c r="FM1207" s="48"/>
      <c r="FN1207" s="48"/>
      <c r="FO1207" s="48"/>
      <c r="FP1207" s="48"/>
      <c r="FQ1207" s="48"/>
      <c r="FR1207" s="48"/>
      <c r="FS1207" s="48"/>
      <c r="FT1207" s="48"/>
      <c r="FU1207" s="48"/>
      <c r="FV1207" s="48"/>
      <c r="FW1207" s="48"/>
      <c r="FX1207" s="48"/>
      <c r="FY1207" s="48"/>
      <c r="FZ1207" s="48"/>
      <c r="GA1207" s="48"/>
      <c r="GB1207" s="48"/>
      <c r="GC1207" s="48"/>
      <c r="GD1207" s="48"/>
      <c r="GE1207" s="48"/>
      <c r="GF1207" s="48"/>
      <c r="GG1207" s="48"/>
      <c r="GH1207" s="48"/>
      <c r="GI1207" s="48"/>
      <c r="GJ1207" s="48"/>
      <c r="GK1207" s="48"/>
      <c r="GL1207" s="48"/>
      <c r="GM1207" s="48"/>
      <c r="GN1207" s="48"/>
      <c r="GO1207" s="48"/>
      <c r="GP1207" s="48"/>
      <c r="GQ1207" s="48"/>
      <c r="GR1207" s="48"/>
      <c r="GS1207" s="48"/>
      <c r="GT1207" s="48"/>
      <c r="GU1207" s="48"/>
      <c r="GV1207" s="48"/>
      <c r="GW1207" s="48"/>
      <c r="GX1207" s="48"/>
      <c r="GY1207" s="48"/>
      <c r="GZ1207" s="48"/>
      <c r="HA1207" s="48"/>
      <c r="HB1207" s="48"/>
      <c r="HC1207" s="48"/>
      <c r="HD1207" s="48"/>
      <c r="HE1207" s="48"/>
      <c r="HF1207" s="48"/>
      <c r="HG1207" s="48"/>
      <c r="HH1207" s="48"/>
      <c r="HI1207" s="48"/>
      <c r="HJ1207" s="48"/>
      <c r="HK1207" s="48"/>
      <c r="HL1207" s="48"/>
      <c r="HM1207" s="48"/>
      <c r="HN1207" s="48"/>
      <c r="HO1207" s="48"/>
      <c r="HP1207" s="48"/>
      <c r="HQ1207" s="48"/>
      <c r="HR1207" s="48"/>
      <c r="HS1207" s="48"/>
      <c r="HT1207" s="48"/>
      <c r="HU1207" s="48"/>
      <c r="HV1207" s="48"/>
      <c r="HW1207" s="48"/>
      <c r="HX1207" s="48"/>
      <c r="HY1207" s="48"/>
      <c r="HZ1207" s="48"/>
      <c r="IA1207" s="48"/>
      <c r="IB1207" s="48"/>
      <c r="IC1207" s="48"/>
      <c r="ID1207" s="48"/>
      <c r="IE1207" s="48"/>
      <c r="IF1207" s="48"/>
      <c r="IG1207" s="48"/>
      <c r="IH1207" s="48"/>
      <c r="II1207" s="48"/>
      <c r="IJ1207" s="48"/>
      <c r="IK1207" s="48"/>
      <c r="IL1207" s="48"/>
      <c r="IM1207" s="48"/>
      <c r="IN1207" s="48"/>
      <c r="IO1207" s="48"/>
      <c r="IP1207" s="48"/>
      <c r="IQ1207" s="48"/>
      <c r="IR1207" s="48"/>
      <c r="IS1207" s="48"/>
      <c r="IT1207" s="48"/>
      <c r="IU1207" s="48"/>
      <c r="IV1207" s="48"/>
    </row>
    <row r="1208" spans="2:256" x14ac:dyDescent="0.2">
      <c r="B1208" s="48"/>
      <c r="C1208" s="48"/>
      <c r="D1208" s="48"/>
      <c r="E1208" s="48"/>
      <c r="F1208" s="48"/>
      <c r="G1208" s="48"/>
      <c r="H1208" s="48"/>
      <c r="I1208" s="48"/>
      <c r="J1208" s="48"/>
      <c r="K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M1208" s="48"/>
      <c r="EN1208" s="48"/>
      <c r="EO1208" s="48"/>
      <c r="EP1208" s="48"/>
      <c r="EQ1208" s="48"/>
      <c r="ER1208" s="48"/>
      <c r="ES1208" s="48"/>
      <c r="ET1208" s="48"/>
      <c r="EU1208" s="48"/>
      <c r="EV1208" s="48"/>
      <c r="EW1208" s="48"/>
      <c r="EX1208" s="48"/>
      <c r="EY1208" s="48"/>
      <c r="EZ1208" s="48"/>
      <c r="FA1208" s="48"/>
      <c r="FB1208" s="48"/>
      <c r="FC1208" s="48"/>
      <c r="FD1208" s="48"/>
      <c r="FE1208" s="48"/>
      <c r="FF1208" s="48"/>
      <c r="FG1208" s="48"/>
      <c r="FH1208" s="48"/>
      <c r="FI1208" s="48"/>
      <c r="FJ1208" s="48"/>
      <c r="FK1208" s="48"/>
      <c r="FL1208" s="48"/>
      <c r="FM1208" s="48"/>
      <c r="FN1208" s="48"/>
      <c r="FO1208" s="48"/>
      <c r="FP1208" s="48"/>
      <c r="FQ1208" s="48"/>
      <c r="FR1208" s="48"/>
      <c r="FS1208" s="48"/>
      <c r="FT1208" s="48"/>
      <c r="FU1208" s="48"/>
      <c r="FV1208" s="48"/>
      <c r="FW1208" s="48"/>
      <c r="FX1208" s="48"/>
      <c r="FY1208" s="48"/>
      <c r="FZ1208" s="48"/>
      <c r="GA1208" s="48"/>
      <c r="GB1208" s="48"/>
      <c r="GC1208" s="48"/>
      <c r="GD1208" s="48"/>
      <c r="GE1208" s="48"/>
      <c r="GF1208" s="48"/>
      <c r="GG1208" s="48"/>
      <c r="GH1208" s="48"/>
      <c r="GI1208" s="48"/>
      <c r="GJ1208" s="48"/>
      <c r="GK1208" s="48"/>
      <c r="GL1208" s="48"/>
      <c r="GM1208" s="48"/>
      <c r="GN1208" s="48"/>
      <c r="GO1208" s="48"/>
      <c r="GP1208" s="48"/>
      <c r="GQ1208" s="48"/>
      <c r="GR1208" s="48"/>
      <c r="GS1208" s="48"/>
      <c r="GT1208" s="48"/>
      <c r="GU1208" s="48"/>
      <c r="GV1208" s="48"/>
      <c r="GW1208" s="48"/>
      <c r="GX1208" s="48"/>
      <c r="GY1208" s="48"/>
      <c r="GZ1208" s="48"/>
      <c r="HA1208" s="48"/>
      <c r="HB1208" s="48"/>
      <c r="HC1208" s="48"/>
      <c r="HD1208" s="48"/>
      <c r="HE1208" s="48"/>
      <c r="HF1208" s="48"/>
      <c r="HG1208" s="48"/>
      <c r="HH1208" s="48"/>
      <c r="HI1208" s="48"/>
      <c r="HJ1208" s="48"/>
      <c r="HK1208" s="48"/>
      <c r="HL1208" s="48"/>
      <c r="HM1208" s="48"/>
      <c r="HN1208" s="48"/>
      <c r="HO1208" s="48"/>
      <c r="HP1208" s="48"/>
      <c r="HQ1208" s="48"/>
      <c r="HR1208" s="48"/>
      <c r="HS1208" s="48"/>
      <c r="HT1208" s="48"/>
      <c r="HU1208" s="48"/>
      <c r="HV1208" s="48"/>
      <c r="HW1208" s="48"/>
      <c r="HX1208" s="48"/>
      <c r="HY1208" s="48"/>
      <c r="HZ1208" s="48"/>
      <c r="IA1208" s="48"/>
      <c r="IB1208" s="48"/>
      <c r="IC1208" s="48"/>
      <c r="ID1208" s="48"/>
      <c r="IE1208" s="48"/>
      <c r="IF1208" s="48"/>
      <c r="IG1208" s="48"/>
      <c r="IH1208" s="48"/>
      <c r="II1208" s="48"/>
      <c r="IJ1208" s="48"/>
      <c r="IK1208" s="48"/>
      <c r="IL1208" s="48"/>
      <c r="IM1208" s="48"/>
      <c r="IN1208" s="48"/>
      <c r="IO1208" s="48"/>
      <c r="IP1208" s="48"/>
      <c r="IQ1208" s="48"/>
      <c r="IR1208" s="48"/>
      <c r="IS1208" s="48"/>
      <c r="IT1208" s="48"/>
      <c r="IU1208" s="48"/>
      <c r="IV1208" s="48"/>
    </row>
    <row r="1209" spans="2:256" x14ac:dyDescent="0.2">
      <c r="B1209" s="48"/>
      <c r="C1209" s="48"/>
      <c r="D1209" s="48"/>
      <c r="E1209" s="48"/>
      <c r="F1209" s="48"/>
      <c r="G1209" s="48"/>
      <c r="H1209" s="48"/>
      <c r="I1209" s="48"/>
      <c r="J1209" s="48"/>
      <c r="K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M1209" s="48"/>
      <c r="EN1209" s="48"/>
      <c r="EO1209" s="48"/>
      <c r="EP1209" s="48"/>
      <c r="EQ1209" s="48"/>
      <c r="ER1209" s="48"/>
      <c r="ES1209" s="48"/>
      <c r="ET1209" s="48"/>
      <c r="EU1209" s="48"/>
      <c r="EV1209" s="48"/>
      <c r="EW1209" s="48"/>
      <c r="EX1209" s="48"/>
      <c r="EY1209" s="48"/>
      <c r="EZ1209" s="48"/>
      <c r="FA1209" s="48"/>
      <c r="FB1209" s="48"/>
      <c r="FC1209" s="48"/>
      <c r="FD1209" s="48"/>
      <c r="FE1209" s="48"/>
      <c r="FF1209" s="48"/>
      <c r="FG1209" s="48"/>
      <c r="FH1209" s="48"/>
      <c r="FI1209" s="48"/>
      <c r="FJ1209" s="48"/>
      <c r="FK1209" s="48"/>
      <c r="FL1209" s="48"/>
      <c r="FM1209" s="48"/>
      <c r="FN1209" s="48"/>
      <c r="FO1209" s="48"/>
      <c r="FP1209" s="48"/>
      <c r="FQ1209" s="48"/>
      <c r="FR1209" s="48"/>
      <c r="FS1209" s="48"/>
      <c r="FT1209" s="48"/>
      <c r="FU1209" s="48"/>
      <c r="FV1209" s="48"/>
      <c r="FW1209" s="48"/>
      <c r="FX1209" s="48"/>
      <c r="FY1209" s="48"/>
      <c r="FZ1209" s="48"/>
      <c r="GA1209" s="48"/>
      <c r="GB1209" s="48"/>
      <c r="GC1209" s="48"/>
      <c r="GD1209" s="48"/>
      <c r="GE1209" s="48"/>
      <c r="GF1209" s="48"/>
      <c r="GG1209" s="48"/>
      <c r="GH1209" s="48"/>
      <c r="GI1209" s="48"/>
      <c r="GJ1209" s="48"/>
      <c r="GK1209" s="48"/>
      <c r="GL1209" s="48"/>
      <c r="GM1209" s="48"/>
      <c r="GN1209" s="48"/>
      <c r="GO1209" s="48"/>
      <c r="GP1209" s="48"/>
      <c r="GQ1209" s="48"/>
      <c r="GR1209" s="48"/>
      <c r="GS1209" s="48"/>
      <c r="GT1209" s="48"/>
      <c r="GU1209" s="48"/>
      <c r="GV1209" s="48"/>
      <c r="GW1209" s="48"/>
      <c r="GX1209" s="48"/>
      <c r="GY1209" s="48"/>
      <c r="GZ1209" s="48"/>
      <c r="HA1209" s="48"/>
      <c r="HB1209" s="48"/>
      <c r="HC1209" s="48"/>
      <c r="HD1209" s="48"/>
      <c r="HE1209" s="48"/>
      <c r="HF1209" s="48"/>
      <c r="HG1209" s="48"/>
      <c r="HH1209" s="48"/>
      <c r="HI1209" s="48"/>
      <c r="HJ1209" s="48"/>
      <c r="HK1209" s="48"/>
      <c r="HL1209" s="48"/>
      <c r="HM1209" s="48"/>
      <c r="HN1209" s="48"/>
      <c r="HO1209" s="48"/>
      <c r="HP1209" s="48"/>
      <c r="HQ1209" s="48"/>
      <c r="HR1209" s="48"/>
      <c r="HS1209" s="48"/>
      <c r="HT1209" s="48"/>
      <c r="HU1209" s="48"/>
      <c r="HV1209" s="48"/>
      <c r="HW1209" s="48"/>
      <c r="HX1209" s="48"/>
      <c r="HY1209" s="48"/>
      <c r="HZ1209" s="48"/>
      <c r="IA1209" s="48"/>
      <c r="IB1209" s="48"/>
      <c r="IC1209" s="48"/>
      <c r="ID1209" s="48"/>
      <c r="IE1209" s="48"/>
      <c r="IF1209" s="48"/>
      <c r="IG1209" s="48"/>
      <c r="IH1209" s="48"/>
      <c r="II1209" s="48"/>
      <c r="IJ1209" s="48"/>
      <c r="IK1209" s="48"/>
      <c r="IL1209" s="48"/>
      <c r="IM1209" s="48"/>
      <c r="IN1209" s="48"/>
      <c r="IO1209" s="48"/>
      <c r="IP1209" s="48"/>
      <c r="IQ1209" s="48"/>
      <c r="IR1209" s="48"/>
      <c r="IS1209" s="48"/>
      <c r="IT1209" s="48"/>
      <c r="IU1209" s="48"/>
      <c r="IV1209" s="48"/>
    </row>
    <row r="1210" spans="2:256" x14ac:dyDescent="0.2">
      <c r="B1210" s="48"/>
      <c r="C1210" s="48"/>
      <c r="D1210" s="48"/>
      <c r="E1210" s="48"/>
      <c r="F1210" s="48"/>
      <c r="G1210" s="48"/>
      <c r="H1210" s="48"/>
      <c r="I1210" s="48"/>
      <c r="J1210" s="48"/>
      <c r="K1210" s="48"/>
      <c r="O1210" s="48"/>
      <c r="P1210" s="48"/>
      <c r="Q1210" s="48"/>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c r="EF1210" s="48"/>
      <c r="EG1210" s="48"/>
      <c r="EH1210" s="48"/>
      <c r="EI1210" s="48"/>
      <c r="EJ1210" s="48"/>
      <c r="EK1210" s="48"/>
      <c r="EL1210" s="48"/>
      <c r="EM1210" s="48"/>
      <c r="EN1210" s="48"/>
      <c r="EO1210" s="48"/>
      <c r="EP1210" s="48"/>
      <c r="EQ1210" s="48"/>
      <c r="ER1210" s="48"/>
      <c r="ES1210" s="48"/>
      <c r="ET1210" s="48"/>
      <c r="EU1210" s="48"/>
      <c r="EV1210" s="48"/>
      <c r="EW1210" s="48"/>
      <c r="EX1210" s="48"/>
      <c r="EY1210" s="48"/>
      <c r="EZ1210" s="48"/>
      <c r="FA1210" s="48"/>
      <c r="FB1210" s="48"/>
      <c r="FC1210" s="48"/>
      <c r="FD1210" s="48"/>
      <c r="FE1210" s="48"/>
      <c r="FF1210" s="48"/>
      <c r="FG1210" s="48"/>
      <c r="FH1210" s="48"/>
      <c r="FI1210" s="48"/>
      <c r="FJ1210" s="48"/>
      <c r="FK1210" s="48"/>
      <c r="FL1210" s="48"/>
      <c r="FM1210" s="48"/>
      <c r="FN1210" s="48"/>
      <c r="FO1210" s="48"/>
      <c r="FP1210" s="48"/>
      <c r="FQ1210" s="48"/>
      <c r="FR1210" s="48"/>
      <c r="FS1210" s="48"/>
      <c r="FT1210" s="48"/>
      <c r="FU1210" s="48"/>
      <c r="FV1210" s="48"/>
      <c r="FW1210" s="48"/>
      <c r="FX1210" s="48"/>
      <c r="FY1210" s="48"/>
      <c r="FZ1210" s="48"/>
      <c r="GA1210" s="48"/>
      <c r="GB1210" s="48"/>
      <c r="GC1210" s="48"/>
      <c r="GD1210" s="48"/>
      <c r="GE1210" s="48"/>
      <c r="GF1210" s="48"/>
      <c r="GG1210" s="48"/>
      <c r="GH1210" s="48"/>
      <c r="GI1210" s="48"/>
      <c r="GJ1210" s="48"/>
      <c r="GK1210" s="48"/>
      <c r="GL1210" s="48"/>
      <c r="GM1210" s="48"/>
      <c r="GN1210" s="48"/>
      <c r="GO1210" s="48"/>
      <c r="GP1210" s="48"/>
      <c r="GQ1210" s="48"/>
      <c r="GR1210" s="48"/>
      <c r="GS1210" s="48"/>
      <c r="GT1210" s="48"/>
      <c r="GU1210" s="48"/>
      <c r="GV1210" s="48"/>
      <c r="GW1210" s="48"/>
      <c r="GX1210" s="48"/>
      <c r="GY1210" s="48"/>
      <c r="GZ1210" s="48"/>
      <c r="HA1210" s="48"/>
      <c r="HB1210" s="48"/>
      <c r="HC1210" s="48"/>
      <c r="HD1210" s="48"/>
      <c r="HE1210" s="48"/>
      <c r="HF1210" s="48"/>
      <c r="HG1210" s="48"/>
      <c r="HH1210" s="48"/>
      <c r="HI1210" s="48"/>
      <c r="HJ1210" s="48"/>
      <c r="HK1210" s="48"/>
      <c r="HL1210" s="48"/>
      <c r="HM1210" s="48"/>
      <c r="HN1210" s="48"/>
      <c r="HO1210" s="48"/>
      <c r="HP1210" s="48"/>
      <c r="HQ1210" s="48"/>
      <c r="HR1210" s="48"/>
      <c r="HS1210" s="48"/>
      <c r="HT1210" s="48"/>
      <c r="HU1210" s="48"/>
      <c r="HV1210" s="48"/>
      <c r="HW1210" s="48"/>
      <c r="HX1210" s="48"/>
      <c r="HY1210" s="48"/>
      <c r="HZ1210" s="48"/>
      <c r="IA1210" s="48"/>
      <c r="IB1210" s="48"/>
      <c r="IC1210" s="48"/>
      <c r="ID1210" s="48"/>
      <c r="IE1210" s="48"/>
      <c r="IF1210" s="48"/>
      <c r="IG1210" s="48"/>
      <c r="IH1210" s="48"/>
      <c r="II1210" s="48"/>
      <c r="IJ1210" s="48"/>
      <c r="IK1210" s="48"/>
      <c r="IL1210" s="48"/>
      <c r="IM1210" s="48"/>
      <c r="IN1210" s="48"/>
      <c r="IO1210" s="48"/>
      <c r="IP1210" s="48"/>
      <c r="IQ1210" s="48"/>
      <c r="IR1210" s="48"/>
      <c r="IS1210" s="48"/>
      <c r="IT1210" s="48"/>
      <c r="IU1210" s="48"/>
      <c r="IV1210" s="48"/>
    </row>
    <row r="1211" spans="2:256" x14ac:dyDescent="0.2">
      <c r="B1211" s="48"/>
      <c r="C1211" s="48"/>
      <c r="D1211" s="48"/>
      <c r="E1211" s="48"/>
      <c r="F1211" s="48"/>
      <c r="G1211" s="48"/>
      <c r="H1211" s="48"/>
      <c r="I1211" s="48"/>
      <c r="J1211" s="48"/>
      <c r="K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M1211" s="48"/>
      <c r="EN1211" s="48"/>
      <c r="EO1211" s="48"/>
      <c r="EP1211" s="48"/>
      <c r="EQ1211" s="48"/>
      <c r="ER1211" s="48"/>
      <c r="ES1211" s="48"/>
      <c r="ET1211" s="48"/>
      <c r="EU1211" s="48"/>
      <c r="EV1211" s="48"/>
      <c r="EW1211" s="48"/>
      <c r="EX1211" s="48"/>
      <c r="EY1211" s="48"/>
      <c r="EZ1211" s="48"/>
      <c r="FA1211" s="48"/>
      <c r="FB1211" s="48"/>
      <c r="FC1211" s="48"/>
      <c r="FD1211" s="48"/>
      <c r="FE1211" s="48"/>
      <c r="FF1211" s="48"/>
      <c r="FG1211" s="48"/>
      <c r="FH1211" s="48"/>
      <c r="FI1211" s="48"/>
      <c r="FJ1211" s="48"/>
      <c r="FK1211" s="48"/>
      <c r="FL1211" s="48"/>
      <c r="FM1211" s="48"/>
      <c r="FN1211" s="48"/>
      <c r="FO1211" s="48"/>
      <c r="FP1211" s="48"/>
      <c r="FQ1211" s="48"/>
      <c r="FR1211" s="48"/>
      <c r="FS1211" s="48"/>
      <c r="FT1211" s="48"/>
      <c r="FU1211" s="48"/>
      <c r="FV1211" s="48"/>
      <c r="FW1211" s="48"/>
      <c r="FX1211" s="48"/>
      <c r="FY1211" s="48"/>
      <c r="FZ1211" s="48"/>
      <c r="GA1211" s="48"/>
      <c r="GB1211" s="48"/>
      <c r="GC1211" s="48"/>
      <c r="GD1211" s="48"/>
      <c r="GE1211" s="48"/>
      <c r="GF1211" s="48"/>
      <c r="GG1211" s="48"/>
      <c r="GH1211" s="48"/>
      <c r="GI1211" s="48"/>
      <c r="GJ1211" s="48"/>
      <c r="GK1211" s="48"/>
      <c r="GL1211" s="48"/>
      <c r="GM1211" s="48"/>
      <c r="GN1211" s="48"/>
      <c r="GO1211" s="48"/>
      <c r="GP1211" s="48"/>
      <c r="GQ1211" s="48"/>
      <c r="GR1211" s="48"/>
      <c r="GS1211" s="48"/>
      <c r="GT1211" s="48"/>
      <c r="GU1211" s="48"/>
      <c r="GV1211" s="48"/>
      <c r="GW1211" s="48"/>
      <c r="GX1211" s="48"/>
      <c r="GY1211" s="48"/>
      <c r="GZ1211" s="48"/>
      <c r="HA1211" s="48"/>
      <c r="HB1211" s="48"/>
      <c r="HC1211" s="48"/>
      <c r="HD1211" s="48"/>
      <c r="HE1211" s="48"/>
      <c r="HF1211" s="48"/>
      <c r="HG1211" s="48"/>
      <c r="HH1211" s="48"/>
      <c r="HI1211" s="48"/>
      <c r="HJ1211" s="48"/>
      <c r="HK1211" s="48"/>
      <c r="HL1211" s="48"/>
      <c r="HM1211" s="48"/>
      <c r="HN1211" s="48"/>
      <c r="HO1211" s="48"/>
      <c r="HP1211" s="48"/>
      <c r="HQ1211" s="48"/>
      <c r="HR1211" s="48"/>
      <c r="HS1211" s="48"/>
      <c r="HT1211" s="48"/>
      <c r="HU1211" s="48"/>
      <c r="HV1211" s="48"/>
      <c r="HW1211" s="48"/>
      <c r="HX1211" s="48"/>
      <c r="HY1211" s="48"/>
      <c r="HZ1211" s="48"/>
      <c r="IA1211" s="48"/>
      <c r="IB1211" s="48"/>
      <c r="IC1211" s="48"/>
      <c r="ID1211" s="48"/>
      <c r="IE1211" s="48"/>
      <c r="IF1211" s="48"/>
      <c r="IG1211" s="48"/>
      <c r="IH1211" s="48"/>
      <c r="II1211" s="48"/>
      <c r="IJ1211" s="48"/>
      <c r="IK1211" s="48"/>
      <c r="IL1211" s="48"/>
      <c r="IM1211" s="48"/>
      <c r="IN1211" s="48"/>
      <c r="IO1211" s="48"/>
      <c r="IP1211" s="48"/>
      <c r="IQ1211" s="48"/>
      <c r="IR1211" s="48"/>
      <c r="IS1211" s="48"/>
      <c r="IT1211" s="48"/>
      <c r="IU1211" s="48"/>
      <c r="IV1211" s="48"/>
    </row>
    <row r="1212" spans="2:256" x14ac:dyDescent="0.2">
      <c r="B1212" s="48"/>
      <c r="C1212" s="48"/>
      <c r="D1212" s="48"/>
      <c r="E1212" s="48"/>
      <c r="F1212" s="48"/>
      <c r="G1212" s="48"/>
      <c r="H1212" s="48"/>
      <c r="I1212" s="48"/>
      <c r="J1212" s="48"/>
      <c r="K1212" s="48"/>
      <c r="O1212" s="48"/>
      <c r="P1212" s="48"/>
      <c r="Q1212" s="48"/>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c r="EF1212" s="48"/>
      <c r="EG1212" s="48"/>
      <c r="EH1212" s="48"/>
      <c r="EI1212" s="48"/>
      <c r="EJ1212" s="48"/>
      <c r="EK1212" s="48"/>
      <c r="EL1212" s="48"/>
      <c r="EM1212" s="48"/>
      <c r="EN1212" s="48"/>
      <c r="EO1212" s="48"/>
      <c r="EP1212" s="48"/>
      <c r="EQ1212" s="48"/>
      <c r="ER1212" s="48"/>
      <c r="ES1212" s="48"/>
      <c r="ET1212" s="48"/>
      <c r="EU1212" s="48"/>
      <c r="EV1212" s="48"/>
      <c r="EW1212" s="48"/>
      <c r="EX1212" s="48"/>
      <c r="EY1212" s="48"/>
      <c r="EZ1212" s="48"/>
      <c r="FA1212" s="48"/>
      <c r="FB1212" s="48"/>
      <c r="FC1212" s="48"/>
      <c r="FD1212" s="48"/>
      <c r="FE1212" s="48"/>
      <c r="FF1212" s="48"/>
      <c r="FG1212" s="48"/>
      <c r="FH1212" s="48"/>
      <c r="FI1212" s="48"/>
      <c r="FJ1212" s="48"/>
      <c r="FK1212" s="48"/>
      <c r="FL1212" s="48"/>
      <c r="FM1212" s="48"/>
      <c r="FN1212" s="48"/>
      <c r="FO1212" s="48"/>
      <c r="FP1212" s="48"/>
      <c r="FQ1212" s="48"/>
      <c r="FR1212" s="48"/>
      <c r="FS1212" s="48"/>
      <c r="FT1212" s="48"/>
      <c r="FU1212" s="48"/>
      <c r="FV1212" s="48"/>
      <c r="FW1212" s="48"/>
      <c r="FX1212" s="48"/>
      <c r="FY1212" s="48"/>
      <c r="FZ1212" s="48"/>
      <c r="GA1212" s="48"/>
      <c r="GB1212" s="48"/>
      <c r="GC1212" s="48"/>
      <c r="GD1212" s="48"/>
      <c r="GE1212" s="48"/>
      <c r="GF1212" s="48"/>
      <c r="GG1212" s="48"/>
      <c r="GH1212" s="48"/>
      <c r="GI1212" s="48"/>
      <c r="GJ1212" s="48"/>
      <c r="GK1212" s="48"/>
      <c r="GL1212" s="48"/>
      <c r="GM1212" s="48"/>
      <c r="GN1212" s="48"/>
      <c r="GO1212" s="48"/>
      <c r="GP1212" s="48"/>
      <c r="GQ1212" s="48"/>
      <c r="GR1212" s="48"/>
      <c r="GS1212" s="48"/>
      <c r="GT1212" s="48"/>
      <c r="GU1212" s="48"/>
      <c r="GV1212" s="48"/>
      <c r="GW1212" s="48"/>
      <c r="GX1212" s="48"/>
      <c r="GY1212" s="48"/>
      <c r="GZ1212" s="48"/>
      <c r="HA1212" s="48"/>
      <c r="HB1212" s="48"/>
      <c r="HC1212" s="48"/>
      <c r="HD1212" s="48"/>
      <c r="HE1212" s="48"/>
      <c r="HF1212" s="48"/>
      <c r="HG1212" s="48"/>
      <c r="HH1212" s="48"/>
      <c r="HI1212" s="48"/>
      <c r="HJ1212" s="48"/>
      <c r="HK1212" s="48"/>
      <c r="HL1212" s="48"/>
      <c r="HM1212" s="48"/>
      <c r="HN1212" s="48"/>
      <c r="HO1212" s="48"/>
      <c r="HP1212" s="48"/>
      <c r="HQ1212" s="48"/>
      <c r="HR1212" s="48"/>
      <c r="HS1212" s="48"/>
      <c r="HT1212" s="48"/>
      <c r="HU1212" s="48"/>
      <c r="HV1212" s="48"/>
      <c r="HW1212" s="48"/>
      <c r="HX1212" s="48"/>
      <c r="HY1212" s="48"/>
      <c r="HZ1212" s="48"/>
      <c r="IA1212" s="48"/>
      <c r="IB1212" s="48"/>
      <c r="IC1212" s="48"/>
      <c r="ID1212" s="48"/>
      <c r="IE1212" s="48"/>
      <c r="IF1212" s="48"/>
      <c r="IG1212" s="48"/>
      <c r="IH1212" s="48"/>
      <c r="II1212" s="48"/>
      <c r="IJ1212" s="48"/>
      <c r="IK1212" s="48"/>
      <c r="IL1212" s="48"/>
      <c r="IM1212" s="48"/>
      <c r="IN1212" s="48"/>
      <c r="IO1212" s="48"/>
      <c r="IP1212" s="48"/>
      <c r="IQ1212" s="48"/>
      <c r="IR1212" s="48"/>
      <c r="IS1212" s="48"/>
      <c r="IT1212" s="48"/>
      <c r="IU1212" s="48"/>
      <c r="IV1212" s="48"/>
    </row>
    <row r="1213" spans="2:256" x14ac:dyDescent="0.2">
      <c r="B1213" s="48"/>
      <c r="C1213" s="48"/>
      <c r="D1213" s="48"/>
      <c r="E1213" s="48"/>
      <c r="F1213" s="48"/>
      <c r="G1213" s="48"/>
      <c r="H1213" s="48"/>
      <c r="I1213" s="48"/>
      <c r="J1213" s="48"/>
      <c r="K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c r="EF1213" s="48"/>
      <c r="EG1213" s="48"/>
      <c r="EH1213" s="48"/>
      <c r="EI1213" s="48"/>
      <c r="EJ1213" s="48"/>
      <c r="EK1213" s="48"/>
      <c r="EL1213" s="48"/>
      <c r="EM1213" s="48"/>
      <c r="EN1213" s="48"/>
      <c r="EO1213" s="48"/>
      <c r="EP1213" s="48"/>
      <c r="EQ1213" s="48"/>
      <c r="ER1213" s="48"/>
      <c r="ES1213" s="48"/>
      <c r="ET1213" s="48"/>
      <c r="EU1213" s="48"/>
      <c r="EV1213" s="48"/>
      <c r="EW1213" s="48"/>
      <c r="EX1213" s="48"/>
      <c r="EY1213" s="48"/>
      <c r="EZ1213" s="48"/>
      <c r="FA1213" s="48"/>
      <c r="FB1213" s="48"/>
      <c r="FC1213" s="48"/>
      <c r="FD1213" s="48"/>
      <c r="FE1213" s="48"/>
      <c r="FF1213" s="48"/>
      <c r="FG1213" s="48"/>
      <c r="FH1213" s="48"/>
      <c r="FI1213" s="48"/>
      <c r="FJ1213" s="48"/>
      <c r="FK1213" s="48"/>
      <c r="FL1213" s="48"/>
      <c r="FM1213" s="48"/>
      <c r="FN1213" s="48"/>
      <c r="FO1213" s="48"/>
      <c r="FP1213" s="48"/>
      <c r="FQ1213" s="48"/>
      <c r="FR1213" s="48"/>
      <c r="FS1213" s="48"/>
      <c r="FT1213" s="48"/>
      <c r="FU1213" s="48"/>
      <c r="FV1213" s="48"/>
      <c r="FW1213" s="48"/>
      <c r="FX1213" s="48"/>
      <c r="FY1213" s="48"/>
      <c r="FZ1213" s="48"/>
      <c r="GA1213" s="48"/>
      <c r="GB1213" s="48"/>
      <c r="GC1213" s="48"/>
      <c r="GD1213" s="48"/>
      <c r="GE1213" s="48"/>
      <c r="GF1213" s="48"/>
      <c r="GG1213" s="48"/>
      <c r="GH1213" s="48"/>
      <c r="GI1213" s="48"/>
      <c r="GJ1213" s="48"/>
      <c r="GK1213" s="48"/>
      <c r="GL1213" s="48"/>
      <c r="GM1213" s="48"/>
      <c r="GN1213" s="48"/>
      <c r="GO1213" s="48"/>
      <c r="GP1213" s="48"/>
      <c r="GQ1213" s="48"/>
      <c r="GR1213" s="48"/>
      <c r="GS1213" s="48"/>
      <c r="GT1213" s="48"/>
      <c r="GU1213" s="48"/>
      <c r="GV1213" s="48"/>
      <c r="GW1213" s="48"/>
      <c r="GX1213" s="48"/>
      <c r="GY1213" s="48"/>
      <c r="GZ1213" s="48"/>
      <c r="HA1213" s="48"/>
      <c r="HB1213" s="48"/>
      <c r="HC1213" s="48"/>
      <c r="HD1213" s="48"/>
      <c r="HE1213" s="48"/>
      <c r="HF1213" s="48"/>
      <c r="HG1213" s="48"/>
      <c r="HH1213" s="48"/>
      <c r="HI1213" s="48"/>
      <c r="HJ1213" s="48"/>
      <c r="HK1213" s="48"/>
      <c r="HL1213" s="48"/>
      <c r="HM1213" s="48"/>
      <c r="HN1213" s="48"/>
      <c r="HO1213" s="48"/>
      <c r="HP1213" s="48"/>
      <c r="HQ1213" s="48"/>
      <c r="HR1213" s="48"/>
      <c r="HS1213" s="48"/>
      <c r="HT1213" s="48"/>
      <c r="HU1213" s="48"/>
      <c r="HV1213" s="48"/>
      <c r="HW1213" s="48"/>
      <c r="HX1213" s="48"/>
      <c r="HY1213" s="48"/>
      <c r="HZ1213" s="48"/>
      <c r="IA1213" s="48"/>
      <c r="IB1213" s="48"/>
      <c r="IC1213" s="48"/>
      <c r="ID1213" s="48"/>
      <c r="IE1213" s="48"/>
      <c r="IF1213" s="48"/>
      <c r="IG1213" s="48"/>
      <c r="IH1213" s="48"/>
      <c r="II1213" s="48"/>
      <c r="IJ1213" s="48"/>
      <c r="IK1213" s="48"/>
      <c r="IL1213" s="48"/>
      <c r="IM1213" s="48"/>
      <c r="IN1213" s="48"/>
      <c r="IO1213" s="48"/>
      <c r="IP1213" s="48"/>
      <c r="IQ1213" s="48"/>
      <c r="IR1213" s="48"/>
      <c r="IS1213" s="48"/>
      <c r="IT1213" s="48"/>
      <c r="IU1213" s="48"/>
      <c r="IV1213" s="48"/>
    </row>
    <row r="1214" spans="2:256" x14ac:dyDescent="0.2">
      <c r="B1214" s="48"/>
      <c r="C1214" s="48"/>
      <c r="D1214" s="48"/>
      <c r="E1214" s="48"/>
      <c r="F1214" s="48"/>
      <c r="G1214" s="48"/>
      <c r="H1214" s="48"/>
      <c r="I1214" s="48"/>
      <c r="J1214" s="48"/>
      <c r="K1214" s="48"/>
      <c r="O1214" s="48"/>
      <c r="P1214" s="48"/>
      <c r="Q1214" s="48"/>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M1214" s="48"/>
      <c r="EN1214" s="48"/>
      <c r="EO1214" s="48"/>
      <c r="EP1214" s="48"/>
      <c r="EQ1214" s="48"/>
      <c r="ER1214" s="48"/>
      <c r="ES1214" s="48"/>
      <c r="ET1214" s="48"/>
      <c r="EU1214" s="48"/>
      <c r="EV1214" s="48"/>
      <c r="EW1214" s="48"/>
      <c r="EX1214" s="48"/>
      <c r="EY1214" s="48"/>
      <c r="EZ1214" s="48"/>
      <c r="FA1214" s="48"/>
      <c r="FB1214" s="48"/>
      <c r="FC1214" s="48"/>
      <c r="FD1214" s="48"/>
      <c r="FE1214" s="48"/>
      <c r="FF1214" s="48"/>
      <c r="FG1214" s="48"/>
      <c r="FH1214" s="48"/>
      <c r="FI1214" s="48"/>
      <c r="FJ1214" s="48"/>
      <c r="FK1214" s="48"/>
      <c r="FL1214" s="48"/>
      <c r="FM1214" s="48"/>
      <c r="FN1214" s="48"/>
      <c r="FO1214" s="48"/>
      <c r="FP1214" s="48"/>
      <c r="FQ1214" s="48"/>
      <c r="FR1214" s="48"/>
      <c r="FS1214" s="48"/>
      <c r="FT1214" s="48"/>
      <c r="FU1214" s="48"/>
      <c r="FV1214" s="48"/>
      <c r="FW1214" s="48"/>
      <c r="FX1214" s="48"/>
      <c r="FY1214" s="48"/>
      <c r="FZ1214" s="48"/>
      <c r="GA1214" s="48"/>
      <c r="GB1214" s="48"/>
      <c r="GC1214" s="48"/>
      <c r="GD1214" s="48"/>
      <c r="GE1214" s="48"/>
      <c r="GF1214" s="48"/>
      <c r="GG1214" s="48"/>
      <c r="GH1214" s="48"/>
      <c r="GI1214" s="48"/>
      <c r="GJ1214" s="48"/>
      <c r="GK1214" s="48"/>
      <c r="GL1214" s="48"/>
      <c r="GM1214" s="48"/>
      <c r="GN1214" s="48"/>
      <c r="GO1214" s="48"/>
      <c r="GP1214" s="48"/>
      <c r="GQ1214" s="48"/>
      <c r="GR1214" s="48"/>
      <c r="GS1214" s="48"/>
      <c r="GT1214" s="48"/>
      <c r="GU1214" s="48"/>
      <c r="GV1214" s="48"/>
      <c r="GW1214" s="48"/>
      <c r="GX1214" s="48"/>
      <c r="GY1214" s="48"/>
      <c r="GZ1214" s="48"/>
      <c r="HA1214" s="48"/>
      <c r="HB1214" s="48"/>
      <c r="HC1214" s="48"/>
      <c r="HD1214" s="48"/>
      <c r="HE1214" s="48"/>
      <c r="HF1214" s="48"/>
      <c r="HG1214" s="48"/>
      <c r="HH1214" s="48"/>
      <c r="HI1214" s="48"/>
      <c r="HJ1214" s="48"/>
      <c r="HK1214" s="48"/>
      <c r="HL1214" s="48"/>
      <c r="HM1214" s="48"/>
      <c r="HN1214" s="48"/>
      <c r="HO1214" s="48"/>
      <c r="HP1214" s="48"/>
      <c r="HQ1214" s="48"/>
      <c r="HR1214" s="48"/>
      <c r="HS1214" s="48"/>
      <c r="HT1214" s="48"/>
      <c r="HU1214" s="48"/>
      <c r="HV1214" s="48"/>
      <c r="HW1214" s="48"/>
      <c r="HX1214" s="48"/>
      <c r="HY1214" s="48"/>
      <c r="HZ1214" s="48"/>
      <c r="IA1214" s="48"/>
      <c r="IB1214" s="48"/>
      <c r="IC1214" s="48"/>
      <c r="ID1214" s="48"/>
      <c r="IE1214" s="48"/>
      <c r="IF1214" s="48"/>
      <c r="IG1214" s="48"/>
      <c r="IH1214" s="48"/>
      <c r="II1214" s="48"/>
      <c r="IJ1214" s="48"/>
      <c r="IK1214" s="48"/>
      <c r="IL1214" s="48"/>
      <c r="IM1214" s="48"/>
      <c r="IN1214" s="48"/>
      <c r="IO1214" s="48"/>
      <c r="IP1214" s="48"/>
      <c r="IQ1214" s="48"/>
      <c r="IR1214" s="48"/>
      <c r="IS1214" s="48"/>
      <c r="IT1214" s="48"/>
      <c r="IU1214" s="48"/>
      <c r="IV1214" s="48"/>
    </row>
    <row r="1215" spans="2:256" x14ac:dyDescent="0.2">
      <c r="B1215" s="48"/>
      <c r="C1215" s="48"/>
      <c r="D1215" s="48"/>
      <c r="E1215" s="48"/>
      <c r="F1215" s="48"/>
      <c r="G1215" s="48"/>
      <c r="H1215" s="48"/>
      <c r="I1215" s="48"/>
      <c r="J1215" s="48"/>
      <c r="K1215" s="48"/>
      <c r="O1215" s="48"/>
      <c r="P1215" s="48"/>
      <c r="Q1215" s="48"/>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c r="AW1215" s="48"/>
      <c r="AX1215" s="48"/>
      <c r="AY1215" s="48"/>
      <c r="AZ1215" s="48"/>
      <c r="BA1215" s="48"/>
      <c r="BB1215" s="48"/>
      <c r="BC1215" s="48"/>
      <c r="BD1215" s="48"/>
      <c r="BE1215" s="48"/>
      <c r="BF1215" s="48"/>
      <c r="BG1215" s="48"/>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c r="EF1215" s="48"/>
      <c r="EG1215" s="48"/>
      <c r="EH1215" s="48"/>
      <c r="EI1215" s="48"/>
      <c r="EJ1215" s="48"/>
      <c r="EK1215" s="48"/>
      <c r="EL1215" s="48"/>
      <c r="EM1215" s="48"/>
      <c r="EN1215" s="48"/>
      <c r="EO1215" s="48"/>
      <c r="EP1215" s="48"/>
      <c r="EQ1215" s="48"/>
      <c r="ER1215" s="48"/>
      <c r="ES1215" s="48"/>
      <c r="ET1215" s="48"/>
      <c r="EU1215" s="48"/>
      <c r="EV1215" s="48"/>
      <c r="EW1215" s="48"/>
      <c r="EX1215" s="48"/>
      <c r="EY1215" s="48"/>
      <c r="EZ1215" s="48"/>
      <c r="FA1215" s="48"/>
      <c r="FB1215" s="48"/>
      <c r="FC1215" s="48"/>
      <c r="FD1215" s="48"/>
      <c r="FE1215" s="48"/>
      <c r="FF1215" s="48"/>
      <c r="FG1215" s="48"/>
      <c r="FH1215" s="48"/>
      <c r="FI1215" s="48"/>
      <c r="FJ1215" s="48"/>
      <c r="FK1215" s="48"/>
      <c r="FL1215" s="48"/>
      <c r="FM1215" s="48"/>
      <c r="FN1215" s="48"/>
      <c r="FO1215" s="48"/>
      <c r="FP1215" s="48"/>
      <c r="FQ1215" s="48"/>
      <c r="FR1215" s="48"/>
      <c r="FS1215" s="48"/>
      <c r="FT1215" s="48"/>
      <c r="FU1215" s="48"/>
      <c r="FV1215" s="48"/>
      <c r="FW1215" s="48"/>
      <c r="FX1215" s="48"/>
      <c r="FY1215" s="48"/>
      <c r="FZ1215" s="48"/>
      <c r="GA1215" s="48"/>
      <c r="GB1215" s="48"/>
      <c r="GC1215" s="48"/>
      <c r="GD1215" s="48"/>
      <c r="GE1215" s="48"/>
      <c r="GF1215" s="48"/>
      <c r="GG1215" s="48"/>
      <c r="GH1215" s="48"/>
      <c r="GI1215" s="48"/>
      <c r="GJ1215" s="48"/>
      <c r="GK1215" s="48"/>
      <c r="GL1215" s="48"/>
      <c r="GM1215" s="48"/>
      <c r="GN1215" s="48"/>
      <c r="GO1215" s="48"/>
      <c r="GP1215" s="48"/>
      <c r="GQ1215" s="48"/>
      <c r="GR1215" s="48"/>
      <c r="GS1215" s="48"/>
      <c r="GT1215" s="48"/>
      <c r="GU1215" s="48"/>
      <c r="GV1215" s="48"/>
      <c r="GW1215" s="48"/>
      <c r="GX1215" s="48"/>
      <c r="GY1215" s="48"/>
      <c r="GZ1215" s="48"/>
      <c r="HA1215" s="48"/>
      <c r="HB1215" s="48"/>
      <c r="HC1215" s="48"/>
      <c r="HD1215" s="48"/>
      <c r="HE1215" s="48"/>
      <c r="HF1215" s="48"/>
      <c r="HG1215" s="48"/>
      <c r="HH1215" s="48"/>
      <c r="HI1215" s="48"/>
      <c r="HJ1215" s="48"/>
      <c r="HK1215" s="48"/>
      <c r="HL1215" s="48"/>
      <c r="HM1215" s="48"/>
      <c r="HN1215" s="48"/>
      <c r="HO1215" s="48"/>
      <c r="HP1215" s="48"/>
      <c r="HQ1215" s="48"/>
      <c r="HR1215" s="48"/>
      <c r="HS1215" s="48"/>
      <c r="HT1215" s="48"/>
      <c r="HU1215" s="48"/>
      <c r="HV1215" s="48"/>
      <c r="HW1215" s="48"/>
      <c r="HX1215" s="48"/>
      <c r="HY1215" s="48"/>
      <c r="HZ1215" s="48"/>
      <c r="IA1215" s="48"/>
      <c r="IB1215" s="48"/>
      <c r="IC1215" s="48"/>
      <c r="ID1215" s="48"/>
      <c r="IE1215" s="48"/>
      <c r="IF1215" s="48"/>
      <c r="IG1215" s="48"/>
      <c r="IH1215" s="48"/>
      <c r="II1215" s="48"/>
      <c r="IJ1215" s="48"/>
      <c r="IK1215" s="48"/>
      <c r="IL1215" s="48"/>
      <c r="IM1215" s="48"/>
      <c r="IN1215" s="48"/>
      <c r="IO1215" s="48"/>
      <c r="IP1215" s="48"/>
      <c r="IQ1215" s="48"/>
      <c r="IR1215" s="48"/>
      <c r="IS1215" s="48"/>
      <c r="IT1215" s="48"/>
      <c r="IU1215" s="48"/>
      <c r="IV1215" s="48"/>
    </row>
    <row r="1216" spans="2:256" x14ac:dyDescent="0.2">
      <c r="B1216" s="48"/>
      <c r="C1216" s="48"/>
      <c r="D1216" s="48"/>
      <c r="E1216" s="48"/>
      <c r="F1216" s="48"/>
      <c r="G1216" s="48"/>
      <c r="H1216" s="48"/>
      <c r="I1216" s="48"/>
      <c r="J1216" s="48"/>
      <c r="K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c r="EJ1216" s="48"/>
      <c r="EK1216" s="48"/>
      <c r="EL1216" s="48"/>
      <c r="EM1216" s="48"/>
      <c r="EN1216" s="48"/>
      <c r="EO1216" s="48"/>
      <c r="EP1216" s="48"/>
      <c r="EQ1216" s="48"/>
      <c r="ER1216" s="48"/>
      <c r="ES1216" s="48"/>
      <c r="ET1216" s="48"/>
      <c r="EU1216" s="48"/>
      <c r="EV1216" s="48"/>
      <c r="EW1216" s="48"/>
      <c r="EX1216" s="48"/>
      <c r="EY1216" s="48"/>
      <c r="EZ1216" s="48"/>
      <c r="FA1216" s="48"/>
      <c r="FB1216" s="48"/>
      <c r="FC1216" s="48"/>
      <c r="FD1216" s="48"/>
      <c r="FE1216" s="48"/>
      <c r="FF1216" s="48"/>
      <c r="FG1216" s="48"/>
      <c r="FH1216" s="48"/>
      <c r="FI1216" s="48"/>
      <c r="FJ1216" s="48"/>
      <c r="FK1216" s="48"/>
      <c r="FL1216" s="48"/>
      <c r="FM1216" s="48"/>
      <c r="FN1216" s="48"/>
      <c r="FO1216" s="48"/>
      <c r="FP1216" s="48"/>
      <c r="FQ1216" s="48"/>
      <c r="FR1216" s="48"/>
      <c r="FS1216" s="48"/>
      <c r="FT1216" s="48"/>
      <c r="FU1216" s="48"/>
      <c r="FV1216" s="48"/>
      <c r="FW1216" s="48"/>
      <c r="FX1216" s="48"/>
      <c r="FY1216" s="48"/>
      <c r="FZ1216" s="48"/>
      <c r="GA1216" s="48"/>
      <c r="GB1216" s="48"/>
      <c r="GC1216" s="48"/>
      <c r="GD1216" s="48"/>
      <c r="GE1216" s="48"/>
      <c r="GF1216" s="48"/>
      <c r="GG1216" s="48"/>
      <c r="GH1216" s="48"/>
      <c r="GI1216" s="48"/>
      <c r="GJ1216" s="48"/>
      <c r="GK1216" s="48"/>
      <c r="GL1216" s="48"/>
      <c r="GM1216" s="48"/>
      <c r="GN1216" s="48"/>
      <c r="GO1216" s="48"/>
      <c r="GP1216" s="48"/>
      <c r="GQ1216" s="48"/>
      <c r="GR1216" s="48"/>
      <c r="GS1216" s="48"/>
      <c r="GT1216" s="48"/>
      <c r="GU1216" s="48"/>
      <c r="GV1216" s="48"/>
      <c r="GW1216" s="48"/>
      <c r="GX1216" s="48"/>
      <c r="GY1216" s="48"/>
      <c r="GZ1216" s="48"/>
      <c r="HA1216" s="48"/>
      <c r="HB1216" s="48"/>
      <c r="HC1216" s="48"/>
      <c r="HD1216" s="48"/>
      <c r="HE1216" s="48"/>
      <c r="HF1216" s="48"/>
      <c r="HG1216" s="48"/>
      <c r="HH1216" s="48"/>
      <c r="HI1216" s="48"/>
      <c r="HJ1216" s="48"/>
      <c r="HK1216" s="48"/>
      <c r="HL1216" s="48"/>
      <c r="HM1216" s="48"/>
      <c r="HN1216" s="48"/>
      <c r="HO1216" s="48"/>
      <c r="HP1216" s="48"/>
      <c r="HQ1216" s="48"/>
      <c r="HR1216" s="48"/>
      <c r="HS1216" s="48"/>
      <c r="HT1216" s="48"/>
      <c r="HU1216" s="48"/>
      <c r="HV1216" s="48"/>
      <c r="HW1216" s="48"/>
      <c r="HX1216" s="48"/>
      <c r="HY1216" s="48"/>
      <c r="HZ1216" s="48"/>
      <c r="IA1216" s="48"/>
      <c r="IB1216" s="48"/>
      <c r="IC1216" s="48"/>
      <c r="ID1216" s="48"/>
      <c r="IE1216" s="48"/>
      <c r="IF1216" s="48"/>
      <c r="IG1216" s="48"/>
      <c r="IH1216" s="48"/>
      <c r="II1216" s="48"/>
      <c r="IJ1216" s="48"/>
      <c r="IK1216" s="48"/>
      <c r="IL1216" s="48"/>
      <c r="IM1216" s="48"/>
      <c r="IN1216" s="48"/>
      <c r="IO1216" s="48"/>
      <c r="IP1216" s="48"/>
      <c r="IQ1216" s="48"/>
      <c r="IR1216" s="48"/>
      <c r="IS1216" s="48"/>
      <c r="IT1216" s="48"/>
      <c r="IU1216" s="48"/>
      <c r="IV1216" s="48"/>
    </row>
    <row r="1217" spans="2:256" x14ac:dyDescent="0.2">
      <c r="B1217" s="48"/>
      <c r="C1217" s="48"/>
      <c r="D1217" s="48"/>
      <c r="E1217" s="48"/>
      <c r="F1217" s="48"/>
      <c r="G1217" s="48"/>
      <c r="H1217" s="48"/>
      <c r="I1217" s="48"/>
      <c r="J1217" s="48"/>
      <c r="K1217" s="48"/>
      <c r="O1217" s="48"/>
      <c r="P1217" s="48"/>
      <c r="Q1217" s="48"/>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c r="EF1217" s="48"/>
      <c r="EG1217" s="48"/>
      <c r="EH1217" s="48"/>
      <c r="EI1217" s="48"/>
      <c r="EJ1217" s="48"/>
      <c r="EK1217" s="48"/>
      <c r="EL1217" s="48"/>
      <c r="EM1217" s="48"/>
      <c r="EN1217" s="48"/>
      <c r="EO1217" s="48"/>
      <c r="EP1217" s="48"/>
      <c r="EQ1217" s="48"/>
      <c r="ER1217" s="48"/>
      <c r="ES1217" s="48"/>
      <c r="ET1217" s="48"/>
      <c r="EU1217" s="48"/>
      <c r="EV1217" s="48"/>
      <c r="EW1217" s="48"/>
      <c r="EX1217" s="48"/>
      <c r="EY1217" s="48"/>
      <c r="EZ1217" s="48"/>
      <c r="FA1217" s="48"/>
      <c r="FB1217" s="48"/>
      <c r="FC1217" s="48"/>
      <c r="FD1217" s="48"/>
      <c r="FE1217" s="48"/>
      <c r="FF1217" s="48"/>
      <c r="FG1217" s="48"/>
      <c r="FH1217" s="48"/>
      <c r="FI1217" s="48"/>
      <c r="FJ1217" s="48"/>
      <c r="FK1217" s="48"/>
      <c r="FL1217" s="48"/>
      <c r="FM1217" s="48"/>
      <c r="FN1217" s="48"/>
      <c r="FO1217" s="48"/>
      <c r="FP1217" s="48"/>
      <c r="FQ1217" s="48"/>
      <c r="FR1217" s="48"/>
      <c r="FS1217" s="48"/>
      <c r="FT1217" s="48"/>
      <c r="FU1217" s="48"/>
      <c r="FV1217" s="48"/>
      <c r="FW1217" s="48"/>
      <c r="FX1217" s="48"/>
      <c r="FY1217" s="48"/>
      <c r="FZ1217" s="48"/>
      <c r="GA1217" s="48"/>
      <c r="GB1217" s="48"/>
      <c r="GC1217" s="48"/>
      <c r="GD1217" s="48"/>
      <c r="GE1217" s="48"/>
      <c r="GF1217" s="48"/>
      <c r="GG1217" s="48"/>
      <c r="GH1217" s="48"/>
      <c r="GI1217" s="48"/>
      <c r="GJ1217" s="48"/>
      <c r="GK1217" s="48"/>
      <c r="GL1217" s="48"/>
      <c r="GM1217" s="48"/>
      <c r="GN1217" s="48"/>
      <c r="GO1217" s="48"/>
      <c r="GP1217" s="48"/>
      <c r="GQ1217" s="48"/>
      <c r="GR1217" s="48"/>
      <c r="GS1217" s="48"/>
      <c r="GT1217" s="48"/>
      <c r="GU1217" s="48"/>
      <c r="GV1217" s="48"/>
      <c r="GW1217" s="48"/>
      <c r="GX1217" s="48"/>
      <c r="GY1217" s="48"/>
      <c r="GZ1217" s="48"/>
      <c r="HA1217" s="48"/>
      <c r="HB1217" s="48"/>
      <c r="HC1217" s="48"/>
      <c r="HD1217" s="48"/>
      <c r="HE1217" s="48"/>
      <c r="HF1217" s="48"/>
      <c r="HG1217" s="48"/>
      <c r="HH1217" s="48"/>
      <c r="HI1217" s="48"/>
      <c r="HJ1217" s="48"/>
      <c r="HK1217" s="48"/>
      <c r="HL1217" s="48"/>
      <c r="HM1217" s="48"/>
      <c r="HN1217" s="48"/>
      <c r="HO1217" s="48"/>
      <c r="HP1217" s="48"/>
      <c r="HQ1217" s="48"/>
      <c r="HR1217" s="48"/>
      <c r="HS1217" s="48"/>
      <c r="HT1217" s="48"/>
      <c r="HU1217" s="48"/>
      <c r="HV1217" s="48"/>
      <c r="HW1217" s="48"/>
      <c r="HX1217" s="48"/>
      <c r="HY1217" s="48"/>
      <c r="HZ1217" s="48"/>
      <c r="IA1217" s="48"/>
      <c r="IB1217" s="48"/>
      <c r="IC1217" s="48"/>
      <c r="ID1217" s="48"/>
      <c r="IE1217" s="48"/>
      <c r="IF1217" s="48"/>
      <c r="IG1217" s="48"/>
      <c r="IH1217" s="48"/>
      <c r="II1217" s="48"/>
      <c r="IJ1217" s="48"/>
      <c r="IK1217" s="48"/>
      <c r="IL1217" s="48"/>
      <c r="IM1217" s="48"/>
      <c r="IN1217" s="48"/>
      <c r="IO1217" s="48"/>
      <c r="IP1217" s="48"/>
      <c r="IQ1217" s="48"/>
      <c r="IR1217" s="48"/>
      <c r="IS1217" s="48"/>
      <c r="IT1217" s="48"/>
      <c r="IU1217" s="48"/>
      <c r="IV1217" s="48"/>
    </row>
    <row r="1218" spans="2:256" x14ac:dyDescent="0.2">
      <c r="B1218" s="48"/>
      <c r="C1218" s="48"/>
      <c r="D1218" s="48"/>
      <c r="E1218" s="48"/>
      <c r="F1218" s="48"/>
      <c r="G1218" s="48"/>
      <c r="H1218" s="48"/>
      <c r="I1218" s="48"/>
      <c r="J1218" s="48"/>
      <c r="K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c r="EG1218" s="48"/>
      <c r="EH1218" s="48"/>
      <c r="EI1218" s="48"/>
      <c r="EJ1218" s="48"/>
      <c r="EK1218" s="48"/>
      <c r="EL1218" s="48"/>
      <c r="EM1218" s="48"/>
      <c r="EN1218" s="48"/>
      <c r="EO1218" s="48"/>
      <c r="EP1218" s="48"/>
      <c r="EQ1218" s="48"/>
      <c r="ER1218" s="48"/>
      <c r="ES1218" s="48"/>
      <c r="ET1218" s="48"/>
      <c r="EU1218" s="48"/>
      <c r="EV1218" s="48"/>
      <c r="EW1218" s="48"/>
      <c r="EX1218" s="48"/>
      <c r="EY1218" s="48"/>
      <c r="EZ1218" s="48"/>
      <c r="FA1218" s="48"/>
      <c r="FB1218" s="48"/>
      <c r="FC1218" s="48"/>
      <c r="FD1218" s="48"/>
      <c r="FE1218" s="48"/>
      <c r="FF1218" s="48"/>
      <c r="FG1218" s="48"/>
      <c r="FH1218" s="48"/>
      <c r="FI1218" s="48"/>
      <c r="FJ1218" s="48"/>
      <c r="FK1218" s="48"/>
      <c r="FL1218" s="48"/>
      <c r="FM1218" s="48"/>
      <c r="FN1218" s="48"/>
      <c r="FO1218" s="48"/>
      <c r="FP1218" s="48"/>
      <c r="FQ1218" s="48"/>
      <c r="FR1218" s="48"/>
      <c r="FS1218" s="48"/>
      <c r="FT1218" s="48"/>
      <c r="FU1218" s="48"/>
      <c r="FV1218" s="48"/>
      <c r="FW1218" s="48"/>
      <c r="FX1218" s="48"/>
      <c r="FY1218" s="48"/>
      <c r="FZ1218" s="48"/>
      <c r="GA1218" s="48"/>
      <c r="GB1218" s="48"/>
      <c r="GC1218" s="48"/>
      <c r="GD1218" s="48"/>
      <c r="GE1218" s="48"/>
      <c r="GF1218" s="48"/>
      <c r="GG1218" s="48"/>
      <c r="GH1218" s="48"/>
      <c r="GI1218" s="48"/>
      <c r="GJ1218" s="48"/>
      <c r="GK1218" s="48"/>
      <c r="GL1218" s="48"/>
      <c r="GM1218" s="48"/>
      <c r="GN1218" s="48"/>
      <c r="GO1218" s="48"/>
      <c r="GP1218" s="48"/>
      <c r="GQ1218" s="48"/>
      <c r="GR1218" s="48"/>
      <c r="GS1218" s="48"/>
      <c r="GT1218" s="48"/>
      <c r="GU1218" s="48"/>
      <c r="GV1218" s="48"/>
      <c r="GW1218" s="48"/>
      <c r="GX1218" s="48"/>
      <c r="GY1218" s="48"/>
      <c r="GZ1218" s="48"/>
      <c r="HA1218" s="48"/>
      <c r="HB1218" s="48"/>
      <c r="HC1218" s="48"/>
      <c r="HD1218" s="48"/>
      <c r="HE1218" s="48"/>
      <c r="HF1218" s="48"/>
      <c r="HG1218" s="48"/>
      <c r="HH1218" s="48"/>
      <c r="HI1218" s="48"/>
      <c r="HJ1218" s="48"/>
      <c r="HK1218" s="48"/>
      <c r="HL1218" s="48"/>
      <c r="HM1218" s="48"/>
      <c r="HN1218" s="48"/>
      <c r="HO1218" s="48"/>
      <c r="HP1218" s="48"/>
      <c r="HQ1218" s="48"/>
      <c r="HR1218" s="48"/>
      <c r="HS1218" s="48"/>
      <c r="HT1218" s="48"/>
      <c r="HU1218" s="48"/>
      <c r="HV1218" s="48"/>
      <c r="HW1218" s="48"/>
      <c r="HX1218" s="48"/>
      <c r="HY1218" s="48"/>
      <c r="HZ1218" s="48"/>
      <c r="IA1218" s="48"/>
      <c r="IB1218" s="48"/>
      <c r="IC1218" s="48"/>
      <c r="ID1218" s="48"/>
      <c r="IE1218" s="48"/>
      <c r="IF1218" s="48"/>
      <c r="IG1218" s="48"/>
      <c r="IH1218" s="48"/>
      <c r="II1218" s="48"/>
      <c r="IJ1218" s="48"/>
      <c r="IK1218" s="48"/>
      <c r="IL1218" s="48"/>
      <c r="IM1218" s="48"/>
      <c r="IN1218" s="48"/>
      <c r="IO1218" s="48"/>
      <c r="IP1218" s="48"/>
      <c r="IQ1218" s="48"/>
      <c r="IR1218" s="48"/>
      <c r="IS1218" s="48"/>
      <c r="IT1218" s="48"/>
      <c r="IU1218" s="48"/>
      <c r="IV1218" s="48"/>
    </row>
    <row r="1219" spans="2:256" x14ac:dyDescent="0.2">
      <c r="B1219" s="48"/>
      <c r="C1219" s="48"/>
      <c r="D1219" s="48"/>
      <c r="E1219" s="48"/>
      <c r="F1219" s="48"/>
      <c r="G1219" s="48"/>
      <c r="H1219" s="48"/>
      <c r="I1219" s="48"/>
      <c r="J1219" s="48"/>
      <c r="K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c r="EG1219" s="48"/>
      <c r="EH1219" s="48"/>
      <c r="EI1219" s="48"/>
      <c r="EJ1219" s="48"/>
      <c r="EK1219" s="48"/>
      <c r="EL1219" s="48"/>
      <c r="EM1219" s="48"/>
      <c r="EN1219" s="48"/>
      <c r="EO1219" s="48"/>
      <c r="EP1219" s="48"/>
      <c r="EQ1219" s="48"/>
      <c r="ER1219" s="48"/>
      <c r="ES1219" s="48"/>
      <c r="ET1219" s="48"/>
      <c r="EU1219" s="48"/>
      <c r="EV1219" s="48"/>
      <c r="EW1219" s="48"/>
      <c r="EX1219" s="48"/>
      <c r="EY1219" s="48"/>
      <c r="EZ1219" s="48"/>
      <c r="FA1219" s="48"/>
      <c r="FB1219" s="48"/>
      <c r="FC1219" s="48"/>
      <c r="FD1219" s="48"/>
      <c r="FE1219" s="48"/>
      <c r="FF1219" s="48"/>
      <c r="FG1219" s="48"/>
      <c r="FH1219" s="48"/>
      <c r="FI1219" s="48"/>
      <c r="FJ1219" s="48"/>
      <c r="FK1219" s="48"/>
      <c r="FL1219" s="48"/>
      <c r="FM1219" s="48"/>
      <c r="FN1219" s="48"/>
      <c r="FO1219" s="48"/>
      <c r="FP1219" s="48"/>
      <c r="FQ1219" s="48"/>
      <c r="FR1219" s="48"/>
      <c r="FS1219" s="48"/>
      <c r="FT1219" s="48"/>
      <c r="FU1219" s="48"/>
      <c r="FV1219" s="48"/>
      <c r="FW1219" s="48"/>
      <c r="FX1219" s="48"/>
      <c r="FY1219" s="48"/>
      <c r="FZ1219" s="48"/>
      <c r="GA1219" s="48"/>
      <c r="GB1219" s="48"/>
      <c r="GC1219" s="48"/>
      <c r="GD1219" s="48"/>
      <c r="GE1219" s="48"/>
      <c r="GF1219" s="48"/>
      <c r="GG1219" s="48"/>
      <c r="GH1219" s="48"/>
      <c r="GI1219" s="48"/>
      <c r="GJ1219" s="48"/>
      <c r="GK1219" s="48"/>
      <c r="GL1219" s="48"/>
      <c r="GM1219" s="48"/>
      <c r="GN1219" s="48"/>
      <c r="GO1219" s="48"/>
      <c r="GP1219" s="48"/>
      <c r="GQ1219" s="48"/>
      <c r="GR1219" s="48"/>
      <c r="GS1219" s="48"/>
      <c r="GT1219" s="48"/>
      <c r="GU1219" s="48"/>
      <c r="GV1219" s="48"/>
      <c r="GW1219" s="48"/>
      <c r="GX1219" s="48"/>
      <c r="GY1219" s="48"/>
      <c r="GZ1219" s="48"/>
      <c r="HA1219" s="48"/>
      <c r="HB1219" s="48"/>
      <c r="HC1219" s="48"/>
      <c r="HD1219" s="48"/>
      <c r="HE1219" s="48"/>
      <c r="HF1219" s="48"/>
      <c r="HG1219" s="48"/>
      <c r="HH1219" s="48"/>
      <c r="HI1219" s="48"/>
      <c r="HJ1219" s="48"/>
      <c r="HK1219" s="48"/>
      <c r="HL1219" s="48"/>
      <c r="HM1219" s="48"/>
      <c r="HN1219" s="48"/>
      <c r="HO1219" s="48"/>
      <c r="HP1219" s="48"/>
      <c r="HQ1219" s="48"/>
      <c r="HR1219" s="48"/>
      <c r="HS1219" s="48"/>
      <c r="HT1219" s="48"/>
      <c r="HU1219" s="48"/>
      <c r="HV1219" s="48"/>
      <c r="HW1219" s="48"/>
      <c r="HX1219" s="48"/>
      <c r="HY1219" s="48"/>
      <c r="HZ1219" s="48"/>
      <c r="IA1219" s="48"/>
      <c r="IB1219" s="48"/>
      <c r="IC1219" s="48"/>
      <c r="ID1219" s="48"/>
      <c r="IE1219" s="48"/>
      <c r="IF1219" s="48"/>
      <c r="IG1219" s="48"/>
      <c r="IH1219" s="48"/>
      <c r="II1219" s="48"/>
      <c r="IJ1219" s="48"/>
      <c r="IK1219" s="48"/>
      <c r="IL1219" s="48"/>
      <c r="IM1219" s="48"/>
      <c r="IN1219" s="48"/>
      <c r="IO1219" s="48"/>
      <c r="IP1219" s="48"/>
      <c r="IQ1219" s="48"/>
      <c r="IR1219" s="48"/>
      <c r="IS1219" s="48"/>
      <c r="IT1219" s="48"/>
      <c r="IU1219" s="48"/>
      <c r="IV1219" s="48"/>
    </row>
    <row r="1220" spans="2:256" x14ac:dyDescent="0.2">
      <c r="B1220" s="48"/>
      <c r="C1220" s="48"/>
      <c r="D1220" s="48"/>
      <c r="E1220" s="48"/>
      <c r="F1220" s="48"/>
      <c r="G1220" s="48"/>
      <c r="H1220" s="48"/>
      <c r="I1220" s="48"/>
      <c r="J1220" s="48"/>
      <c r="K1220" s="48"/>
      <c r="O1220" s="48"/>
      <c r="P1220" s="48"/>
      <c r="Q1220" s="48"/>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c r="EG1220" s="48"/>
      <c r="EH1220" s="48"/>
      <c r="EI1220" s="48"/>
      <c r="EJ1220" s="48"/>
      <c r="EK1220" s="48"/>
      <c r="EL1220" s="48"/>
      <c r="EM1220" s="48"/>
      <c r="EN1220" s="48"/>
      <c r="EO1220" s="48"/>
      <c r="EP1220" s="48"/>
      <c r="EQ1220" s="48"/>
      <c r="ER1220" s="48"/>
      <c r="ES1220" s="48"/>
      <c r="ET1220" s="48"/>
      <c r="EU1220" s="48"/>
      <c r="EV1220" s="48"/>
      <c r="EW1220" s="48"/>
      <c r="EX1220" s="48"/>
      <c r="EY1220" s="48"/>
      <c r="EZ1220" s="48"/>
      <c r="FA1220" s="48"/>
      <c r="FB1220" s="48"/>
      <c r="FC1220" s="48"/>
      <c r="FD1220" s="48"/>
      <c r="FE1220" s="48"/>
      <c r="FF1220" s="48"/>
      <c r="FG1220" s="48"/>
      <c r="FH1220" s="48"/>
      <c r="FI1220" s="48"/>
      <c r="FJ1220" s="48"/>
      <c r="FK1220" s="48"/>
      <c r="FL1220" s="48"/>
      <c r="FM1220" s="48"/>
      <c r="FN1220" s="48"/>
      <c r="FO1220" s="48"/>
      <c r="FP1220" s="48"/>
      <c r="FQ1220" s="48"/>
      <c r="FR1220" s="48"/>
      <c r="FS1220" s="48"/>
      <c r="FT1220" s="48"/>
      <c r="FU1220" s="48"/>
      <c r="FV1220" s="48"/>
      <c r="FW1220" s="48"/>
      <c r="FX1220" s="48"/>
      <c r="FY1220" s="48"/>
      <c r="FZ1220" s="48"/>
      <c r="GA1220" s="48"/>
      <c r="GB1220" s="48"/>
      <c r="GC1220" s="48"/>
      <c r="GD1220" s="48"/>
      <c r="GE1220" s="48"/>
      <c r="GF1220" s="48"/>
      <c r="GG1220" s="48"/>
      <c r="GH1220" s="48"/>
      <c r="GI1220" s="48"/>
      <c r="GJ1220" s="48"/>
      <c r="GK1220" s="48"/>
      <c r="GL1220" s="48"/>
      <c r="GM1220" s="48"/>
      <c r="GN1220" s="48"/>
      <c r="GO1220" s="48"/>
      <c r="GP1220" s="48"/>
      <c r="GQ1220" s="48"/>
      <c r="GR1220" s="48"/>
      <c r="GS1220" s="48"/>
      <c r="GT1220" s="48"/>
      <c r="GU1220" s="48"/>
      <c r="GV1220" s="48"/>
      <c r="GW1220" s="48"/>
      <c r="GX1220" s="48"/>
      <c r="GY1220" s="48"/>
      <c r="GZ1220" s="48"/>
      <c r="HA1220" s="48"/>
      <c r="HB1220" s="48"/>
      <c r="HC1220" s="48"/>
      <c r="HD1220" s="48"/>
      <c r="HE1220" s="48"/>
      <c r="HF1220" s="48"/>
      <c r="HG1220" s="48"/>
      <c r="HH1220" s="48"/>
      <c r="HI1220" s="48"/>
      <c r="HJ1220" s="48"/>
      <c r="HK1220" s="48"/>
      <c r="HL1220" s="48"/>
      <c r="HM1220" s="48"/>
      <c r="HN1220" s="48"/>
      <c r="HO1220" s="48"/>
      <c r="HP1220" s="48"/>
      <c r="HQ1220" s="48"/>
      <c r="HR1220" s="48"/>
      <c r="HS1220" s="48"/>
      <c r="HT1220" s="48"/>
      <c r="HU1220" s="48"/>
      <c r="HV1220" s="48"/>
      <c r="HW1220" s="48"/>
      <c r="HX1220" s="48"/>
      <c r="HY1220" s="48"/>
      <c r="HZ1220" s="48"/>
      <c r="IA1220" s="48"/>
      <c r="IB1220" s="48"/>
      <c r="IC1220" s="48"/>
      <c r="ID1220" s="48"/>
      <c r="IE1220" s="48"/>
      <c r="IF1220" s="48"/>
      <c r="IG1220" s="48"/>
      <c r="IH1220" s="48"/>
      <c r="II1220" s="48"/>
      <c r="IJ1220" s="48"/>
      <c r="IK1220" s="48"/>
      <c r="IL1220" s="48"/>
      <c r="IM1220" s="48"/>
      <c r="IN1220" s="48"/>
      <c r="IO1220" s="48"/>
      <c r="IP1220" s="48"/>
      <c r="IQ1220" s="48"/>
      <c r="IR1220" s="48"/>
      <c r="IS1220" s="48"/>
      <c r="IT1220" s="48"/>
      <c r="IU1220" s="48"/>
      <c r="IV1220" s="48"/>
    </row>
    <row r="1221" spans="2:256" x14ac:dyDescent="0.2">
      <c r="B1221" s="48"/>
      <c r="C1221" s="48"/>
      <c r="D1221" s="48"/>
      <c r="E1221" s="48"/>
      <c r="F1221" s="48"/>
      <c r="G1221" s="48"/>
      <c r="H1221" s="48"/>
      <c r="I1221" s="48"/>
      <c r="J1221" s="48"/>
      <c r="K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M1221" s="48"/>
      <c r="EN1221" s="48"/>
      <c r="EO1221" s="48"/>
      <c r="EP1221" s="48"/>
      <c r="EQ1221" s="48"/>
      <c r="ER1221" s="48"/>
      <c r="ES1221" s="48"/>
      <c r="ET1221" s="48"/>
      <c r="EU1221" s="48"/>
      <c r="EV1221" s="48"/>
      <c r="EW1221" s="48"/>
      <c r="EX1221" s="48"/>
      <c r="EY1221" s="48"/>
      <c r="EZ1221" s="48"/>
      <c r="FA1221" s="48"/>
      <c r="FB1221" s="48"/>
      <c r="FC1221" s="48"/>
      <c r="FD1221" s="48"/>
      <c r="FE1221" s="48"/>
      <c r="FF1221" s="48"/>
      <c r="FG1221" s="48"/>
      <c r="FH1221" s="48"/>
      <c r="FI1221" s="48"/>
      <c r="FJ1221" s="48"/>
      <c r="FK1221" s="48"/>
      <c r="FL1221" s="48"/>
      <c r="FM1221" s="48"/>
      <c r="FN1221" s="48"/>
      <c r="FO1221" s="48"/>
      <c r="FP1221" s="48"/>
      <c r="FQ1221" s="48"/>
      <c r="FR1221" s="48"/>
      <c r="FS1221" s="48"/>
      <c r="FT1221" s="48"/>
      <c r="FU1221" s="48"/>
      <c r="FV1221" s="48"/>
      <c r="FW1221" s="48"/>
      <c r="FX1221" s="48"/>
      <c r="FY1221" s="48"/>
      <c r="FZ1221" s="48"/>
      <c r="GA1221" s="48"/>
      <c r="GB1221" s="48"/>
      <c r="GC1221" s="48"/>
      <c r="GD1221" s="48"/>
      <c r="GE1221" s="48"/>
      <c r="GF1221" s="48"/>
      <c r="GG1221" s="48"/>
      <c r="GH1221" s="48"/>
      <c r="GI1221" s="48"/>
      <c r="GJ1221" s="48"/>
      <c r="GK1221" s="48"/>
      <c r="GL1221" s="48"/>
      <c r="GM1221" s="48"/>
      <c r="GN1221" s="48"/>
      <c r="GO1221" s="48"/>
      <c r="GP1221" s="48"/>
      <c r="GQ1221" s="48"/>
      <c r="GR1221" s="48"/>
      <c r="GS1221" s="48"/>
      <c r="GT1221" s="48"/>
      <c r="GU1221" s="48"/>
      <c r="GV1221" s="48"/>
      <c r="GW1221" s="48"/>
      <c r="GX1221" s="48"/>
      <c r="GY1221" s="48"/>
      <c r="GZ1221" s="48"/>
      <c r="HA1221" s="48"/>
      <c r="HB1221" s="48"/>
      <c r="HC1221" s="48"/>
      <c r="HD1221" s="48"/>
      <c r="HE1221" s="48"/>
      <c r="HF1221" s="48"/>
      <c r="HG1221" s="48"/>
      <c r="HH1221" s="48"/>
      <c r="HI1221" s="48"/>
      <c r="HJ1221" s="48"/>
      <c r="HK1221" s="48"/>
      <c r="HL1221" s="48"/>
      <c r="HM1221" s="48"/>
      <c r="HN1221" s="48"/>
      <c r="HO1221" s="48"/>
      <c r="HP1221" s="48"/>
      <c r="HQ1221" s="48"/>
      <c r="HR1221" s="48"/>
      <c r="HS1221" s="48"/>
      <c r="HT1221" s="48"/>
      <c r="HU1221" s="48"/>
      <c r="HV1221" s="48"/>
      <c r="HW1221" s="48"/>
      <c r="HX1221" s="48"/>
      <c r="HY1221" s="48"/>
      <c r="HZ1221" s="48"/>
      <c r="IA1221" s="48"/>
      <c r="IB1221" s="48"/>
      <c r="IC1221" s="48"/>
      <c r="ID1221" s="48"/>
      <c r="IE1221" s="48"/>
      <c r="IF1221" s="48"/>
      <c r="IG1221" s="48"/>
      <c r="IH1221" s="48"/>
      <c r="II1221" s="48"/>
      <c r="IJ1221" s="48"/>
      <c r="IK1221" s="48"/>
      <c r="IL1221" s="48"/>
      <c r="IM1221" s="48"/>
      <c r="IN1221" s="48"/>
      <c r="IO1221" s="48"/>
      <c r="IP1221" s="48"/>
      <c r="IQ1221" s="48"/>
      <c r="IR1221" s="48"/>
      <c r="IS1221" s="48"/>
      <c r="IT1221" s="48"/>
      <c r="IU1221" s="48"/>
      <c r="IV1221" s="48"/>
    </row>
    <row r="1222" spans="2:256" x14ac:dyDescent="0.2">
      <c r="B1222" s="48"/>
      <c r="C1222" s="48"/>
      <c r="D1222" s="48"/>
      <c r="E1222" s="48"/>
      <c r="F1222" s="48"/>
      <c r="G1222" s="48"/>
      <c r="H1222" s="48"/>
      <c r="I1222" s="48"/>
      <c r="J1222" s="48"/>
      <c r="K1222" s="48"/>
      <c r="O1222" s="48"/>
      <c r="P1222" s="48"/>
      <c r="Q1222" s="48"/>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c r="AR1222" s="48"/>
      <c r="AS1222" s="48"/>
      <c r="AT1222" s="48"/>
      <c r="AU1222" s="48"/>
      <c r="AV1222" s="48"/>
      <c r="AW1222" s="48"/>
      <c r="AX1222" s="48"/>
      <c r="AY1222" s="48"/>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c r="EF1222" s="48"/>
      <c r="EG1222" s="48"/>
      <c r="EH1222" s="48"/>
      <c r="EI1222" s="48"/>
      <c r="EJ1222" s="48"/>
      <c r="EK1222" s="48"/>
      <c r="EL1222" s="48"/>
      <c r="EM1222" s="48"/>
      <c r="EN1222" s="48"/>
      <c r="EO1222" s="48"/>
      <c r="EP1222" s="48"/>
      <c r="EQ1222" s="48"/>
      <c r="ER1222" s="48"/>
      <c r="ES1222" s="48"/>
      <c r="ET1222" s="48"/>
      <c r="EU1222" s="48"/>
      <c r="EV1222" s="48"/>
      <c r="EW1222" s="48"/>
      <c r="EX1222" s="48"/>
      <c r="EY1222" s="48"/>
      <c r="EZ1222" s="48"/>
      <c r="FA1222" s="48"/>
      <c r="FB1222" s="48"/>
      <c r="FC1222" s="48"/>
      <c r="FD1222" s="48"/>
      <c r="FE1222" s="48"/>
      <c r="FF1222" s="48"/>
      <c r="FG1222" s="48"/>
      <c r="FH1222" s="48"/>
      <c r="FI1222" s="48"/>
      <c r="FJ1222" s="48"/>
      <c r="FK1222" s="48"/>
      <c r="FL1222" s="48"/>
      <c r="FM1222" s="48"/>
      <c r="FN1222" s="48"/>
      <c r="FO1222" s="48"/>
      <c r="FP1222" s="48"/>
      <c r="FQ1222" s="48"/>
      <c r="FR1222" s="48"/>
      <c r="FS1222" s="48"/>
      <c r="FT1222" s="48"/>
      <c r="FU1222" s="48"/>
      <c r="FV1222" s="48"/>
      <c r="FW1222" s="48"/>
      <c r="FX1222" s="48"/>
      <c r="FY1222" s="48"/>
      <c r="FZ1222" s="48"/>
      <c r="GA1222" s="48"/>
      <c r="GB1222" s="48"/>
      <c r="GC1222" s="48"/>
      <c r="GD1222" s="48"/>
      <c r="GE1222" s="48"/>
      <c r="GF1222" s="48"/>
      <c r="GG1222" s="48"/>
      <c r="GH1222" s="48"/>
      <c r="GI1222" s="48"/>
      <c r="GJ1222" s="48"/>
      <c r="GK1222" s="48"/>
      <c r="GL1222" s="48"/>
      <c r="GM1222" s="48"/>
      <c r="GN1222" s="48"/>
      <c r="GO1222" s="48"/>
      <c r="GP1222" s="48"/>
      <c r="GQ1222" s="48"/>
      <c r="GR1222" s="48"/>
      <c r="GS1222" s="48"/>
      <c r="GT1222" s="48"/>
      <c r="GU1222" s="48"/>
      <c r="GV1222" s="48"/>
      <c r="GW1222" s="48"/>
      <c r="GX1222" s="48"/>
      <c r="GY1222" s="48"/>
      <c r="GZ1222" s="48"/>
      <c r="HA1222" s="48"/>
      <c r="HB1222" s="48"/>
      <c r="HC1222" s="48"/>
      <c r="HD1222" s="48"/>
      <c r="HE1222" s="48"/>
      <c r="HF1222" s="48"/>
      <c r="HG1222" s="48"/>
      <c r="HH1222" s="48"/>
      <c r="HI1222" s="48"/>
      <c r="HJ1222" s="48"/>
      <c r="HK1222" s="48"/>
      <c r="HL1222" s="48"/>
      <c r="HM1222" s="48"/>
      <c r="HN1222" s="48"/>
      <c r="HO1222" s="48"/>
      <c r="HP1222" s="48"/>
      <c r="HQ1222" s="48"/>
      <c r="HR1222" s="48"/>
      <c r="HS1222" s="48"/>
      <c r="HT1222" s="48"/>
      <c r="HU1222" s="48"/>
      <c r="HV1222" s="48"/>
      <c r="HW1222" s="48"/>
      <c r="HX1222" s="48"/>
      <c r="HY1222" s="48"/>
      <c r="HZ1222" s="48"/>
      <c r="IA1222" s="48"/>
      <c r="IB1222" s="48"/>
      <c r="IC1222" s="48"/>
      <c r="ID1222" s="48"/>
      <c r="IE1222" s="48"/>
      <c r="IF1222" s="48"/>
      <c r="IG1222" s="48"/>
      <c r="IH1222" s="48"/>
      <c r="II1222" s="48"/>
      <c r="IJ1222" s="48"/>
      <c r="IK1222" s="48"/>
      <c r="IL1222" s="48"/>
      <c r="IM1222" s="48"/>
      <c r="IN1222" s="48"/>
      <c r="IO1222" s="48"/>
      <c r="IP1222" s="48"/>
      <c r="IQ1222" s="48"/>
      <c r="IR1222" s="48"/>
      <c r="IS1222" s="48"/>
      <c r="IT1222" s="48"/>
      <c r="IU1222" s="48"/>
      <c r="IV1222" s="48"/>
    </row>
    <row r="1223" spans="2:256" x14ac:dyDescent="0.2">
      <c r="B1223" s="48"/>
      <c r="C1223" s="48"/>
      <c r="D1223" s="48"/>
      <c r="E1223" s="48"/>
      <c r="F1223" s="48"/>
      <c r="G1223" s="48"/>
      <c r="H1223" s="48"/>
      <c r="I1223" s="48"/>
      <c r="J1223" s="48"/>
      <c r="K1223" s="48"/>
      <c r="O1223" s="48"/>
      <c r="P1223" s="48"/>
      <c r="Q1223" s="48"/>
      <c r="R1223" s="48"/>
      <c r="S1223" s="48"/>
      <c r="T1223" s="48"/>
      <c r="U1223" s="48"/>
      <c r="V1223" s="48"/>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c r="AR1223" s="48"/>
      <c r="AS1223" s="48"/>
      <c r="AT1223" s="48"/>
      <c r="AU1223" s="48"/>
      <c r="AV1223" s="48"/>
      <c r="AW1223" s="48"/>
      <c r="AX1223" s="48"/>
      <c r="AY1223" s="48"/>
      <c r="AZ1223" s="48"/>
      <c r="BA1223" s="48"/>
      <c r="BB1223" s="48"/>
      <c r="BC1223" s="48"/>
      <c r="BD1223" s="48"/>
      <c r="BE1223" s="48"/>
      <c r="BF1223" s="48"/>
      <c r="BG1223" s="48"/>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c r="EF1223" s="48"/>
      <c r="EG1223" s="48"/>
      <c r="EH1223" s="48"/>
      <c r="EI1223" s="48"/>
      <c r="EJ1223" s="48"/>
      <c r="EK1223" s="48"/>
      <c r="EL1223" s="48"/>
      <c r="EM1223" s="48"/>
      <c r="EN1223" s="48"/>
      <c r="EO1223" s="48"/>
      <c r="EP1223" s="48"/>
      <c r="EQ1223" s="48"/>
      <c r="ER1223" s="48"/>
      <c r="ES1223" s="48"/>
      <c r="ET1223" s="48"/>
      <c r="EU1223" s="48"/>
      <c r="EV1223" s="48"/>
      <c r="EW1223" s="48"/>
      <c r="EX1223" s="48"/>
      <c r="EY1223" s="48"/>
      <c r="EZ1223" s="48"/>
      <c r="FA1223" s="48"/>
      <c r="FB1223" s="48"/>
      <c r="FC1223" s="48"/>
      <c r="FD1223" s="48"/>
      <c r="FE1223" s="48"/>
      <c r="FF1223" s="48"/>
      <c r="FG1223" s="48"/>
      <c r="FH1223" s="48"/>
      <c r="FI1223" s="48"/>
      <c r="FJ1223" s="48"/>
      <c r="FK1223" s="48"/>
      <c r="FL1223" s="48"/>
      <c r="FM1223" s="48"/>
      <c r="FN1223" s="48"/>
      <c r="FO1223" s="48"/>
      <c r="FP1223" s="48"/>
      <c r="FQ1223" s="48"/>
      <c r="FR1223" s="48"/>
      <c r="FS1223" s="48"/>
      <c r="FT1223" s="48"/>
      <c r="FU1223" s="48"/>
      <c r="FV1223" s="48"/>
      <c r="FW1223" s="48"/>
      <c r="FX1223" s="48"/>
      <c r="FY1223" s="48"/>
      <c r="FZ1223" s="48"/>
      <c r="GA1223" s="48"/>
      <c r="GB1223" s="48"/>
      <c r="GC1223" s="48"/>
      <c r="GD1223" s="48"/>
      <c r="GE1223" s="48"/>
      <c r="GF1223" s="48"/>
      <c r="GG1223" s="48"/>
      <c r="GH1223" s="48"/>
      <c r="GI1223" s="48"/>
      <c r="GJ1223" s="48"/>
      <c r="GK1223" s="48"/>
      <c r="GL1223" s="48"/>
      <c r="GM1223" s="48"/>
      <c r="GN1223" s="48"/>
      <c r="GO1223" s="48"/>
      <c r="GP1223" s="48"/>
      <c r="GQ1223" s="48"/>
      <c r="GR1223" s="48"/>
      <c r="GS1223" s="48"/>
      <c r="GT1223" s="48"/>
      <c r="GU1223" s="48"/>
      <c r="GV1223" s="48"/>
      <c r="GW1223" s="48"/>
      <c r="GX1223" s="48"/>
      <c r="GY1223" s="48"/>
      <c r="GZ1223" s="48"/>
      <c r="HA1223" s="48"/>
      <c r="HB1223" s="48"/>
      <c r="HC1223" s="48"/>
      <c r="HD1223" s="48"/>
      <c r="HE1223" s="48"/>
      <c r="HF1223" s="48"/>
      <c r="HG1223" s="48"/>
      <c r="HH1223" s="48"/>
      <c r="HI1223" s="48"/>
      <c r="HJ1223" s="48"/>
      <c r="HK1223" s="48"/>
      <c r="HL1223" s="48"/>
      <c r="HM1223" s="48"/>
      <c r="HN1223" s="48"/>
      <c r="HO1223" s="48"/>
      <c r="HP1223" s="48"/>
      <c r="HQ1223" s="48"/>
      <c r="HR1223" s="48"/>
      <c r="HS1223" s="48"/>
      <c r="HT1223" s="48"/>
      <c r="HU1223" s="48"/>
      <c r="HV1223" s="48"/>
      <c r="HW1223" s="48"/>
      <c r="HX1223" s="48"/>
      <c r="HY1223" s="48"/>
      <c r="HZ1223" s="48"/>
      <c r="IA1223" s="48"/>
      <c r="IB1223" s="48"/>
      <c r="IC1223" s="48"/>
      <c r="ID1223" s="48"/>
      <c r="IE1223" s="48"/>
      <c r="IF1223" s="48"/>
      <c r="IG1223" s="48"/>
      <c r="IH1223" s="48"/>
      <c r="II1223" s="48"/>
      <c r="IJ1223" s="48"/>
      <c r="IK1223" s="48"/>
      <c r="IL1223" s="48"/>
      <c r="IM1223" s="48"/>
      <c r="IN1223" s="48"/>
      <c r="IO1223" s="48"/>
      <c r="IP1223" s="48"/>
      <c r="IQ1223" s="48"/>
      <c r="IR1223" s="48"/>
      <c r="IS1223" s="48"/>
      <c r="IT1223" s="48"/>
      <c r="IU1223" s="48"/>
      <c r="IV1223" s="48"/>
    </row>
    <row r="1224" spans="2:256" x14ac:dyDescent="0.2">
      <c r="B1224" s="48"/>
      <c r="C1224" s="48"/>
      <c r="D1224" s="48"/>
      <c r="E1224" s="48"/>
      <c r="F1224" s="48"/>
      <c r="G1224" s="48"/>
      <c r="H1224" s="48"/>
      <c r="I1224" s="48"/>
      <c r="J1224" s="48"/>
      <c r="K1224" s="48"/>
      <c r="O1224" s="48"/>
      <c r="P1224" s="48"/>
      <c r="Q1224" s="48"/>
      <c r="R1224" s="48"/>
      <c r="S1224" s="48"/>
      <c r="T1224" s="48"/>
      <c r="U1224" s="48"/>
      <c r="V1224" s="48"/>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c r="AR1224" s="48"/>
      <c r="AS1224" s="48"/>
      <c r="AT1224" s="48"/>
      <c r="AU1224" s="48"/>
      <c r="AV1224" s="48"/>
      <c r="AW1224" s="48"/>
      <c r="AX1224" s="48"/>
      <c r="AY1224" s="48"/>
      <c r="AZ1224" s="48"/>
      <c r="BA1224" s="48"/>
      <c r="BB1224" s="48"/>
      <c r="BC1224" s="48"/>
      <c r="BD1224" s="48"/>
      <c r="BE1224" s="48"/>
      <c r="BF1224" s="48"/>
      <c r="BG1224" s="48"/>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c r="EF1224" s="48"/>
      <c r="EG1224" s="48"/>
      <c r="EH1224" s="48"/>
      <c r="EI1224" s="48"/>
      <c r="EJ1224" s="48"/>
      <c r="EK1224" s="48"/>
      <c r="EL1224" s="48"/>
      <c r="EM1224" s="48"/>
      <c r="EN1224" s="48"/>
      <c r="EO1224" s="48"/>
      <c r="EP1224" s="48"/>
      <c r="EQ1224" s="48"/>
      <c r="ER1224" s="48"/>
      <c r="ES1224" s="48"/>
      <c r="ET1224" s="48"/>
      <c r="EU1224" s="48"/>
      <c r="EV1224" s="48"/>
      <c r="EW1224" s="48"/>
      <c r="EX1224" s="48"/>
      <c r="EY1224" s="48"/>
      <c r="EZ1224" s="48"/>
      <c r="FA1224" s="48"/>
      <c r="FB1224" s="48"/>
      <c r="FC1224" s="48"/>
      <c r="FD1224" s="48"/>
      <c r="FE1224" s="48"/>
      <c r="FF1224" s="48"/>
      <c r="FG1224" s="48"/>
      <c r="FH1224" s="48"/>
      <c r="FI1224" s="48"/>
      <c r="FJ1224" s="48"/>
      <c r="FK1224" s="48"/>
      <c r="FL1224" s="48"/>
      <c r="FM1224" s="48"/>
      <c r="FN1224" s="48"/>
      <c r="FO1224" s="48"/>
      <c r="FP1224" s="48"/>
      <c r="FQ1224" s="48"/>
      <c r="FR1224" s="48"/>
      <c r="FS1224" s="48"/>
      <c r="FT1224" s="48"/>
      <c r="FU1224" s="48"/>
      <c r="FV1224" s="48"/>
      <c r="FW1224" s="48"/>
      <c r="FX1224" s="48"/>
      <c r="FY1224" s="48"/>
      <c r="FZ1224" s="48"/>
      <c r="GA1224" s="48"/>
      <c r="GB1224" s="48"/>
      <c r="GC1224" s="48"/>
      <c r="GD1224" s="48"/>
      <c r="GE1224" s="48"/>
      <c r="GF1224" s="48"/>
      <c r="GG1224" s="48"/>
      <c r="GH1224" s="48"/>
      <c r="GI1224" s="48"/>
      <c r="GJ1224" s="48"/>
      <c r="GK1224" s="48"/>
      <c r="GL1224" s="48"/>
      <c r="GM1224" s="48"/>
      <c r="GN1224" s="48"/>
      <c r="GO1224" s="48"/>
      <c r="GP1224" s="48"/>
      <c r="GQ1224" s="48"/>
      <c r="GR1224" s="48"/>
      <c r="GS1224" s="48"/>
      <c r="GT1224" s="48"/>
      <c r="GU1224" s="48"/>
      <c r="GV1224" s="48"/>
      <c r="GW1224" s="48"/>
      <c r="GX1224" s="48"/>
      <c r="GY1224" s="48"/>
      <c r="GZ1224" s="48"/>
      <c r="HA1224" s="48"/>
      <c r="HB1224" s="48"/>
      <c r="HC1224" s="48"/>
      <c r="HD1224" s="48"/>
      <c r="HE1224" s="48"/>
      <c r="HF1224" s="48"/>
      <c r="HG1224" s="48"/>
      <c r="HH1224" s="48"/>
      <c r="HI1224" s="48"/>
      <c r="HJ1224" s="48"/>
      <c r="HK1224" s="48"/>
      <c r="HL1224" s="48"/>
      <c r="HM1224" s="48"/>
      <c r="HN1224" s="48"/>
      <c r="HO1224" s="48"/>
      <c r="HP1224" s="48"/>
      <c r="HQ1224" s="48"/>
      <c r="HR1224" s="48"/>
      <c r="HS1224" s="48"/>
      <c r="HT1224" s="48"/>
      <c r="HU1224" s="48"/>
      <c r="HV1224" s="48"/>
      <c r="HW1224" s="48"/>
      <c r="HX1224" s="48"/>
      <c r="HY1224" s="48"/>
      <c r="HZ1224" s="48"/>
      <c r="IA1224" s="48"/>
      <c r="IB1224" s="48"/>
      <c r="IC1224" s="48"/>
      <c r="ID1224" s="48"/>
      <c r="IE1224" s="48"/>
      <c r="IF1224" s="48"/>
      <c r="IG1224" s="48"/>
      <c r="IH1224" s="48"/>
      <c r="II1224" s="48"/>
      <c r="IJ1224" s="48"/>
      <c r="IK1224" s="48"/>
      <c r="IL1224" s="48"/>
      <c r="IM1224" s="48"/>
      <c r="IN1224" s="48"/>
      <c r="IO1224" s="48"/>
      <c r="IP1224" s="48"/>
      <c r="IQ1224" s="48"/>
      <c r="IR1224" s="48"/>
      <c r="IS1224" s="48"/>
      <c r="IT1224" s="48"/>
      <c r="IU1224" s="48"/>
      <c r="IV1224" s="48"/>
    </row>
    <row r="1225" spans="2:256" x14ac:dyDescent="0.2">
      <c r="B1225" s="48"/>
      <c r="C1225" s="48"/>
      <c r="D1225" s="48"/>
      <c r="E1225" s="48"/>
      <c r="F1225" s="48"/>
      <c r="G1225" s="48"/>
      <c r="H1225" s="48"/>
      <c r="I1225" s="48"/>
      <c r="J1225" s="48"/>
      <c r="K1225" s="48"/>
      <c r="O1225" s="48"/>
      <c r="P1225" s="48"/>
      <c r="Q1225" s="48"/>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M1225" s="48"/>
      <c r="EN1225" s="48"/>
      <c r="EO1225" s="48"/>
      <c r="EP1225" s="48"/>
      <c r="EQ1225" s="48"/>
      <c r="ER1225" s="48"/>
      <c r="ES1225" s="48"/>
      <c r="ET1225" s="48"/>
      <c r="EU1225" s="48"/>
      <c r="EV1225" s="48"/>
      <c r="EW1225" s="48"/>
      <c r="EX1225" s="48"/>
      <c r="EY1225" s="48"/>
      <c r="EZ1225" s="48"/>
      <c r="FA1225" s="48"/>
      <c r="FB1225" s="48"/>
      <c r="FC1225" s="48"/>
      <c r="FD1225" s="48"/>
      <c r="FE1225" s="48"/>
      <c r="FF1225" s="48"/>
      <c r="FG1225" s="48"/>
      <c r="FH1225" s="48"/>
      <c r="FI1225" s="48"/>
      <c r="FJ1225" s="48"/>
      <c r="FK1225" s="48"/>
      <c r="FL1225" s="48"/>
      <c r="FM1225" s="48"/>
      <c r="FN1225" s="48"/>
      <c r="FO1225" s="48"/>
      <c r="FP1225" s="48"/>
      <c r="FQ1225" s="48"/>
      <c r="FR1225" s="48"/>
      <c r="FS1225" s="48"/>
      <c r="FT1225" s="48"/>
      <c r="FU1225" s="48"/>
      <c r="FV1225" s="48"/>
      <c r="FW1225" s="48"/>
      <c r="FX1225" s="48"/>
      <c r="FY1225" s="48"/>
      <c r="FZ1225" s="48"/>
      <c r="GA1225" s="48"/>
      <c r="GB1225" s="48"/>
      <c r="GC1225" s="48"/>
      <c r="GD1225" s="48"/>
      <c r="GE1225" s="48"/>
      <c r="GF1225" s="48"/>
      <c r="GG1225" s="48"/>
      <c r="GH1225" s="48"/>
      <c r="GI1225" s="48"/>
      <c r="GJ1225" s="48"/>
      <c r="GK1225" s="48"/>
      <c r="GL1225" s="48"/>
      <c r="GM1225" s="48"/>
      <c r="GN1225" s="48"/>
      <c r="GO1225" s="48"/>
      <c r="GP1225" s="48"/>
      <c r="GQ1225" s="48"/>
      <c r="GR1225" s="48"/>
      <c r="GS1225" s="48"/>
      <c r="GT1225" s="48"/>
      <c r="GU1225" s="48"/>
      <c r="GV1225" s="48"/>
      <c r="GW1225" s="48"/>
      <c r="GX1225" s="48"/>
      <c r="GY1225" s="48"/>
      <c r="GZ1225" s="48"/>
      <c r="HA1225" s="48"/>
      <c r="HB1225" s="48"/>
      <c r="HC1225" s="48"/>
      <c r="HD1225" s="48"/>
      <c r="HE1225" s="48"/>
      <c r="HF1225" s="48"/>
      <c r="HG1225" s="48"/>
      <c r="HH1225" s="48"/>
      <c r="HI1225" s="48"/>
      <c r="HJ1225" s="48"/>
      <c r="HK1225" s="48"/>
      <c r="HL1225" s="48"/>
      <c r="HM1225" s="48"/>
      <c r="HN1225" s="48"/>
      <c r="HO1225" s="48"/>
      <c r="HP1225" s="48"/>
      <c r="HQ1225" s="48"/>
      <c r="HR1225" s="48"/>
      <c r="HS1225" s="48"/>
      <c r="HT1225" s="48"/>
      <c r="HU1225" s="48"/>
      <c r="HV1225" s="48"/>
      <c r="HW1225" s="48"/>
      <c r="HX1225" s="48"/>
      <c r="HY1225" s="48"/>
      <c r="HZ1225" s="48"/>
      <c r="IA1225" s="48"/>
      <c r="IB1225" s="48"/>
      <c r="IC1225" s="48"/>
      <c r="ID1225" s="48"/>
      <c r="IE1225" s="48"/>
      <c r="IF1225" s="48"/>
      <c r="IG1225" s="48"/>
      <c r="IH1225" s="48"/>
      <c r="II1225" s="48"/>
      <c r="IJ1225" s="48"/>
      <c r="IK1225" s="48"/>
      <c r="IL1225" s="48"/>
      <c r="IM1225" s="48"/>
      <c r="IN1225" s="48"/>
      <c r="IO1225" s="48"/>
      <c r="IP1225" s="48"/>
      <c r="IQ1225" s="48"/>
      <c r="IR1225" s="48"/>
      <c r="IS1225" s="48"/>
      <c r="IT1225" s="48"/>
      <c r="IU1225" s="48"/>
      <c r="IV1225" s="48"/>
    </row>
    <row r="1226" spans="2:256" x14ac:dyDescent="0.2">
      <c r="B1226" s="48"/>
      <c r="C1226" s="48"/>
      <c r="D1226" s="48"/>
      <c r="E1226" s="48"/>
      <c r="F1226" s="48"/>
      <c r="G1226" s="48"/>
      <c r="H1226" s="48"/>
      <c r="I1226" s="48"/>
      <c r="J1226" s="48"/>
      <c r="K1226" s="48"/>
      <c r="O1226" s="48"/>
      <c r="P1226" s="48"/>
      <c r="Q1226" s="48"/>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M1226" s="48"/>
      <c r="EN1226" s="48"/>
      <c r="EO1226" s="48"/>
      <c r="EP1226" s="48"/>
      <c r="EQ1226" s="48"/>
      <c r="ER1226" s="48"/>
      <c r="ES1226" s="48"/>
      <c r="ET1226" s="48"/>
      <c r="EU1226" s="48"/>
      <c r="EV1226" s="48"/>
      <c r="EW1226" s="48"/>
      <c r="EX1226" s="48"/>
      <c r="EY1226" s="48"/>
      <c r="EZ1226" s="48"/>
      <c r="FA1226" s="48"/>
      <c r="FB1226" s="48"/>
      <c r="FC1226" s="48"/>
      <c r="FD1226" s="48"/>
      <c r="FE1226" s="48"/>
      <c r="FF1226" s="48"/>
      <c r="FG1226" s="48"/>
      <c r="FH1226" s="48"/>
      <c r="FI1226" s="48"/>
      <c r="FJ1226" s="48"/>
      <c r="FK1226" s="48"/>
      <c r="FL1226" s="48"/>
      <c r="FM1226" s="48"/>
      <c r="FN1226" s="48"/>
      <c r="FO1226" s="48"/>
      <c r="FP1226" s="48"/>
      <c r="FQ1226" s="48"/>
      <c r="FR1226" s="48"/>
      <c r="FS1226" s="48"/>
      <c r="FT1226" s="48"/>
      <c r="FU1226" s="48"/>
      <c r="FV1226" s="48"/>
      <c r="FW1226" s="48"/>
      <c r="FX1226" s="48"/>
      <c r="FY1226" s="48"/>
      <c r="FZ1226" s="48"/>
      <c r="GA1226" s="48"/>
      <c r="GB1226" s="48"/>
      <c r="GC1226" s="48"/>
      <c r="GD1226" s="48"/>
      <c r="GE1226" s="48"/>
      <c r="GF1226" s="48"/>
      <c r="GG1226" s="48"/>
      <c r="GH1226" s="48"/>
      <c r="GI1226" s="48"/>
      <c r="GJ1226" s="48"/>
      <c r="GK1226" s="48"/>
      <c r="GL1226" s="48"/>
      <c r="GM1226" s="48"/>
      <c r="GN1226" s="48"/>
      <c r="GO1226" s="48"/>
      <c r="GP1226" s="48"/>
      <c r="GQ1226" s="48"/>
      <c r="GR1226" s="48"/>
      <c r="GS1226" s="48"/>
      <c r="GT1226" s="48"/>
      <c r="GU1226" s="48"/>
      <c r="GV1226" s="48"/>
      <c r="GW1226" s="48"/>
      <c r="GX1226" s="48"/>
      <c r="GY1226" s="48"/>
      <c r="GZ1226" s="48"/>
      <c r="HA1226" s="48"/>
      <c r="HB1226" s="48"/>
      <c r="HC1226" s="48"/>
      <c r="HD1226" s="48"/>
      <c r="HE1226" s="48"/>
      <c r="HF1226" s="48"/>
      <c r="HG1226" s="48"/>
      <c r="HH1226" s="48"/>
      <c r="HI1226" s="48"/>
      <c r="HJ1226" s="48"/>
      <c r="HK1226" s="48"/>
      <c r="HL1226" s="48"/>
      <c r="HM1226" s="48"/>
      <c r="HN1226" s="48"/>
      <c r="HO1226" s="48"/>
      <c r="HP1226" s="48"/>
      <c r="HQ1226" s="48"/>
      <c r="HR1226" s="48"/>
      <c r="HS1226" s="48"/>
      <c r="HT1226" s="48"/>
      <c r="HU1226" s="48"/>
      <c r="HV1226" s="48"/>
      <c r="HW1226" s="48"/>
      <c r="HX1226" s="48"/>
      <c r="HY1226" s="48"/>
      <c r="HZ1226" s="48"/>
      <c r="IA1226" s="48"/>
      <c r="IB1226" s="48"/>
      <c r="IC1226" s="48"/>
      <c r="ID1226" s="48"/>
      <c r="IE1226" s="48"/>
      <c r="IF1226" s="48"/>
      <c r="IG1226" s="48"/>
      <c r="IH1226" s="48"/>
      <c r="II1226" s="48"/>
      <c r="IJ1226" s="48"/>
      <c r="IK1226" s="48"/>
      <c r="IL1226" s="48"/>
      <c r="IM1226" s="48"/>
      <c r="IN1226" s="48"/>
      <c r="IO1226" s="48"/>
      <c r="IP1226" s="48"/>
      <c r="IQ1226" s="48"/>
      <c r="IR1226" s="48"/>
      <c r="IS1226" s="48"/>
      <c r="IT1226" s="48"/>
      <c r="IU1226" s="48"/>
      <c r="IV1226" s="48"/>
    </row>
    <row r="1227" spans="2:256" x14ac:dyDescent="0.2">
      <c r="B1227" s="48"/>
      <c r="C1227" s="48"/>
      <c r="D1227" s="48"/>
      <c r="E1227" s="48"/>
      <c r="F1227" s="48"/>
      <c r="G1227" s="48"/>
      <c r="H1227" s="48"/>
      <c r="I1227" s="48"/>
      <c r="J1227" s="48"/>
      <c r="K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c r="AR1227" s="48"/>
      <c r="AS1227" s="48"/>
      <c r="AT1227" s="48"/>
      <c r="AU1227" s="48"/>
      <c r="AV1227" s="48"/>
      <c r="AW1227" s="48"/>
      <c r="AX1227" s="48"/>
      <c r="AY1227" s="48"/>
      <c r="AZ1227" s="48"/>
      <c r="BA1227" s="48"/>
      <c r="BB1227" s="48"/>
      <c r="BC1227" s="48"/>
      <c r="BD1227" s="48"/>
      <c r="BE1227" s="48"/>
      <c r="BF1227" s="48"/>
      <c r="BG1227" s="48"/>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c r="EF1227" s="48"/>
      <c r="EG1227" s="48"/>
      <c r="EH1227" s="48"/>
      <c r="EI1227" s="48"/>
      <c r="EJ1227" s="48"/>
      <c r="EK1227" s="48"/>
      <c r="EL1227" s="48"/>
      <c r="EM1227" s="48"/>
      <c r="EN1227" s="48"/>
      <c r="EO1227" s="48"/>
      <c r="EP1227" s="48"/>
      <c r="EQ1227" s="48"/>
      <c r="ER1227" s="48"/>
      <c r="ES1227" s="48"/>
      <c r="ET1227" s="48"/>
      <c r="EU1227" s="48"/>
      <c r="EV1227" s="48"/>
      <c r="EW1227" s="48"/>
      <c r="EX1227" s="48"/>
      <c r="EY1227" s="48"/>
      <c r="EZ1227" s="48"/>
      <c r="FA1227" s="48"/>
      <c r="FB1227" s="48"/>
      <c r="FC1227" s="48"/>
      <c r="FD1227" s="48"/>
      <c r="FE1227" s="48"/>
      <c r="FF1227" s="48"/>
      <c r="FG1227" s="48"/>
      <c r="FH1227" s="48"/>
      <c r="FI1227" s="48"/>
      <c r="FJ1227" s="48"/>
      <c r="FK1227" s="48"/>
      <c r="FL1227" s="48"/>
      <c r="FM1227" s="48"/>
      <c r="FN1227" s="48"/>
      <c r="FO1227" s="48"/>
      <c r="FP1227" s="48"/>
      <c r="FQ1227" s="48"/>
      <c r="FR1227" s="48"/>
      <c r="FS1227" s="48"/>
      <c r="FT1227" s="48"/>
      <c r="FU1227" s="48"/>
      <c r="FV1227" s="48"/>
      <c r="FW1227" s="48"/>
      <c r="FX1227" s="48"/>
      <c r="FY1227" s="48"/>
      <c r="FZ1227" s="48"/>
      <c r="GA1227" s="48"/>
      <c r="GB1227" s="48"/>
      <c r="GC1227" s="48"/>
      <c r="GD1227" s="48"/>
      <c r="GE1227" s="48"/>
      <c r="GF1227" s="48"/>
      <c r="GG1227" s="48"/>
      <c r="GH1227" s="48"/>
      <c r="GI1227" s="48"/>
      <c r="GJ1227" s="48"/>
      <c r="GK1227" s="48"/>
      <c r="GL1227" s="48"/>
      <c r="GM1227" s="48"/>
      <c r="GN1227" s="48"/>
      <c r="GO1227" s="48"/>
      <c r="GP1227" s="48"/>
      <c r="GQ1227" s="48"/>
      <c r="GR1227" s="48"/>
      <c r="GS1227" s="48"/>
      <c r="GT1227" s="48"/>
      <c r="GU1227" s="48"/>
      <c r="GV1227" s="48"/>
      <c r="GW1227" s="48"/>
      <c r="GX1227" s="48"/>
      <c r="GY1227" s="48"/>
      <c r="GZ1227" s="48"/>
      <c r="HA1227" s="48"/>
      <c r="HB1227" s="48"/>
      <c r="HC1227" s="48"/>
      <c r="HD1227" s="48"/>
      <c r="HE1227" s="48"/>
      <c r="HF1227" s="48"/>
      <c r="HG1227" s="48"/>
      <c r="HH1227" s="48"/>
      <c r="HI1227" s="48"/>
      <c r="HJ1227" s="48"/>
      <c r="HK1227" s="48"/>
      <c r="HL1227" s="48"/>
      <c r="HM1227" s="48"/>
      <c r="HN1227" s="48"/>
      <c r="HO1227" s="48"/>
      <c r="HP1227" s="48"/>
      <c r="HQ1227" s="48"/>
      <c r="HR1227" s="48"/>
      <c r="HS1227" s="48"/>
      <c r="HT1227" s="48"/>
      <c r="HU1227" s="48"/>
      <c r="HV1227" s="48"/>
      <c r="HW1227" s="48"/>
      <c r="HX1227" s="48"/>
      <c r="HY1227" s="48"/>
      <c r="HZ1227" s="48"/>
      <c r="IA1227" s="48"/>
      <c r="IB1227" s="48"/>
      <c r="IC1227" s="48"/>
      <c r="ID1227" s="48"/>
      <c r="IE1227" s="48"/>
      <c r="IF1227" s="48"/>
      <c r="IG1227" s="48"/>
      <c r="IH1227" s="48"/>
      <c r="II1227" s="48"/>
      <c r="IJ1227" s="48"/>
      <c r="IK1227" s="48"/>
      <c r="IL1227" s="48"/>
      <c r="IM1227" s="48"/>
      <c r="IN1227" s="48"/>
      <c r="IO1227" s="48"/>
      <c r="IP1227" s="48"/>
      <c r="IQ1227" s="48"/>
      <c r="IR1227" s="48"/>
      <c r="IS1227" s="48"/>
      <c r="IT1227" s="48"/>
      <c r="IU1227" s="48"/>
      <c r="IV1227" s="48"/>
    </row>
    <row r="1228" spans="2:256" x14ac:dyDescent="0.2">
      <c r="B1228" s="48"/>
      <c r="C1228" s="48"/>
      <c r="D1228" s="48"/>
      <c r="E1228" s="48"/>
      <c r="F1228" s="48"/>
      <c r="G1228" s="48"/>
      <c r="H1228" s="48"/>
      <c r="I1228" s="48"/>
      <c r="J1228" s="48"/>
      <c r="K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M1228" s="48"/>
      <c r="EN1228" s="48"/>
      <c r="EO1228" s="48"/>
      <c r="EP1228" s="48"/>
      <c r="EQ1228" s="48"/>
      <c r="ER1228" s="48"/>
      <c r="ES1228" s="48"/>
      <c r="ET1228" s="48"/>
      <c r="EU1228" s="48"/>
      <c r="EV1228" s="48"/>
      <c r="EW1228" s="48"/>
      <c r="EX1228" s="48"/>
      <c r="EY1228" s="48"/>
      <c r="EZ1228" s="48"/>
      <c r="FA1228" s="48"/>
      <c r="FB1228" s="48"/>
      <c r="FC1228" s="48"/>
      <c r="FD1228" s="48"/>
      <c r="FE1228" s="48"/>
      <c r="FF1228" s="48"/>
      <c r="FG1228" s="48"/>
      <c r="FH1228" s="48"/>
      <c r="FI1228" s="48"/>
      <c r="FJ1228" s="48"/>
      <c r="FK1228" s="48"/>
      <c r="FL1228" s="48"/>
      <c r="FM1228" s="48"/>
      <c r="FN1228" s="48"/>
      <c r="FO1228" s="48"/>
      <c r="FP1228" s="48"/>
      <c r="FQ1228" s="48"/>
      <c r="FR1228" s="48"/>
      <c r="FS1228" s="48"/>
      <c r="FT1228" s="48"/>
      <c r="FU1228" s="48"/>
      <c r="FV1228" s="48"/>
      <c r="FW1228" s="48"/>
      <c r="FX1228" s="48"/>
      <c r="FY1228" s="48"/>
      <c r="FZ1228" s="48"/>
      <c r="GA1228" s="48"/>
      <c r="GB1228" s="48"/>
      <c r="GC1228" s="48"/>
      <c r="GD1228" s="48"/>
      <c r="GE1228" s="48"/>
      <c r="GF1228" s="48"/>
      <c r="GG1228" s="48"/>
      <c r="GH1228" s="48"/>
      <c r="GI1228" s="48"/>
      <c r="GJ1228" s="48"/>
      <c r="GK1228" s="48"/>
      <c r="GL1228" s="48"/>
      <c r="GM1228" s="48"/>
      <c r="GN1228" s="48"/>
      <c r="GO1228" s="48"/>
      <c r="GP1228" s="48"/>
      <c r="GQ1228" s="48"/>
      <c r="GR1228" s="48"/>
      <c r="GS1228" s="48"/>
      <c r="GT1228" s="48"/>
      <c r="GU1228" s="48"/>
      <c r="GV1228" s="48"/>
      <c r="GW1228" s="48"/>
      <c r="GX1228" s="48"/>
      <c r="GY1228" s="48"/>
      <c r="GZ1228" s="48"/>
      <c r="HA1228" s="48"/>
      <c r="HB1228" s="48"/>
      <c r="HC1228" s="48"/>
      <c r="HD1228" s="48"/>
      <c r="HE1228" s="48"/>
      <c r="HF1228" s="48"/>
      <c r="HG1228" s="48"/>
      <c r="HH1228" s="48"/>
      <c r="HI1228" s="48"/>
      <c r="HJ1228" s="48"/>
      <c r="HK1228" s="48"/>
      <c r="HL1228" s="48"/>
      <c r="HM1228" s="48"/>
      <c r="HN1228" s="48"/>
      <c r="HO1228" s="48"/>
      <c r="HP1228" s="48"/>
      <c r="HQ1228" s="48"/>
      <c r="HR1228" s="48"/>
      <c r="HS1228" s="48"/>
      <c r="HT1228" s="48"/>
      <c r="HU1228" s="48"/>
      <c r="HV1228" s="48"/>
      <c r="HW1228" s="48"/>
      <c r="HX1228" s="48"/>
      <c r="HY1228" s="48"/>
      <c r="HZ1228" s="48"/>
      <c r="IA1228" s="48"/>
      <c r="IB1228" s="48"/>
      <c r="IC1228" s="48"/>
      <c r="ID1228" s="48"/>
      <c r="IE1228" s="48"/>
      <c r="IF1228" s="48"/>
      <c r="IG1228" s="48"/>
      <c r="IH1228" s="48"/>
      <c r="II1228" s="48"/>
      <c r="IJ1228" s="48"/>
      <c r="IK1228" s="48"/>
      <c r="IL1228" s="48"/>
      <c r="IM1228" s="48"/>
      <c r="IN1228" s="48"/>
      <c r="IO1228" s="48"/>
      <c r="IP1228" s="48"/>
      <c r="IQ1228" s="48"/>
      <c r="IR1228" s="48"/>
      <c r="IS1228" s="48"/>
      <c r="IT1228" s="48"/>
      <c r="IU1228" s="48"/>
      <c r="IV1228" s="48"/>
    </row>
    <row r="1229" spans="2:256" x14ac:dyDescent="0.2">
      <c r="B1229" s="48"/>
      <c r="C1229" s="48"/>
      <c r="D1229" s="48"/>
      <c r="E1229" s="48"/>
      <c r="F1229" s="48"/>
      <c r="G1229" s="48"/>
      <c r="H1229" s="48"/>
      <c r="I1229" s="48"/>
      <c r="J1229" s="48"/>
      <c r="K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c r="AU1229" s="48"/>
      <c r="AV1229" s="48"/>
      <c r="AW1229" s="48"/>
      <c r="AX1229" s="48"/>
      <c r="AY1229" s="48"/>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c r="EF1229" s="48"/>
      <c r="EG1229" s="48"/>
      <c r="EH1229" s="48"/>
      <c r="EI1229" s="48"/>
      <c r="EJ1229" s="48"/>
      <c r="EK1229" s="48"/>
      <c r="EL1229" s="48"/>
      <c r="EM1229" s="48"/>
      <c r="EN1229" s="48"/>
      <c r="EO1229" s="48"/>
      <c r="EP1229" s="48"/>
      <c r="EQ1229" s="48"/>
      <c r="ER1229" s="48"/>
      <c r="ES1229" s="48"/>
      <c r="ET1229" s="48"/>
      <c r="EU1229" s="48"/>
      <c r="EV1229" s="48"/>
      <c r="EW1229" s="48"/>
      <c r="EX1229" s="48"/>
      <c r="EY1229" s="48"/>
      <c r="EZ1229" s="48"/>
      <c r="FA1229" s="48"/>
      <c r="FB1229" s="48"/>
      <c r="FC1229" s="48"/>
      <c r="FD1229" s="48"/>
      <c r="FE1229" s="48"/>
      <c r="FF1229" s="48"/>
      <c r="FG1229" s="48"/>
      <c r="FH1229" s="48"/>
      <c r="FI1229" s="48"/>
      <c r="FJ1229" s="48"/>
      <c r="FK1229" s="48"/>
      <c r="FL1229" s="48"/>
      <c r="FM1229" s="48"/>
      <c r="FN1229" s="48"/>
      <c r="FO1229" s="48"/>
      <c r="FP1229" s="48"/>
      <c r="FQ1229" s="48"/>
      <c r="FR1229" s="48"/>
      <c r="FS1229" s="48"/>
      <c r="FT1229" s="48"/>
      <c r="FU1229" s="48"/>
      <c r="FV1229" s="48"/>
      <c r="FW1229" s="48"/>
      <c r="FX1229" s="48"/>
      <c r="FY1229" s="48"/>
      <c r="FZ1229" s="48"/>
      <c r="GA1229" s="48"/>
      <c r="GB1229" s="48"/>
      <c r="GC1229" s="48"/>
      <c r="GD1229" s="48"/>
      <c r="GE1229" s="48"/>
      <c r="GF1229" s="48"/>
      <c r="GG1229" s="48"/>
      <c r="GH1229" s="48"/>
      <c r="GI1229" s="48"/>
      <c r="GJ1229" s="48"/>
      <c r="GK1229" s="48"/>
      <c r="GL1229" s="48"/>
      <c r="GM1229" s="48"/>
      <c r="GN1229" s="48"/>
      <c r="GO1229" s="48"/>
      <c r="GP1229" s="48"/>
      <c r="GQ1229" s="48"/>
      <c r="GR1229" s="48"/>
      <c r="GS1229" s="48"/>
      <c r="GT1229" s="48"/>
      <c r="GU1229" s="48"/>
      <c r="GV1229" s="48"/>
      <c r="GW1229" s="48"/>
      <c r="GX1229" s="48"/>
      <c r="GY1229" s="48"/>
      <c r="GZ1229" s="48"/>
      <c r="HA1229" s="48"/>
      <c r="HB1229" s="48"/>
      <c r="HC1229" s="48"/>
      <c r="HD1229" s="48"/>
      <c r="HE1229" s="48"/>
      <c r="HF1229" s="48"/>
      <c r="HG1229" s="48"/>
      <c r="HH1229" s="48"/>
      <c r="HI1229" s="48"/>
      <c r="HJ1229" s="48"/>
      <c r="HK1229" s="48"/>
      <c r="HL1229" s="48"/>
      <c r="HM1229" s="48"/>
      <c r="HN1229" s="48"/>
      <c r="HO1229" s="48"/>
      <c r="HP1229" s="48"/>
      <c r="HQ1229" s="48"/>
      <c r="HR1229" s="48"/>
      <c r="HS1229" s="48"/>
      <c r="HT1229" s="48"/>
      <c r="HU1229" s="48"/>
      <c r="HV1229" s="48"/>
      <c r="HW1229" s="48"/>
      <c r="HX1229" s="48"/>
      <c r="HY1229" s="48"/>
      <c r="HZ1229" s="48"/>
      <c r="IA1229" s="48"/>
      <c r="IB1229" s="48"/>
      <c r="IC1229" s="48"/>
      <c r="ID1229" s="48"/>
      <c r="IE1229" s="48"/>
      <c r="IF1229" s="48"/>
      <c r="IG1229" s="48"/>
      <c r="IH1229" s="48"/>
      <c r="II1229" s="48"/>
      <c r="IJ1229" s="48"/>
      <c r="IK1229" s="48"/>
      <c r="IL1229" s="48"/>
      <c r="IM1229" s="48"/>
      <c r="IN1229" s="48"/>
      <c r="IO1229" s="48"/>
      <c r="IP1229" s="48"/>
      <c r="IQ1229" s="48"/>
      <c r="IR1229" s="48"/>
      <c r="IS1229" s="48"/>
      <c r="IT1229" s="48"/>
      <c r="IU1229" s="48"/>
      <c r="IV1229" s="48"/>
    </row>
    <row r="1230" spans="2:256" x14ac:dyDescent="0.2">
      <c r="B1230" s="48"/>
      <c r="C1230" s="48"/>
      <c r="D1230" s="48"/>
      <c r="E1230" s="48"/>
      <c r="F1230" s="48"/>
      <c r="G1230" s="48"/>
      <c r="H1230" s="48"/>
      <c r="I1230" s="48"/>
      <c r="J1230" s="48"/>
      <c r="K1230" s="48"/>
      <c r="O1230" s="48"/>
      <c r="P1230" s="48"/>
      <c r="Q1230" s="48"/>
      <c r="R1230" s="48"/>
      <c r="S1230" s="48"/>
      <c r="T1230" s="48"/>
      <c r="U1230" s="48"/>
      <c r="V1230" s="48"/>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c r="EG1230" s="48"/>
      <c r="EH1230" s="48"/>
      <c r="EI1230" s="48"/>
      <c r="EJ1230" s="48"/>
      <c r="EK1230" s="48"/>
      <c r="EL1230" s="48"/>
      <c r="EM1230" s="48"/>
      <c r="EN1230" s="48"/>
      <c r="EO1230" s="48"/>
      <c r="EP1230" s="48"/>
      <c r="EQ1230" s="48"/>
      <c r="ER1230" s="48"/>
      <c r="ES1230" s="48"/>
      <c r="ET1230" s="48"/>
      <c r="EU1230" s="48"/>
      <c r="EV1230" s="48"/>
      <c r="EW1230" s="48"/>
      <c r="EX1230" s="48"/>
      <c r="EY1230" s="48"/>
      <c r="EZ1230" s="48"/>
      <c r="FA1230" s="48"/>
      <c r="FB1230" s="48"/>
      <c r="FC1230" s="48"/>
      <c r="FD1230" s="48"/>
      <c r="FE1230" s="48"/>
      <c r="FF1230" s="48"/>
      <c r="FG1230" s="48"/>
      <c r="FH1230" s="48"/>
      <c r="FI1230" s="48"/>
      <c r="FJ1230" s="48"/>
      <c r="FK1230" s="48"/>
      <c r="FL1230" s="48"/>
      <c r="FM1230" s="48"/>
      <c r="FN1230" s="48"/>
      <c r="FO1230" s="48"/>
      <c r="FP1230" s="48"/>
      <c r="FQ1230" s="48"/>
      <c r="FR1230" s="48"/>
      <c r="FS1230" s="48"/>
      <c r="FT1230" s="48"/>
      <c r="FU1230" s="48"/>
      <c r="FV1230" s="48"/>
      <c r="FW1230" s="48"/>
      <c r="FX1230" s="48"/>
      <c r="FY1230" s="48"/>
      <c r="FZ1230" s="48"/>
      <c r="GA1230" s="48"/>
      <c r="GB1230" s="48"/>
      <c r="GC1230" s="48"/>
      <c r="GD1230" s="48"/>
      <c r="GE1230" s="48"/>
      <c r="GF1230" s="48"/>
      <c r="GG1230" s="48"/>
      <c r="GH1230" s="48"/>
      <c r="GI1230" s="48"/>
      <c r="GJ1230" s="48"/>
      <c r="GK1230" s="48"/>
      <c r="GL1230" s="48"/>
      <c r="GM1230" s="48"/>
      <c r="GN1230" s="48"/>
      <c r="GO1230" s="48"/>
      <c r="GP1230" s="48"/>
      <c r="GQ1230" s="48"/>
      <c r="GR1230" s="48"/>
      <c r="GS1230" s="48"/>
      <c r="GT1230" s="48"/>
      <c r="GU1230" s="48"/>
      <c r="GV1230" s="48"/>
      <c r="GW1230" s="48"/>
      <c r="GX1230" s="48"/>
      <c r="GY1230" s="48"/>
      <c r="GZ1230" s="48"/>
      <c r="HA1230" s="48"/>
      <c r="HB1230" s="48"/>
      <c r="HC1230" s="48"/>
      <c r="HD1230" s="48"/>
      <c r="HE1230" s="48"/>
      <c r="HF1230" s="48"/>
      <c r="HG1230" s="48"/>
      <c r="HH1230" s="48"/>
      <c r="HI1230" s="48"/>
      <c r="HJ1230" s="48"/>
      <c r="HK1230" s="48"/>
      <c r="HL1230" s="48"/>
      <c r="HM1230" s="48"/>
      <c r="HN1230" s="48"/>
      <c r="HO1230" s="48"/>
      <c r="HP1230" s="48"/>
      <c r="HQ1230" s="48"/>
      <c r="HR1230" s="48"/>
      <c r="HS1230" s="48"/>
      <c r="HT1230" s="48"/>
      <c r="HU1230" s="48"/>
      <c r="HV1230" s="48"/>
      <c r="HW1230" s="48"/>
      <c r="HX1230" s="48"/>
      <c r="HY1230" s="48"/>
      <c r="HZ1230" s="48"/>
      <c r="IA1230" s="48"/>
      <c r="IB1230" s="48"/>
      <c r="IC1230" s="48"/>
      <c r="ID1230" s="48"/>
      <c r="IE1230" s="48"/>
      <c r="IF1230" s="48"/>
      <c r="IG1230" s="48"/>
      <c r="IH1230" s="48"/>
      <c r="II1230" s="48"/>
      <c r="IJ1230" s="48"/>
      <c r="IK1230" s="48"/>
      <c r="IL1230" s="48"/>
      <c r="IM1230" s="48"/>
      <c r="IN1230" s="48"/>
      <c r="IO1230" s="48"/>
      <c r="IP1230" s="48"/>
      <c r="IQ1230" s="48"/>
      <c r="IR1230" s="48"/>
      <c r="IS1230" s="48"/>
      <c r="IT1230" s="48"/>
      <c r="IU1230" s="48"/>
      <c r="IV1230" s="48"/>
    </row>
    <row r="1231" spans="2:256" x14ac:dyDescent="0.2">
      <c r="B1231" s="48"/>
      <c r="C1231" s="48"/>
      <c r="D1231" s="48"/>
      <c r="E1231" s="48"/>
      <c r="F1231" s="48"/>
      <c r="G1231" s="48"/>
      <c r="H1231" s="48"/>
      <c r="I1231" s="48"/>
      <c r="J1231" s="48"/>
      <c r="K1231" s="48"/>
      <c r="O1231" s="48"/>
      <c r="P1231" s="48"/>
      <c r="Q1231" s="48"/>
      <c r="R1231" s="48"/>
      <c r="S1231" s="48"/>
      <c r="T1231" s="48"/>
      <c r="U1231" s="48"/>
      <c r="V1231" s="48"/>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M1231" s="48"/>
      <c r="EN1231" s="48"/>
      <c r="EO1231" s="48"/>
      <c r="EP1231" s="48"/>
      <c r="EQ1231" s="48"/>
      <c r="ER1231" s="48"/>
      <c r="ES1231" s="48"/>
      <c r="ET1231" s="48"/>
      <c r="EU1231" s="48"/>
      <c r="EV1231" s="48"/>
      <c r="EW1231" s="48"/>
      <c r="EX1231" s="48"/>
      <c r="EY1231" s="48"/>
      <c r="EZ1231" s="48"/>
      <c r="FA1231" s="48"/>
      <c r="FB1231" s="48"/>
      <c r="FC1231" s="48"/>
      <c r="FD1231" s="48"/>
      <c r="FE1231" s="48"/>
      <c r="FF1231" s="48"/>
      <c r="FG1231" s="48"/>
      <c r="FH1231" s="48"/>
      <c r="FI1231" s="48"/>
      <c r="FJ1231" s="48"/>
      <c r="FK1231" s="48"/>
      <c r="FL1231" s="48"/>
      <c r="FM1231" s="48"/>
      <c r="FN1231" s="48"/>
      <c r="FO1231" s="48"/>
      <c r="FP1231" s="48"/>
      <c r="FQ1231" s="48"/>
      <c r="FR1231" s="48"/>
      <c r="FS1231" s="48"/>
      <c r="FT1231" s="48"/>
      <c r="FU1231" s="48"/>
      <c r="FV1231" s="48"/>
      <c r="FW1231" s="48"/>
      <c r="FX1231" s="48"/>
      <c r="FY1231" s="48"/>
      <c r="FZ1231" s="48"/>
      <c r="GA1231" s="48"/>
      <c r="GB1231" s="48"/>
      <c r="GC1231" s="48"/>
      <c r="GD1231" s="48"/>
      <c r="GE1231" s="48"/>
      <c r="GF1231" s="48"/>
      <c r="GG1231" s="48"/>
      <c r="GH1231" s="48"/>
      <c r="GI1231" s="48"/>
      <c r="GJ1231" s="48"/>
      <c r="GK1231" s="48"/>
      <c r="GL1231" s="48"/>
      <c r="GM1231" s="48"/>
      <c r="GN1231" s="48"/>
      <c r="GO1231" s="48"/>
      <c r="GP1231" s="48"/>
      <c r="GQ1231" s="48"/>
      <c r="GR1231" s="48"/>
      <c r="GS1231" s="48"/>
      <c r="GT1231" s="48"/>
      <c r="GU1231" s="48"/>
      <c r="GV1231" s="48"/>
      <c r="GW1231" s="48"/>
      <c r="GX1231" s="48"/>
      <c r="GY1231" s="48"/>
      <c r="GZ1231" s="48"/>
      <c r="HA1231" s="48"/>
      <c r="HB1231" s="48"/>
      <c r="HC1231" s="48"/>
      <c r="HD1231" s="48"/>
      <c r="HE1231" s="48"/>
      <c r="HF1231" s="48"/>
      <c r="HG1231" s="48"/>
      <c r="HH1231" s="48"/>
      <c r="HI1231" s="48"/>
      <c r="HJ1231" s="48"/>
      <c r="HK1231" s="48"/>
      <c r="HL1231" s="48"/>
      <c r="HM1231" s="48"/>
      <c r="HN1231" s="48"/>
      <c r="HO1231" s="48"/>
      <c r="HP1231" s="48"/>
      <c r="HQ1231" s="48"/>
      <c r="HR1231" s="48"/>
      <c r="HS1231" s="48"/>
      <c r="HT1231" s="48"/>
      <c r="HU1231" s="48"/>
      <c r="HV1231" s="48"/>
      <c r="HW1231" s="48"/>
      <c r="HX1231" s="48"/>
      <c r="HY1231" s="48"/>
      <c r="HZ1231" s="48"/>
      <c r="IA1231" s="48"/>
      <c r="IB1231" s="48"/>
      <c r="IC1231" s="48"/>
      <c r="ID1231" s="48"/>
      <c r="IE1231" s="48"/>
      <c r="IF1231" s="48"/>
      <c r="IG1231" s="48"/>
      <c r="IH1231" s="48"/>
      <c r="II1231" s="48"/>
      <c r="IJ1231" s="48"/>
      <c r="IK1231" s="48"/>
      <c r="IL1231" s="48"/>
      <c r="IM1231" s="48"/>
      <c r="IN1231" s="48"/>
      <c r="IO1231" s="48"/>
      <c r="IP1231" s="48"/>
      <c r="IQ1231" s="48"/>
      <c r="IR1231" s="48"/>
      <c r="IS1231" s="48"/>
      <c r="IT1231" s="48"/>
      <c r="IU1231" s="48"/>
      <c r="IV1231" s="48"/>
    </row>
    <row r="1232" spans="2:256" x14ac:dyDescent="0.2">
      <c r="B1232" s="48"/>
      <c r="C1232" s="48"/>
      <c r="D1232" s="48"/>
      <c r="E1232" s="48"/>
      <c r="F1232" s="48"/>
      <c r="G1232" s="48"/>
      <c r="H1232" s="48"/>
      <c r="I1232" s="48"/>
      <c r="J1232" s="48"/>
      <c r="K1232" s="48"/>
      <c r="O1232" s="48"/>
      <c r="P1232" s="48"/>
      <c r="Q1232" s="48"/>
      <c r="R1232" s="48"/>
      <c r="S1232" s="48"/>
      <c r="T1232" s="48"/>
      <c r="U1232" s="48"/>
      <c r="V1232" s="48"/>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c r="EJ1232" s="48"/>
      <c r="EK1232" s="48"/>
      <c r="EL1232" s="48"/>
      <c r="EM1232" s="48"/>
      <c r="EN1232" s="48"/>
      <c r="EO1232" s="48"/>
      <c r="EP1232" s="48"/>
      <c r="EQ1232" s="48"/>
      <c r="ER1232" s="48"/>
      <c r="ES1232" s="48"/>
      <c r="ET1232" s="48"/>
      <c r="EU1232" s="48"/>
      <c r="EV1232" s="48"/>
      <c r="EW1232" s="48"/>
      <c r="EX1232" s="48"/>
      <c r="EY1232" s="48"/>
      <c r="EZ1232" s="48"/>
      <c r="FA1232" s="48"/>
      <c r="FB1232" s="48"/>
      <c r="FC1232" s="48"/>
      <c r="FD1232" s="48"/>
      <c r="FE1232" s="48"/>
      <c r="FF1232" s="48"/>
      <c r="FG1232" s="48"/>
      <c r="FH1232" s="48"/>
      <c r="FI1232" s="48"/>
      <c r="FJ1232" s="48"/>
      <c r="FK1232" s="48"/>
      <c r="FL1232" s="48"/>
      <c r="FM1232" s="48"/>
      <c r="FN1232" s="48"/>
      <c r="FO1232" s="48"/>
      <c r="FP1232" s="48"/>
      <c r="FQ1232" s="48"/>
      <c r="FR1232" s="48"/>
      <c r="FS1232" s="48"/>
      <c r="FT1232" s="48"/>
      <c r="FU1232" s="48"/>
      <c r="FV1232" s="48"/>
      <c r="FW1232" s="48"/>
      <c r="FX1232" s="48"/>
      <c r="FY1232" s="48"/>
      <c r="FZ1232" s="48"/>
      <c r="GA1232" s="48"/>
      <c r="GB1232" s="48"/>
      <c r="GC1232" s="48"/>
      <c r="GD1232" s="48"/>
      <c r="GE1232" s="48"/>
      <c r="GF1232" s="48"/>
      <c r="GG1232" s="48"/>
      <c r="GH1232" s="48"/>
      <c r="GI1232" s="48"/>
      <c r="GJ1232" s="48"/>
      <c r="GK1232" s="48"/>
      <c r="GL1232" s="48"/>
      <c r="GM1232" s="48"/>
      <c r="GN1232" s="48"/>
      <c r="GO1232" s="48"/>
      <c r="GP1232" s="48"/>
      <c r="GQ1232" s="48"/>
      <c r="GR1232" s="48"/>
      <c r="GS1232" s="48"/>
      <c r="GT1232" s="48"/>
      <c r="GU1232" s="48"/>
      <c r="GV1232" s="48"/>
      <c r="GW1232" s="48"/>
      <c r="GX1232" s="48"/>
      <c r="GY1232" s="48"/>
      <c r="GZ1232" s="48"/>
      <c r="HA1232" s="48"/>
      <c r="HB1232" s="48"/>
      <c r="HC1232" s="48"/>
      <c r="HD1232" s="48"/>
      <c r="HE1232" s="48"/>
      <c r="HF1232" s="48"/>
      <c r="HG1232" s="48"/>
      <c r="HH1232" s="48"/>
      <c r="HI1232" s="48"/>
      <c r="HJ1232" s="48"/>
      <c r="HK1232" s="48"/>
      <c r="HL1232" s="48"/>
      <c r="HM1232" s="48"/>
      <c r="HN1232" s="48"/>
      <c r="HO1232" s="48"/>
      <c r="HP1232" s="48"/>
      <c r="HQ1232" s="48"/>
      <c r="HR1232" s="48"/>
      <c r="HS1232" s="48"/>
      <c r="HT1232" s="48"/>
      <c r="HU1232" s="48"/>
      <c r="HV1232" s="48"/>
      <c r="HW1232" s="48"/>
      <c r="HX1232" s="48"/>
      <c r="HY1232" s="48"/>
      <c r="HZ1232" s="48"/>
      <c r="IA1232" s="48"/>
      <c r="IB1232" s="48"/>
      <c r="IC1232" s="48"/>
      <c r="ID1232" s="48"/>
      <c r="IE1232" s="48"/>
      <c r="IF1232" s="48"/>
      <c r="IG1232" s="48"/>
      <c r="IH1232" s="48"/>
      <c r="II1232" s="48"/>
      <c r="IJ1232" s="48"/>
      <c r="IK1232" s="48"/>
      <c r="IL1232" s="48"/>
      <c r="IM1232" s="48"/>
      <c r="IN1232" s="48"/>
      <c r="IO1232" s="48"/>
      <c r="IP1232" s="48"/>
      <c r="IQ1232" s="48"/>
      <c r="IR1232" s="48"/>
      <c r="IS1232" s="48"/>
      <c r="IT1232" s="48"/>
      <c r="IU1232" s="48"/>
      <c r="IV1232" s="48"/>
    </row>
    <row r="1233" spans="2:256" x14ac:dyDescent="0.2">
      <c r="B1233" s="48"/>
      <c r="C1233" s="48"/>
      <c r="D1233" s="48"/>
      <c r="E1233" s="48"/>
      <c r="F1233" s="48"/>
      <c r="G1233" s="48"/>
      <c r="H1233" s="48"/>
      <c r="I1233" s="48"/>
      <c r="J1233" s="48"/>
      <c r="K1233" s="48"/>
      <c r="O1233" s="48"/>
      <c r="P1233" s="48"/>
      <c r="Q1233" s="48"/>
      <c r="R1233" s="48"/>
      <c r="S1233" s="48"/>
      <c r="T1233" s="48"/>
      <c r="U1233" s="48"/>
      <c r="V1233" s="48"/>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M1233" s="48"/>
      <c r="EN1233" s="48"/>
      <c r="EO1233" s="48"/>
      <c r="EP1233" s="48"/>
      <c r="EQ1233" s="48"/>
      <c r="ER1233" s="48"/>
      <c r="ES1233" s="48"/>
      <c r="ET1233" s="48"/>
      <c r="EU1233" s="48"/>
      <c r="EV1233" s="48"/>
      <c r="EW1233" s="48"/>
      <c r="EX1233" s="48"/>
      <c r="EY1233" s="48"/>
      <c r="EZ1233" s="48"/>
      <c r="FA1233" s="48"/>
      <c r="FB1233" s="48"/>
      <c r="FC1233" s="48"/>
      <c r="FD1233" s="48"/>
      <c r="FE1233" s="48"/>
      <c r="FF1233" s="48"/>
      <c r="FG1233" s="48"/>
      <c r="FH1233" s="48"/>
      <c r="FI1233" s="48"/>
      <c r="FJ1233" s="48"/>
      <c r="FK1233" s="48"/>
      <c r="FL1233" s="48"/>
      <c r="FM1233" s="48"/>
      <c r="FN1233" s="48"/>
      <c r="FO1233" s="48"/>
      <c r="FP1233" s="48"/>
      <c r="FQ1233" s="48"/>
      <c r="FR1233" s="48"/>
      <c r="FS1233" s="48"/>
      <c r="FT1233" s="48"/>
      <c r="FU1233" s="48"/>
      <c r="FV1233" s="48"/>
      <c r="FW1233" s="48"/>
      <c r="FX1233" s="48"/>
      <c r="FY1233" s="48"/>
      <c r="FZ1233" s="48"/>
      <c r="GA1233" s="48"/>
      <c r="GB1233" s="48"/>
      <c r="GC1233" s="48"/>
      <c r="GD1233" s="48"/>
      <c r="GE1233" s="48"/>
      <c r="GF1233" s="48"/>
      <c r="GG1233" s="48"/>
      <c r="GH1233" s="48"/>
      <c r="GI1233" s="48"/>
      <c r="GJ1233" s="48"/>
      <c r="GK1233" s="48"/>
      <c r="GL1233" s="48"/>
      <c r="GM1233" s="48"/>
      <c r="GN1233" s="48"/>
      <c r="GO1233" s="48"/>
      <c r="GP1233" s="48"/>
      <c r="GQ1233" s="48"/>
      <c r="GR1233" s="48"/>
      <c r="GS1233" s="48"/>
      <c r="GT1233" s="48"/>
      <c r="GU1233" s="48"/>
      <c r="GV1233" s="48"/>
      <c r="GW1233" s="48"/>
      <c r="GX1233" s="48"/>
      <c r="GY1233" s="48"/>
      <c r="GZ1233" s="48"/>
      <c r="HA1233" s="48"/>
      <c r="HB1233" s="48"/>
      <c r="HC1233" s="48"/>
      <c r="HD1233" s="48"/>
      <c r="HE1233" s="48"/>
      <c r="HF1233" s="48"/>
      <c r="HG1233" s="48"/>
      <c r="HH1233" s="48"/>
      <c r="HI1233" s="48"/>
      <c r="HJ1233" s="48"/>
      <c r="HK1233" s="48"/>
      <c r="HL1233" s="48"/>
      <c r="HM1233" s="48"/>
      <c r="HN1233" s="48"/>
      <c r="HO1233" s="48"/>
      <c r="HP1233" s="48"/>
      <c r="HQ1233" s="48"/>
      <c r="HR1233" s="48"/>
      <c r="HS1233" s="48"/>
      <c r="HT1233" s="48"/>
      <c r="HU1233" s="48"/>
      <c r="HV1233" s="48"/>
      <c r="HW1233" s="48"/>
      <c r="HX1233" s="48"/>
      <c r="HY1233" s="48"/>
      <c r="HZ1233" s="48"/>
      <c r="IA1233" s="48"/>
      <c r="IB1233" s="48"/>
      <c r="IC1233" s="48"/>
      <c r="ID1233" s="48"/>
      <c r="IE1233" s="48"/>
      <c r="IF1233" s="48"/>
      <c r="IG1233" s="48"/>
      <c r="IH1233" s="48"/>
      <c r="II1233" s="48"/>
      <c r="IJ1233" s="48"/>
      <c r="IK1233" s="48"/>
      <c r="IL1233" s="48"/>
      <c r="IM1233" s="48"/>
      <c r="IN1233" s="48"/>
      <c r="IO1233" s="48"/>
      <c r="IP1233" s="48"/>
      <c r="IQ1233" s="48"/>
      <c r="IR1233" s="48"/>
      <c r="IS1233" s="48"/>
      <c r="IT1233" s="48"/>
      <c r="IU1233" s="48"/>
      <c r="IV1233" s="48"/>
    </row>
    <row r="1234" spans="2:256" x14ac:dyDescent="0.2">
      <c r="B1234" s="48"/>
      <c r="C1234" s="48"/>
      <c r="D1234" s="48"/>
      <c r="E1234" s="48"/>
      <c r="F1234" s="48"/>
      <c r="G1234" s="48"/>
      <c r="H1234" s="48"/>
      <c r="I1234" s="48"/>
      <c r="J1234" s="48"/>
      <c r="K1234" s="48"/>
      <c r="O1234" s="48"/>
      <c r="P1234" s="48"/>
      <c r="Q1234" s="48"/>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M1234" s="48"/>
      <c r="EN1234" s="48"/>
      <c r="EO1234" s="48"/>
      <c r="EP1234" s="48"/>
      <c r="EQ1234" s="48"/>
      <c r="ER1234" s="48"/>
      <c r="ES1234" s="48"/>
      <c r="ET1234" s="48"/>
      <c r="EU1234" s="48"/>
      <c r="EV1234" s="48"/>
      <c r="EW1234" s="48"/>
      <c r="EX1234" s="48"/>
      <c r="EY1234" s="48"/>
      <c r="EZ1234" s="48"/>
      <c r="FA1234" s="48"/>
      <c r="FB1234" s="48"/>
      <c r="FC1234" s="48"/>
      <c r="FD1234" s="48"/>
      <c r="FE1234" s="48"/>
      <c r="FF1234" s="48"/>
      <c r="FG1234" s="48"/>
      <c r="FH1234" s="48"/>
      <c r="FI1234" s="48"/>
      <c r="FJ1234" s="48"/>
      <c r="FK1234" s="48"/>
      <c r="FL1234" s="48"/>
      <c r="FM1234" s="48"/>
      <c r="FN1234" s="48"/>
      <c r="FO1234" s="48"/>
      <c r="FP1234" s="48"/>
      <c r="FQ1234" s="48"/>
      <c r="FR1234" s="48"/>
      <c r="FS1234" s="48"/>
      <c r="FT1234" s="48"/>
      <c r="FU1234" s="48"/>
      <c r="FV1234" s="48"/>
      <c r="FW1234" s="48"/>
      <c r="FX1234" s="48"/>
      <c r="FY1234" s="48"/>
      <c r="FZ1234" s="48"/>
      <c r="GA1234" s="48"/>
      <c r="GB1234" s="48"/>
      <c r="GC1234" s="48"/>
      <c r="GD1234" s="48"/>
      <c r="GE1234" s="48"/>
      <c r="GF1234" s="48"/>
      <c r="GG1234" s="48"/>
      <c r="GH1234" s="48"/>
      <c r="GI1234" s="48"/>
      <c r="GJ1234" s="48"/>
      <c r="GK1234" s="48"/>
      <c r="GL1234" s="48"/>
      <c r="GM1234" s="48"/>
      <c r="GN1234" s="48"/>
      <c r="GO1234" s="48"/>
      <c r="GP1234" s="48"/>
      <c r="GQ1234" s="48"/>
      <c r="GR1234" s="48"/>
      <c r="GS1234" s="48"/>
      <c r="GT1234" s="48"/>
      <c r="GU1234" s="48"/>
      <c r="GV1234" s="48"/>
      <c r="GW1234" s="48"/>
      <c r="GX1234" s="48"/>
      <c r="GY1234" s="48"/>
      <c r="GZ1234" s="48"/>
      <c r="HA1234" s="48"/>
      <c r="HB1234" s="48"/>
      <c r="HC1234" s="48"/>
      <c r="HD1234" s="48"/>
      <c r="HE1234" s="48"/>
      <c r="HF1234" s="48"/>
      <c r="HG1234" s="48"/>
      <c r="HH1234" s="48"/>
      <c r="HI1234" s="48"/>
      <c r="HJ1234" s="48"/>
      <c r="HK1234" s="48"/>
      <c r="HL1234" s="48"/>
      <c r="HM1234" s="48"/>
      <c r="HN1234" s="48"/>
      <c r="HO1234" s="48"/>
      <c r="HP1234" s="48"/>
      <c r="HQ1234" s="48"/>
      <c r="HR1234" s="48"/>
      <c r="HS1234" s="48"/>
      <c r="HT1234" s="48"/>
      <c r="HU1234" s="48"/>
      <c r="HV1234" s="48"/>
      <c r="HW1234" s="48"/>
      <c r="HX1234" s="48"/>
      <c r="HY1234" s="48"/>
      <c r="HZ1234" s="48"/>
      <c r="IA1234" s="48"/>
      <c r="IB1234" s="48"/>
      <c r="IC1234" s="48"/>
      <c r="ID1234" s="48"/>
      <c r="IE1234" s="48"/>
      <c r="IF1234" s="48"/>
      <c r="IG1234" s="48"/>
      <c r="IH1234" s="48"/>
      <c r="II1234" s="48"/>
      <c r="IJ1234" s="48"/>
      <c r="IK1234" s="48"/>
      <c r="IL1234" s="48"/>
      <c r="IM1234" s="48"/>
      <c r="IN1234" s="48"/>
      <c r="IO1234" s="48"/>
      <c r="IP1234" s="48"/>
      <c r="IQ1234" s="48"/>
      <c r="IR1234" s="48"/>
      <c r="IS1234" s="48"/>
      <c r="IT1234" s="48"/>
      <c r="IU1234" s="48"/>
      <c r="IV1234" s="48"/>
    </row>
    <row r="1235" spans="2:256" x14ac:dyDescent="0.2">
      <c r="B1235" s="48"/>
      <c r="C1235" s="48"/>
      <c r="D1235" s="48"/>
      <c r="E1235" s="48"/>
      <c r="F1235" s="48"/>
      <c r="G1235" s="48"/>
      <c r="H1235" s="48"/>
      <c r="I1235" s="48"/>
      <c r="J1235" s="48"/>
      <c r="K1235" s="48"/>
      <c r="O1235" s="48"/>
      <c r="P1235" s="48"/>
      <c r="Q1235" s="48"/>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M1235" s="48"/>
      <c r="EN1235" s="48"/>
      <c r="EO1235" s="48"/>
      <c r="EP1235" s="48"/>
      <c r="EQ1235" s="48"/>
      <c r="ER1235" s="48"/>
      <c r="ES1235" s="48"/>
      <c r="ET1235" s="48"/>
      <c r="EU1235" s="48"/>
      <c r="EV1235" s="48"/>
      <c r="EW1235" s="48"/>
      <c r="EX1235" s="48"/>
      <c r="EY1235" s="48"/>
      <c r="EZ1235" s="48"/>
      <c r="FA1235" s="48"/>
      <c r="FB1235" s="48"/>
      <c r="FC1235" s="48"/>
      <c r="FD1235" s="48"/>
      <c r="FE1235" s="48"/>
      <c r="FF1235" s="48"/>
      <c r="FG1235" s="48"/>
      <c r="FH1235" s="48"/>
      <c r="FI1235" s="48"/>
      <c r="FJ1235" s="48"/>
      <c r="FK1235" s="48"/>
      <c r="FL1235" s="48"/>
      <c r="FM1235" s="48"/>
      <c r="FN1235" s="48"/>
      <c r="FO1235" s="48"/>
      <c r="FP1235" s="48"/>
      <c r="FQ1235" s="48"/>
      <c r="FR1235" s="48"/>
      <c r="FS1235" s="48"/>
      <c r="FT1235" s="48"/>
      <c r="FU1235" s="48"/>
      <c r="FV1235" s="48"/>
      <c r="FW1235" s="48"/>
      <c r="FX1235" s="48"/>
      <c r="FY1235" s="48"/>
      <c r="FZ1235" s="48"/>
      <c r="GA1235" s="48"/>
      <c r="GB1235" s="48"/>
      <c r="GC1235" s="48"/>
      <c r="GD1235" s="48"/>
      <c r="GE1235" s="48"/>
      <c r="GF1235" s="48"/>
      <c r="GG1235" s="48"/>
      <c r="GH1235" s="48"/>
      <c r="GI1235" s="48"/>
      <c r="GJ1235" s="48"/>
      <c r="GK1235" s="48"/>
      <c r="GL1235" s="48"/>
      <c r="GM1235" s="48"/>
      <c r="GN1235" s="48"/>
      <c r="GO1235" s="48"/>
      <c r="GP1235" s="48"/>
      <c r="GQ1235" s="48"/>
      <c r="GR1235" s="48"/>
      <c r="GS1235" s="48"/>
      <c r="GT1235" s="48"/>
      <c r="GU1235" s="48"/>
      <c r="GV1235" s="48"/>
      <c r="GW1235" s="48"/>
      <c r="GX1235" s="48"/>
      <c r="GY1235" s="48"/>
      <c r="GZ1235" s="48"/>
      <c r="HA1235" s="48"/>
      <c r="HB1235" s="48"/>
      <c r="HC1235" s="48"/>
      <c r="HD1235" s="48"/>
      <c r="HE1235" s="48"/>
      <c r="HF1235" s="48"/>
      <c r="HG1235" s="48"/>
      <c r="HH1235" s="48"/>
      <c r="HI1235" s="48"/>
      <c r="HJ1235" s="48"/>
      <c r="HK1235" s="48"/>
      <c r="HL1235" s="48"/>
      <c r="HM1235" s="48"/>
      <c r="HN1235" s="48"/>
      <c r="HO1235" s="48"/>
      <c r="HP1235" s="48"/>
      <c r="HQ1235" s="48"/>
      <c r="HR1235" s="48"/>
      <c r="HS1235" s="48"/>
      <c r="HT1235" s="48"/>
      <c r="HU1235" s="48"/>
      <c r="HV1235" s="48"/>
      <c r="HW1235" s="48"/>
      <c r="HX1235" s="48"/>
      <c r="HY1235" s="48"/>
      <c r="HZ1235" s="48"/>
      <c r="IA1235" s="48"/>
      <c r="IB1235" s="48"/>
      <c r="IC1235" s="48"/>
      <c r="ID1235" s="48"/>
      <c r="IE1235" s="48"/>
      <c r="IF1235" s="48"/>
      <c r="IG1235" s="48"/>
      <c r="IH1235" s="48"/>
      <c r="II1235" s="48"/>
      <c r="IJ1235" s="48"/>
      <c r="IK1235" s="48"/>
      <c r="IL1235" s="48"/>
      <c r="IM1235" s="48"/>
      <c r="IN1235" s="48"/>
      <c r="IO1235" s="48"/>
      <c r="IP1235" s="48"/>
      <c r="IQ1235" s="48"/>
      <c r="IR1235" s="48"/>
      <c r="IS1235" s="48"/>
      <c r="IT1235" s="48"/>
      <c r="IU1235" s="48"/>
      <c r="IV1235" s="48"/>
    </row>
    <row r="1236" spans="2:256" x14ac:dyDescent="0.2">
      <c r="B1236" s="48"/>
      <c r="C1236" s="48"/>
      <c r="D1236" s="48"/>
      <c r="E1236" s="48"/>
      <c r="F1236" s="48"/>
      <c r="G1236" s="48"/>
      <c r="H1236" s="48"/>
      <c r="I1236" s="48"/>
      <c r="J1236" s="48"/>
      <c r="K1236" s="48"/>
      <c r="O1236" s="48"/>
      <c r="P1236" s="48"/>
      <c r="Q1236" s="48"/>
      <c r="R1236" s="48"/>
      <c r="S1236" s="48"/>
      <c r="T1236" s="48"/>
      <c r="U1236" s="48"/>
      <c r="V1236" s="48"/>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c r="AR1236" s="48"/>
      <c r="AS1236" s="48"/>
      <c r="AT1236" s="48"/>
      <c r="AU1236" s="48"/>
      <c r="AV1236" s="48"/>
      <c r="AW1236" s="48"/>
      <c r="AX1236" s="48"/>
      <c r="AY1236" s="48"/>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c r="EJ1236" s="48"/>
      <c r="EK1236" s="48"/>
      <c r="EL1236" s="48"/>
      <c r="EM1236" s="48"/>
      <c r="EN1236" s="48"/>
      <c r="EO1236" s="48"/>
      <c r="EP1236" s="48"/>
      <c r="EQ1236" s="48"/>
      <c r="ER1236" s="48"/>
      <c r="ES1236" s="48"/>
      <c r="ET1236" s="48"/>
      <c r="EU1236" s="48"/>
      <c r="EV1236" s="48"/>
      <c r="EW1236" s="48"/>
      <c r="EX1236" s="48"/>
      <c r="EY1236" s="48"/>
      <c r="EZ1236" s="48"/>
      <c r="FA1236" s="48"/>
      <c r="FB1236" s="48"/>
      <c r="FC1236" s="48"/>
      <c r="FD1236" s="48"/>
      <c r="FE1236" s="48"/>
      <c r="FF1236" s="48"/>
      <c r="FG1236" s="48"/>
      <c r="FH1236" s="48"/>
      <c r="FI1236" s="48"/>
      <c r="FJ1236" s="48"/>
      <c r="FK1236" s="48"/>
      <c r="FL1236" s="48"/>
      <c r="FM1236" s="48"/>
      <c r="FN1236" s="48"/>
      <c r="FO1236" s="48"/>
      <c r="FP1236" s="48"/>
      <c r="FQ1236" s="48"/>
      <c r="FR1236" s="48"/>
      <c r="FS1236" s="48"/>
      <c r="FT1236" s="48"/>
      <c r="FU1236" s="48"/>
      <c r="FV1236" s="48"/>
      <c r="FW1236" s="48"/>
      <c r="FX1236" s="48"/>
      <c r="FY1236" s="48"/>
      <c r="FZ1236" s="48"/>
      <c r="GA1236" s="48"/>
      <c r="GB1236" s="48"/>
      <c r="GC1236" s="48"/>
      <c r="GD1236" s="48"/>
      <c r="GE1236" s="48"/>
      <c r="GF1236" s="48"/>
      <c r="GG1236" s="48"/>
      <c r="GH1236" s="48"/>
      <c r="GI1236" s="48"/>
      <c r="GJ1236" s="48"/>
      <c r="GK1236" s="48"/>
      <c r="GL1236" s="48"/>
      <c r="GM1236" s="48"/>
      <c r="GN1236" s="48"/>
      <c r="GO1236" s="48"/>
      <c r="GP1236" s="48"/>
      <c r="GQ1236" s="48"/>
      <c r="GR1236" s="48"/>
      <c r="GS1236" s="48"/>
      <c r="GT1236" s="48"/>
      <c r="GU1236" s="48"/>
      <c r="GV1236" s="48"/>
      <c r="GW1236" s="48"/>
      <c r="GX1236" s="48"/>
      <c r="GY1236" s="48"/>
      <c r="GZ1236" s="48"/>
      <c r="HA1236" s="48"/>
      <c r="HB1236" s="48"/>
      <c r="HC1236" s="48"/>
      <c r="HD1236" s="48"/>
      <c r="HE1236" s="48"/>
      <c r="HF1236" s="48"/>
      <c r="HG1236" s="48"/>
      <c r="HH1236" s="48"/>
      <c r="HI1236" s="48"/>
      <c r="HJ1236" s="48"/>
      <c r="HK1236" s="48"/>
      <c r="HL1236" s="48"/>
      <c r="HM1236" s="48"/>
      <c r="HN1236" s="48"/>
      <c r="HO1236" s="48"/>
      <c r="HP1236" s="48"/>
      <c r="HQ1236" s="48"/>
      <c r="HR1236" s="48"/>
      <c r="HS1236" s="48"/>
      <c r="HT1236" s="48"/>
      <c r="HU1236" s="48"/>
      <c r="HV1236" s="48"/>
      <c r="HW1236" s="48"/>
      <c r="HX1236" s="48"/>
      <c r="HY1236" s="48"/>
      <c r="HZ1236" s="48"/>
      <c r="IA1236" s="48"/>
      <c r="IB1236" s="48"/>
      <c r="IC1236" s="48"/>
      <c r="ID1236" s="48"/>
      <c r="IE1236" s="48"/>
      <c r="IF1236" s="48"/>
      <c r="IG1236" s="48"/>
      <c r="IH1236" s="48"/>
      <c r="II1236" s="48"/>
      <c r="IJ1236" s="48"/>
      <c r="IK1236" s="48"/>
      <c r="IL1236" s="48"/>
      <c r="IM1236" s="48"/>
      <c r="IN1236" s="48"/>
      <c r="IO1236" s="48"/>
      <c r="IP1236" s="48"/>
      <c r="IQ1236" s="48"/>
      <c r="IR1236" s="48"/>
      <c r="IS1236" s="48"/>
      <c r="IT1236" s="48"/>
      <c r="IU1236" s="48"/>
      <c r="IV1236" s="48"/>
    </row>
    <row r="1237" spans="2:256" x14ac:dyDescent="0.2">
      <c r="B1237" s="48"/>
      <c r="C1237" s="48"/>
      <c r="D1237" s="48"/>
      <c r="E1237" s="48"/>
      <c r="F1237" s="48"/>
      <c r="G1237" s="48"/>
      <c r="H1237" s="48"/>
      <c r="I1237" s="48"/>
      <c r="J1237" s="48"/>
      <c r="K1237" s="48"/>
      <c r="O1237" s="48"/>
      <c r="P1237" s="48"/>
      <c r="Q1237" s="48"/>
      <c r="R1237" s="48"/>
      <c r="S1237" s="48"/>
      <c r="T1237" s="48"/>
      <c r="U1237" s="48"/>
      <c r="V1237" s="48"/>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M1237" s="48"/>
      <c r="EN1237" s="48"/>
      <c r="EO1237" s="48"/>
      <c r="EP1237" s="48"/>
      <c r="EQ1237" s="48"/>
      <c r="ER1237" s="48"/>
      <c r="ES1237" s="48"/>
      <c r="ET1237" s="48"/>
      <c r="EU1237" s="48"/>
      <c r="EV1237" s="48"/>
      <c r="EW1237" s="48"/>
      <c r="EX1237" s="48"/>
      <c r="EY1237" s="48"/>
      <c r="EZ1237" s="48"/>
      <c r="FA1237" s="48"/>
      <c r="FB1237" s="48"/>
      <c r="FC1237" s="48"/>
      <c r="FD1237" s="48"/>
      <c r="FE1237" s="48"/>
      <c r="FF1237" s="48"/>
      <c r="FG1237" s="48"/>
      <c r="FH1237" s="48"/>
      <c r="FI1237" s="48"/>
      <c r="FJ1237" s="48"/>
      <c r="FK1237" s="48"/>
      <c r="FL1237" s="48"/>
      <c r="FM1237" s="48"/>
      <c r="FN1237" s="48"/>
      <c r="FO1237" s="48"/>
      <c r="FP1237" s="48"/>
      <c r="FQ1237" s="48"/>
      <c r="FR1237" s="48"/>
      <c r="FS1237" s="48"/>
      <c r="FT1237" s="48"/>
      <c r="FU1237" s="48"/>
      <c r="FV1237" s="48"/>
      <c r="FW1237" s="48"/>
      <c r="FX1237" s="48"/>
      <c r="FY1237" s="48"/>
      <c r="FZ1237" s="48"/>
      <c r="GA1237" s="48"/>
      <c r="GB1237" s="48"/>
      <c r="GC1237" s="48"/>
      <c r="GD1237" s="48"/>
      <c r="GE1237" s="48"/>
      <c r="GF1237" s="48"/>
      <c r="GG1237" s="48"/>
      <c r="GH1237" s="48"/>
      <c r="GI1237" s="48"/>
      <c r="GJ1237" s="48"/>
      <c r="GK1237" s="48"/>
      <c r="GL1237" s="48"/>
      <c r="GM1237" s="48"/>
      <c r="GN1237" s="48"/>
      <c r="GO1237" s="48"/>
      <c r="GP1237" s="48"/>
      <c r="GQ1237" s="48"/>
      <c r="GR1237" s="48"/>
      <c r="GS1237" s="48"/>
      <c r="GT1237" s="48"/>
      <c r="GU1237" s="48"/>
      <c r="GV1237" s="48"/>
      <c r="GW1237" s="48"/>
      <c r="GX1237" s="48"/>
      <c r="GY1237" s="48"/>
      <c r="GZ1237" s="48"/>
      <c r="HA1237" s="48"/>
      <c r="HB1237" s="48"/>
      <c r="HC1237" s="48"/>
      <c r="HD1237" s="48"/>
      <c r="HE1237" s="48"/>
      <c r="HF1237" s="48"/>
      <c r="HG1237" s="48"/>
      <c r="HH1237" s="48"/>
      <c r="HI1237" s="48"/>
      <c r="HJ1237" s="48"/>
      <c r="HK1237" s="48"/>
      <c r="HL1237" s="48"/>
      <c r="HM1237" s="48"/>
      <c r="HN1237" s="48"/>
      <c r="HO1237" s="48"/>
      <c r="HP1237" s="48"/>
      <c r="HQ1237" s="48"/>
      <c r="HR1237" s="48"/>
      <c r="HS1237" s="48"/>
      <c r="HT1237" s="48"/>
      <c r="HU1237" s="48"/>
      <c r="HV1237" s="48"/>
      <c r="HW1237" s="48"/>
      <c r="HX1237" s="48"/>
      <c r="HY1237" s="48"/>
      <c r="HZ1237" s="48"/>
      <c r="IA1237" s="48"/>
      <c r="IB1237" s="48"/>
      <c r="IC1237" s="48"/>
      <c r="ID1237" s="48"/>
      <c r="IE1237" s="48"/>
      <c r="IF1237" s="48"/>
      <c r="IG1237" s="48"/>
      <c r="IH1237" s="48"/>
      <c r="II1237" s="48"/>
      <c r="IJ1237" s="48"/>
      <c r="IK1237" s="48"/>
      <c r="IL1237" s="48"/>
      <c r="IM1237" s="48"/>
      <c r="IN1237" s="48"/>
      <c r="IO1237" s="48"/>
      <c r="IP1237" s="48"/>
      <c r="IQ1237" s="48"/>
      <c r="IR1237" s="48"/>
      <c r="IS1237" s="48"/>
      <c r="IT1237" s="48"/>
      <c r="IU1237" s="48"/>
      <c r="IV1237" s="48"/>
    </row>
    <row r="1238" spans="2:256" x14ac:dyDescent="0.2">
      <c r="B1238" s="48"/>
      <c r="C1238" s="48"/>
      <c r="D1238" s="48"/>
      <c r="E1238" s="48"/>
      <c r="F1238" s="48"/>
      <c r="G1238" s="48"/>
      <c r="H1238" s="48"/>
      <c r="I1238" s="48"/>
      <c r="J1238" s="48"/>
      <c r="K1238" s="48"/>
      <c r="O1238" s="48"/>
      <c r="P1238" s="48"/>
      <c r="Q1238" s="48"/>
      <c r="R1238" s="48"/>
      <c r="S1238" s="48"/>
      <c r="T1238" s="48"/>
      <c r="U1238" s="48"/>
      <c r="V1238" s="48"/>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c r="AR1238" s="48"/>
      <c r="AS1238" s="48"/>
      <c r="AT1238" s="48"/>
      <c r="AU1238" s="48"/>
      <c r="AV1238" s="48"/>
      <c r="AW1238" s="48"/>
      <c r="AX1238" s="48"/>
      <c r="AY1238" s="48"/>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c r="EJ1238" s="48"/>
      <c r="EK1238" s="48"/>
      <c r="EL1238" s="48"/>
      <c r="EM1238" s="48"/>
      <c r="EN1238" s="48"/>
      <c r="EO1238" s="48"/>
      <c r="EP1238" s="48"/>
      <c r="EQ1238" s="48"/>
      <c r="ER1238" s="48"/>
      <c r="ES1238" s="48"/>
      <c r="ET1238" s="48"/>
      <c r="EU1238" s="48"/>
      <c r="EV1238" s="48"/>
      <c r="EW1238" s="48"/>
      <c r="EX1238" s="48"/>
      <c r="EY1238" s="48"/>
      <c r="EZ1238" s="48"/>
      <c r="FA1238" s="48"/>
      <c r="FB1238" s="48"/>
      <c r="FC1238" s="48"/>
      <c r="FD1238" s="48"/>
      <c r="FE1238" s="48"/>
      <c r="FF1238" s="48"/>
      <c r="FG1238" s="48"/>
      <c r="FH1238" s="48"/>
      <c r="FI1238" s="48"/>
      <c r="FJ1238" s="48"/>
      <c r="FK1238" s="48"/>
      <c r="FL1238" s="48"/>
      <c r="FM1238" s="48"/>
      <c r="FN1238" s="48"/>
      <c r="FO1238" s="48"/>
      <c r="FP1238" s="48"/>
      <c r="FQ1238" s="48"/>
      <c r="FR1238" s="48"/>
      <c r="FS1238" s="48"/>
      <c r="FT1238" s="48"/>
      <c r="FU1238" s="48"/>
      <c r="FV1238" s="48"/>
      <c r="FW1238" s="48"/>
      <c r="FX1238" s="48"/>
      <c r="FY1238" s="48"/>
      <c r="FZ1238" s="48"/>
      <c r="GA1238" s="48"/>
      <c r="GB1238" s="48"/>
      <c r="GC1238" s="48"/>
      <c r="GD1238" s="48"/>
      <c r="GE1238" s="48"/>
      <c r="GF1238" s="48"/>
      <c r="GG1238" s="48"/>
      <c r="GH1238" s="48"/>
      <c r="GI1238" s="48"/>
      <c r="GJ1238" s="48"/>
      <c r="GK1238" s="48"/>
      <c r="GL1238" s="48"/>
      <c r="GM1238" s="48"/>
      <c r="GN1238" s="48"/>
      <c r="GO1238" s="48"/>
      <c r="GP1238" s="48"/>
      <c r="GQ1238" s="48"/>
      <c r="GR1238" s="48"/>
      <c r="GS1238" s="48"/>
      <c r="GT1238" s="48"/>
      <c r="GU1238" s="48"/>
      <c r="GV1238" s="48"/>
      <c r="GW1238" s="48"/>
      <c r="GX1238" s="48"/>
      <c r="GY1238" s="48"/>
      <c r="GZ1238" s="48"/>
      <c r="HA1238" s="48"/>
      <c r="HB1238" s="48"/>
      <c r="HC1238" s="48"/>
      <c r="HD1238" s="48"/>
      <c r="HE1238" s="48"/>
      <c r="HF1238" s="48"/>
      <c r="HG1238" s="48"/>
      <c r="HH1238" s="48"/>
      <c r="HI1238" s="48"/>
      <c r="HJ1238" s="48"/>
      <c r="HK1238" s="48"/>
      <c r="HL1238" s="48"/>
      <c r="HM1238" s="48"/>
      <c r="HN1238" s="48"/>
      <c r="HO1238" s="48"/>
      <c r="HP1238" s="48"/>
      <c r="HQ1238" s="48"/>
      <c r="HR1238" s="48"/>
      <c r="HS1238" s="48"/>
      <c r="HT1238" s="48"/>
      <c r="HU1238" s="48"/>
      <c r="HV1238" s="48"/>
      <c r="HW1238" s="48"/>
      <c r="HX1238" s="48"/>
      <c r="HY1238" s="48"/>
      <c r="HZ1238" s="48"/>
      <c r="IA1238" s="48"/>
      <c r="IB1238" s="48"/>
      <c r="IC1238" s="48"/>
      <c r="ID1238" s="48"/>
      <c r="IE1238" s="48"/>
      <c r="IF1238" s="48"/>
      <c r="IG1238" s="48"/>
      <c r="IH1238" s="48"/>
      <c r="II1238" s="48"/>
      <c r="IJ1238" s="48"/>
      <c r="IK1238" s="48"/>
      <c r="IL1238" s="48"/>
      <c r="IM1238" s="48"/>
      <c r="IN1238" s="48"/>
      <c r="IO1238" s="48"/>
      <c r="IP1238" s="48"/>
      <c r="IQ1238" s="48"/>
      <c r="IR1238" s="48"/>
      <c r="IS1238" s="48"/>
      <c r="IT1238" s="48"/>
      <c r="IU1238" s="48"/>
      <c r="IV1238" s="48"/>
    </row>
    <row r="1239" spans="2:256" x14ac:dyDescent="0.2">
      <c r="B1239" s="48"/>
      <c r="C1239" s="48"/>
      <c r="D1239" s="48"/>
      <c r="E1239" s="48"/>
      <c r="F1239" s="48"/>
      <c r="G1239" s="48"/>
      <c r="H1239" s="48"/>
      <c r="I1239" s="48"/>
      <c r="J1239" s="48"/>
      <c r="K1239" s="48"/>
      <c r="O1239" s="48"/>
      <c r="P1239" s="48"/>
      <c r="Q1239" s="48"/>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c r="EG1239" s="48"/>
      <c r="EH1239" s="48"/>
      <c r="EI1239" s="48"/>
      <c r="EJ1239" s="48"/>
      <c r="EK1239" s="48"/>
      <c r="EL1239" s="48"/>
      <c r="EM1239" s="48"/>
      <c r="EN1239" s="48"/>
      <c r="EO1239" s="48"/>
      <c r="EP1239" s="48"/>
      <c r="EQ1239" s="48"/>
      <c r="ER1239" s="48"/>
      <c r="ES1239" s="48"/>
      <c r="ET1239" s="48"/>
      <c r="EU1239" s="48"/>
      <c r="EV1239" s="48"/>
      <c r="EW1239" s="48"/>
      <c r="EX1239" s="48"/>
      <c r="EY1239" s="48"/>
      <c r="EZ1239" s="48"/>
      <c r="FA1239" s="48"/>
      <c r="FB1239" s="48"/>
      <c r="FC1239" s="48"/>
      <c r="FD1239" s="48"/>
      <c r="FE1239" s="48"/>
      <c r="FF1239" s="48"/>
      <c r="FG1239" s="48"/>
      <c r="FH1239" s="48"/>
      <c r="FI1239" s="48"/>
      <c r="FJ1239" s="48"/>
      <c r="FK1239" s="48"/>
      <c r="FL1239" s="48"/>
      <c r="FM1239" s="48"/>
      <c r="FN1239" s="48"/>
      <c r="FO1239" s="48"/>
      <c r="FP1239" s="48"/>
      <c r="FQ1239" s="48"/>
      <c r="FR1239" s="48"/>
      <c r="FS1239" s="48"/>
      <c r="FT1239" s="48"/>
      <c r="FU1239" s="48"/>
      <c r="FV1239" s="48"/>
      <c r="FW1239" s="48"/>
      <c r="FX1239" s="48"/>
      <c r="FY1239" s="48"/>
      <c r="FZ1239" s="48"/>
      <c r="GA1239" s="48"/>
      <c r="GB1239" s="48"/>
      <c r="GC1239" s="48"/>
      <c r="GD1239" s="48"/>
      <c r="GE1239" s="48"/>
      <c r="GF1239" s="48"/>
      <c r="GG1239" s="48"/>
      <c r="GH1239" s="48"/>
      <c r="GI1239" s="48"/>
      <c r="GJ1239" s="48"/>
      <c r="GK1239" s="48"/>
      <c r="GL1239" s="48"/>
      <c r="GM1239" s="48"/>
      <c r="GN1239" s="48"/>
      <c r="GO1239" s="48"/>
      <c r="GP1239" s="48"/>
      <c r="GQ1239" s="48"/>
      <c r="GR1239" s="48"/>
      <c r="GS1239" s="48"/>
      <c r="GT1239" s="48"/>
      <c r="GU1239" s="48"/>
      <c r="GV1239" s="48"/>
      <c r="GW1239" s="48"/>
      <c r="GX1239" s="48"/>
      <c r="GY1239" s="48"/>
      <c r="GZ1239" s="48"/>
      <c r="HA1239" s="48"/>
      <c r="HB1239" s="48"/>
      <c r="HC1239" s="48"/>
      <c r="HD1239" s="48"/>
      <c r="HE1239" s="48"/>
      <c r="HF1239" s="48"/>
      <c r="HG1239" s="48"/>
      <c r="HH1239" s="48"/>
      <c r="HI1239" s="48"/>
      <c r="HJ1239" s="48"/>
      <c r="HK1239" s="48"/>
      <c r="HL1239" s="48"/>
      <c r="HM1239" s="48"/>
      <c r="HN1239" s="48"/>
      <c r="HO1239" s="48"/>
      <c r="HP1239" s="48"/>
      <c r="HQ1239" s="48"/>
      <c r="HR1239" s="48"/>
      <c r="HS1239" s="48"/>
      <c r="HT1239" s="48"/>
      <c r="HU1239" s="48"/>
      <c r="HV1239" s="48"/>
      <c r="HW1239" s="48"/>
      <c r="HX1239" s="48"/>
      <c r="HY1239" s="48"/>
      <c r="HZ1239" s="48"/>
      <c r="IA1239" s="48"/>
      <c r="IB1239" s="48"/>
      <c r="IC1239" s="48"/>
      <c r="ID1239" s="48"/>
      <c r="IE1239" s="48"/>
      <c r="IF1239" s="48"/>
      <c r="IG1239" s="48"/>
      <c r="IH1239" s="48"/>
      <c r="II1239" s="48"/>
      <c r="IJ1239" s="48"/>
      <c r="IK1239" s="48"/>
      <c r="IL1239" s="48"/>
      <c r="IM1239" s="48"/>
      <c r="IN1239" s="48"/>
      <c r="IO1239" s="48"/>
      <c r="IP1239" s="48"/>
      <c r="IQ1239" s="48"/>
      <c r="IR1239" s="48"/>
      <c r="IS1239" s="48"/>
      <c r="IT1239" s="48"/>
      <c r="IU1239" s="48"/>
      <c r="IV1239" s="48"/>
    </row>
    <row r="1240" spans="2:256" x14ac:dyDescent="0.2">
      <c r="B1240" s="48"/>
      <c r="C1240" s="48"/>
      <c r="D1240" s="48"/>
      <c r="E1240" s="48"/>
      <c r="F1240" s="48"/>
      <c r="G1240" s="48"/>
      <c r="H1240" s="48"/>
      <c r="I1240" s="48"/>
      <c r="J1240" s="48"/>
      <c r="K1240" s="48"/>
      <c r="O1240" s="48"/>
      <c r="P1240" s="48"/>
      <c r="Q1240" s="48"/>
      <c r="R1240" s="48"/>
      <c r="S1240" s="48"/>
      <c r="T1240" s="48"/>
      <c r="U1240" s="48"/>
      <c r="V1240" s="48"/>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c r="AR1240" s="48"/>
      <c r="AS1240" s="48"/>
      <c r="AT1240" s="48"/>
      <c r="AU1240" s="48"/>
      <c r="AV1240" s="48"/>
      <c r="AW1240" s="48"/>
      <c r="AX1240" s="48"/>
      <c r="AY1240" s="48"/>
      <c r="AZ1240" s="48"/>
      <c r="BA1240" s="48"/>
      <c r="BB1240" s="48"/>
      <c r="BC1240" s="48"/>
      <c r="BD1240" s="48"/>
      <c r="BE1240" s="48"/>
      <c r="BF1240" s="48"/>
      <c r="BG1240" s="48"/>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c r="EF1240" s="48"/>
      <c r="EG1240" s="48"/>
      <c r="EH1240" s="48"/>
      <c r="EI1240" s="48"/>
      <c r="EJ1240" s="48"/>
      <c r="EK1240" s="48"/>
      <c r="EL1240" s="48"/>
      <c r="EM1240" s="48"/>
      <c r="EN1240" s="48"/>
      <c r="EO1240" s="48"/>
      <c r="EP1240" s="48"/>
      <c r="EQ1240" s="48"/>
      <c r="ER1240" s="48"/>
      <c r="ES1240" s="48"/>
      <c r="ET1240" s="48"/>
      <c r="EU1240" s="48"/>
      <c r="EV1240" s="48"/>
      <c r="EW1240" s="48"/>
      <c r="EX1240" s="48"/>
      <c r="EY1240" s="48"/>
      <c r="EZ1240" s="48"/>
      <c r="FA1240" s="48"/>
      <c r="FB1240" s="48"/>
      <c r="FC1240" s="48"/>
      <c r="FD1240" s="48"/>
      <c r="FE1240" s="48"/>
      <c r="FF1240" s="48"/>
      <c r="FG1240" s="48"/>
      <c r="FH1240" s="48"/>
      <c r="FI1240" s="48"/>
      <c r="FJ1240" s="48"/>
      <c r="FK1240" s="48"/>
      <c r="FL1240" s="48"/>
      <c r="FM1240" s="48"/>
      <c r="FN1240" s="48"/>
      <c r="FO1240" s="48"/>
      <c r="FP1240" s="48"/>
      <c r="FQ1240" s="48"/>
      <c r="FR1240" s="48"/>
      <c r="FS1240" s="48"/>
      <c r="FT1240" s="48"/>
      <c r="FU1240" s="48"/>
      <c r="FV1240" s="48"/>
      <c r="FW1240" s="48"/>
      <c r="FX1240" s="48"/>
      <c r="FY1240" s="48"/>
      <c r="FZ1240" s="48"/>
      <c r="GA1240" s="48"/>
      <c r="GB1240" s="48"/>
      <c r="GC1240" s="48"/>
      <c r="GD1240" s="48"/>
      <c r="GE1240" s="48"/>
      <c r="GF1240" s="48"/>
      <c r="GG1240" s="48"/>
      <c r="GH1240" s="48"/>
      <c r="GI1240" s="48"/>
      <c r="GJ1240" s="48"/>
      <c r="GK1240" s="48"/>
      <c r="GL1240" s="48"/>
      <c r="GM1240" s="48"/>
      <c r="GN1240" s="48"/>
      <c r="GO1240" s="48"/>
      <c r="GP1240" s="48"/>
      <c r="GQ1240" s="48"/>
      <c r="GR1240" s="48"/>
      <c r="GS1240" s="48"/>
      <c r="GT1240" s="48"/>
      <c r="GU1240" s="48"/>
      <c r="GV1240" s="48"/>
      <c r="GW1240" s="48"/>
      <c r="GX1240" s="48"/>
      <c r="GY1240" s="48"/>
      <c r="GZ1240" s="48"/>
      <c r="HA1240" s="48"/>
      <c r="HB1240" s="48"/>
      <c r="HC1240" s="48"/>
      <c r="HD1240" s="48"/>
      <c r="HE1240" s="48"/>
      <c r="HF1240" s="48"/>
      <c r="HG1240" s="48"/>
      <c r="HH1240" s="48"/>
      <c r="HI1240" s="48"/>
      <c r="HJ1240" s="48"/>
      <c r="HK1240" s="48"/>
      <c r="HL1240" s="48"/>
      <c r="HM1240" s="48"/>
      <c r="HN1240" s="48"/>
      <c r="HO1240" s="48"/>
      <c r="HP1240" s="48"/>
      <c r="HQ1240" s="48"/>
      <c r="HR1240" s="48"/>
      <c r="HS1240" s="48"/>
      <c r="HT1240" s="48"/>
      <c r="HU1240" s="48"/>
      <c r="HV1240" s="48"/>
      <c r="HW1240" s="48"/>
      <c r="HX1240" s="48"/>
      <c r="HY1240" s="48"/>
      <c r="HZ1240" s="48"/>
      <c r="IA1240" s="48"/>
      <c r="IB1240" s="48"/>
      <c r="IC1240" s="48"/>
      <c r="ID1240" s="48"/>
      <c r="IE1240" s="48"/>
      <c r="IF1240" s="48"/>
      <c r="IG1240" s="48"/>
      <c r="IH1240" s="48"/>
      <c r="II1240" s="48"/>
      <c r="IJ1240" s="48"/>
      <c r="IK1240" s="48"/>
      <c r="IL1240" s="48"/>
      <c r="IM1240" s="48"/>
      <c r="IN1240" s="48"/>
      <c r="IO1240" s="48"/>
      <c r="IP1240" s="48"/>
      <c r="IQ1240" s="48"/>
      <c r="IR1240" s="48"/>
      <c r="IS1240" s="48"/>
      <c r="IT1240" s="48"/>
      <c r="IU1240" s="48"/>
      <c r="IV1240" s="48"/>
    </row>
    <row r="1241" spans="2:256" x14ac:dyDescent="0.2">
      <c r="B1241" s="48"/>
      <c r="C1241" s="48"/>
      <c r="D1241" s="48"/>
      <c r="E1241" s="48"/>
      <c r="F1241" s="48"/>
      <c r="G1241" s="48"/>
      <c r="H1241" s="48"/>
      <c r="I1241" s="48"/>
      <c r="J1241" s="48"/>
      <c r="K1241" s="48"/>
      <c r="O1241" s="48"/>
      <c r="P1241" s="48"/>
      <c r="Q1241" s="48"/>
      <c r="R1241" s="48"/>
      <c r="S1241" s="48"/>
      <c r="T1241" s="48"/>
      <c r="U1241" s="48"/>
      <c r="V1241" s="48"/>
      <c r="W1241" s="48"/>
      <c r="X1241" s="48"/>
      <c r="Y1241" s="48"/>
      <c r="Z1241" s="48"/>
      <c r="AA1241" s="48"/>
      <c r="AB1241" s="48"/>
      <c r="AC1241" s="48"/>
      <c r="AD1241" s="48"/>
      <c r="AE1241" s="48"/>
      <c r="AF1241" s="48"/>
      <c r="AG1241" s="48"/>
      <c r="AH1241" s="48"/>
      <c r="AI1241" s="48"/>
      <c r="AJ1241" s="48"/>
      <c r="AK1241" s="48"/>
      <c r="AL1241" s="48"/>
      <c r="AM1241" s="48"/>
      <c r="AN1241" s="48"/>
      <c r="AO1241" s="48"/>
      <c r="AP1241" s="48"/>
      <c r="AQ1241" s="48"/>
      <c r="AR1241" s="48"/>
      <c r="AS1241" s="48"/>
      <c r="AT1241" s="48"/>
      <c r="AU1241" s="48"/>
      <c r="AV1241" s="48"/>
      <c r="AW1241" s="48"/>
      <c r="AX1241" s="48"/>
      <c r="AY1241" s="48"/>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c r="EF1241" s="48"/>
      <c r="EG1241" s="48"/>
      <c r="EH1241" s="48"/>
      <c r="EI1241" s="48"/>
      <c r="EJ1241" s="48"/>
      <c r="EK1241" s="48"/>
      <c r="EL1241" s="48"/>
      <c r="EM1241" s="48"/>
      <c r="EN1241" s="48"/>
      <c r="EO1241" s="48"/>
      <c r="EP1241" s="48"/>
      <c r="EQ1241" s="48"/>
      <c r="ER1241" s="48"/>
      <c r="ES1241" s="48"/>
      <c r="ET1241" s="48"/>
      <c r="EU1241" s="48"/>
      <c r="EV1241" s="48"/>
      <c r="EW1241" s="48"/>
      <c r="EX1241" s="48"/>
      <c r="EY1241" s="48"/>
      <c r="EZ1241" s="48"/>
      <c r="FA1241" s="48"/>
      <c r="FB1241" s="48"/>
      <c r="FC1241" s="48"/>
      <c r="FD1241" s="48"/>
      <c r="FE1241" s="48"/>
      <c r="FF1241" s="48"/>
      <c r="FG1241" s="48"/>
      <c r="FH1241" s="48"/>
      <c r="FI1241" s="48"/>
      <c r="FJ1241" s="48"/>
      <c r="FK1241" s="48"/>
      <c r="FL1241" s="48"/>
      <c r="FM1241" s="48"/>
      <c r="FN1241" s="48"/>
      <c r="FO1241" s="48"/>
      <c r="FP1241" s="48"/>
      <c r="FQ1241" s="48"/>
      <c r="FR1241" s="48"/>
      <c r="FS1241" s="48"/>
      <c r="FT1241" s="48"/>
      <c r="FU1241" s="48"/>
      <c r="FV1241" s="48"/>
      <c r="FW1241" s="48"/>
      <c r="FX1241" s="48"/>
      <c r="FY1241" s="48"/>
      <c r="FZ1241" s="48"/>
      <c r="GA1241" s="48"/>
      <c r="GB1241" s="48"/>
      <c r="GC1241" s="48"/>
      <c r="GD1241" s="48"/>
      <c r="GE1241" s="48"/>
      <c r="GF1241" s="48"/>
      <c r="GG1241" s="48"/>
      <c r="GH1241" s="48"/>
      <c r="GI1241" s="48"/>
      <c r="GJ1241" s="48"/>
      <c r="GK1241" s="48"/>
      <c r="GL1241" s="48"/>
      <c r="GM1241" s="48"/>
      <c r="GN1241" s="48"/>
      <c r="GO1241" s="48"/>
      <c r="GP1241" s="48"/>
      <c r="GQ1241" s="48"/>
      <c r="GR1241" s="48"/>
      <c r="GS1241" s="48"/>
      <c r="GT1241" s="48"/>
      <c r="GU1241" s="48"/>
      <c r="GV1241" s="48"/>
      <c r="GW1241" s="48"/>
      <c r="GX1241" s="48"/>
      <c r="GY1241" s="48"/>
      <c r="GZ1241" s="48"/>
      <c r="HA1241" s="48"/>
      <c r="HB1241" s="48"/>
      <c r="HC1241" s="48"/>
      <c r="HD1241" s="48"/>
      <c r="HE1241" s="48"/>
      <c r="HF1241" s="48"/>
      <c r="HG1241" s="48"/>
      <c r="HH1241" s="48"/>
      <c r="HI1241" s="48"/>
      <c r="HJ1241" s="48"/>
      <c r="HK1241" s="48"/>
      <c r="HL1241" s="48"/>
      <c r="HM1241" s="48"/>
      <c r="HN1241" s="48"/>
      <c r="HO1241" s="48"/>
      <c r="HP1241" s="48"/>
      <c r="HQ1241" s="48"/>
      <c r="HR1241" s="48"/>
      <c r="HS1241" s="48"/>
      <c r="HT1241" s="48"/>
      <c r="HU1241" s="48"/>
      <c r="HV1241" s="48"/>
      <c r="HW1241" s="48"/>
      <c r="HX1241" s="48"/>
      <c r="HY1241" s="48"/>
      <c r="HZ1241" s="48"/>
      <c r="IA1241" s="48"/>
      <c r="IB1241" s="48"/>
      <c r="IC1241" s="48"/>
      <c r="ID1241" s="48"/>
      <c r="IE1241" s="48"/>
      <c r="IF1241" s="48"/>
      <c r="IG1241" s="48"/>
      <c r="IH1241" s="48"/>
      <c r="II1241" s="48"/>
      <c r="IJ1241" s="48"/>
      <c r="IK1241" s="48"/>
      <c r="IL1241" s="48"/>
      <c r="IM1241" s="48"/>
      <c r="IN1241" s="48"/>
      <c r="IO1241" s="48"/>
      <c r="IP1241" s="48"/>
      <c r="IQ1241" s="48"/>
      <c r="IR1241" s="48"/>
      <c r="IS1241" s="48"/>
      <c r="IT1241" s="48"/>
      <c r="IU1241" s="48"/>
      <c r="IV1241" s="48"/>
    </row>
    <row r="1242" spans="2:256" x14ac:dyDescent="0.2">
      <c r="B1242" s="48"/>
      <c r="C1242" s="48"/>
      <c r="D1242" s="48"/>
      <c r="E1242" s="48"/>
      <c r="F1242" s="48"/>
      <c r="G1242" s="48"/>
      <c r="H1242" s="48"/>
      <c r="I1242" s="48"/>
      <c r="J1242" s="48"/>
      <c r="K1242" s="48"/>
      <c r="O1242" s="48"/>
      <c r="P1242" s="48"/>
      <c r="Q1242" s="48"/>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M1242" s="48"/>
      <c r="EN1242" s="48"/>
      <c r="EO1242" s="48"/>
      <c r="EP1242" s="48"/>
      <c r="EQ1242" s="48"/>
      <c r="ER1242" s="48"/>
      <c r="ES1242" s="48"/>
      <c r="ET1242" s="48"/>
      <c r="EU1242" s="48"/>
      <c r="EV1242" s="48"/>
      <c r="EW1242" s="48"/>
      <c r="EX1242" s="48"/>
      <c r="EY1242" s="48"/>
      <c r="EZ1242" s="48"/>
      <c r="FA1242" s="48"/>
      <c r="FB1242" s="48"/>
      <c r="FC1242" s="48"/>
      <c r="FD1242" s="48"/>
      <c r="FE1242" s="48"/>
      <c r="FF1242" s="48"/>
      <c r="FG1242" s="48"/>
      <c r="FH1242" s="48"/>
      <c r="FI1242" s="48"/>
      <c r="FJ1242" s="48"/>
      <c r="FK1242" s="48"/>
      <c r="FL1242" s="48"/>
      <c r="FM1242" s="48"/>
      <c r="FN1242" s="48"/>
      <c r="FO1242" s="48"/>
      <c r="FP1242" s="48"/>
      <c r="FQ1242" s="48"/>
      <c r="FR1242" s="48"/>
      <c r="FS1242" s="48"/>
      <c r="FT1242" s="48"/>
      <c r="FU1242" s="48"/>
      <c r="FV1242" s="48"/>
      <c r="FW1242" s="48"/>
      <c r="FX1242" s="48"/>
      <c r="FY1242" s="48"/>
      <c r="FZ1242" s="48"/>
      <c r="GA1242" s="48"/>
      <c r="GB1242" s="48"/>
      <c r="GC1242" s="48"/>
      <c r="GD1242" s="48"/>
      <c r="GE1242" s="48"/>
      <c r="GF1242" s="48"/>
      <c r="GG1242" s="48"/>
      <c r="GH1242" s="48"/>
      <c r="GI1242" s="48"/>
      <c r="GJ1242" s="48"/>
      <c r="GK1242" s="48"/>
      <c r="GL1242" s="48"/>
      <c r="GM1242" s="48"/>
      <c r="GN1242" s="48"/>
      <c r="GO1242" s="48"/>
      <c r="GP1242" s="48"/>
      <c r="GQ1242" s="48"/>
      <c r="GR1242" s="48"/>
      <c r="GS1242" s="48"/>
      <c r="GT1242" s="48"/>
      <c r="GU1242" s="48"/>
      <c r="GV1242" s="48"/>
      <c r="GW1242" s="48"/>
      <c r="GX1242" s="48"/>
      <c r="GY1242" s="48"/>
      <c r="GZ1242" s="48"/>
      <c r="HA1242" s="48"/>
      <c r="HB1242" s="48"/>
      <c r="HC1242" s="48"/>
      <c r="HD1242" s="48"/>
      <c r="HE1242" s="48"/>
      <c r="HF1242" s="48"/>
      <c r="HG1242" s="48"/>
      <c r="HH1242" s="48"/>
      <c r="HI1242" s="48"/>
      <c r="HJ1242" s="48"/>
      <c r="HK1242" s="48"/>
      <c r="HL1242" s="48"/>
      <c r="HM1242" s="48"/>
      <c r="HN1242" s="48"/>
      <c r="HO1242" s="48"/>
      <c r="HP1242" s="48"/>
      <c r="HQ1242" s="48"/>
      <c r="HR1242" s="48"/>
      <c r="HS1242" s="48"/>
      <c r="HT1242" s="48"/>
      <c r="HU1242" s="48"/>
      <c r="HV1242" s="48"/>
      <c r="HW1242" s="48"/>
      <c r="HX1242" s="48"/>
      <c r="HY1242" s="48"/>
      <c r="HZ1242" s="48"/>
      <c r="IA1242" s="48"/>
      <c r="IB1242" s="48"/>
      <c r="IC1242" s="48"/>
      <c r="ID1242" s="48"/>
      <c r="IE1242" s="48"/>
      <c r="IF1242" s="48"/>
      <c r="IG1242" s="48"/>
      <c r="IH1242" s="48"/>
      <c r="II1242" s="48"/>
      <c r="IJ1242" s="48"/>
      <c r="IK1242" s="48"/>
      <c r="IL1242" s="48"/>
      <c r="IM1242" s="48"/>
      <c r="IN1242" s="48"/>
      <c r="IO1242" s="48"/>
      <c r="IP1242" s="48"/>
      <c r="IQ1242" s="48"/>
      <c r="IR1242" s="48"/>
      <c r="IS1242" s="48"/>
      <c r="IT1242" s="48"/>
      <c r="IU1242" s="48"/>
      <c r="IV1242" s="48"/>
    </row>
    <row r="1243" spans="2:256" x14ac:dyDescent="0.2">
      <c r="B1243" s="48"/>
      <c r="C1243" s="48"/>
      <c r="D1243" s="48"/>
      <c r="E1243" s="48"/>
      <c r="F1243" s="48"/>
      <c r="G1243" s="48"/>
      <c r="H1243" s="48"/>
      <c r="I1243" s="48"/>
      <c r="J1243" s="48"/>
      <c r="K1243" s="48"/>
      <c r="O1243" s="48"/>
      <c r="P1243" s="48"/>
      <c r="Q1243" s="48"/>
      <c r="R1243" s="48"/>
      <c r="S1243" s="48"/>
      <c r="T1243" s="48"/>
      <c r="U1243" s="48"/>
      <c r="V1243" s="48"/>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M1243" s="48"/>
      <c r="EN1243" s="48"/>
      <c r="EO1243" s="48"/>
      <c r="EP1243" s="48"/>
      <c r="EQ1243" s="48"/>
      <c r="ER1243" s="48"/>
      <c r="ES1243" s="48"/>
      <c r="ET1243" s="48"/>
      <c r="EU1243" s="48"/>
      <c r="EV1243" s="48"/>
      <c r="EW1243" s="48"/>
      <c r="EX1243" s="48"/>
      <c r="EY1243" s="48"/>
      <c r="EZ1243" s="48"/>
      <c r="FA1243" s="48"/>
      <c r="FB1243" s="48"/>
      <c r="FC1243" s="48"/>
      <c r="FD1243" s="48"/>
      <c r="FE1243" s="48"/>
      <c r="FF1243" s="48"/>
      <c r="FG1243" s="48"/>
      <c r="FH1243" s="48"/>
      <c r="FI1243" s="48"/>
      <c r="FJ1243" s="48"/>
      <c r="FK1243" s="48"/>
      <c r="FL1243" s="48"/>
      <c r="FM1243" s="48"/>
      <c r="FN1243" s="48"/>
      <c r="FO1243" s="48"/>
      <c r="FP1243" s="48"/>
      <c r="FQ1243" s="48"/>
      <c r="FR1243" s="48"/>
      <c r="FS1243" s="48"/>
      <c r="FT1243" s="48"/>
      <c r="FU1243" s="48"/>
      <c r="FV1243" s="48"/>
      <c r="FW1243" s="48"/>
      <c r="FX1243" s="48"/>
      <c r="FY1243" s="48"/>
      <c r="FZ1243" s="48"/>
      <c r="GA1243" s="48"/>
      <c r="GB1243" s="48"/>
      <c r="GC1243" s="48"/>
      <c r="GD1243" s="48"/>
      <c r="GE1243" s="48"/>
      <c r="GF1243" s="48"/>
      <c r="GG1243" s="48"/>
      <c r="GH1243" s="48"/>
      <c r="GI1243" s="48"/>
      <c r="GJ1243" s="48"/>
      <c r="GK1243" s="48"/>
      <c r="GL1243" s="48"/>
      <c r="GM1243" s="48"/>
      <c r="GN1243" s="48"/>
      <c r="GO1243" s="48"/>
      <c r="GP1243" s="48"/>
      <c r="GQ1243" s="48"/>
      <c r="GR1243" s="48"/>
      <c r="GS1243" s="48"/>
      <c r="GT1243" s="48"/>
      <c r="GU1243" s="48"/>
      <c r="GV1243" s="48"/>
      <c r="GW1243" s="48"/>
      <c r="GX1243" s="48"/>
      <c r="GY1243" s="48"/>
      <c r="GZ1243" s="48"/>
      <c r="HA1243" s="48"/>
      <c r="HB1243" s="48"/>
      <c r="HC1243" s="48"/>
      <c r="HD1243" s="48"/>
      <c r="HE1243" s="48"/>
      <c r="HF1243" s="48"/>
      <c r="HG1243" s="48"/>
      <c r="HH1243" s="48"/>
      <c r="HI1243" s="48"/>
      <c r="HJ1243" s="48"/>
      <c r="HK1243" s="48"/>
      <c r="HL1243" s="48"/>
      <c r="HM1243" s="48"/>
      <c r="HN1243" s="48"/>
      <c r="HO1243" s="48"/>
      <c r="HP1243" s="48"/>
      <c r="HQ1243" s="48"/>
      <c r="HR1243" s="48"/>
      <c r="HS1243" s="48"/>
      <c r="HT1243" s="48"/>
      <c r="HU1243" s="48"/>
      <c r="HV1243" s="48"/>
      <c r="HW1243" s="48"/>
      <c r="HX1243" s="48"/>
      <c r="HY1243" s="48"/>
      <c r="HZ1243" s="48"/>
      <c r="IA1243" s="48"/>
      <c r="IB1243" s="48"/>
      <c r="IC1243" s="48"/>
      <c r="ID1243" s="48"/>
      <c r="IE1243" s="48"/>
      <c r="IF1243" s="48"/>
      <c r="IG1243" s="48"/>
      <c r="IH1243" s="48"/>
      <c r="II1243" s="48"/>
      <c r="IJ1243" s="48"/>
      <c r="IK1243" s="48"/>
      <c r="IL1243" s="48"/>
      <c r="IM1243" s="48"/>
      <c r="IN1243" s="48"/>
      <c r="IO1243" s="48"/>
      <c r="IP1243" s="48"/>
      <c r="IQ1243" s="48"/>
      <c r="IR1243" s="48"/>
      <c r="IS1243" s="48"/>
      <c r="IT1243" s="48"/>
      <c r="IU1243" s="48"/>
      <c r="IV1243" s="48"/>
    </row>
    <row r="1244" spans="2:256" x14ac:dyDescent="0.2">
      <c r="B1244" s="48"/>
      <c r="C1244" s="48"/>
      <c r="D1244" s="48"/>
      <c r="E1244" s="48"/>
      <c r="F1244" s="48"/>
      <c r="G1244" s="48"/>
      <c r="H1244" s="48"/>
      <c r="I1244" s="48"/>
      <c r="J1244" s="48"/>
      <c r="K1244" s="48"/>
      <c r="O1244" s="48"/>
      <c r="P1244" s="48"/>
      <c r="Q1244" s="48"/>
      <c r="R1244" s="48"/>
      <c r="S1244" s="48"/>
      <c r="T1244" s="48"/>
      <c r="U1244" s="48"/>
      <c r="V1244" s="48"/>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c r="AR1244" s="48"/>
      <c r="AS1244" s="48"/>
      <c r="AT1244" s="48"/>
      <c r="AU1244" s="48"/>
      <c r="AV1244" s="48"/>
      <c r="AW1244" s="48"/>
      <c r="AX1244" s="48"/>
      <c r="AY1244" s="48"/>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c r="EF1244" s="48"/>
      <c r="EG1244" s="48"/>
      <c r="EH1244" s="48"/>
      <c r="EI1244" s="48"/>
      <c r="EJ1244" s="48"/>
      <c r="EK1244" s="48"/>
      <c r="EL1244" s="48"/>
      <c r="EM1244" s="48"/>
      <c r="EN1244" s="48"/>
      <c r="EO1244" s="48"/>
      <c r="EP1244" s="48"/>
      <c r="EQ1244" s="48"/>
      <c r="ER1244" s="48"/>
      <c r="ES1244" s="48"/>
      <c r="ET1244" s="48"/>
      <c r="EU1244" s="48"/>
      <c r="EV1244" s="48"/>
      <c r="EW1244" s="48"/>
      <c r="EX1244" s="48"/>
      <c r="EY1244" s="48"/>
      <c r="EZ1244" s="48"/>
      <c r="FA1244" s="48"/>
      <c r="FB1244" s="48"/>
      <c r="FC1244" s="48"/>
      <c r="FD1244" s="48"/>
      <c r="FE1244" s="48"/>
      <c r="FF1244" s="48"/>
      <c r="FG1244" s="48"/>
      <c r="FH1244" s="48"/>
      <c r="FI1244" s="48"/>
      <c r="FJ1244" s="48"/>
      <c r="FK1244" s="48"/>
      <c r="FL1244" s="48"/>
      <c r="FM1244" s="48"/>
      <c r="FN1244" s="48"/>
      <c r="FO1244" s="48"/>
      <c r="FP1244" s="48"/>
      <c r="FQ1244" s="48"/>
      <c r="FR1244" s="48"/>
      <c r="FS1244" s="48"/>
      <c r="FT1244" s="48"/>
      <c r="FU1244" s="48"/>
      <c r="FV1244" s="48"/>
      <c r="FW1244" s="48"/>
      <c r="FX1244" s="48"/>
      <c r="FY1244" s="48"/>
      <c r="FZ1244" s="48"/>
      <c r="GA1244" s="48"/>
      <c r="GB1244" s="48"/>
      <c r="GC1244" s="48"/>
      <c r="GD1244" s="48"/>
      <c r="GE1244" s="48"/>
      <c r="GF1244" s="48"/>
      <c r="GG1244" s="48"/>
      <c r="GH1244" s="48"/>
      <c r="GI1244" s="48"/>
      <c r="GJ1244" s="48"/>
      <c r="GK1244" s="48"/>
      <c r="GL1244" s="48"/>
      <c r="GM1244" s="48"/>
      <c r="GN1244" s="48"/>
      <c r="GO1244" s="48"/>
      <c r="GP1244" s="48"/>
      <c r="GQ1244" s="48"/>
      <c r="GR1244" s="48"/>
      <c r="GS1244" s="48"/>
      <c r="GT1244" s="48"/>
      <c r="GU1244" s="48"/>
      <c r="GV1244" s="48"/>
      <c r="GW1244" s="48"/>
      <c r="GX1244" s="48"/>
      <c r="GY1244" s="48"/>
      <c r="GZ1244" s="48"/>
      <c r="HA1244" s="48"/>
      <c r="HB1244" s="48"/>
      <c r="HC1244" s="48"/>
      <c r="HD1244" s="48"/>
      <c r="HE1244" s="48"/>
      <c r="HF1244" s="48"/>
      <c r="HG1244" s="48"/>
      <c r="HH1244" s="48"/>
      <c r="HI1244" s="48"/>
      <c r="HJ1244" s="48"/>
      <c r="HK1244" s="48"/>
      <c r="HL1244" s="48"/>
      <c r="HM1244" s="48"/>
      <c r="HN1244" s="48"/>
      <c r="HO1244" s="48"/>
      <c r="HP1244" s="48"/>
      <c r="HQ1244" s="48"/>
      <c r="HR1244" s="48"/>
      <c r="HS1244" s="48"/>
      <c r="HT1244" s="48"/>
      <c r="HU1244" s="48"/>
      <c r="HV1244" s="48"/>
      <c r="HW1244" s="48"/>
      <c r="HX1244" s="48"/>
      <c r="HY1244" s="48"/>
      <c r="HZ1244" s="48"/>
      <c r="IA1244" s="48"/>
      <c r="IB1244" s="48"/>
      <c r="IC1244" s="48"/>
      <c r="ID1244" s="48"/>
      <c r="IE1244" s="48"/>
      <c r="IF1244" s="48"/>
      <c r="IG1244" s="48"/>
      <c r="IH1244" s="48"/>
      <c r="II1244" s="48"/>
      <c r="IJ1244" s="48"/>
      <c r="IK1244" s="48"/>
      <c r="IL1244" s="48"/>
      <c r="IM1244" s="48"/>
      <c r="IN1244" s="48"/>
      <c r="IO1244" s="48"/>
      <c r="IP1244" s="48"/>
      <c r="IQ1244" s="48"/>
      <c r="IR1244" s="48"/>
      <c r="IS1244" s="48"/>
      <c r="IT1244" s="48"/>
      <c r="IU1244" s="48"/>
      <c r="IV1244" s="48"/>
    </row>
    <row r="1245" spans="2:256" x14ac:dyDescent="0.2">
      <c r="B1245" s="48"/>
      <c r="C1245" s="48"/>
      <c r="D1245" s="48"/>
      <c r="E1245" s="48"/>
      <c r="F1245" s="48"/>
      <c r="G1245" s="48"/>
      <c r="H1245" s="48"/>
      <c r="I1245" s="48"/>
      <c r="J1245" s="48"/>
      <c r="K1245" s="48"/>
      <c r="O1245" s="48"/>
      <c r="P1245" s="48"/>
      <c r="Q1245" s="48"/>
      <c r="R1245" s="48"/>
      <c r="S1245" s="48"/>
      <c r="T1245" s="48"/>
      <c r="U1245" s="48"/>
      <c r="V1245" s="48"/>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M1245" s="48"/>
      <c r="EN1245" s="48"/>
      <c r="EO1245" s="48"/>
      <c r="EP1245" s="48"/>
      <c r="EQ1245" s="48"/>
      <c r="ER1245" s="48"/>
      <c r="ES1245" s="48"/>
      <c r="ET1245" s="48"/>
      <c r="EU1245" s="48"/>
      <c r="EV1245" s="48"/>
      <c r="EW1245" s="48"/>
      <c r="EX1245" s="48"/>
      <c r="EY1245" s="48"/>
      <c r="EZ1245" s="48"/>
      <c r="FA1245" s="48"/>
      <c r="FB1245" s="48"/>
      <c r="FC1245" s="48"/>
      <c r="FD1245" s="48"/>
      <c r="FE1245" s="48"/>
      <c r="FF1245" s="48"/>
      <c r="FG1245" s="48"/>
      <c r="FH1245" s="48"/>
      <c r="FI1245" s="48"/>
      <c r="FJ1245" s="48"/>
      <c r="FK1245" s="48"/>
      <c r="FL1245" s="48"/>
      <c r="FM1245" s="48"/>
      <c r="FN1245" s="48"/>
      <c r="FO1245" s="48"/>
      <c r="FP1245" s="48"/>
      <c r="FQ1245" s="48"/>
      <c r="FR1245" s="48"/>
      <c r="FS1245" s="48"/>
      <c r="FT1245" s="48"/>
      <c r="FU1245" s="48"/>
      <c r="FV1245" s="48"/>
      <c r="FW1245" s="48"/>
      <c r="FX1245" s="48"/>
      <c r="FY1245" s="48"/>
      <c r="FZ1245" s="48"/>
      <c r="GA1245" s="48"/>
      <c r="GB1245" s="48"/>
      <c r="GC1245" s="48"/>
      <c r="GD1245" s="48"/>
      <c r="GE1245" s="48"/>
      <c r="GF1245" s="48"/>
      <c r="GG1245" s="48"/>
      <c r="GH1245" s="48"/>
      <c r="GI1245" s="48"/>
      <c r="GJ1245" s="48"/>
      <c r="GK1245" s="48"/>
      <c r="GL1245" s="48"/>
      <c r="GM1245" s="48"/>
      <c r="GN1245" s="48"/>
      <c r="GO1245" s="48"/>
      <c r="GP1245" s="48"/>
      <c r="GQ1245" s="48"/>
      <c r="GR1245" s="48"/>
      <c r="GS1245" s="48"/>
      <c r="GT1245" s="48"/>
      <c r="GU1245" s="48"/>
      <c r="GV1245" s="48"/>
      <c r="GW1245" s="48"/>
      <c r="GX1245" s="48"/>
      <c r="GY1245" s="48"/>
      <c r="GZ1245" s="48"/>
      <c r="HA1245" s="48"/>
      <c r="HB1245" s="48"/>
      <c r="HC1245" s="48"/>
      <c r="HD1245" s="48"/>
      <c r="HE1245" s="48"/>
      <c r="HF1245" s="48"/>
      <c r="HG1245" s="48"/>
      <c r="HH1245" s="48"/>
      <c r="HI1245" s="48"/>
      <c r="HJ1245" s="48"/>
      <c r="HK1245" s="48"/>
      <c r="HL1245" s="48"/>
      <c r="HM1245" s="48"/>
      <c r="HN1245" s="48"/>
      <c r="HO1245" s="48"/>
      <c r="HP1245" s="48"/>
      <c r="HQ1245" s="48"/>
      <c r="HR1245" s="48"/>
      <c r="HS1245" s="48"/>
      <c r="HT1245" s="48"/>
      <c r="HU1245" s="48"/>
      <c r="HV1245" s="48"/>
      <c r="HW1245" s="48"/>
      <c r="HX1245" s="48"/>
      <c r="HY1245" s="48"/>
      <c r="HZ1245" s="48"/>
      <c r="IA1245" s="48"/>
      <c r="IB1245" s="48"/>
      <c r="IC1245" s="48"/>
      <c r="ID1245" s="48"/>
      <c r="IE1245" s="48"/>
      <c r="IF1245" s="48"/>
      <c r="IG1245" s="48"/>
      <c r="IH1245" s="48"/>
      <c r="II1245" s="48"/>
      <c r="IJ1245" s="48"/>
      <c r="IK1245" s="48"/>
      <c r="IL1245" s="48"/>
      <c r="IM1245" s="48"/>
      <c r="IN1245" s="48"/>
      <c r="IO1245" s="48"/>
      <c r="IP1245" s="48"/>
      <c r="IQ1245" s="48"/>
      <c r="IR1245" s="48"/>
      <c r="IS1245" s="48"/>
      <c r="IT1245" s="48"/>
      <c r="IU1245" s="48"/>
      <c r="IV1245" s="48"/>
    </row>
    <row r="1246" spans="2:256" x14ac:dyDescent="0.2">
      <c r="B1246" s="48"/>
      <c r="C1246" s="48"/>
      <c r="D1246" s="48"/>
      <c r="E1246" s="48"/>
      <c r="F1246" s="48"/>
      <c r="G1246" s="48"/>
      <c r="H1246" s="48"/>
      <c r="I1246" s="48"/>
      <c r="J1246" s="48"/>
      <c r="K1246" s="48"/>
      <c r="O1246" s="48"/>
      <c r="P1246" s="48"/>
      <c r="Q1246" s="48"/>
      <c r="R1246" s="48"/>
      <c r="S1246" s="48"/>
      <c r="T1246" s="48"/>
      <c r="U1246" s="48"/>
      <c r="V1246" s="48"/>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c r="AR1246" s="48"/>
      <c r="AS1246" s="48"/>
      <c r="AT1246" s="48"/>
      <c r="AU1246" s="48"/>
      <c r="AV1246" s="48"/>
      <c r="AW1246" s="48"/>
      <c r="AX1246" s="48"/>
      <c r="AY1246" s="48"/>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M1246" s="48"/>
      <c r="EN1246" s="48"/>
      <c r="EO1246" s="48"/>
      <c r="EP1246" s="48"/>
      <c r="EQ1246" s="48"/>
      <c r="ER1246" s="48"/>
      <c r="ES1246" s="48"/>
      <c r="ET1246" s="48"/>
      <c r="EU1246" s="48"/>
      <c r="EV1246" s="48"/>
      <c r="EW1246" s="48"/>
      <c r="EX1246" s="48"/>
      <c r="EY1246" s="48"/>
      <c r="EZ1246" s="48"/>
      <c r="FA1246" s="48"/>
      <c r="FB1246" s="48"/>
      <c r="FC1246" s="48"/>
      <c r="FD1246" s="48"/>
      <c r="FE1246" s="48"/>
      <c r="FF1246" s="48"/>
      <c r="FG1246" s="48"/>
      <c r="FH1246" s="48"/>
      <c r="FI1246" s="48"/>
      <c r="FJ1246" s="48"/>
      <c r="FK1246" s="48"/>
      <c r="FL1246" s="48"/>
      <c r="FM1246" s="48"/>
      <c r="FN1246" s="48"/>
      <c r="FO1246" s="48"/>
      <c r="FP1246" s="48"/>
      <c r="FQ1246" s="48"/>
      <c r="FR1246" s="48"/>
      <c r="FS1246" s="48"/>
      <c r="FT1246" s="48"/>
      <c r="FU1246" s="48"/>
      <c r="FV1246" s="48"/>
      <c r="FW1246" s="48"/>
      <c r="FX1246" s="48"/>
      <c r="FY1246" s="48"/>
      <c r="FZ1246" s="48"/>
      <c r="GA1246" s="48"/>
      <c r="GB1246" s="48"/>
      <c r="GC1246" s="48"/>
      <c r="GD1246" s="48"/>
      <c r="GE1246" s="48"/>
      <c r="GF1246" s="48"/>
      <c r="GG1246" s="48"/>
      <c r="GH1246" s="48"/>
      <c r="GI1246" s="48"/>
      <c r="GJ1246" s="48"/>
      <c r="GK1246" s="48"/>
      <c r="GL1246" s="48"/>
      <c r="GM1246" s="48"/>
      <c r="GN1246" s="48"/>
      <c r="GO1246" s="48"/>
      <c r="GP1246" s="48"/>
      <c r="GQ1246" s="48"/>
      <c r="GR1246" s="48"/>
      <c r="GS1246" s="48"/>
      <c r="GT1246" s="48"/>
      <c r="GU1246" s="48"/>
      <c r="GV1246" s="48"/>
      <c r="GW1246" s="48"/>
      <c r="GX1246" s="48"/>
      <c r="GY1246" s="48"/>
      <c r="GZ1246" s="48"/>
      <c r="HA1246" s="48"/>
      <c r="HB1246" s="48"/>
      <c r="HC1246" s="48"/>
      <c r="HD1246" s="48"/>
      <c r="HE1246" s="48"/>
      <c r="HF1246" s="48"/>
      <c r="HG1246" s="48"/>
      <c r="HH1246" s="48"/>
      <c r="HI1246" s="48"/>
      <c r="HJ1246" s="48"/>
      <c r="HK1246" s="48"/>
      <c r="HL1246" s="48"/>
      <c r="HM1246" s="48"/>
      <c r="HN1246" s="48"/>
      <c r="HO1246" s="48"/>
      <c r="HP1246" s="48"/>
      <c r="HQ1246" s="48"/>
      <c r="HR1246" s="48"/>
      <c r="HS1246" s="48"/>
      <c r="HT1246" s="48"/>
      <c r="HU1246" s="48"/>
      <c r="HV1246" s="48"/>
      <c r="HW1246" s="48"/>
      <c r="HX1246" s="48"/>
      <c r="HY1246" s="48"/>
      <c r="HZ1246" s="48"/>
      <c r="IA1246" s="48"/>
      <c r="IB1246" s="48"/>
      <c r="IC1246" s="48"/>
      <c r="ID1246" s="48"/>
      <c r="IE1246" s="48"/>
      <c r="IF1246" s="48"/>
      <c r="IG1246" s="48"/>
      <c r="IH1246" s="48"/>
      <c r="II1246" s="48"/>
      <c r="IJ1246" s="48"/>
      <c r="IK1246" s="48"/>
      <c r="IL1246" s="48"/>
      <c r="IM1246" s="48"/>
      <c r="IN1246" s="48"/>
      <c r="IO1246" s="48"/>
      <c r="IP1246" s="48"/>
      <c r="IQ1246" s="48"/>
      <c r="IR1246" s="48"/>
      <c r="IS1246" s="48"/>
      <c r="IT1246" s="48"/>
      <c r="IU1246" s="48"/>
      <c r="IV1246" s="48"/>
    </row>
    <row r="1247" spans="2:256" x14ac:dyDescent="0.2">
      <c r="B1247" s="48"/>
      <c r="C1247" s="48"/>
      <c r="D1247" s="48"/>
      <c r="E1247" s="48"/>
      <c r="F1247" s="48"/>
      <c r="G1247" s="48"/>
      <c r="H1247" s="48"/>
      <c r="I1247" s="48"/>
      <c r="J1247" s="48"/>
      <c r="K1247" s="48"/>
      <c r="O1247" s="48"/>
      <c r="P1247" s="48"/>
      <c r="Q1247" s="48"/>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c r="EG1247" s="48"/>
      <c r="EH1247" s="48"/>
      <c r="EI1247" s="48"/>
      <c r="EJ1247" s="48"/>
      <c r="EK1247" s="48"/>
      <c r="EL1247" s="48"/>
      <c r="EM1247" s="48"/>
      <c r="EN1247" s="48"/>
      <c r="EO1247" s="48"/>
      <c r="EP1247" s="48"/>
      <c r="EQ1247" s="48"/>
      <c r="ER1247" s="48"/>
      <c r="ES1247" s="48"/>
      <c r="ET1247" s="48"/>
      <c r="EU1247" s="48"/>
      <c r="EV1247" s="48"/>
      <c r="EW1247" s="48"/>
      <c r="EX1247" s="48"/>
      <c r="EY1247" s="48"/>
      <c r="EZ1247" s="48"/>
      <c r="FA1247" s="48"/>
      <c r="FB1247" s="48"/>
      <c r="FC1247" s="48"/>
      <c r="FD1247" s="48"/>
      <c r="FE1247" s="48"/>
      <c r="FF1247" s="48"/>
      <c r="FG1247" s="48"/>
      <c r="FH1247" s="48"/>
      <c r="FI1247" s="48"/>
      <c r="FJ1247" s="48"/>
      <c r="FK1247" s="48"/>
      <c r="FL1247" s="48"/>
      <c r="FM1247" s="48"/>
      <c r="FN1247" s="48"/>
      <c r="FO1247" s="48"/>
      <c r="FP1247" s="48"/>
      <c r="FQ1247" s="48"/>
      <c r="FR1247" s="48"/>
      <c r="FS1247" s="48"/>
      <c r="FT1247" s="48"/>
      <c r="FU1247" s="48"/>
      <c r="FV1247" s="48"/>
      <c r="FW1247" s="48"/>
      <c r="FX1247" s="48"/>
      <c r="FY1247" s="48"/>
      <c r="FZ1247" s="48"/>
      <c r="GA1247" s="48"/>
      <c r="GB1247" s="48"/>
      <c r="GC1247" s="48"/>
      <c r="GD1247" s="48"/>
      <c r="GE1247" s="48"/>
      <c r="GF1247" s="48"/>
      <c r="GG1247" s="48"/>
      <c r="GH1247" s="48"/>
      <c r="GI1247" s="48"/>
      <c r="GJ1247" s="48"/>
      <c r="GK1247" s="48"/>
      <c r="GL1247" s="48"/>
      <c r="GM1247" s="48"/>
      <c r="GN1247" s="48"/>
      <c r="GO1247" s="48"/>
      <c r="GP1247" s="48"/>
      <c r="GQ1247" s="48"/>
      <c r="GR1247" s="48"/>
      <c r="GS1247" s="48"/>
      <c r="GT1247" s="48"/>
      <c r="GU1247" s="48"/>
      <c r="GV1247" s="48"/>
      <c r="GW1247" s="48"/>
      <c r="GX1247" s="48"/>
      <c r="GY1247" s="48"/>
      <c r="GZ1247" s="48"/>
      <c r="HA1247" s="48"/>
      <c r="HB1247" s="48"/>
      <c r="HC1247" s="48"/>
      <c r="HD1247" s="48"/>
      <c r="HE1247" s="48"/>
      <c r="HF1247" s="48"/>
      <c r="HG1247" s="48"/>
      <c r="HH1247" s="48"/>
      <c r="HI1247" s="48"/>
      <c r="HJ1247" s="48"/>
      <c r="HK1247" s="48"/>
      <c r="HL1247" s="48"/>
      <c r="HM1247" s="48"/>
      <c r="HN1247" s="48"/>
      <c r="HO1247" s="48"/>
      <c r="HP1247" s="48"/>
      <c r="HQ1247" s="48"/>
      <c r="HR1247" s="48"/>
      <c r="HS1247" s="48"/>
      <c r="HT1247" s="48"/>
      <c r="HU1247" s="48"/>
      <c r="HV1247" s="48"/>
      <c r="HW1247" s="48"/>
      <c r="HX1247" s="48"/>
      <c r="HY1247" s="48"/>
      <c r="HZ1247" s="48"/>
      <c r="IA1247" s="48"/>
      <c r="IB1247" s="48"/>
      <c r="IC1247" s="48"/>
      <c r="ID1247" s="48"/>
      <c r="IE1247" s="48"/>
      <c r="IF1247" s="48"/>
      <c r="IG1247" s="48"/>
      <c r="IH1247" s="48"/>
      <c r="II1247" s="48"/>
      <c r="IJ1247" s="48"/>
      <c r="IK1247" s="48"/>
      <c r="IL1247" s="48"/>
      <c r="IM1247" s="48"/>
      <c r="IN1247" s="48"/>
      <c r="IO1247" s="48"/>
      <c r="IP1247" s="48"/>
      <c r="IQ1247" s="48"/>
      <c r="IR1247" s="48"/>
      <c r="IS1247" s="48"/>
      <c r="IT1247" s="48"/>
      <c r="IU1247" s="48"/>
      <c r="IV1247" s="48"/>
    </row>
    <row r="1248" spans="2:256" x14ac:dyDescent="0.2">
      <c r="B1248" s="48"/>
      <c r="C1248" s="48"/>
      <c r="D1248" s="48"/>
      <c r="E1248" s="48"/>
      <c r="F1248" s="48"/>
      <c r="G1248" s="48"/>
      <c r="H1248" s="48"/>
      <c r="I1248" s="48"/>
      <c r="J1248" s="48"/>
      <c r="K1248" s="48"/>
      <c r="O1248" s="48"/>
      <c r="P1248" s="48"/>
      <c r="Q1248" s="48"/>
      <c r="R1248" s="48"/>
      <c r="S1248" s="48"/>
      <c r="T1248" s="48"/>
      <c r="U1248" s="48"/>
      <c r="V1248" s="48"/>
      <c r="W1248" s="48"/>
      <c r="X1248" s="48"/>
      <c r="Y1248" s="48"/>
      <c r="Z1248" s="48"/>
      <c r="AA1248" s="48"/>
      <c r="AB1248" s="48"/>
      <c r="AC1248" s="48"/>
      <c r="AD1248" s="48"/>
      <c r="AE1248" s="48"/>
      <c r="AF1248" s="48"/>
      <c r="AG1248" s="48"/>
      <c r="AH1248" s="48"/>
      <c r="AI1248" s="48"/>
      <c r="AJ1248" s="48"/>
      <c r="AK1248" s="48"/>
      <c r="AL1248" s="48"/>
      <c r="AM1248" s="48"/>
      <c r="AN1248" s="48"/>
      <c r="AO1248" s="48"/>
      <c r="AP1248" s="48"/>
      <c r="AQ1248" s="48"/>
      <c r="AR1248" s="48"/>
      <c r="AS1248" s="48"/>
      <c r="AT1248" s="48"/>
      <c r="AU1248" s="48"/>
      <c r="AV1248" s="48"/>
      <c r="AW1248" s="48"/>
      <c r="AX1248" s="48"/>
      <c r="AY1248" s="48"/>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c r="EG1248" s="48"/>
      <c r="EH1248" s="48"/>
      <c r="EI1248" s="48"/>
      <c r="EJ1248" s="48"/>
      <c r="EK1248" s="48"/>
      <c r="EL1248" s="48"/>
      <c r="EM1248" s="48"/>
      <c r="EN1248" s="48"/>
      <c r="EO1248" s="48"/>
      <c r="EP1248" s="48"/>
      <c r="EQ1248" s="48"/>
      <c r="ER1248" s="48"/>
      <c r="ES1248" s="48"/>
      <c r="ET1248" s="48"/>
      <c r="EU1248" s="48"/>
      <c r="EV1248" s="48"/>
      <c r="EW1248" s="48"/>
      <c r="EX1248" s="48"/>
      <c r="EY1248" s="48"/>
      <c r="EZ1248" s="48"/>
      <c r="FA1248" s="48"/>
      <c r="FB1248" s="48"/>
      <c r="FC1248" s="48"/>
      <c r="FD1248" s="48"/>
      <c r="FE1248" s="48"/>
      <c r="FF1248" s="48"/>
      <c r="FG1248" s="48"/>
      <c r="FH1248" s="48"/>
      <c r="FI1248" s="48"/>
      <c r="FJ1248" s="48"/>
      <c r="FK1248" s="48"/>
      <c r="FL1248" s="48"/>
      <c r="FM1248" s="48"/>
      <c r="FN1248" s="48"/>
      <c r="FO1248" s="48"/>
      <c r="FP1248" s="48"/>
      <c r="FQ1248" s="48"/>
      <c r="FR1248" s="48"/>
      <c r="FS1248" s="48"/>
      <c r="FT1248" s="48"/>
      <c r="FU1248" s="48"/>
      <c r="FV1248" s="48"/>
      <c r="FW1248" s="48"/>
      <c r="FX1248" s="48"/>
      <c r="FY1248" s="48"/>
      <c r="FZ1248" s="48"/>
      <c r="GA1248" s="48"/>
      <c r="GB1248" s="48"/>
      <c r="GC1248" s="48"/>
      <c r="GD1248" s="48"/>
      <c r="GE1248" s="48"/>
      <c r="GF1248" s="48"/>
      <c r="GG1248" s="48"/>
      <c r="GH1248" s="48"/>
      <c r="GI1248" s="48"/>
      <c r="GJ1248" s="48"/>
      <c r="GK1248" s="48"/>
      <c r="GL1248" s="48"/>
      <c r="GM1248" s="48"/>
      <c r="GN1248" s="48"/>
      <c r="GO1248" s="48"/>
      <c r="GP1248" s="48"/>
      <c r="GQ1248" s="48"/>
      <c r="GR1248" s="48"/>
      <c r="GS1248" s="48"/>
      <c r="GT1248" s="48"/>
      <c r="GU1248" s="48"/>
      <c r="GV1248" s="48"/>
      <c r="GW1248" s="48"/>
      <c r="GX1248" s="48"/>
      <c r="GY1248" s="48"/>
      <c r="GZ1248" s="48"/>
      <c r="HA1248" s="48"/>
      <c r="HB1248" s="48"/>
      <c r="HC1248" s="48"/>
      <c r="HD1248" s="48"/>
      <c r="HE1248" s="48"/>
      <c r="HF1248" s="48"/>
      <c r="HG1248" s="48"/>
      <c r="HH1248" s="48"/>
      <c r="HI1248" s="48"/>
      <c r="HJ1248" s="48"/>
      <c r="HK1248" s="48"/>
      <c r="HL1248" s="48"/>
      <c r="HM1248" s="48"/>
      <c r="HN1248" s="48"/>
      <c r="HO1248" s="48"/>
      <c r="HP1248" s="48"/>
      <c r="HQ1248" s="48"/>
      <c r="HR1248" s="48"/>
      <c r="HS1248" s="48"/>
      <c r="HT1248" s="48"/>
      <c r="HU1248" s="48"/>
      <c r="HV1248" s="48"/>
      <c r="HW1248" s="48"/>
      <c r="HX1248" s="48"/>
      <c r="HY1248" s="48"/>
      <c r="HZ1248" s="48"/>
      <c r="IA1248" s="48"/>
      <c r="IB1248" s="48"/>
      <c r="IC1248" s="48"/>
      <c r="ID1248" s="48"/>
      <c r="IE1248" s="48"/>
      <c r="IF1248" s="48"/>
      <c r="IG1248" s="48"/>
      <c r="IH1248" s="48"/>
      <c r="II1248" s="48"/>
      <c r="IJ1248" s="48"/>
      <c r="IK1248" s="48"/>
      <c r="IL1248" s="48"/>
      <c r="IM1248" s="48"/>
      <c r="IN1248" s="48"/>
      <c r="IO1248" s="48"/>
      <c r="IP1248" s="48"/>
      <c r="IQ1248" s="48"/>
      <c r="IR1248" s="48"/>
      <c r="IS1248" s="48"/>
      <c r="IT1248" s="48"/>
      <c r="IU1248" s="48"/>
      <c r="IV1248" s="48"/>
    </row>
    <row r="1249" spans="2:256" x14ac:dyDescent="0.2">
      <c r="B1249" s="48"/>
      <c r="C1249" s="48"/>
      <c r="D1249" s="48"/>
      <c r="E1249" s="48"/>
      <c r="F1249" s="48"/>
      <c r="G1249" s="48"/>
      <c r="H1249" s="48"/>
      <c r="I1249" s="48"/>
      <c r="J1249" s="48"/>
      <c r="K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c r="EG1249" s="48"/>
      <c r="EH1249" s="48"/>
      <c r="EI1249" s="48"/>
      <c r="EJ1249" s="48"/>
      <c r="EK1249" s="48"/>
      <c r="EL1249" s="48"/>
      <c r="EM1249" s="48"/>
      <c r="EN1249" s="48"/>
      <c r="EO1249" s="48"/>
      <c r="EP1249" s="48"/>
      <c r="EQ1249" s="48"/>
      <c r="ER1249" s="48"/>
      <c r="ES1249" s="48"/>
      <c r="ET1249" s="48"/>
      <c r="EU1249" s="48"/>
      <c r="EV1249" s="48"/>
      <c r="EW1249" s="48"/>
      <c r="EX1249" s="48"/>
      <c r="EY1249" s="48"/>
      <c r="EZ1249" s="48"/>
      <c r="FA1249" s="48"/>
      <c r="FB1249" s="48"/>
      <c r="FC1249" s="48"/>
      <c r="FD1249" s="48"/>
      <c r="FE1249" s="48"/>
      <c r="FF1249" s="48"/>
      <c r="FG1249" s="48"/>
      <c r="FH1249" s="48"/>
      <c r="FI1249" s="48"/>
      <c r="FJ1249" s="48"/>
      <c r="FK1249" s="48"/>
      <c r="FL1249" s="48"/>
      <c r="FM1249" s="48"/>
      <c r="FN1249" s="48"/>
      <c r="FO1249" s="48"/>
      <c r="FP1249" s="48"/>
      <c r="FQ1249" s="48"/>
      <c r="FR1249" s="48"/>
      <c r="FS1249" s="48"/>
      <c r="FT1249" s="48"/>
      <c r="FU1249" s="48"/>
      <c r="FV1249" s="48"/>
      <c r="FW1249" s="48"/>
      <c r="FX1249" s="48"/>
      <c r="FY1249" s="48"/>
      <c r="FZ1249" s="48"/>
      <c r="GA1249" s="48"/>
      <c r="GB1249" s="48"/>
      <c r="GC1249" s="48"/>
      <c r="GD1249" s="48"/>
      <c r="GE1249" s="48"/>
      <c r="GF1249" s="48"/>
      <c r="GG1249" s="48"/>
      <c r="GH1249" s="48"/>
      <c r="GI1249" s="48"/>
      <c r="GJ1249" s="48"/>
      <c r="GK1249" s="48"/>
      <c r="GL1249" s="48"/>
      <c r="GM1249" s="48"/>
      <c r="GN1249" s="48"/>
      <c r="GO1249" s="48"/>
      <c r="GP1249" s="48"/>
      <c r="GQ1249" s="48"/>
      <c r="GR1249" s="48"/>
      <c r="GS1249" s="48"/>
      <c r="GT1249" s="48"/>
      <c r="GU1249" s="48"/>
      <c r="GV1249" s="48"/>
      <c r="GW1249" s="48"/>
      <c r="GX1249" s="48"/>
      <c r="GY1249" s="48"/>
      <c r="GZ1249" s="48"/>
      <c r="HA1249" s="48"/>
      <c r="HB1249" s="48"/>
      <c r="HC1249" s="48"/>
      <c r="HD1249" s="48"/>
      <c r="HE1249" s="48"/>
      <c r="HF1249" s="48"/>
      <c r="HG1249" s="48"/>
      <c r="HH1249" s="48"/>
      <c r="HI1249" s="48"/>
      <c r="HJ1249" s="48"/>
      <c r="HK1249" s="48"/>
      <c r="HL1249" s="48"/>
      <c r="HM1249" s="48"/>
      <c r="HN1249" s="48"/>
      <c r="HO1249" s="48"/>
      <c r="HP1249" s="48"/>
      <c r="HQ1249" s="48"/>
      <c r="HR1249" s="48"/>
      <c r="HS1249" s="48"/>
      <c r="HT1249" s="48"/>
      <c r="HU1249" s="48"/>
      <c r="HV1249" s="48"/>
      <c r="HW1249" s="48"/>
      <c r="HX1249" s="48"/>
      <c r="HY1249" s="48"/>
      <c r="HZ1249" s="48"/>
      <c r="IA1249" s="48"/>
      <c r="IB1249" s="48"/>
      <c r="IC1249" s="48"/>
      <c r="ID1249" s="48"/>
      <c r="IE1249" s="48"/>
      <c r="IF1249" s="48"/>
      <c r="IG1249" s="48"/>
      <c r="IH1249" s="48"/>
      <c r="II1249" s="48"/>
      <c r="IJ1249" s="48"/>
      <c r="IK1249" s="48"/>
      <c r="IL1249" s="48"/>
      <c r="IM1249" s="48"/>
      <c r="IN1249" s="48"/>
      <c r="IO1249" s="48"/>
      <c r="IP1249" s="48"/>
      <c r="IQ1249" s="48"/>
      <c r="IR1249" s="48"/>
      <c r="IS1249" s="48"/>
      <c r="IT1249" s="48"/>
      <c r="IU1249" s="48"/>
      <c r="IV1249" s="48"/>
    </row>
    <row r="1250" spans="2:256" x14ac:dyDescent="0.2">
      <c r="B1250" s="48"/>
      <c r="C1250" s="48"/>
      <c r="D1250" s="48"/>
      <c r="E1250" s="48"/>
      <c r="F1250" s="48"/>
      <c r="G1250" s="48"/>
      <c r="H1250" s="48"/>
      <c r="I1250" s="48"/>
      <c r="J1250" s="48"/>
      <c r="K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c r="AR1250" s="48"/>
      <c r="AS1250" s="48"/>
      <c r="AT1250" s="48"/>
      <c r="AU1250" s="48"/>
      <c r="AV1250" s="48"/>
      <c r="AW1250" s="48"/>
      <c r="AX1250" s="48"/>
      <c r="AY1250" s="48"/>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M1250" s="48"/>
      <c r="EN1250" s="48"/>
      <c r="EO1250" s="48"/>
      <c r="EP1250" s="48"/>
      <c r="EQ1250" s="48"/>
      <c r="ER1250" s="48"/>
      <c r="ES1250" s="48"/>
      <c r="ET1250" s="48"/>
      <c r="EU1250" s="48"/>
      <c r="EV1250" s="48"/>
      <c r="EW1250" s="48"/>
      <c r="EX1250" s="48"/>
      <c r="EY1250" s="48"/>
      <c r="EZ1250" s="48"/>
      <c r="FA1250" s="48"/>
      <c r="FB1250" s="48"/>
      <c r="FC1250" s="48"/>
      <c r="FD1250" s="48"/>
      <c r="FE1250" s="48"/>
      <c r="FF1250" s="48"/>
      <c r="FG1250" s="48"/>
      <c r="FH1250" s="48"/>
      <c r="FI1250" s="48"/>
      <c r="FJ1250" s="48"/>
      <c r="FK1250" s="48"/>
      <c r="FL1250" s="48"/>
      <c r="FM1250" s="48"/>
      <c r="FN1250" s="48"/>
      <c r="FO1250" s="48"/>
      <c r="FP1250" s="48"/>
      <c r="FQ1250" s="48"/>
      <c r="FR1250" s="48"/>
      <c r="FS1250" s="48"/>
      <c r="FT1250" s="48"/>
      <c r="FU1250" s="48"/>
      <c r="FV1250" s="48"/>
      <c r="FW1250" s="48"/>
      <c r="FX1250" s="48"/>
      <c r="FY1250" s="48"/>
      <c r="FZ1250" s="48"/>
      <c r="GA1250" s="48"/>
      <c r="GB1250" s="48"/>
      <c r="GC1250" s="48"/>
      <c r="GD1250" s="48"/>
      <c r="GE1250" s="48"/>
      <c r="GF1250" s="48"/>
      <c r="GG1250" s="48"/>
      <c r="GH1250" s="48"/>
      <c r="GI1250" s="48"/>
      <c r="GJ1250" s="48"/>
      <c r="GK1250" s="48"/>
      <c r="GL1250" s="48"/>
      <c r="GM1250" s="48"/>
      <c r="GN1250" s="48"/>
      <c r="GO1250" s="48"/>
      <c r="GP1250" s="48"/>
      <c r="GQ1250" s="48"/>
      <c r="GR1250" s="48"/>
      <c r="GS1250" s="48"/>
      <c r="GT1250" s="48"/>
      <c r="GU1250" s="48"/>
      <c r="GV1250" s="48"/>
      <c r="GW1250" s="48"/>
      <c r="GX1250" s="48"/>
      <c r="GY1250" s="48"/>
      <c r="GZ1250" s="48"/>
      <c r="HA1250" s="48"/>
      <c r="HB1250" s="48"/>
      <c r="HC1250" s="48"/>
      <c r="HD1250" s="48"/>
      <c r="HE1250" s="48"/>
      <c r="HF1250" s="48"/>
      <c r="HG1250" s="48"/>
      <c r="HH1250" s="48"/>
      <c r="HI1250" s="48"/>
      <c r="HJ1250" s="48"/>
      <c r="HK1250" s="48"/>
      <c r="HL1250" s="48"/>
      <c r="HM1250" s="48"/>
      <c r="HN1250" s="48"/>
      <c r="HO1250" s="48"/>
      <c r="HP1250" s="48"/>
      <c r="HQ1250" s="48"/>
      <c r="HR1250" s="48"/>
      <c r="HS1250" s="48"/>
      <c r="HT1250" s="48"/>
      <c r="HU1250" s="48"/>
      <c r="HV1250" s="48"/>
      <c r="HW1250" s="48"/>
      <c r="HX1250" s="48"/>
      <c r="HY1250" s="48"/>
      <c r="HZ1250" s="48"/>
      <c r="IA1250" s="48"/>
      <c r="IB1250" s="48"/>
      <c r="IC1250" s="48"/>
      <c r="ID1250" s="48"/>
      <c r="IE1250" s="48"/>
      <c r="IF1250" s="48"/>
      <c r="IG1250" s="48"/>
      <c r="IH1250" s="48"/>
      <c r="II1250" s="48"/>
      <c r="IJ1250" s="48"/>
      <c r="IK1250" s="48"/>
      <c r="IL1250" s="48"/>
      <c r="IM1250" s="48"/>
      <c r="IN1250" s="48"/>
      <c r="IO1250" s="48"/>
      <c r="IP1250" s="48"/>
      <c r="IQ1250" s="48"/>
      <c r="IR1250" s="48"/>
      <c r="IS1250" s="48"/>
      <c r="IT1250" s="48"/>
      <c r="IU1250" s="48"/>
      <c r="IV1250" s="48"/>
    </row>
    <row r="1251" spans="2:256" x14ac:dyDescent="0.2">
      <c r="B1251" s="48"/>
      <c r="C1251" s="48"/>
      <c r="D1251" s="48"/>
      <c r="E1251" s="48"/>
      <c r="F1251" s="48"/>
      <c r="G1251" s="48"/>
      <c r="H1251" s="48"/>
      <c r="I1251" s="48"/>
      <c r="J1251" s="48"/>
      <c r="K1251" s="48"/>
      <c r="O1251" s="48"/>
      <c r="P1251" s="48"/>
      <c r="Q1251" s="48"/>
      <c r="R1251" s="48"/>
      <c r="S1251" s="48"/>
      <c r="T1251" s="48"/>
      <c r="U1251" s="48"/>
      <c r="V1251" s="48"/>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c r="AR1251" s="48"/>
      <c r="AS1251" s="48"/>
      <c r="AT1251" s="48"/>
      <c r="AU1251" s="48"/>
      <c r="AV1251" s="48"/>
      <c r="AW1251" s="48"/>
      <c r="AX1251" s="48"/>
      <c r="AY1251" s="48"/>
      <c r="AZ1251" s="48"/>
      <c r="BA1251" s="48"/>
      <c r="BB1251" s="48"/>
      <c r="BC1251" s="48"/>
      <c r="BD1251" s="48"/>
      <c r="BE1251" s="48"/>
      <c r="BF1251" s="48"/>
      <c r="BG1251" s="48"/>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c r="EF1251" s="48"/>
      <c r="EG1251" s="48"/>
      <c r="EH1251" s="48"/>
      <c r="EI1251" s="48"/>
      <c r="EJ1251" s="48"/>
      <c r="EK1251" s="48"/>
      <c r="EL1251" s="48"/>
      <c r="EM1251" s="48"/>
      <c r="EN1251" s="48"/>
      <c r="EO1251" s="48"/>
      <c r="EP1251" s="48"/>
      <c r="EQ1251" s="48"/>
      <c r="ER1251" s="48"/>
      <c r="ES1251" s="48"/>
      <c r="ET1251" s="48"/>
      <c r="EU1251" s="48"/>
      <c r="EV1251" s="48"/>
      <c r="EW1251" s="48"/>
      <c r="EX1251" s="48"/>
      <c r="EY1251" s="48"/>
      <c r="EZ1251" s="48"/>
      <c r="FA1251" s="48"/>
      <c r="FB1251" s="48"/>
      <c r="FC1251" s="48"/>
      <c r="FD1251" s="48"/>
      <c r="FE1251" s="48"/>
      <c r="FF1251" s="48"/>
      <c r="FG1251" s="48"/>
      <c r="FH1251" s="48"/>
      <c r="FI1251" s="48"/>
      <c r="FJ1251" s="48"/>
      <c r="FK1251" s="48"/>
      <c r="FL1251" s="48"/>
      <c r="FM1251" s="48"/>
      <c r="FN1251" s="48"/>
      <c r="FO1251" s="48"/>
      <c r="FP1251" s="48"/>
      <c r="FQ1251" s="48"/>
      <c r="FR1251" s="48"/>
      <c r="FS1251" s="48"/>
      <c r="FT1251" s="48"/>
      <c r="FU1251" s="48"/>
      <c r="FV1251" s="48"/>
      <c r="FW1251" s="48"/>
      <c r="FX1251" s="48"/>
      <c r="FY1251" s="48"/>
      <c r="FZ1251" s="48"/>
      <c r="GA1251" s="48"/>
      <c r="GB1251" s="48"/>
      <c r="GC1251" s="48"/>
      <c r="GD1251" s="48"/>
      <c r="GE1251" s="48"/>
      <c r="GF1251" s="48"/>
      <c r="GG1251" s="48"/>
      <c r="GH1251" s="48"/>
      <c r="GI1251" s="48"/>
      <c r="GJ1251" s="48"/>
      <c r="GK1251" s="48"/>
      <c r="GL1251" s="48"/>
      <c r="GM1251" s="48"/>
      <c r="GN1251" s="48"/>
      <c r="GO1251" s="48"/>
      <c r="GP1251" s="48"/>
      <c r="GQ1251" s="48"/>
      <c r="GR1251" s="48"/>
      <c r="GS1251" s="48"/>
      <c r="GT1251" s="48"/>
      <c r="GU1251" s="48"/>
      <c r="GV1251" s="48"/>
      <c r="GW1251" s="48"/>
      <c r="GX1251" s="48"/>
      <c r="GY1251" s="48"/>
      <c r="GZ1251" s="48"/>
      <c r="HA1251" s="48"/>
      <c r="HB1251" s="48"/>
      <c r="HC1251" s="48"/>
      <c r="HD1251" s="48"/>
      <c r="HE1251" s="48"/>
      <c r="HF1251" s="48"/>
      <c r="HG1251" s="48"/>
      <c r="HH1251" s="48"/>
      <c r="HI1251" s="48"/>
      <c r="HJ1251" s="48"/>
      <c r="HK1251" s="48"/>
      <c r="HL1251" s="48"/>
      <c r="HM1251" s="48"/>
      <c r="HN1251" s="48"/>
      <c r="HO1251" s="48"/>
      <c r="HP1251" s="48"/>
      <c r="HQ1251" s="48"/>
      <c r="HR1251" s="48"/>
      <c r="HS1251" s="48"/>
      <c r="HT1251" s="48"/>
      <c r="HU1251" s="48"/>
      <c r="HV1251" s="48"/>
      <c r="HW1251" s="48"/>
      <c r="HX1251" s="48"/>
      <c r="HY1251" s="48"/>
      <c r="HZ1251" s="48"/>
      <c r="IA1251" s="48"/>
      <c r="IB1251" s="48"/>
      <c r="IC1251" s="48"/>
      <c r="ID1251" s="48"/>
      <c r="IE1251" s="48"/>
      <c r="IF1251" s="48"/>
      <c r="IG1251" s="48"/>
      <c r="IH1251" s="48"/>
      <c r="II1251" s="48"/>
      <c r="IJ1251" s="48"/>
      <c r="IK1251" s="48"/>
      <c r="IL1251" s="48"/>
      <c r="IM1251" s="48"/>
      <c r="IN1251" s="48"/>
      <c r="IO1251" s="48"/>
      <c r="IP1251" s="48"/>
      <c r="IQ1251" s="48"/>
      <c r="IR1251" s="48"/>
      <c r="IS1251" s="48"/>
      <c r="IT1251" s="48"/>
      <c r="IU1251" s="48"/>
      <c r="IV1251" s="48"/>
    </row>
    <row r="1252" spans="2:256" x14ac:dyDescent="0.2">
      <c r="B1252" s="48"/>
      <c r="C1252" s="48"/>
      <c r="D1252" s="48"/>
      <c r="E1252" s="48"/>
      <c r="F1252" s="48"/>
      <c r="G1252" s="48"/>
      <c r="H1252" s="48"/>
      <c r="I1252" s="48"/>
      <c r="J1252" s="48"/>
      <c r="K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c r="AR1252" s="48"/>
      <c r="AS1252" s="48"/>
      <c r="AT1252" s="48"/>
      <c r="AU1252" s="48"/>
      <c r="AV1252" s="48"/>
      <c r="AW1252" s="48"/>
      <c r="AX1252" s="48"/>
      <c r="AY1252" s="48"/>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c r="EG1252" s="48"/>
      <c r="EH1252" s="48"/>
      <c r="EI1252" s="48"/>
      <c r="EJ1252" s="48"/>
      <c r="EK1252" s="48"/>
      <c r="EL1252" s="48"/>
      <c r="EM1252" s="48"/>
      <c r="EN1252" s="48"/>
      <c r="EO1252" s="48"/>
      <c r="EP1252" s="48"/>
      <c r="EQ1252" s="48"/>
      <c r="ER1252" s="48"/>
      <c r="ES1252" s="48"/>
      <c r="ET1252" s="48"/>
      <c r="EU1252" s="48"/>
      <c r="EV1252" s="48"/>
      <c r="EW1252" s="48"/>
      <c r="EX1252" s="48"/>
      <c r="EY1252" s="48"/>
      <c r="EZ1252" s="48"/>
      <c r="FA1252" s="48"/>
      <c r="FB1252" s="48"/>
      <c r="FC1252" s="48"/>
      <c r="FD1252" s="48"/>
      <c r="FE1252" s="48"/>
      <c r="FF1252" s="48"/>
      <c r="FG1252" s="48"/>
      <c r="FH1252" s="48"/>
      <c r="FI1252" s="48"/>
      <c r="FJ1252" s="48"/>
      <c r="FK1252" s="48"/>
      <c r="FL1252" s="48"/>
      <c r="FM1252" s="48"/>
      <c r="FN1252" s="48"/>
      <c r="FO1252" s="48"/>
      <c r="FP1252" s="48"/>
      <c r="FQ1252" s="48"/>
      <c r="FR1252" s="48"/>
      <c r="FS1252" s="48"/>
      <c r="FT1252" s="48"/>
      <c r="FU1252" s="48"/>
      <c r="FV1252" s="48"/>
      <c r="FW1252" s="48"/>
      <c r="FX1252" s="48"/>
      <c r="FY1252" s="48"/>
      <c r="FZ1252" s="48"/>
      <c r="GA1252" s="48"/>
      <c r="GB1252" s="48"/>
      <c r="GC1252" s="48"/>
      <c r="GD1252" s="48"/>
      <c r="GE1252" s="48"/>
      <c r="GF1252" s="48"/>
      <c r="GG1252" s="48"/>
      <c r="GH1252" s="48"/>
      <c r="GI1252" s="48"/>
      <c r="GJ1252" s="48"/>
      <c r="GK1252" s="48"/>
      <c r="GL1252" s="48"/>
      <c r="GM1252" s="48"/>
      <c r="GN1252" s="48"/>
      <c r="GO1252" s="48"/>
      <c r="GP1252" s="48"/>
      <c r="GQ1252" s="48"/>
      <c r="GR1252" s="48"/>
      <c r="GS1252" s="48"/>
      <c r="GT1252" s="48"/>
      <c r="GU1252" s="48"/>
      <c r="GV1252" s="48"/>
      <c r="GW1252" s="48"/>
      <c r="GX1252" s="48"/>
      <c r="GY1252" s="48"/>
      <c r="GZ1252" s="48"/>
      <c r="HA1252" s="48"/>
      <c r="HB1252" s="48"/>
      <c r="HC1252" s="48"/>
      <c r="HD1252" s="48"/>
      <c r="HE1252" s="48"/>
      <c r="HF1252" s="48"/>
      <c r="HG1252" s="48"/>
      <c r="HH1252" s="48"/>
      <c r="HI1252" s="48"/>
      <c r="HJ1252" s="48"/>
      <c r="HK1252" s="48"/>
      <c r="HL1252" s="48"/>
      <c r="HM1252" s="48"/>
      <c r="HN1252" s="48"/>
      <c r="HO1252" s="48"/>
      <c r="HP1252" s="48"/>
      <c r="HQ1252" s="48"/>
      <c r="HR1252" s="48"/>
      <c r="HS1252" s="48"/>
      <c r="HT1252" s="48"/>
      <c r="HU1252" s="48"/>
      <c r="HV1252" s="48"/>
      <c r="HW1252" s="48"/>
      <c r="HX1252" s="48"/>
      <c r="HY1252" s="48"/>
      <c r="HZ1252" s="48"/>
      <c r="IA1252" s="48"/>
      <c r="IB1252" s="48"/>
      <c r="IC1252" s="48"/>
      <c r="ID1252" s="48"/>
      <c r="IE1252" s="48"/>
      <c r="IF1252" s="48"/>
      <c r="IG1252" s="48"/>
      <c r="IH1252" s="48"/>
      <c r="II1252" s="48"/>
      <c r="IJ1252" s="48"/>
      <c r="IK1252" s="48"/>
      <c r="IL1252" s="48"/>
      <c r="IM1252" s="48"/>
      <c r="IN1252" s="48"/>
      <c r="IO1252" s="48"/>
      <c r="IP1252" s="48"/>
      <c r="IQ1252" s="48"/>
      <c r="IR1252" s="48"/>
      <c r="IS1252" s="48"/>
      <c r="IT1252" s="48"/>
      <c r="IU1252" s="48"/>
      <c r="IV1252" s="48"/>
    </row>
    <row r="1253" spans="2:256" x14ac:dyDescent="0.2">
      <c r="B1253" s="48"/>
      <c r="C1253" s="48"/>
      <c r="D1253" s="48"/>
      <c r="E1253" s="48"/>
      <c r="F1253" s="48"/>
      <c r="G1253" s="48"/>
      <c r="H1253" s="48"/>
      <c r="I1253" s="48"/>
      <c r="J1253" s="48"/>
      <c r="K1253" s="48"/>
      <c r="O1253" s="48"/>
      <c r="P1253" s="48"/>
      <c r="Q1253" s="48"/>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c r="EG1253" s="48"/>
      <c r="EH1253" s="48"/>
      <c r="EI1253" s="48"/>
      <c r="EJ1253" s="48"/>
      <c r="EK1253" s="48"/>
      <c r="EL1253" s="48"/>
      <c r="EM1253" s="48"/>
      <c r="EN1253" s="48"/>
      <c r="EO1253" s="48"/>
      <c r="EP1253" s="48"/>
      <c r="EQ1253" s="48"/>
      <c r="ER1253" s="48"/>
      <c r="ES1253" s="48"/>
      <c r="ET1253" s="48"/>
      <c r="EU1253" s="48"/>
      <c r="EV1253" s="48"/>
      <c r="EW1253" s="48"/>
      <c r="EX1253" s="48"/>
      <c r="EY1253" s="48"/>
      <c r="EZ1253" s="48"/>
      <c r="FA1253" s="48"/>
      <c r="FB1253" s="48"/>
      <c r="FC1253" s="48"/>
      <c r="FD1253" s="48"/>
      <c r="FE1253" s="48"/>
      <c r="FF1253" s="48"/>
      <c r="FG1253" s="48"/>
      <c r="FH1253" s="48"/>
      <c r="FI1253" s="48"/>
      <c r="FJ1253" s="48"/>
      <c r="FK1253" s="48"/>
      <c r="FL1253" s="48"/>
      <c r="FM1253" s="48"/>
      <c r="FN1253" s="48"/>
      <c r="FO1253" s="48"/>
      <c r="FP1253" s="48"/>
      <c r="FQ1253" s="48"/>
      <c r="FR1253" s="48"/>
      <c r="FS1253" s="48"/>
      <c r="FT1253" s="48"/>
      <c r="FU1253" s="48"/>
      <c r="FV1253" s="48"/>
      <c r="FW1253" s="48"/>
      <c r="FX1253" s="48"/>
      <c r="FY1253" s="48"/>
      <c r="FZ1253" s="48"/>
      <c r="GA1253" s="48"/>
      <c r="GB1253" s="48"/>
      <c r="GC1253" s="48"/>
      <c r="GD1253" s="48"/>
      <c r="GE1253" s="48"/>
      <c r="GF1253" s="48"/>
      <c r="GG1253" s="48"/>
      <c r="GH1253" s="48"/>
      <c r="GI1253" s="48"/>
      <c r="GJ1253" s="48"/>
      <c r="GK1253" s="48"/>
      <c r="GL1253" s="48"/>
      <c r="GM1253" s="48"/>
      <c r="GN1253" s="48"/>
      <c r="GO1253" s="48"/>
      <c r="GP1253" s="48"/>
      <c r="GQ1253" s="48"/>
      <c r="GR1253" s="48"/>
      <c r="GS1253" s="48"/>
      <c r="GT1253" s="48"/>
      <c r="GU1253" s="48"/>
      <c r="GV1253" s="48"/>
      <c r="GW1253" s="48"/>
      <c r="GX1253" s="48"/>
      <c r="GY1253" s="48"/>
      <c r="GZ1253" s="48"/>
      <c r="HA1253" s="48"/>
      <c r="HB1253" s="48"/>
      <c r="HC1253" s="48"/>
      <c r="HD1253" s="48"/>
      <c r="HE1253" s="48"/>
      <c r="HF1253" s="48"/>
      <c r="HG1253" s="48"/>
      <c r="HH1253" s="48"/>
      <c r="HI1253" s="48"/>
      <c r="HJ1253" s="48"/>
      <c r="HK1253" s="48"/>
      <c r="HL1253" s="48"/>
      <c r="HM1253" s="48"/>
      <c r="HN1253" s="48"/>
      <c r="HO1253" s="48"/>
      <c r="HP1253" s="48"/>
      <c r="HQ1253" s="48"/>
      <c r="HR1253" s="48"/>
      <c r="HS1253" s="48"/>
      <c r="HT1253" s="48"/>
      <c r="HU1253" s="48"/>
      <c r="HV1253" s="48"/>
      <c r="HW1253" s="48"/>
      <c r="HX1253" s="48"/>
      <c r="HY1253" s="48"/>
      <c r="HZ1253" s="48"/>
      <c r="IA1253" s="48"/>
      <c r="IB1253" s="48"/>
      <c r="IC1253" s="48"/>
      <c r="ID1253" s="48"/>
      <c r="IE1253" s="48"/>
      <c r="IF1253" s="48"/>
      <c r="IG1253" s="48"/>
      <c r="IH1253" s="48"/>
      <c r="II1253" s="48"/>
      <c r="IJ1253" s="48"/>
      <c r="IK1253" s="48"/>
      <c r="IL1253" s="48"/>
      <c r="IM1253" s="48"/>
      <c r="IN1253" s="48"/>
      <c r="IO1253" s="48"/>
      <c r="IP1253" s="48"/>
      <c r="IQ1253" s="48"/>
      <c r="IR1253" s="48"/>
      <c r="IS1253" s="48"/>
      <c r="IT1253" s="48"/>
      <c r="IU1253" s="48"/>
      <c r="IV1253" s="48"/>
    </row>
    <row r="1254" spans="2:256" x14ac:dyDescent="0.2">
      <c r="B1254" s="48"/>
      <c r="C1254" s="48"/>
      <c r="D1254" s="48"/>
      <c r="E1254" s="48"/>
      <c r="F1254" s="48"/>
      <c r="G1254" s="48"/>
      <c r="H1254" s="48"/>
      <c r="I1254" s="48"/>
      <c r="J1254" s="48"/>
      <c r="K1254" s="48"/>
      <c r="O1254" s="48"/>
      <c r="P1254" s="48"/>
      <c r="Q1254" s="48"/>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c r="EG1254" s="48"/>
      <c r="EH1254" s="48"/>
      <c r="EI1254" s="48"/>
      <c r="EJ1254" s="48"/>
      <c r="EK1254" s="48"/>
      <c r="EL1254" s="48"/>
      <c r="EM1254" s="48"/>
      <c r="EN1254" s="48"/>
      <c r="EO1254" s="48"/>
      <c r="EP1254" s="48"/>
      <c r="EQ1254" s="48"/>
      <c r="ER1254" s="48"/>
      <c r="ES1254" s="48"/>
      <c r="ET1254" s="48"/>
      <c r="EU1254" s="48"/>
      <c r="EV1254" s="48"/>
      <c r="EW1254" s="48"/>
      <c r="EX1254" s="48"/>
      <c r="EY1254" s="48"/>
      <c r="EZ1254" s="48"/>
      <c r="FA1254" s="48"/>
      <c r="FB1254" s="48"/>
      <c r="FC1254" s="48"/>
      <c r="FD1254" s="48"/>
      <c r="FE1254" s="48"/>
      <c r="FF1254" s="48"/>
      <c r="FG1254" s="48"/>
      <c r="FH1254" s="48"/>
      <c r="FI1254" s="48"/>
      <c r="FJ1254" s="48"/>
      <c r="FK1254" s="48"/>
      <c r="FL1254" s="48"/>
      <c r="FM1254" s="48"/>
      <c r="FN1254" s="48"/>
      <c r="FO1254" s="48"/>
      <c r="FP1254" s="48"/>
      <c r="FQ1254" s="48"/>
      <c r="FR1254" s="48"/>
      <c r="FS1254" s="48"/>
      <c r="FT1254" s="48"/>
      <c r="FU1254" s="48"/>
      <c r="FV1254" s="48"/>
      <c r="FW1254" s="48"/>
      <c r="FX1254" s="48"/>
      <c r="FY1254" s="48"/>
      <c r="FZ1254" s="48"/>
      <c r="GA1254" s="48"/>
      <c r="GB1254" s="48"/>
      <c r="GC1254" s="48"/>
      <c r="GD1254" s="48"/>
      <c r="GE1254" s="48"/>
      <c r="GF1254" s="48"/>
      <c r="GG1254" s="48"/>
      <c r="GH1254" s="48"/>
      <c r="GI1254" s="48"/>
      <c r="GJ1254" s="48"/>
      <c r="GK1254" s="48"/>
      <c r="GL1254" s="48"/>
      <c r="GM1254" s="48"/>
      <c r="GN1254" s="48"/>
      <c r="GO1254" s="48"/>
      <c r="GP1254" s="48"/>
      <c r="GQ1254" s="48"/>
      <c r="GR1254" s="48"/>
      <c r="GS1254" s="48"/>
      <c r="GT1254" s="48"/>
      <c r="GU1254" s="48"/>
      <c r="GV1254" s="48"/>
      <c r="GW1254" s="48"/>
      <c r="GX1254" s="48"/>
      <c r="GY1254" s="48"/>
      <c r="GZ1254" s="48"/>
      <c r="HA1254" s="48"/>
      <c r="HB1254" s="48"/>
      <c r="HC1254" s="48"/>
      <c r="HD1254" s="48"/>
      <c r="HE1254" s="48"/>
      <c r="HF1254" s="48"/>
      <c r="HG1254" s="48"/>
      <c r="HH1254" s="48"/>
      <c r="HI1254" s="48"/>
      <c r="HJ1254" s="48"/>
      <c r="HK1254" s="48"/>
      <c r="HL1254" s="48"/>
      <c r="HM1254" s="48"/>
      <c r="HN1254" s="48"/>
      <c r="HO1254" s="48"/>
      <c r="HP1254" s="48"/>
      <c r="HQ1254" s="48"/>
      <c r="HR1254" s="48"/>
      <c r="HS1254" s="48"/>
      <c r="HT1254" s="48"/>
      <c r="HU1254" s="48"/>
      <c r="HV1254" s="48"/>
      <c r="HW1254" s="48"/>
      <c r="HX1254" s="48"/>
      <c r="HY1254" s="48"/>
      <c r="HZ1254" s="48"/>
      <c r="IA1254" s="48"/>
      <c r="IB1254" s="48"/>
      <c r="IC1254" s="48"/>
      <c r="ID1254" s="48"/>
      <c r="IE1254" s="48"/>
      <c r="IF1254" s="48"/>
      <c r="IG1254" s="48"/>
      <c r="IH1254" s="48"/>
      <c r="II1254" s="48"/>
      <c r="IJ1254" s="48"/>
      <c r="IK1254" s="48"/>
      <c r="IL1254" s="48"/>
      <c r="IM1254" s="48"/>
      <c r="IN1254" s="48"/>
      <c r="IO1254" s="48"/>
      <c r="IP1254" s="48"/>
      <c r="IQ1254" s="48"/>
      <c r="IR1254" s="48"/>
      <c r="IS1254" s="48"/>
      <c r="IT1254" s="48"/>
      <c r="IU1254" s="48"/>
      <c r="IV1254" s="48"/>
    </row>
    <row r="1255" spans="2:256" x14ac:dyDescent="0.2">
      <c r="B1255" s="48"/>
      <c r="C1255" s="48"/>
      <c r="D1255" s="48"/>
      <c r="E1255" s="48"/>
      <c r="F1255" s="48"/>
      <c r="G1255" s="48"/>
      <c r="H1255" s="48"/>
      <c r="I1255" s="48"/>
      <c r="J1255" s="48"/>
      <c r="K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c r="AU1255" s="48"/>
      <c r="AV1255" s="48"/>
      <c r="AW1255" s="48"/>
      <c r="AX1255" s="48"/>
      <c r="AY1255" s="48"/>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c r="EF1255" s="48"/>
      <c r="EG1255" s="48"/>
      <c r="EH1255" s="48"/>
      <c r="EI1255" s="48"/>
      <c r="EJ1255" s="48"/>
      <c r="EK1255" s="48"/>
      <c r="EL1255" s="48"/>
      <c r="EM1255" s="48"/>
      <c r="EN1255" s="48"/>
      <c r="EO1255" s="48"/>
      <c r="EP1255" s="48"/>
      <c r="EQ1255" s="48"/>
      <c r="ER1255" s="48"/>
      <c r="ES1255" s="48"/>
      <c r="ET1255" s="48"/>
      <c r="EU1255" s="48"/>
      <c r="EV1255" s="48"/>
      <c r="EW1255" s="48"/>
      <c r="EX1255" s="48"/>
      <c r="EY1255" s="48"/>
      <c r="EZ1255" s="48"/>
      <c r="FA1255" s="48"/>
      <c r="FB1255" s="48"/>
      <c r="FC1255" s="48"/>
      <c r="FD1255" s="48"/>
      <c r="FE1255" s="48"/>
      <c r="FF1255" s="48"/>
      <c r="FG1255" s="48"/>
      <c r="FH1255" s="48"/>
      <c r="FI1255" s="48"/>
      <c r="FJ1255" s="48"/>
      <c r="FK1255" s="48"/>
      <c r="FL1255" s="48"/>
      <c r="FM1255" s="48"/>
      <c r="FN1255" s="48"/>
      <c r="FO1255" s="48"/>
      <c r="FP1255" s="48"/>
      <c r="FQ1255" s="48"/>
      <c r="FR1255" s="48"/>
      <c r="FS1255" s="48"/>
      <c r="FT1255" s="48"/>
      <c r="FU1255" s="48"/>
      <c r="FV1255" s="48"/>
      <c r="FW1255" s="48"/>
      <c r="FX1255" s="48"/>
      <c r="FY1255" s="48"/>
      <c r="FZ1255" s="48"/>
      <c r="GA1255" s="48"/>
      <c r="GB1255" s="48"/>
      <c r="GC1255" s="48"/>
      <c r="GD1255" s="48"/>
      <c r="GE1255" s="48"/>
      <c r="GF1255" s="48"/>
      <c r="GG1255" s="48"/>
      <c r="GH1255" s="48"/>
      <c r="GI1255" s="48"/>
      <c r="GJ1255" s="48"/>
      <c r="GK1255" s="48"/>
      <c r="GL1255" s="48"/>
      <c r="GM1255" s="48"/>
      <c r="GN1255" s="48"/>
      <c r="GO1255" s="48"/>
      <c r="GP1255" s="48"/>
      <c r="GQ1255" s="48"/>
      <c r="GR1255" s="48"/>
      <c r="GS1255" s="48"/>
      <c r="GT1255" s="48"/>
      <c r="GU1255" s="48"/>
      <c r="GV1255" s="48"/>
      <c r="GW1255" s="48"/>
      <c r="GX1255" s="48"/>
      <c r="GY1255" s="48"/>
      <c r="GZ1255" s="48"/>
      <c r="HA1255" s="48"/>
      <c r="HB1255" s="48"/>
      <c r="HC1255" s="48"/>
      <c r="HD1255" s="48"/>
      <c r="HE1255" s="48"/>
      <c r="HF1255" s="48"/>
      <c r="HG1255" s="48"/>
      <c r="HH1255" s="48"/>
      <c r="HI1255" s="48"/>
      <c r="HJ1255" s="48"/>
      <c r="HK1255" s="48"/>
      <c r="HL1255" s="48"/>
      <c r="HM1255" s="48"/>
      <c r="HN1255" s="48"/>
      <c r="HO1255" s="48"/>
      <c r="HP1255" s="48"/>
      <c r="HQ1255" s="48"/>
      <c r="HR1255" s="48"/>
      <c r="HS1255" s="48"/>
      <c r="HT1255" s="48"/>
      <c r="HU1255" s="48"/>
      <c r="HV1255" s="48"/>
      <c r="HW1255" s="48"/>
      <c r="HX1255" s="48"/>
      <c r="HY1255" s="48"/>
      <c r="HZ1255" s="48"/>
      <c r="IA1255" s="48"/>
      <c r="IB1255" s="48"/>
      <c r="IC1255" s="48"/>
      <c r="ID1255" s="48"/>
      <c r="IE1255" s="48"/>
      <c r="IF1255" s="48"/>
      <c r="IG1255" s="48"/>
      <c r="IH1255" s="48"/>
      <c r="II1255" s="48"/>
      <c r="IJ1255" s="48"/>
      <c r="IK1255" s="48"/>
      <c r="IL1255" s="48"/>
      <c r="IM1255" s="48"/>
      <c r="IN1255" s="48"/>
      <c r="IO1255" s="48"/>
      <c r="IP1255" s="48"/>
      <c r="IQ1255" s="48"/>
      <c r="IR1255" s="48"/>
      <c r="IS1255" s="48"/>
      <c r="IT1255" s="48"/>
      <c r="IU1255" s="48"/>
      <c r="IV1255" s="48"/>
    </row>
    <row r="1256" spans="2:256" x14ac:dyDescent="0.2">
      <c r="B1256" s="48"/>
      <c r="C1256" s="48"/>
      <c r="D1256" s="48"/>
      <c r="E1256" s="48"/>
      <c r="F1256" s="48"/>
      <c r="G1256" s="48"/>
      <c r="H1256" s="48"/>
      <c r="I1256" s="48"/>
      <c r="J1256" s="48"/>
      <c r="K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c r="EF1256" s="48"/>
      <c r="EG1256" s="48"/>
      <c r="EH1256" s="48"/>
      <c r="EI1256" s="48"/>
      <c r="EJ1256" s="48"/>
      <c r="EK1256" s="48"/>
      <c r="EL1256" s="48"/>
      <c r="EM1256" s="48"/>
      <c r="EN1256" s="48"/>
      <c r="EO1256" s="48"/>
      <c r="EP1256" s="48"/>
      <c r="EQ1256" s="48"/>
      <c r="ER1256" s="48"/>
      <c r="ES1256" s="48"/>
      <c r="ET1256" s="48"/>
      <c r="EU1256" s="48"/>
      <c r="EV1256" s="48"/>
      <c r="EW1256" s="48"/>
      <c r="EX1256" s="48"/>
      <c r="EY1256" s="48"/>
      <c r="EZ1256" s="48"/>
      <c r="FA1256" s="48"/>
      <c r="FB1256" s="48"/>
      <c r="FC1256" s="48"/>
      <c r="FD1256" s="48"/>
      <c r="FE1256" s="48"/>
      <c r="FF1256" s="48"/>
      <c r="FG1256" s="48"/>
      <c r="FH1256" s="48"/>
      <c r="FI1256" s="48"/>
      <c r="FJ1256" s="48"/>
      <c r="FK1256" s="48"/>
      <c r="FL1256" s="48"/>
      <c r="FM1256" s="48"/>
      <c r="FN1256" s="48"/>
      <c r="FO1256" s="48"/>
      <c r="FP1256" s="48"/>
      <c r="FQ1256" s="48"/>
      <c r="FR1256" s="48"/>
      <c r="FS1256" s="48"/>
      <c r="FT1256" s="48"/>
      <c r="FU1256" s="48"/>
      <c r="FV1256" s="48"/>
      <c r="FW1256" s="48"/>
      <c r="FX1256" s="48"/>
      <c r="FY1256" s="48"/>
      <c r="FZ1256" s="48"/>
      <c r="GA1256" s="48"/>
      <c r="GB1256" s="48"/>
      <c r="GC1256" s="48"/>
      <c r="GD1256" s="48"/>
      <c r="GE1256" s="48"/>
      <c r="GF1256" s="48"/>
      <c r="GG1256" s="48"/>
      <c r="GH1256" s="48"/>
      <c r="GI1256" s="48"/>
      <c r="GJ1256" s="48"/>
      <c r="GK1256" s="48"/>
      <c r="GL1256" s="48"/>
      <c r="GM1256" s="48"/>
      <c r="GN1256" s="48"/>
      <c r="GO1256" s="48"/>
      <c r="GP1256" s="48"/>
      <c r="GQ1256" s="48"/>
      <c r="GR1256" s="48"/>
      <c r="GS1256" s="48"/>
      <c r="GT1256" s="48"/>
      <c r="GU1256" s="48"/>
      <c r="GV1256" s="48"/>
      <c r="GW1256" s="48"/>
      <c r="GX1256" s="48"/>
      <c r="GY1256" s="48"/>
      <c r="GZ1256" s="48"/>
      <c r="HA1256" s="48"/>
      <c r="HB1256" s="48"/>
      <c r="HC1256" s="48"/>
      <c r="HD1256" s="48"/>
      <c r="HE1256" s="48"/>
      <c r="HF1256" s="48"/>
      <c r="HG1256" s="48"/>
      <c r="HH1256" s="48"/>
      <c r="HI1256" s="48"/>
      <c r="HJ1256" s="48"/>
      <c r="HK1256" s="48"/>
      <c r="HL1256" s="48"/>
      <c r="HM1256" s="48"/>
      <c r="HN1256" s="48"/>
      <c r="HO1256" s="48"/>
      <c r="HP1256" s="48"/>
      <c r="HQ1256" s="48"/>
      <c r="HR1256" s="48"/>
      <c r="HS1256" s="48"/>
      <c r="HT1256" s="48"/>
      <c r="HU1256" s="48"/>
      <c r="HV1256" s="48"/>
      <c r="HW1256" s="48"/>
      <c r="HX1256" s="48"/>
      <c r="HY1256" s="48"/>
      <c r="HZ1256" s="48"/>
      <c r="IA1256" s="48"/>
      <c r="IB1256" s="48"/>
      <c r="IC1256" s="48"/>
      <c r="ID1256" s="48"/>
      <c r="IE1256" s="48"/>
      <c r="IF1256" s="48"/>
      <c r="IG1256" s="48"/>
      <c r="IH1256" s="48"/>
      <c r="II1256" s="48"/>
      <c r="IJ1256" s="48"/>
      <c r="IK1256" s="48"/>
      <c r="IL1256" s="48"/>
      <c r="IM1256" s="48"/>
      <c r="IN1256" s="48"/>
      <c r="IO1256" s="48"/>
      <c r="IP1256" s="48"/>
      <c r="IQ1256" s="48"/>
      <c r="IR1256" s="48"/>
      <c r="IS1256" s="48"/>
      <c r="IT1256" s="48"/>
      <c r="IU1256" s="48"/>
      <c r="IV1256" s="48"/>
    </row>
    <row r="1257" spans="2:256" x14ac:dyDescent="0.2">
      <c r="B1257" s="48"/>
      <c r="C1257" s="48"/>
      <c r="D1257" s="48"/>
      <c r="E1257" s="48"/>
      <c r="F1257" s="48"/>
      <c r="G1257" s="48"/>
      <c r="H1257" s="48"/>
      <c r="I1257" s="48"/>
      <c r="J1257" s="48"/>
      <c r="K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M1257" s="48"/>
      <c r="EN1257" s="48"/>
      <c r="EO1257" s="48"/>
      <c r="EP1257" s="48"/>
      <c r="EQ1257" s="48"/>
      <c r="ER1257" s="48"/>
      <c r="ES1257" s="48"/>
      <c r="ET1257" s="48"/>
      <c r="EU1257" s="48"/>
      <c r="EV1257" s="48"/>
      <c r="EW1257" s="48"/>
      <c r="EX1257" s="48"/>
      <c r="EY1257" s="48"/>
      <c r="EZ1257" s="48"/>
      <c r="FA1257" s="48"/>
      <c r="FB1257" s="48"/>
      <c r="FC1257" s="48"/>
      <c r="FD1257" s="48"/>
      <c r="FE1257" s="48"/>
      <c r="FF1257" s="48"/>
      <c r="FG1257" s="48"/>
      <c r="FH1257" s="48"/>
      <c r="FI1257" s="48"/>
      <c r="FJ1257" s="48"/>
      <c r="FK1257" s="48"/>
      <c r="FL1257" s="48"/>
      <c r="FM1257" s="48"/>
      <c r="FN1257" s="48"/>
      <c r="FO1257" s="48"/>
      <c r="FP1257" s="48"/>
      <c r="FQ1257" s="48"/>
      <c r="FR1257" s="48"/>
      <c r="FS1257" s="48"/>
      <c r="FT1257" s="48"/>
      <c r="FU1257" s="48"/>
      <c r="FV1257" s="48"/>
      <c r="FW1257" s="48"/>
      <c r="FX1257" s="48"/>
      <c r="FY1257" s="48"/>
      <c r="FZ1257" s="48"/>
      <c r="GA1257" s="48"/>
      <c r="GB1257" s="48"/>
      <c r="GC1257" s="48"/>
      <c r="GD1257" s="48"/>
      <c r="GE1257" s="48"/>
      <c r="GF1257" s="48"/>
      <c r="GG1257" s="48"/>
      <c r="GH1257" s="48"/>
      <c r="GI1257" s="48"/>
      <c r="GJ1257" s="48"/>
      <c r="GK1257" s="48"/>
      <c r="GL1257" s="48"/>
      <c r="GM1257" s="48"/>
      <c r="GN1257" s="48"/>
      <c r="GO1257" s="48"/>
      <c r="GP1257" s="48"/>
      <c r="GQ1257" s="48"/>
      <c r="GR1257" s="48"/>
      <c r="GS1257" s="48"/>
      <c r="GT1257" s="48"/>
      <c r="GU1257" s="48"/>
      <c r="GV1257" s="48"/>
      <c r="GW1257" s="48"/>
      <c r="GX1257" s="48"/>
      <c r="GY1257" s="48"/>
      <c r="GZ1257" s="48"/>
      <c r="HA1257" s="48"/>
      <c r="HB1257" s="48"/>
      <c r="HC1257" s="48"/>
      <c r="HD1257" s="48"/>
      <c r="HE1257" s="48"/>
      <c r="HF1257" s="48"/>
      <c r="HG1257" s="48"/>
      <c r="HH1257" s="48"/>
      <c r="HI1257" s="48"/>
      <c r="HJ1257" s="48"/>
      <c r="HK1257" s="48"/>
      <c r="HL1257" s="48"/>
      <c r="HM1257" s="48"/>
      <c r="HN1257" s="48"/>
      <c r="HO1257" s="48"/>
      <c r="HP1257" s="48"/>
      <c r="HQ1257" s="48"/>
      <c r="HR1257" s="48"/>
      <c r="HS1257" s="48"/>
      <c r="HT1257" s="48"/>
      <c r="HU1257" s="48"/>
      <c r="HV1257" s="48"/>
      <c r="HW1257" s="48"/>
      <c r="HX1257" s="48"/>
      <c r="HY1257" s="48"/>
      <c r="HZ1257" s="48"/>
      <c r="IA1257" s="48"/>
      <c r="IB1257" s="48"/>
      <c r="IC1257" s="48"/>
      <c r="ID1257" s="48"/>
      <c r="IE1257" s="48"/>
      <c r="IF1257" s="48"/>
      <c r="IG1257" s="48"/>
      <c r="IH1257" s="48"/>
      <c r="II1257" s="48"/>
      <c r="IJ1257" s="48"/>
      <c r="IK1257" s="48"/>
      <c r="IL1257" s="48"/>
      <c r="IM1257" s="48"/>
      <c r="IN1257" s="48"/>
      <c r="IO1257" s="48"/>
      <c r="IP1257" s="48"/>
      <c r="IQ1257" s="48"/>
      <c r="IR1257" s="48"/>
      <c r="IS1257" s="48"/>
      <c r="IT1257" s="48"/>
      <c r="IU1257" s="48"/>
      <c r="IV1257" s="48"/>
    </row>
    <row r="1258" spans="2:256" x14ac:dyDescent="0.2">
      <c r="B1258" s="48"/>
      <c r="C1258" s="48"/>
      <c r="D1258" s="48"/>
      <c r="E1258" s="48"/>
      <c r="F1258" s="48"/>
      <c r="G1258" s="48"/>
      <c r="H1258" s="48"/>
      <c r="I1258" s="48"/>
      <c r="J1258" s="48"/>
      <c r="K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M1258" s="48"/>
      <c r="EN1258" s="48"/>
      <c r="EO1258" s="48"/>
      <c r="EP1258" s="48"/>
      <c r="EQ1258" s="48"/>
      <c r="ER1258" s="48"/>
      <c r="ES1258" s="48"/>
      <c r="ET1258" s="48"/>
      <c r="EU1258" s="48"/>
      <c r="EV1258" s="48"/>
      <c r="EW1258" s="48"/>
      <c r="EX1258" s="48"/>
      <c r="EY1258" s="48"/>
      <c r="EZ1258" s="48"/>
      <c r="FA1258" s="48"/>
      <c r="FB1258" s="48"/>
      <c r="FC1258" s="48"/>
      <c r="FD1258" s="48"/>
      <c r="FE1258" s="48"/>
      <c r="FF1258" s="48"/>
      <c r="FG1258" s="48"/>
      <c r="FH1258" s="48"/>
      <c r="FI1258" s="48"/>
      <c r="FJ1258" s="48"/>
      <c r="FK1258" s="48"/>
      <c r="FL1258" s="48"/>
      <c r="FM1258" s="48"/>
      <c r="FN1258" s="48"/>
      <c r="FO1258" s="48"/>
      <c r="FP1258" s="48"/>
      <c r="FQ1258" s="48"/>
      <c r="FR1258" s="48"/>
      <c r="FS1258" s="48"/>
      <c r="FT1258" s="48"/>
      <c r="FU1258" s="48"/>
      <c r="FV1258" s="48"/>
      <c r="FW1258" s="48"/>
      <c r="FX1258" s="48"/>
      <c r="FY1258" s="48"/>
      <c r="FZ1258" s="48"/>
      <c r="GA1258" s="48"/>
      <c r="GB1258" s="48"/>
      <c r="GC1258" s="48"/>
      <c r="GD1258" s="48"/>
      <c r="GE1258" s="48"/>
      <c r="GF1258" s="48"/>
      <c r="GG1258" s="48"/>
      <c r="GH1258" s="48"/>
      <c r="GI1258" s="48"/>
      <c r="GJ1258" s="48"/>
      <c r="GK1258" s="48"/>
      <c r="GL1258" s="48"/>
      <c r="GM1258" s="48"/>
      <c r="GN1258" s="48"/>
      <c r="GO1258" s="48"/>
      <c r="GP1258" s="48"/>
      <c r="GQ1258" s="48"/>
      <c r="GR1258" s="48"/>
      <c r="GS1258" s="48"/>
      <c r="GT1258" s="48"/>
      <c r="GU1258" s="48"/>
      <c r="GV1258" s="48"/>
      <c r="GW1258" s="48"/>
      <c r="GX1258" s="48"/>
      <c r="GY1258" s="48"/>
      <c r="GZ1258" s="48"/>
      <c r="HA1258" s="48"/>
      <c r="HB1258" s="48"/>
      <c r="HC1258" s="48"/>
      <c r="HD1258" s="48"/>
      <c r="HE1258" s="48"/>
      <c r="HF1258" s="48"/>
      <c r="HG1258" s="48"/>
      <c r="HH1258" s="48"/>
      <c r="HI1258" s="48"/>
      <c r="HJ1258" s="48"/>
      <c r="HK1258" s="48"/>
      <c r="HL1258" s="48"/>
      <c r="HM1258" s="48"/>
      <c r="HN1258" s="48"/>
      <c r="HO1258" s="48"/>
      <c r="HP1258" s="48"/>
      <c r="HQ1258" s="48"/>
      <c r="HR1258" s="48"/>
      <c r="HS1258" s="48"/>
      <c r="HT1258" s="48"/>
      <c r="HU1258" s="48"/>
      <c r="HV1258" s="48"/>
      <c r="HW1258" s="48"/>
      <c r="HX1258" s="48"/>
      <c r="HY1258" s="48"/>
      <c r="HZ1258" s="48"/>
      <c r="IA1258" s="48"/>
      <c r="IB1258" s="48"/>
      <c r="IC1258" s="48"/>
      <c r="ID1258" s="48"/>
      <c r="IE1258" s="48"/>
      <c r="IF1258" s="48"/>
      <c r="IG1258" s="48"/>
      <c r="IH1258" s="48"/>
      <c r="II1258" s="48"/>
      <c r="IJ1258" s="48"/>
      <c r="IK1258" s="48"/>
      <c r="IL1258" s="48"/>
      <c r="IM1258" s="48"/>
      <c r="IN1258" s="48"/>
      <c r="IO1258" s="48"/>
      <c r="IP1258" s="48"/>
      <c r="IQ1258" s="48"/>
      <c r="IR1258" s="48"/>
      <c r="IS1258" s="48"/>
      <c r="IT1258" s="48"/>
      <c r="IU1258" s="48"/>
      <c r="IV1258" s="48"/>
    </row>
    <row r="1259" spans="2:256" x14ac:dyDescent="0.2">
      <c r="B1259" s="48"/>
      <c r="C1259" s="48"/>
      <c r="D1259" s="48"/>
      <c r="E1259" s="48"/>
      <c r="F1259" s="48"/>
      <c r="G1259" s="48"/>
      <c r="H1259" s="48"/>
      <c r="I1259" s="48"/>
      <c r="J1259" s="48"/>
      <c r="K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M1259" s="48"/>
      <c r="EN1259" s="48"/>
      <c r="EO1259" s="48"/>
      <c r="EP1259" s="48"/>
      <c r="EQ1259" s="48"/>
      <c r="ER1259" s="48"/>
      <c r="ES1259" s="48"/>
      <c r="ET1259" s="48"/>
      <c r="EU1259" s="48"/>
      <c r="EV1259" s="48"/>
      <c r="EW1259" s="48"/>
      <c r="EX1259" s="48"/>
      <c r="EY1259" s="48"/>
      <c r="EZ1259" s="48"/>
      <c r="FA1259" s="48"/>
      <c r="FB1259" s="48"/>
      <c r="FC1259" s="48"/>
      <c r="FD1259" s="48"/>
      <c r="FE1259" s="48"/>
      <c r="FF1259" s="48"/>
      <c r="FG1259" s="48"/>
      <c r="FH1259" s="48"/>
      <c r="FI1259" s="48"/>
      <c r="FJ1259" s="48"/>
      <c r="FK1259" s="48"/>
      <c r="FL1259" s="48"/>
      <c r="FM1259" s="48"/>
      <c r="FN1259" s="48"/>
      <c r="FO1259" s="48"/>
      <c r="FP1259" s="48"/>
      <c r="FQ1259" s="48"/>
      <c r="FR1259" s="48"/>
      <c r="FS1259" s="48"/>
      <c r="FT1259" s="48"/>
      <c r="FU1259" s="48"/>
      <c r="FV1259" s="48"/>
      <c r="FW1259" s="48"/>
      <c r="FX1259" s="48"/>
      <c r="FY1259" s="48"/>
      <c r="FZ1259" s="48"/>
      <c r="GA1259" s="48"/>
      <c r="GB1259" s="48"/>
      <c r="GC1259" s="48"/>
      <c r="GD1259" s="48"/>
      <c r="GE1259" s="48"/>
      <c r="GF1259" s="48"/>
      <c r="GG1259" s="48"/>
      <c r="GH1259" s="48"/>
      <c r="GI1259" s="48"/>
      <c r="GJ1259" s="48"/>
      <c r="GK1259" s="48"/>
      <c r="GL1259" s="48"/>
      <c r="GM1259" s="48"/>
      <c r="GN1259" s="48"/>
      <c r="GO1259" s="48"/>
      <c r="GP1259" s="48"/>
      <c r="GQ1259" s="48"/>
      <c r="GR1259" s="48"/>
      <c r="GS1259" s="48"/>
      <c r="GT1259" s="48"/>
      <c r="GU1259" s="48"/>
      <c r="GV1259" s="48"/>
      <c r="GW1259" s="48"/>
      <c r="GX1259" s="48"/>
      <c r="GY1259" s="48"/>
      <c r="GZ1259" s="48"/>
      <c r="HA1259" s="48"/>
      <c r="HB1259" s="48"/>
      <c r="HC1259" s="48"/>
      <c r="HD1259" s="48"/>
      <c r="HE1259" s="48"/>
      <c r="HF1259" s="48"/>
      <c r="HG1259" s="48"/>
      <c r="HH1259" s="48"/>
      <c r="HI1259" s="48"/>
      <c r="HJ1259" s="48"/>
      <c r="HK1259" s="48"/>
      <c r="HL1259" s="48"/>
      <c r="HM1259" s="48"/>
      <c r="HN1259" s="48"/>
      <c r="HO1259" s="48"/>
      <c r="HP1259" s="48"/>
      <c r="HQ1259" s="48"/>
      <c r="HR1259" s="48"/>
      <c r="HS1259" s="48"/>
      <c r="HT1259" s="48"/>
      <c r="HU1259" s="48"/>
      <c r="HV1259" s="48"/>
      <c r="HW1259" s="48"/>
      <c r="HX1259" s="48"/>
      <c r="HY1259" s="48"/>
      <c r="HZ1259" s="48"/>
      <c r="IA1259" s="48"/>
      <c r="IB1259" s="48"/>
      <c r="IC1259" s="48"/>
      <c r="ID1259" s="48"/>
      <c r="IE1259" s="48"/>
      <c r="IF1259" s="48"/>
      <c r="IG1259" s="48"/>
      <c r="IH1259" s="48"/>
      <c r="II1259" s="48"/>
      <c r="IJ1259" s="48"/>
      <c r="IK1259" s="48"/>
      <c r="IL1259" s="48"/>
      <c r="IM1259" s="48"/>
      <c r="IN1259" s="48"/>
      <c r="IO1259" s="48"/>
      <c r="IP1259" s="48"/>
      <c r="IQ1259" s="48"/>
      <c r="IR1259" s="48"/>
      <c r="IS1259" s="48"/>
      <c r="IT1259" s="48"/>
      <c r="IU1259" s="48"/>
      <c r="IV1259" s="48"/>
    </row>
    <row r="1260" spans="2:256" x14ac:dyDescent="0.2">
      <c r="B1260" s="48"/>
      <c r="C1260" s="48"/>
      <c r="D1260" s="48"/>
      <c r="E1260" s="48"/>
      <c r="F1260" s="48"/>
      <c r="G1260" s="48"/>
      <c r="H1260" s="48"/>
      <c r="I1260" s="48"/>
      <c r="J1260" s="48"/>
      <c r="K1260" s="48"/>
      <c r="O1260" s="48"/>
      <c r="P1260" s="48"/>
      <c r="Q1260" s="48"/>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c r="EF1260" s="48"/>
      <c r="EG1260" s="48"/>
      <c r="EH1260" s="48"/>
      <c r="EI1260" s="48"/>
      <c r="EJ1260" s="48"/>
      <c r="EK1260" s="48"/>
      <c r="EL1260" s="48"/>
      <c r="EM1260" s="48"/>
      <c r="EN1260" s="48"/>
      <c r="EO1260" s="48"/>
      <c r="EP1260" s="48"/>
      <c r="EQ1260" s="48"/>
      <c r="ER1260" s="48"/>
      <c r="ES1260" s="48"/>
      <c r="ET1260" s="48"/>
      <c r="EU1260" s="48"/>
      <c r="EV1260" s="48"/>
      <c r="EW1260" s="48"/>
      <c r="EX1260" s="48"/>
      <c r="EY1260" s="48"/>
      <c r="EZ1260" s="48"/>
      <c r="FA1260" s="48"/>
      <c r="FB1260" s="48"/>
      <c r="FC1260" s="48"/>
      <c r="FD1260" s="48"/>
      <c r="FE1260" s="48"/>
      <c r="FF1260" s="48"/>
      <c r="FG1260" s="48"/>
      <c r="FH1260" s="48"/>
      <c r="FI1260" s="48"/>
      <c r="FJ1260" s="48"/>
      <c r="FK1260" s="48"/>
      <c r="FL1260" s="48"/>
      <c r="FM1260" s="48"/>
      <c r="FN1260" s="48"/>
      <c r="FO1260" s="48"/>
      <c r="FP1260" s="48"/>
      <c r="FQ1260" s="48"/>
      <c r="FR1260" s="48"/>
      <c r="FS1260" s="48"/>
      <c r="FT1260" s="48"/>
      <c r="FU1260" s="48"/>
      <c r="FV1260" s="48"/>
      <c r="FW1260" s="48"/>
      <c r="FX1260" s="48"/>
      <c r="FY1260" s="48"/>
      <c r="FZ1260" s="48"/>
      <c r="GA1260" s="48"/>
      <c r="GB1260" s="48"/>
      <c r="GC1260" s="48"/>
      <c r="GD1260" s="48"/>
      <c r="GE1260" s="48"/>
      <c r="GF1260" s="48"/>
      <c r="GG1260" s="48"/>
      <c r="GH1260" s="48"/>
      <c r="GI1260" s="48"/>
      <c r="GJ1260" s="48"/>
      <c r="GK1260" s="48"/>
      <c r="GL1260" s="48"/>
      <c r="GM1260" s="48"/>
      <c r="GN1260" s="48"/>
      <c r="GO1260" s="48"/>
      <c r="GP1260" s="48"/>
      <c r="GQ1260" s="48"/>
      <c r="GR1260" s="48"/>
      <c r="GS1260" s="48"/>
      <c r="GT1260" s="48"/>
      <c r="GU1260" s="48"/>
      <c r="GV1260" s="48"/>
      <c r="GW1260" s="48"/>
      <c r="GX1260" s="48"/>
      <c r="GY1260" s="48"/>
      <c r="GZ1260" s="48"/>
      <c r="HA1260" s="48"/>
      <c r="HB1260" s="48"/>
      <c r="HC1260" s="48"/>
      <c r="HD1260" s="48"/>
      <c r="HE1260" s="48"/>
      <c r="HF1260" s="48"/>
      <c r="HG1260" s="48"/>
      <c r="HH1260" s="48"/>
      <c r="HI1260" s="48"/>
      <c r="HJ1260" s="48"/>
      <c r="HK1260" s="48"/>
      <c r="HL1260" s="48"/>
      <c r="HM1260" s="48"/>
      <c r="HN1260" s="48"/>
      <c r="HO1260" s="48"/>
      <c r="HP1260" s="48"/>
      <c r="HQ1260" s="48"/>
      <c r="HR1260" s="48"/>
      <c r="HS1260" s="48"/>
      <c r="HT1260" s="48"/>
      <c r="HU1260" s="48"/>
      <c r="HV1260" s="48"/>
      <c r="HW1260" s="48"/>
      <c r="HX1260" s="48"/>
      <c r="HY1260" s="48"/>
      <c r="HZ1260" s="48"/>
      <c r="IA1260" s="48"/>
      <c r="IB1260" s="48"/>
      <c r="IC1260" s="48"/>
      <c r="ID1260" s="48"/>
      <c r="IE1260" s="48"/>
      <c r="IF1260" s="48"/>
      <c r="IG1260" s="48"/>
      <c r="IH1260" s="48"/>
      <c r="II1260" s="48"/>
      <c r="IJ1260" s="48"/>
      <c r="IK1260" s="48"/>
      <c r="IL1260" s="48"/>
      <c r="IM1260" s="48"/>
      <c r="IN1260" s="48"/>
      <c r="IO1260" s="48"/>
      <c r="IP1260" s="48"/>
      <c r="IQ1260" s="48"/>
      <c r="IR1260" s="48"/>
      <c r="IS1260" s="48"/>
      <c r="IT1260" s="48"/>
      <c r="IU1260" s="48"/>
      <c r="IV1260" s="48"/>
    </row>
    <row r="1261" spans="2:256" x14ac:dyDescent="0.2">
      <c r="B1261" s="48"/>
      <c r="C1261" s="48"/>
      <c r="D1261" s="48"/>
      <c r="E1261" s="48"/>
      <c r="F1261" s="48"/>
      <c r="G1261" s="48"/>
      <c r="H1261" s="48"/>
      <c r="I1261" s="48"/>
      <c r="J1261" s="48"/>
      <c r="K1261" s="48"/>
      <c r="O1261" s="48"/>
      <c r="P1261" s="48"/>
      <c r="Q1261" s="48"/>
      <c r="R1261" s="48"/>
      <c r="S1261" s="48"/>
      <c r="T1261" s="48"/>
      <c r="U1261" s="48"/>
      <c r="V1261" s="48"/>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c r="AV1261" s="48"/>
      <c r="AW1261" s="48"/>
      <c r="AX1261" s="48"/>
      <c r="AY1261" s="48"/>
      <c r="AZ1261" s="48"/>
      <c r="BA1261" s="48"/>
      <c r="BB1261" s="48"/>
      <c r="BC1261" s="48"/>
      <c r="BD1261" s="48"/>
      <c r="BE1261" s="48"/>
      <c r="BF1261" s="48"/>
      <c r="BG1261" s="48"/>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c r="EF1261" s="48"/>
      <c r="EG1261" s="48"/>
      <c r="EH1261" s="48"/>
      <c r="EI1261" s="48"/>
      <c r="EJ1261" s="48"/>
      <c r="EK1261" s="48"/>
      <c r="EL1261" s="48"/>
      <c r="EM1261" s="48"/>
      <c r="EN1261" s="48"/>
      <c r="EO1261" s="48"/>
      <c r="EP1261" s="48"/>
      <c r="EQ1261" s="48"/>
      <c r="ER1261" s="48"/>
      <c r="ES1261" s="48"/>
      <c r="ET1261" s="48"/>
      <c r="EU1261" s="48"/>
      <c r="EV1261" s="48"/>
      <c r="EW1261" s="48"/>
      <c r="EX1261" s="48"/>
      <c r="EY1261" s="48"/>
      <c r="EZ1261" s="48"/>
      <c r="FA1261" s="48"/>
      <c r="FB1261" s="48"/>
      <c r="FC1261" s="48"/>
      <c r="FD1261" s="48"/>
      <c r="FE1261" s="48"/>
      <c r="FF1261" s="48"/>
      <c r="FG1261" s="48"/>
      <c r="FH1261" s="48"/>
      <c r="FI1261" s="48"/>
      <c r="FJ1261" s="48"/>
      <c r="FK1261" s="48"/>
      <c r="FL1261" s="48"/>
      <c r="FM1261" s="48"/>
      <c r="FN1261" s="48"/>
      <c r="FO1261" s="48"/>
      <c r="FP1261" s="48"/>
      <c r="FQ1261" s="48"/>
      <c r="FR1261" s="48"/>
      <c r="FS1261" s="48"/>
      <c r="FT1261" s="48"/>
      <c r="FU1261" s="48"/>
      <c r="FV1261" s="48"/>
      <c r="FW1261" s="48"/>
      <c r="FX1261" s="48"/>
      <c r="FY1261" s="48"/>
      <c r="FZ1261" s="48"/>
      <c r="GA1261" s="48"/>
      <c r="GB1261" s="48"/>
      <c r="GC1261" s="48"/>
      <c r="GD1261" s="48"/>
      <c r="GE1261" s="48"/>
      <c r="GF1261" s="48"/>
      <c r="GG1261" s="48"/>
      <c r="GH1261" s="48"/>
      <c r="GI1261" s="48"/>
      <c r="GJ1261" s="48"/>
      <c r="GK1261" s="48"/>
      <c r="GL1261" s="48"/>
      <c r="GM1261" s="48"/>
      <c r="GN1261" s="48"/>
      <c r="GO1261" s="48"/>
      <c r="GP1261" s="48"/>
      <c r="GQ1261" s="48"/>
      <c r="GR1261" s="48"/>
      <c r="GS1261" s="48"/>
      <c r="GT1261" s="48"/>
      <c r="GU1261" s="48"/>
      <c r="GV1261" s="48"/>
      <c r="GW1261" s="48"/>
      <c r="GX1261" s="48"/>
      <c r="GY1261" s="48"/>
      <c r="GZ1261" s="48"/>
      <c r="HA1261" s="48"/>
      <c r="HB1261" s="48"/>
      <c r="HC1261" s="48"/>
      <c r="HD1261" s="48"/>
      <c r="HE1261" s="48"/>
      <c r="HF1261" s="48"/>
      <c r="HG1261" s="48"/>
      <c r="HH1261" s="48"/>
      <c r="HI1261" s="48"/>
      <c r="HJ1261" s="48"/>
      <c r="HK1261" s="48"/>
      <c r="HL1261" s="48"/>
      <c r="HM1261" s="48"/>
      <c r="HN1261" s="48"/>
      <c r="HO1261" s="48"/>
      <c r="HP1261" s="48"/>
      <c r="HQ1261" s="48"/>
      <c r="HR1261" s="48"/>
      <c r="HS1261" s="48"/>
      <c r="HT1261" s="48"/>
      <c r="HU1261" s="48"/>
      <c r="HV1261" s="48"/>
      <c r="HW1261" s="48"/>
      <c r="HX1261" s="48"/>
      <c r="HY1261" s="48"/>
      <c r="HZ1261" s="48"/>
      <c r="IA1261" s="48"/>
      <c r="IB1261" s="48"/>
      <c r="IC1261" s="48"/>
      <c r="ID1261" s="48"/>
      <c r="IE1261" s="48"/>
      <c r="IF1261" s="48"/>
      <c r="IG1261" s="48"/>
      <c r="IH1261" s="48"/>
      <c r="II1261" s="48"/>
      <c r="IJ1261" s="48"/>
      <c r="IK1261" s="48"/>
      <c r="IL1261" s="48"/>
      <c r="IM1261" s="48"/>
      <c r="IN1261" s="48"/>
      <c r="IO1261" s="48"/>
      <c r="IP1261" s="48"/>
      <c r="IQ1261" s="48"/>
      <c r="IR1261" s="48"/>
      <c r="IS1261" s="48"/>
      <c r="IT1261" s="48"/>
      <c r="IU1261" s="48"/>
      <c r="IV1261" s="48"/>
    </row>
  </sheetData>
  <dataConsolidate/>
  <mergeCells count="9">
    <mergeCell ref="B9:L9"/>
    <mergeCell ref="B43:E43"/>
    <mergeCell ref="B2:I2"/>
    <mergeCell ref="B3:I3"/>
    <mergeCell ref="B4:I4"/>
    <mergeCell ref="B5:I5"/>
    <mergeCell ref="B6:I6"/>
    <mergeCell ref="B11:H11"/>
    <mergeCell ref="B12:H12"/>
  </mergeCells>
  <phoneticPr fontId="8"/>
  <hyperlinks>
    <hyperlink ref="B16" location="WW" display="Winter Wheat (WW)"/>
    <hyperlink ref="B17" location="SB" display="Spring Barley (SB)"/>
    <hyperlink ref="B18" location="SW" display="Soft White Spring Wheat (SWSW)"/>
    <hyperlink ref="B19" location="RSW" display="Hard Red Spring Wheat (HRSW)"/>
    <hyperlink ref="B20" location="SPeas" display="Peas (P)"/>
    <hyperlink ref="B22" location="GBudget" display="Garbanzos (G)"/>
    <hyperlink ref="B21" location="'Austrian Winter Peas'!A1" display="Austrian Winter Peas (AWP)"/>
    <hyperlink ref="B23" location="'Cover Crop, 4-way'!A1" display="Grazed Cover Crop"/>
  </hyperlinks>
  <printOptions horizontalCentered="1"/>
  <pageMargins left="0.75" right="0.75" top="1" bottom="1" header="0" footer="0.5"/>
  <pageSetup scale="92" orientation="landscape" r:id="rId1"/>
  <headerFooter alignWithMargins="0">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L75"/>
  <sheetViews>
    <sheetView zoomScaleNormal="100" workbookViewId="0">
      <selection activeCell="O32" sqref="O32"/>
    </sheetView>
  </sheetViews>
  <sheetFormatPr defaultColWidth="8.7109375" defaultRowHeight="12.75" x14ac:dyDescent="0.2"/>
  <cols>
    <col min="1" max="2" width="3.140625" style="48" customWidth="1"/>
    <col min="3" max="3" width="18" style="131" customWidth="1"/>
    <col min="4" max="5" width="8.7109375" style="130" customWidth="1"/>
    <col min="6" max="6" width="8.7109375" style="131" customWidth="1"/>
    <col min="7" max="7" width="12.42578125" style="131" customWidth="1"/>
    <col min="8" max="12" width="8.7109375" style="131" customWidth="1"/>
    <col min="13" max="16384" width="8.7109375" style="48"/>
  </cols>
  <sheetData>
    <row r="1" spans="2:12" ht="15" customHeight="1" x14ac:dyDescent="0.2">
      <c r="C1" s="48"/>
      <c r="D1" s="174"/>
      <c r="E1" s="174"/>
      <c r="F1" s="48"/>
      <c r="G1" s="48"/>
      <c r="H1" s="48"/>
      <c r="I1" s="48"/>
      <c r="J1" s="48"/>
      <c r="K1" s="48"/>
      <c r="L1" s="48"/>
    </row>
    <row r="2" spans="2:12" ht="18.75" customHeight="1" x14ac:dyDescent="0.25">
      <c r="B2" s="131"/>
      <c r="C2" s="522" t="s">
        <v>219</v>
      </c>
      <c r="D2" s="510"/>
      <c r="E2" s="510"/>
      <c r="F2" s="510"/>
      <c r="G2" s="510"/>
    </row>
    <row r="3" spans="2:12" x14ac:dyDescent="0.2">
      <c r="B3" s="131"/>
      <c r="C3" s="129"/>
    </row>
    <row r="4" spans="2:12" x14ac:dyDescent="0.2">
      <c r="B4" s="131"/>
      <c r="C4" s="129"/>
      <c r="D4" s="132" t="s">
        <v>221</v>
      </c>
    </row>
    <row r="5" spans="2:12" x14ac:dyDescent="0.2">
      <c r="B5" s="131"/>
      <c r="C5" s="129"/>
      <c r="D5" s="132" t="s">
        <v>226</v>
      </c>
    </row>
    <row r="6" spans="2:12" x14ac:dyDescent="0.2">
      <c r="B6" s="131"/>
      <c r="C6" s="133" t="s">
        <v>229</v>
      </c>
      <c r="D6" s="132" t="s">
        <v>232</v>
      </c>
    </row>
    <row r="7" spans="2:12" ht="15.75" x14ac:dyDescent="0.25">
      <c r="B7" s="131"/>
      <c r="C7" s="134" t="s">
        <v>130</v>
      </c>
      <c r="D7" s="135">
        <f>Summary!H16</f>
        <v>-111.70947889084511</v>
      </c>
      <c r="J7" s="112" t="s">
        <v>141</v>
      </c>
      <c r="K7" s="47"/>
    </row>
    <row r="8" spans="2:12" x14ac:dyDescent="0.2">
      <c r="B8" s="131"/>
      <c r="C8" s="136" t="s">
        <v>131</v>
      </c>
      <c r="D8" s="135">
        <f>Summary!H17</f>
        <v>-143.15943325704217</v>
      </c>
      <c r="J8" s="134" t="s">
        <v>130</v>
      </c>
      <c r="K8" s="137">
        <f>Summary!E16</f>
        <v>3.61</v>
      </c>
    </row>
    <row r="9" spans="2:12" x14ac:dyDescent="0.2">
      <c r="B9" s="131"/>
      <c r="C9" s="136" t="s">
        <v>134</v>
      </c>
      <c r="D9" s="135">
        <f>Summary!H18</f>
        <v>-106.98611075704224</v>
      </c>
      <c r="J9" s="136" t="s">
        <v>131</v>
      </c>
      <c r="K9" s="137">
        <f>Summary!E17</f>
        <v>92</v>
      </c>
    </row>
    <row r="10" spans="2:12" x14ac:dyDescent="0.2">
      <c r="B10" s="131"/>
      <c r="C10" s="136" t="s">
        <v>135</v>
      </c>
      <c r="D10" s="135">
        <f>Summary!H19</f>
        <v>-78.15738075704229</v>
      </c>
      <c r="J10" s="136" t="s">
        <v>134</v>
      </c>
      <c r="K10" s="137">
        <f>Summary!E18</f>
        <v>3.61</v>
      </c>
    </row>
    <row r="11" spans="2:12" x14ac:dyDescent="0.2">
      <c r="B11" s="131"/>
      <c r="C11" s="136" t="s">
        <v>132</v>
      </c>
      <c r="D11" s="135">
        <f>Summary!H20</f>
        <v>-89.717337007042261</v>
      </c>
      <c r="I11" s="138"/>
      <c r="J11" s="136" t="s">
        <v>135</v>
      </c>
      <c r="K11" s="137">
        <f>Summary!E19</f>
        <v>4.72</v>
      </c>
    </row>
    <row r="12" spans="2:12" x14ac:dyDescent="0.2">
      <c r="B12" s="131"/>
      <c r="C12" s="136" t="s">
        <v>459</v>
      </c>
      <c r="D12" s="135">
        <f>Summary!H21</f>
        <v>116.6598623943662</v>
      </c>
      <c r="I12" s="139"/>
      <c r="J12" s="136" t="s">
        <v>132</v>
      </c>
      <c r="K12" s="137">
        <f>Summary!E20</f>
        <v>0.12</v>
      </c>
    </row>
    <row r="13" spans="2:12" x14ac:dyDescent="0.2">
      <c r="B13" s="131"/>
      <c r="C13" s="136" t="s">
        <v>491</v>
      </c>
      <c r="D13" s="135">
        <f>Summary!H22</f>
        <v>15.920652992957741</v>
      </c>
      <c r="I13" s="138"/>
      <c r="J13" s="136" t="s">
        <v>459</v>
      </c>
      <c r="K13" s="137">
        <f>Summary!E21</f>
        <v>0.25</v>
      </c>
    </row>
    <row r="14" spans="2:12" x14ac:dyDescent="0.2">
      <c r="B14" s="131"/>
      <c r="C14" s="136" t="s">
        <v>484</v>
      </c>
      <c r="D14" s="135">
        <f>Summary!H23</f>
        <v>-52.79593749999998</v>
      </c>
      <c r="I14" s="138"/>
      <c r="J14" s="136" t="s">
        <v>133</v>
      </c>
      <c r="K14" s="137">
        <f>Summary!E22</f>
        <v>0.32</v>
      </c>
    </row>
    <row r="15" spans="2:12" x14ac:dyDescent="0.2">
      <c r="B15" s="131"/>
      <c r="C15" s="140"/>
      <c r="D15" s="135"/>
      <c r="I15" s="138"/>
      <c r="J15" s="136" t="s">
        <v>468</v>
      </c>
      <c r="K15" s="137">
        <f>Summary!E23</f>
        <v>18</v>
      </c>
    </row>
    <row r="16" spans="2:12" x14ac:dyDescent="0.2">
      <c r="B16" s="131"/>
      <c r="C16" s="140"/>
      <c r="D16" s="135"/>
      <c r="I16" s="138"/>
    </row>
    <row r="17" spans="2:9" x14ac:dyDescent="0.2">
      <c r="B17" s="131"/>
      <c r="C17" s="140"/>
      <c r="D17" s="135"/>
      <c r="I17" s="138"/>
    </row>
    <row r="18" spans="2:9" x14ac:dyDescent="0.2">
      <c r="B18" s="131"/>
      <c r="C18" s="140"/>
      <c r="D18" s="135"/>
      <c r="I18" s="138"/>
    </row>
    <row r="19" spans="2:9" x14ac:dyDescent="0.2">
      <c r="B19" s="131"/>
      <c r="C19" s="140"/>
      <c r="D19" s="135"/>
      <c r="I19" s="138"/>
    </row>
    <row r="20" spans="2:9" x14ac:dyDescent="0.2">
      <c r="B20" s="131"/>
      <c r="C20" s="140"/>
      <c r="D20" s="135"/>
    </row>
    <row r="21" spans="2:9" x14ac:dyDescent="0.2">
      <c r="B21" s="131"/>
      <c r="C21" s="140"/>
      <c r="D21" s="135"/>
    </row>
    <row r="22" spans="2:9" x14ac:dyDescent="0.2">
      <c r="B22" s="131"/>
      <c r="C22" s="140"/>
      <c r="D22" s="135"/>
    </row>
    <row r="23" spans="2:9" x14ac:dyDescent="0.2">
      <c r="B23" s="131"/>
      <c r="C23" s="140"/>
      <c r="D23" s="135"/>
    </row>
    <row r="24" spans="2:9" x14ac:dyDescent="0.2">
      <c r="B24" s="131"/>
      <c r="C24" s="140"/>
      <c r="D24" s="135"/>
    </row>
    <row r="25" spans="2:9" x14ac:dyDescent="0.2">
      <c r="B25" s="131"/>
      <c r="C25" s="140"/>
      <c r="D25" s="141" t="s">
        <v>221</v>
      </c>
    </row>
    <row r="26" spans="2:9" x14ac:dyDescent="0.2">
      <c r="B26" s="131"/>
      <c r="C26" s="140"/>
      <c r="D26" s="141" t="s">
        <v>226</v>
      </c>
    </row>
    <row r="27" spans="2:9" x14ac:dyDescent="0.2">
      <c r="B27" s="131"/>
      <c r="C27" s="133" t="s">
        <v>139</v>
      </c>
      <c r="D27" s="141" t="s">
        <v>232</v>
      </c>
    </row>
    <row r="28" spans="2:9" x14ac:dyDescent="0.2">
      <c r="B28" s="131"/>
      <c r="C28" s="131" t="str">
        <f>Summary!B30</f>
        <v>WW_SWSW_P</v>
      </c>
      <c r="D28" s="151">
        <f>Summary!H30</f>
        <v>-102.80430888497654</v>
      </c>
    </row>
    <row r="29" spans="2:9" x14ac:dyDescent="0.2">
      <c r="B29" s="131"/>
      <c r="C29" s="131" t="str">
        <f>Summary!B31</f>
        <v>WW_DNSW_P</v>
      </c>
      <c r="D29" s="151">
        <f>Summary!H31</f>
        <v>-93.194732218309881</v>
      </c>
    </row>
    <row r="30" spans="2:9" x14ac:dyDescent="0.2">
      <c r="B30" s="131"/>
      <c r="C30" s="131" t="str">
        <f>Summary!B32</f>
        <v>WW_SB_P</v>
      </c>
      <c r="D30" s="151">
        <f>Summary!H32</f>
        <v>-114.86208305164318</v>
      </c>
    </row>
    <row r="31" spans="2:9" x14ac:dyDescent="0.2">
      <c r="B31" s="131"/>
      <c r="C31" s="131" t="str">
        <f>Summary!B33</f>
        <v>WW_SWSW_AWP</v>
      </c>
      <c r="D31" s="151">
        <f>Summary!H33</f>
        <v>-34.011909084507046</v>
      </c>
    </row>
    <row r="32" spans="2:9" x14ac:dyDescent="0.2">
      <c r="B32" s="131"/>
      <c r="C32" s="131" t="str">
        <f>Summary!B34</f>
        <v>WW_DNSW_AWP</v>
      </c>
      <c r="D32" s="151">
        <f>Summary!H34</f>
        <v>-24.402332417840398</v>
      </c>
    </row>
    <row r="33" spans="2:12" x14ac:dyDescent="0.2">
      <c r="B33" s="131"/>
      <c r="C33" s="131" t="str">
        <f>Summary!B35</f>
        <v>WW_SB_AWP</v>
      </c>
      <c r="D33" s="151">
        <f>Summary!H35</f>
        <v>-46.069683251173693</v>
      </c>
    </row>
    <row r="34" spans="2:12" x14ac:dyDescent="0.2">
      <c r="B34" s="131"/>
      <c r="C34" s="131" t="str">
        <f>Summary!B36</f>
        <v>WW_SWSW_G</v>
      </c>
      <c r="D34" s="151">
        <f>Summary!H36</f>
        <v>-67.591645551643197</v>
      </c>
    </row>
    <row r="35" spans="2:12" x14ac:dyDescent="0.2">
      <c r="B35" s="131"/>
      <c r="C35" s="131" t="str">
        <f>Summary!B37</f>
        <v>WW_DNSW_G</v>
      </c>
      <c r="D35" s="151">
        <f>Summary!H37</f>
        <v>-57.982068884976549</v>
      </c>
    </row>
    <row r="36" spans="2:12" x14ac:dyDescent="0.2">
      <c r="B36" s="131"/>
      <c r="C36" s="131" t="str">
        <f>Summary!B38</f>
        <v>WW_SB_G</v>
      </c>
      <c r="D36" s="151">
        <f>Summary!H38</f>
        <v>-79.649419718309844</v>
      </c>
    </row>
    <row r="37" spans="2:12" x14ac:dyDescent="0.2">
      <c r="B37" s="131"/>
      <c r="C37" s="131" t="str">
        <f>Summary!B39</f>
        <v>WW_SWSW_GCC</v>
      </c>
      <c r="D37" s="151">
        <f>Summary!H39</f>
        <v>-90.497175715962442</v>
      </c>
    </row>
    <row r="38" spans="2:12" x14ac:dyDescent="0.2">
      <c r="B38" s="131"/>
      <c r="C38" s="131" t="str">
        <f>Summary!B40</f>
        <v>WW_DNSW_GCC</v>
      </c>
      <c r="D38" s="151">
        <f>Summary!H40</f>
        <v>-80.887599049295787</v>
      </c>
    </row>
    <row r="39" spans="2:12" x14ac:dyDescent="0.2">
      <c r="B39" s="131"/>
      <c r="C39" s="131" t="str">
        <f>Summary!B41</f>
        <v>WW_SB_GCC</v>
      </c>
      <c r="D39" s="151">
        <f>Summary!H41</f>
        <v>-102.55494988262909</v>
      </c>
    </row>
    <row r="40" spans="2:12" x14ac:dyDescent="0.2">
      <c r="B40" s="131"/>
    </row>
    <row r="41" spans="2:12" x14ac:dyDescent="0.2">
      <c r="B41" s="131"/>
    </row>
    <row r="42" spans="2:12" x14ac:dyDescent="0.2">
      <c r="B42" s="131"/>
    </row>
    <row r="43" spans="2:12" x14ac:dyDescent="0.2">
      <c r="C43" s="48"/>
      <c r="D43" s="174"/>
      <c r="E43" s="174"/>
      <c r="F43" s="48"/>
      <c r="G43" s="48"/>
      <c r="H43" s="48"/>
      <c r="I43" s="48"/>
      <c r="J43" s="48"/>
      <c r="K43" s="48"/>
      <c r="L43" s="48"/>
    </row>
    <row r="44" spans="2:12" x14ac:dyDescent="0.2">
      <c r="C44" s="48"/>
      <c r="D44" s="174"/>
      <c r="E44" s="174"/>
      <c r="F44" s="48"/>
      <c r="G44" s="48"/>
      <c r="H44" s="48"/>
      <c r="I44" s="48"/>
      <c r="J44" s="48"/>
      <c r="K44" s="48"/>
      <c r="L44" s="48"/>
    </row>
    <row r="45" spans="2:12" x14ac:dyDescent="0.2">
      <c r="C45" s="48"/>
      <c r="D45" s="174"/>
      <c r="E45" s="174"/>
      <c r="F45" s="48"/>
      <c r="G45" s="48"/>
      <c r="H45" s="48"/>
      <c r="I45" s="48"/>
      <c r="J45" s="48"/>
      <c r="K45" s="48"/>
      <c r="L45" s="48"/>
    </row>
    <row r="46" spans="2:12" x14ac:dyDescent="0.2">
      <c r="C46" s="48"/>
      <c r="D46" s="174"/>
      <c r="E46" s="174"/>
      <c r="F46" s="48"/>
      <c r="G46" s="48"/>
      <c r="H46" s="48"/>
      <c r="I46" s="48"/>
      <c r="J46" s="48"/>
      <c r="K46" s="48"/>
      <c r="L46" s="48"/>
    </row>
    <row r="47" spans="2:12" x14ac:dyDescent="0.2">
      <c r="C47" s="48"/>
      <c r="D47" s="174"/>
      <c r="E47" s="174"/>
      <c r="F47" s="48"/>
      <c r="G47" s="48"/>
      <c r="H47" s="48"/>
      <c r="I47" s="48"/>
      <c r="J47" s="48"/>
      <c r="K47" s="48"/>
      <c r="L47" s="48"/>
    </row>
    <row r="48" spans="2:12" x14ac:dyDescent="0.2">
      <c r="C48" s="48"/>
      <c r="D48" s="174"/>
      <c r="E48" s="174"/>
      <c r="F48" s="48"/>
      <c r="G48" s="48"/>
      <c r="H48" s="48"/>
      <c r="I48" s="48"/>
      <c r="J48" s="48"/>
      <c r="K48" s="48"/>
      <c r="L48" s="48"/>
    </row>
    <row r="49" spans="3:12" x14ac:dyDescent="0.2">
      <c r="C49" s="48"/>
      <c r="D49" s="174"/>
      <c r="E49" s="174"/>
      <c r="F49" s="48"/>
      <c r="G49" s="48"/>
      <c r="H49" s="48"/>
      <c r="I49" s="48"/>
      <c r="J49" s="48"/>
      <c r="K49" s="48"/>
      <c r="L49" s="48"/>
    </row>
    <row r="50" spans="3:12" x14ac:dyDescent="0.2">
      <c r="C50" s="48"/>
      <c r="D50" s="174"/>
      <c r="E50" s="174"/>
      <c r="F50" s="48"/>
      <c r="G50" s="48"/>
      <c r="H50" s="48"/>
      <c r="I50" s="48"/>
      <c r="J50" s="48"/>
      <c r="K50" s="48"/>
      <c r="L50" s="48"/>
    </row>
    <row r="51" spans="3:12" x14ac:dyDescent="0.2">
      <c r="C51" s="48"/>
      <c r="D51" s="174"/>
      <c r="E51" s="174"/>
      <c r="F51" s="48"/>
      <c r="G51" s="48"/>
      <c r="H51" s="48"/>
      <c r="I51" s="48"/>
      <c r="J51" s="48"/>
      <c r="K51" s="48"/>
      <c r="L51" s="48"/>
    </row>
    <row r="52" spans="3:12" x14ac:dyDescent="0.2">
      <c r="C52" s="48"/>
      <c r="D52" s="174"/>
      <c r="E52" s="174"/>
      <c r="F52" s="48"/>
      <c r="G52" s="48"/>
      <c r="H52" s="48"/>
      <c r="I52" s="48"/>
      <c r="J52" s="48"/>
      <c r="K52" s="48"/>
      <c r="L52" s="48"/>
    </row>
    <row r="53" spans="3:12" x14ac:dyDescent="0.2">
      <c r="C53" s="48"/>
      <c r="D53" s="174"/>
      <c r="E53" s="174"/>
      <c r="F53" s="48"/>
      <c r="G53" s="48"/>
      <c r="H53" s="48"/>
      <c r="I53" s="48"/>
      <c r="J53" s="48"/>
      <c r="K53" s="48"/>
      <c r="L53" s="48"/>
    </row>
    <row r="54" spans="3:12" x14ac:dyDescent="0.2">
      <c r="C54" s="48"/>
      <c r="D54" s="174"/>
      <c r="E54" s="174"/>
      <c r="F54" s="48"/>
      <c r="G54" s="48"/>
      <c r="H54" s="48"/>
      <c r="I54" s="48"/>
      <c r="J54" s="48"/>
      <c r="K54" s="48"/>
      <c r="L54" s="48"/>
    </row>
    <row r="55" spans="3:12" x14ac:dyDescent="0.2">
      <c r="C55" s="48"/>
      <c r="D55" s="174"/>
      <c r="E55" s="174"/>
      <c r="F55" s="48"/>
      <c r="G55" s="48"/>
      <c r="H55" s="48"/>
      <c r="I55" s="48"/>
      <c r="J55" s="48"/>
      <c r="K55" s="48"/>
      <c r="L55" s="48"/>
    </row>
    <row r="56" spans="3:12" x14ac:dyDescent="0.2">
      <c r="C56" s="48"/>
      <c r="D56" s="174"/>
      <c r="E56" s="174"/>
      <c r="F56" s="48"/>
      <c r="G56" s="48"/>
      <c r="H56" s="48"/>
      <c r="I56" s="48"/>
      <c r="J56" s="48"/>
      <c r="K56" s="48"/>
      <c r="L56" s="48"/>
    </row>
    <row r="57" spans="3:12" x14ac:dyDescent="0.2">
      <c r="C57" s="48"/>
      <c r="D57" s="174"/>
      <c r="E57" s="174"/>
      <c r="F57" s="48"/>
      <c r="G57" s="48"/>
      <c r="H57" s="48"/>
      <c r="I57" s="48"/>
      <c r="J57" s="48"/>
      <c r="K57" s="48"/>
      <c r="L57" s="48"/>
    </row>
    <row r="58" spans="3:12" x14ac:dyDescent="0.2">
      <c r="C58" s="48"/>
      <c r="D58" s="174"/>
      <c r="E58" s="174"/>
      <c r="F58" s="48"/>
      <c r="G58" s="48"/>
      <c r="H58" s="48"/>
      <c r="I58" s="48"/>
      <c r="J58" s="48"/>
      <c r="K58" s="48"/>
      <c r="L58" s="48"/>
    </row>
    <row r="59" spans="3:12" x14ac:dyDescent="0.2">
      <c r="C59" s="48"/>
      <c r="D59" s="174"/>
      <c r="E59" s="174"/>
      <c r="F59" s="48"/>
      <c r="G59" s="48"/>
      <c r="H59" s="48"/>
      <c r="I59" s="48"/>
      <c r="J59" s="48"/>
      <c r="K59" s="48"/>
      <c r="L59" s="48"/>
    </row>
    <row r="60" spans="3:12" x14ac:dyDescent="0.2">
      <c r="C60" s="48"/>
      <c r="D60" s="174"/>
      <c r="E60" s="174"/>
      <c r="F60" s="48"/>
      <c r="G60" s="48"/>
      <c r="H60" s="48"/>
      <c r="I60" s="48"/>
      <c r="J60" s="48"/>
      <c r="K60" s="48"/>
      <c r="L60" s="48"/>
    </row>
    <row r="61" spans="3:12" x14ac:dyDescent="0.2">
      <c r="C61" s="48"/>
      <c r="D61" s="174"/>
      <c r="E61" s="174"/>
      <c r="F61" s="48"/>
      <c r="G61" s="48"/>
      <c r="H61" s="48"/>
      <c r="I61" s="48"/>
      <c r="J61" s="48"/>
      <c r="K61" s="48"/>
      <c r="L61" s="48"/>
    </row>
    <row r="62" spans="3:12" x14ac:dyDescent="0.2">
      <c r="C62" s="48"/>
      <c r="D62" s="174"/>
      <c r="E62" s="174"/>
      <c r="F62" s="48"/>
      <c r="G62" s="48"/>
      <c r="H62" s="48"/>
      <c r="I62" s="48"/>
      <c r="J62" s="48"/>
      <c r="K62" s="48"/>
      <c r="L62" s="48"/>
    </row>
    <row r="63" spans="3:12" x14ac:dyDescent="0.2">
      <c r="C63" s="48"/>
      <c r="D63" s="174"/>
      <c r="E63" s="174"/>
      <c r="F63" s="48"/>
      <c r="G63" s="48"/>
      <c r="H63" s="48"/>
      <c r="I63" s="48"/>
      <c r="J63" s="48"/>
      <c r="K63" s="48"/>
      <c r="L63" s="48"/>
    </row>
    <row r="64" spans="3:12" x14ac:dyDescent="0.2">
      <c r="C64" s="48"/>
      <c r="D64" s="174"/>
      <c r="E64" s="174"/>
      <c r="F64" s="48"/>
      <c r="G64" s="48"/>
      <c r="H64" s="48"/>
      <c r="I64" s="48"/>
      <c r="J64" s="48"/>
      <c r="K64" s="48"/>
      <c r="L64" s="48"/>
    </row>
    <row r="65" spans="3:12" x14ac:dyDescent="0.2">
      <c r="C65" s="48"/>
      <c r="D65" s="174"/>
      <c r="E65" s="174"/>
      <c r="F65" s="48"/>
      <c r="G65" s="48"/>
      <c r="H65" s="48"/>
      <c r="I65" s="48"/>
      <c r="J65" s="48"/>
      <c r="K65" s="48"/>
      <c r="L65" s="48"/>
    </row>
    <row r="66" spans="3:12" x14ac:dyDescent="0.2">
      <c r="C66" s="48"/>
      <c r="D66" s="174"/>
      <c r="E66" s="174"/>
      <c r="F66" s="48"/>
      <c r="G66" s="48"/>
      <c r="H66" s="48"/>
      <c r="I66" s="48"/>
      <c r="J66" s="48"/>
      <c r="K66" s="48"/>
      <c r="L66" s="48"/>
    </row>
    <row r="67" spans="3:12" x14ac:dyDescent="0.2">
      <c r="C67" s="48"/>
      <c r="D67" s="174"/>
      <c r="E67" s="174"/>
      <c r="F67" s="48"/>
      <c r="G67" s="48"/>
      <c r="H67" s="48"/>
      <c r="I67" s="48"/>
      <c r="J67" s="48"/>
      <c r="K67" s="48"/>
      <c r="L67" s="48"/>
    </row>
    <row r="68" spans="3:12" x14ac:dyDescent="0.2">
      <c r="C68" s="48"/>
      <c r="D68" s="174"/>
      <c r="E68" s="174"/>
      <c r="F68" s="48"/>
      <c r="G68" s="48"/>
      <c r="H68" s="48"/>
      <c r="I68" s="48"/>
      <c r="J68" s="48"/>
      <c r="K68" s="48"/>
      <c r="L68" s="48"/>
    </row>
    <row r="69" spans="3:12" x14ac:dyDescent="0.2">
      <c r="C69" s="48"/>
      <c r="D69" s="174"/>
      <c r="E69" s="174"/>
      <c r="F69" s="48"/>
      <c r="G69" s="48"/>
      <c r="H69" s="48"/>
      <c r="I69" s="48"/>
      <c r="J69" s="48"/>
      <c r="K69" s="48"/>
      <c r="L69" s="48"/>
    </row>
    <row r="70" spans="3:12" x14ac:dyDescent="0.2">
      <c r="C70" s="48"/>
      <c r="D70" s="174"/>
      <c r="E70" s="174"/>
      <c r="F70" s="48"/>
      <c r="G70" s="48"/>
      <c r="H70" s="48"/>
      <c r="I70" s="48"/>
      <c r="J70" s="48"/>
      <c r="K70" s="48"/>
      <c r="L70" s="48"/>
    </row>
    <row r="71" spans="3:12" x14ac:dyDescent="0.2">
      <c r="C71" s="48"/>
      <c r="D71" s="174"/>
      <c r="E71" s="174"/>
      <c r="F71" s="48"/>
      <c r="G71" s="48"/>
      <c r="H71" s="48"/>
      <c r="I71" s="48"/>
      <c r="J71" s="48"/>
      <c r="K71" s="48"/>
      <c r="L71" s="48"/>
    </row>
    <row r="72" spans="3:12" x14ac:dyDescent="0.2">
      <c r="C72" s="48"/>
      <c r="D72" s="174"/>
      <c r="E72" s="174"/>
      <c r="F72" s="48"/>
      <c r="G72" s="48"/>
      <c r="H72" s="48"/>
      <c r="I72" s="48"/>
      <c r="J72" s="48"/>
      <c r="K72" s="48"/>
      <c r="L72" s="48"/>
    </row>
    <row r="73" spans="3:12" x14ac:dyDescent="0.2">
      <c r="C73" s="48"/>
      <c r="D73" s="174"/>
      <c r="E73" s="174"/>
      <c r="F73" s="48"/>
      <c r="G73" s="48"/>
      <c r="H73" s="48"/>
      <c r="I73" s="48"/>
      <c r="J73" s="48"/>
      <c r="K73" s="48"/>
      <c r="L73" s="48"/>
    </row>
    <row r="74" spans="3:12" x14ac:dyDescent="0.2">
      <c r="C74" s="48"/>
      <c r="D74" s="174"/>
      <c r="E74" s="174"/>
      <c r="F74" s="48"/>
      <c r="G74" s="48"/>
      <c r="H74" s="48"/>
      <c r="I74" s="48"/>
      <c r="J74" s="48"/>
      <c r="K74" s="48"/>
      <c r="L74" s="48"/>
    </row>
    <row r="75" spans="3:12" x14ac:dyDescent="0.2">
      <c r="C75" s="48"/>
      <c r="D75" s="174"/>
      <c r="E75" s="174"/>
      <c r="F75" s="48"/>
      <c r="G75" s="48"/>
      <c r="H75" s="48"/>
      <c r="I75" s="48"/>
      <c r="J75" s="48"/>
      <c r="K75" s="48"/>
      <c r="L75" s="48"/>
    </row>
  </sheetData>
  <mergeCells count="1">
    <mergeCell ref="C2:G2"/>
  </mergeCells>
  <phoneticPr fontId="8"/>
  <printOptions horizontalCentered="1"/>
  <pageMargins left="0.75" right="0.75" top="1" bottom="1" header="0" footer="0.5"/>
  <pageSetup scale="90" orientation="landscape" r:id="rId1"/>
  <headerFooter alignWithMargins="0">
    <oddFooter>&amp;L&amp;A&amp;C&amp;F&amp;R&amp;D</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50"/>
  </sheetPr>
  <dimension ref="B2:I200"/>
  <sheetViews>
    <sheetView topLeftCell="A4" workbookViewId="0">
      <selection activeCell="C53" sqref="C53"/>
    </sheetView>
  </sheetViews>
  <sheetFormatPr defaultColWidth="11.42578125" defaultRowHeight="12.75" x14ac:dyDescent="0.2"/>
  <cols>
    <col min="1" max="1" width="3.140625" style="27" customWidth="1"/>
    <col min="2" max="2" width="31.42578125" style="27" customWidth="1"/>
    <col min="3" max="3" width="10.7109375" style="113" customWidth="1"/>
    <col min="4" max="4" width="10.7109375" style="175" customWidth="1"/>
    <col min="5" max="5" width="14.85546875" style="27" customWidth="1"/>
    <col min="6" max="16384" width="11.42578125" style="27"/>
  </cols>
  <sheetData>
    <row r="2" spans="2:9" ht="18" customHeight="1" x14ac:dyDescent="0.2">
      <c r="B2" s="514" t="s">
        <v>299</v>
      </c>
      <c r="C2" s="515"/>
      <c r="D2" s="515"/>
      <c r="E2" s="515"/>
      <c r="F2" s="515"/>
      <c r="G2" s="515"/>
      <c r="H2" s="515"/>
      <c r="I2" s="515"/>
    </row>
    <row r="3" spans="2:9" x14ac:dyDescent="0.2">
      <c r="B3" s="516" t="s">
        <v>366</v>
      </c>
      <c r="C3" s="516"/>
      <c r="D3" s="516"/>
      <c r="E3" s="516"/>
      <c r="F3" s="516"/>
      <c r="G3" s="516"/>
      <c r="H3" s="516"/>
      <c r="I3" s="516"/>
    </row>
    <row r="4" spans="2:9" x14ac:dyDescent="0.2">
      <c r="B4" s="517" t="s">
        <v>367</v>
      </c>
      <c r="C4" s="518"/>
      <c r="D4" s="518"/>
      <c r="E4" s="518"/>
      <c r="F4" s="518"/>
      <c r="G4" s="518"/>
      <c r="H4" s="518"/>
      <c r="I4" s="518"/>
    </row>
    <row r="5" spans="2:9" x14ac:dyDescent="0.2">
      <c r="B5" s="519" t="s">
        <v>368</v>
      </c>
      <c r="C5" s="519"/>
      <c r="D5" s="519"/>
      <c r="E5" s="519"/>
      <c r="F5" s="519"/>
      <c r="G5" s="519"/>
      <c r="H5" s="519"/>
      <c r="I5" s="519"/>
    </row>
    <row r="6" spans="2:9" x14ac:dyDescent="0.2">
      <c r="B6" s="520" t="s">
        <v>369</v>
      </c>
      <c r="C6" s="521"/>
      <c r="D6" s="521"/>
      <c r="E6" s="521"/>
      <c r="F6" s="521"/>
      <c r="G6" s="521"/>
      <c r="H6" s="521"/>
      <c r="I6" s="521"/>
    </row>
    <row r="7" spans="2:9" ht="18" customHeight="1" x14ac:dyDescent="0.2"/>
    <row r="8" spans="2:9" ht="26.25" customHeight="1" x14ac:dyDescent="0.25">
      <c r="B8" s="526" t="s">
        <v>270</v>
      </c>
      <c r="C8" s="526"/>
      <c r="D8" s="526"/>
      <c r="E8" s="527"/>
    </row>
    <row r="9" spans="2:9" s="199" customFormat="1" ht="28.5" customHeight="1" x14ac:dyDescent="0.2">
      <c r="B9" s="523" t="s">
        <v>295</v>
      </c>
      <c r="C9" s="524"/>
      <c r="D9" s="524"/>
      <c r="E9" s="525"/>
    </row>
    <row r="10" spans="2:9" ht="3.75" customHeight="1" x14ac:dyDescent="0.2">
      <c r="B10" s="240"/>
      <c r="C10" s="241"/>
      <c r="D10" s="242"/>
      <c r="E10" s="243"/>
    </row>
    <row r="11" spans="2:9" ht="15" customHeight="1" x14ac:dyDescent="0.2">
      <c r="B11" s="244"/>
      <c r="C11" s="245"/>
      <c r="D11" s="246">
        <v>2016</v>
      </c>
      <c r="E11" s="247"/>
    </row>
    <row r="12" spans="2:9" ht="15" customHeight="1" x14ac:dyDescent="0.2">
      <c r="B12" s="285"/>
      <c r="C12" s="286" t="s">
        <v>194</v>
      </c>
      <c r="D12" s="287" t="s">
        <v>11</v>
      </c>
      <c r="E12" s="288"/>
    </row>
    <row r="13" spans="2:9" ht="15" customHeight="1" x14ac:dyDescent="0.2">
      <c r="B13" s="244" t="s">
        <v>271</v>
      </c>
      <c r="C13" s="245"/>
      <c r="D13" s="248"/>
      <c r="E13" s="249"/>
    </row>
    <row r="14" spans="2:9" ht="15" customHeight="1" x14ac:dyDescent="0.2">
      <c r="B14" s="250" t="s">
        <v>272</v>
      </c>
      <c r="C14" s="251" t="s">
        <v>145</v>
      </c>
      <c r="D14" s="349">
        <v>2</v>
      </c>
      <c r="E14" s="252"/>
    </row>
    <row r="15" spans="2:9" ht="15" customHeight="1" x14ac:dyDescent="0.2">
      <c r="B15" s="250" t="s">
        <v>273</v>
      </c>
      <c r="C15" s="251" t="s">
        <v>145</v>
      </c>
      <c r="D15" s="350">
        <v>2.35</v>
      </c>
      <c r="E15" s="252"/>
    </row>
    <row r="16" spans="2:9" ht="15" customHeight="1" x14ac:dyDescent="0.2">
      <c r="B16" s="250"/>
      <c r="C16" s="251"/>
      <c r="D16" s="248"/>
      <c r="E16" s="249"/>
    </row>
    <row r="17" spans="2:5" ht="15" customHeight="1" x14ac:dyDescent="0.2">
      <c r="B17" s="244" t="s">
        <v>197</v>
      </c>
      <c r="C17" s="251"/>
      <c r="D17" s="248"/>
      <c r="E17" s="249"/>
    </row>
    <row r="18" spans="2:5" ht="15" customHeight="1" x14ac:dyDescent="0.2">
      <c r="B18" s="250" t="s">
        <v>275</v>
      </c>
      <c r="C18" s="251" t="s">
        <v>73</v>
      </c>
      <c r="D18" s="349">
        <v>0.26</v>
      </c>
      <c r="E18" s="249"/>
    </row>
    <row r="19" spans="2:5" ht="15" customHeight="1" x14ac:dyDescent="0.2">
      <c r="B19" s="250" t="s">
        <v>276</v>
      </c>
      <c r="C19" s="251" t="s">
        <v>73</v>
      </c>
      <c r="D19" s="351">
        <v>0.26</v>
      </c>
      <c r="E19" s="249"/>
    </row>
    <row r="20" spans="2:5" ht="15" customHeight="1" x14ac:dyDescent="0.2">
      <c r="B20" s="250" t="s">
        <v>363</v>
      </c>
      <c r="C20" s="251" t="s">
        <v>73</v>
      </c>
      <c r="D20" s="351">
        <v>0.3</v>
      </c>
      <c r="E20" s="249"/>
    </row>
    <row r="21" spans="2:5" ht="15" customHeight="1" x14ac:dyDescent="0.2">
      <c r="B21" s="250" t="s">
        <v>212</v>
      </c>
      <c r="C21" s="251" t="s">
        <v>73</v>
      </c>
      <c r="D21" s="351">
        <v>0.38</v>
      </c>
      <c r="E21" s="249"/>
    </row>
    <row r="22" spans="2:5" ht="15" customHeight="1" x14ac:dyDescent="0.2">
      <c r="B22" s="250" t="s">
        <v>83</v>
      </c>
      <c r="C22" s="251" t="s">
        <v>73</v>
      </c>
      <c r="D22" s="351">
        <v>0.41</v>
      </c>
      <c r="E22" s="249"/>
    </row>
    <row r="23" spans="2:5" ht="15" customHeight="1" x14ac:dyDescent="0.2">
      <c r="B23" s="250" t="s">
        <v>136</v>
      </c>
      <c r="C23" s="251" t="s">
        <v>73</v>
      </c>
      <c r="D23" s="351">
        <v>0.6</v>
      </c>
      <c r="E23" s="249"/>
    </row>
    <row r="24" spans="2:5" ht="15" customHeight="1" x14ac:dyDescent="0.2">
      <c r="B24" s="250"/>
      <c r="C24" s="251"/>
      <c r="D24" s="248"/>
      <c r="E24" s="249"/>
    </row>
    <row r="25" spans="2:5" ht="15" customHeight="1" x14ac:dyDescent="0.2">
      <c r="B25" s="244" t="s">
        <v>198</v>
      </c>
      <c r="C25" s="251"/>
      <c r="D25" s="248"/>
      <c r="E25" s="249"/>
    </row>
    <row r="26" spans="2:5" ht="15" customHeight="1" x14ac:dyDescent="0.2">
      <c r="B26" s="250" t="s">
        <v>213</v>
      </c>
      <c r="C26" s="251" t="s">
        <v>73</v>
      </c>
      <c r="D26" s="349">
        <v>0.59</v>
      </c>
      <c r="E26" s="253"/>
    </row>
    <row r="27" spans="2:5" ht="15" customHeight="1" x14ac:dyDescent="0.2">
      <c r="B27" s="250" t="s">
        <v>214</v>
      </c>
      <c r="C27" s="251" t="s">
        <v>73</v>
      </c>
      <c r="D27" s="351">
        <v>0.71</v>
      </c>
      <c r="E27" s="253"/>
    </row>
    <row r="28" spans="2:5" ht="15" customHeight="1" x14ac:dyDescent="0.2">
      <c r="B28" s="250" t="s">
        <v>215</v>
      </c>
      <c r="C28" s="251" t="s">
        <v>73</v>
      </c>
      <c r="D28" s="351">
        <v>0.53</v>
      </c>
      <c r="E28" s="253"/>
    </row>
    <row r="29" spans="2:5" ht="15" customHeight="1" x14ac:dyDescent="0.2">
      <c r="B29" s="250" t="s">
        <v>216</v>
      </c>
      <c r="C29" s="251" t="s">
        <v>73</v>
      </c>
      <c r="D29" s="351">
        <v>0.31</v>
      </c>
      <c r="E29" s="253"/>
    </row>
    <row r="30" spans="2:5" ht="15" customHeight="1" x14ac:dyDescent="0.2">
      <c r="B30" s="250"/>
      <c r="C30" s="251"/>
      <c r="D30" s="248"/>
      <c r="E30" s="249"/>
    </row>
    <row r="31" spans="2:5" ht="15" customHeight="1" x14ac:dyDescent="0.2">
      <c r="B31" s="244" t="s">
        <v>244</v>
      </c>
      <c r="C31" s="251"/>
      <c r="D31" s="248"/>
      <c r="E31" s="249"/>
    </row>
    <row r="32" spans="2:5" ht="15" customHeight="1" x14ac:dyDescent="0.2">
      <c r="B32" s="250" t="s">
        <v>95</v>
      </c>
      <c r="C32" s="254" t="s">
        <v>75</v>
      </c>
      <c r="D32" s="349">
        <v>0.05</v>
      </c>
      <c r="E32" s="249"/>
    </row>
    <row r="33" spans="2:5" ht="15" customHeight="1" x14ac:dyDescent="0.2">
      <c r="B33" s="250" t="s">
        <v>96</v>
      </c>
      <c r="C33" s="251" t="s">
        <v>73</v>
      </c>
      <c r="D33" s="351">
        <v>0.22</v>
      </c>
      <c r="E33" s="249"/>
    </row>
    <row r="34" spans="2:5" ht="15" customHeight="1" x14ac:dyDescent="0.2">
      <c r="B34" s="250" t="s">
        <v>305</v>
      </c>
      <c r="C34" s="251" t="s">
        <v>186</v>
      </c>
      <c r="D34" s="351">
        <v>1.88</v>
      </c>
      <c r="E34" s="249"/>
    </row>
    <row r="35" spans="2:5" ht="15" customHeight="1" x14ac:dyDescent="0.2">
      <c r="B35" s="250" t="s">
        <v>77</v>
      </c>
      <c r="C35" s="251" t="s">
        <v>75</v>
      </c>
      <c r="D35" s="351">
        <v>0.31</v>
      </c>
      <c r="E35" s="249"/>
    </row>
    <row r="36" spans="2:5" ht="15" customHeight="1" x14ac:dyDescent="0.2">
      <c r="B36" s="250" t="s">
        <v>187</v>
      </c>
      <c r="C36" s="251" t="s">
        <v>75</v>
      </c>
      <c r="D36" s="351">
        <v>0.17</v>
      </c>
      <c r="E36" s="249"/>
    </row>
    <row r="37" spans="2:5" ht="15" customHeight="1" x14ac:dyDescent="0.2">
      <c r="B37" s="250" t="s">
        <v>76</v>
      </c>
      <c r="C37" s="251" t="s">
        <v>75</v>
      </c>
      <c r="D37" s="351">
        <v>0.24</v>
      </c>
      <c r="E37" s="249"/>
    </row>
    <row r="38" spans="2:5" ht="15" customHeight="1" x14ac:dyDescent="0.2">
      <c r="B38" s="250" t="s">
        <v>185</v>
      </c>
      <c r="C38" s="251" t="s">
        <v>186</v>
      </c>
      <c r="D38" s="350">
        <v>6.25</v>
      </c>
      <c r="E38" s="249"/>
    </row>
    <row r="39" spans="2:5" ht="15" customHeight="1" x14ac:dyDescent="0.2">
      <c r="B39" s="250"/>
      <c r="C39" s="251"/>
      <c r="D39" s="248"/>
      <c r="E39" s="249"/>
    </row>
    <row r="40" spans="2:5" ht="15" customHeight="1" x14ac:dyDescent="0.2">
      <c r="B40" s="244" t="s">
        <v>78</v>
      </c>
      <c r="C40" s="251"/>
      <c r="D40" s="248"/>
      <c r="E40" s="249"/>
    </row>
    <row r="41" spans="2:5" ht="15" customHeight="1" x14ac:dyDescent="0.2">
      <c r="B41" s="250" t="s">
        <v>115</v>
      </c>
      <c r="C41" s="251" t="s">
        <v>74</v>
      </c>
      <c r="D41" s="349">
        <v>10</v>
      </c>
      <c r="E41" s="249"/>
    </row>
    <row r="42" spans="2:5" ht="15" customHeight="1" x14ac:dyDescent="0.2">
      <c r="B42" s="250" t="s">
        <v>116</v>
      </c>
      <c r="C42" s="251" t="s">
        <v>74</v>
      </c>
      <c r="D42" s="351">
        <v>2.5</v>
      </c>
      <c r="E42" s="249"/>
    </row>
    <row r="43" spans="2:5" ht="15" customHeight="1" x14ac:dyDescent="0.2">
      <c r="B43" s="250" t="s">
        <v>79</v>
      </c>
      <c r="C43" s="251" t="s">
        <v>74</v>
      </c>
      <c r="D43" s="351">
        <v>2</v>
      </c>
      <c r="E43" s="249"/>
    </row>
    <row r="44" spans="2:5" ht="15" customHeight="1" x14ac:dyDescent="0.2">
      <c r="B44" s="250" t="s">
        <v>166</v>
      </c>
      <c r="C44" s="251" t="s">
        <v>74</v>
      </c>
      <c r="D44" s="351">
        <v>8.9499999999999993</v>
      </c>
      <c r="E44" s="249"/>
    </row>
    <row r="45" spans="2:5" ht="15" customHeight="1" x14ac:dyDescent="0.2">
      <c r="B45" s="250" t="s">
        <v>117</v>
      </c>
      <c r="C45" s="251" t="s">
        <v>74</v>
      </c>
      <c r="D45" s="350">
        <v>2</v>
      </c>
      <c r="E45" s="249"/>
    </row>
    <row r="46" spans="2:5" ht="15" customHeight="1" x14ac:dyDescent="0.2">
      <c r="B46" s="259"/>
      <c r="C46" s="289"/>
      <c r="D46" s="352"/>
      <c r="E46" s="261"/>
    </row>
    <row r="47" spans="2:5" ht="15" customHeight="1" x14ac:dyDescent="0.2">
      <c r="B47" s="244" t="s">
        <v>199</v>
      </c>
      <c r="C47" s="251"/>
      <c r="D47" s="248"/>
      <c r="E47" s="249"/>
    </row>
    <row r="48" spans="2:5" ht="15" customHeight="1" x14ac:dyDescent="0.2">
      <c r="B48" s="256" t="s">
        <v>482</v>
      </c>
      <c r="C48" s="251" t="s">
        <v>75</v>
      </c>
      <c r="D48" s="349">
        <v>0.28999999999999998</v>
      </c>
      <c r="E48" s="249"/>
    </row>
    <row r="49" spans="2:5" ht="15" customHeight="1" x14ac:dyDescent="0.2">
      <c r="B49" s="250" t="s">
        <v>109</v>
      </c>
      <c r="C49" s="251" t="s">
        <v>75</v>
      </c>
      <c r="D49" s="349">
        <v>1.17</v>
      </c>
      <c r="E49" s="249"/>
    </row>
    <row r="50" spans="2:5" ht="15" customHeight="1" x14ac:dyDescent="0.2">
      <c r="B50" s="250" t="s">
        <v>118</v>
      </c>
      <c r="C50" s="251" t="s">
        <v>75</v>
      </c>
      <c r="D50" s="351">
        <v>11.98</v>
      </c>
      <c r="E50" s="249"/>
    </row>
    <row r="51" spans="2:5" ht="15" customHeight="1" x14ac:dyDescent="0.2">
      <c r="B51" s="250" t="s">
        <v>119</v>
      </c>
      <c r="C51" s="251" t="s">
        <v>75</v>
      </c>
      <c r="D51" s="351">
        <v>0.86</v>
      </c>
      <c r="E51" s="249"/>
    </row>
    <row r="52" spans="2:5" ht="15" customHeight="1" x14ac:dyDescent="0.2">
      <c r="B52" s="250" t="s">
        <v>160</v>
      </c>
      <c r="C52" s="251" t="s">
        <v>75</v>
      </c>
      <c r="D52" s="351">
        <v>1.39</v>
      </c>
      <c r="E52" s="249"/>
    </row>
    <row r="53" spans="2:5" ht="15" customHeight="1" x14ac:dyDescent="0.2">
      <c r="B53" s="250" t="s">
        <v>120</v>
      </c>
      <c r="C53" s="251" t="s">
        <v>186</v>
      </c>
      <c r="D53" s="351">
        <v>6.88</v>
      </c>
      <c r="E53" s="249"/>
    </row>
    <row r="54" spans="2:5" ht="15" customHeight="1" x14ac:dyDescent="0.2">
      <c r="B54" s="250" t="s">
        <v>88</v>
      </c>
      <c r="C54" s="251" t="s">
        <v>75</v>
      </c>
      <c r="D54" s="351">
        <v>0.27</v>
      </c>
      <c r="E54" s="249"/>
    </row>
    <row r="55" spans="2:5" ht="15" customHeight="1" x14ac:dyDescent="0.2">
      <c r="B55" s="250" t="s">
        <v>123</v>
      </c>
      <c r="C55" s="254" t="s">
        <v>75</v>
      </c>
      <c r="D55" s="351">
        <v>2.64</v>
      </c>
      <c r="E55" s="249"/>
    </row>
    <row r="56" spans="2:5" ht="15" customHeight="1" x14ac:dyDescent="0.2">
      <c r="B56" s="250" t="s">
        <v>84</v>
      </c>
      <c r="C56" s="251" t="s">
        <v>186</v>
      </c>
      <c r="D56" s="351">
        <v>8.4</v>
      </c>
      <c r="E56" s="249"/>
    </row>
    <row r="57" spans="2:5" ht="15" customHeight="1" x14ac:dyDescent="0.2">
      <c r="B57" s="250" t="s">
        <v>247</v>
      </c>
      <c r="C57" s="251" t="s">
        <v>75</v>
      </c>
      <c r="D57" s="351">
        <v>1.47</v>
      </c>
      <c r="E57" s="249"/>
    </row>
    <row r="58" spans="2:5" ht="15" customHeight="1" x14ac:dyDescent="0.2">
      <c r="B58" s="250" t="s">
        <v>94</v>
      </c>
      <c r="C58" s="251" t="s">
        <v>248</v>
      </c>
      <c r="D58" s="351">
        <v>16.66</v>
      </c>
      <c r="E58" s="249"/>
    </row>
    <row r="59" spans="2:5" ht="15" customHeight="1" x14ac:dyDescent="0.2">
      <c r="B59" s="250" t="s">
        <v>249</v>
      </c>
      <c r="C59" s="251" t="s">
        <v>75</v>
      </c>
      <c r="D59" s="351">
        <v>17.34</v>
      </c>
      <c r="E59" s="249"/>
    </row>
    <row r="60" spans="2:5" ht="15" customHeight="1" x14ac:dyDescent="0.2">
      <c r="B60" s="250" t="s">
        <v>106</v>
      </c>
      <c r="C60" s="251" t="s">
        <v>75</v>
      </c>
      <c r="D60" s="351">
        <v>0.18</v>
      </c>
      <c r="E60" s="249"/>
    </row>
    <row r="61" spans="2:5" ht="15" customHeight="1" x14ac:dyDescent="0.2">
      <c r="B61" s="250" t="s">
        <v>91</v>
      </c>
      <c r="C61" s="251" t="s">
        <v>73</v>
      </c>
      <c r="D61" s="351">
        <v>15.41</v>
      </c>
      <c r="E61" s="249"/>
    </row>
    <row r="62" spans="2:5" ht="15" customHeight="1" x14ac:dyDescent="0.2">
      <c r="B62" s="250" t="s">
        <v>241</v>
      </c>
      <c r="C62" s="251" t="s">
        <v>75</v>
      </c>
      <c r="D62" s="351">
        <v>20.77</v>
      </c>
      <c r="E62" s="249"/>
    </row>
    <row r="63" spans="2:5" ht="15" customHeight="1" x14ac:dyDescent="0.2">
      <c r="B63" s="250" t="s">
        <v>304</v>
      </c>
      <c r="C63" s="251" t="s">
        <v>186</v>
      </c>
      <c r="D63" s="351">
        <v>16.77</v>
      </c>
      <c r="E63" s="249"/>
    </row>
    <row r="64" spans="2:5" ht="15" customHeight="1" x14ac:dyDescent="0.2">
      <c r="B64" s="250" t="s">
        <v>86</v>
      </c>
      <c r="C64" s="251" t="s">
        <v>75</v>
      </c>
      <c r="D64" s="351">
        <v>4.3099999999999996</v>
      </c>
      <c r="E64" s="249"/>
    </row>
    <row r="65" spans="2:5" ht="15" customHeight="1" x14ac:dyDescent="0.2">
      <c r="B65" s="250" t="s">
        <v>122</v>
      </c>
      <c r="C65" s="251" t="s">
        <v>75</v>
      </c>
      <c r="D65" s="351">
        <v>0.46</v>
      </c>
      <c r="E65" s="249"/>
    </row>
    <row r="66" spans="2:5" ht="15" customHeight="1" x14ac:dyDescent="0.2">
      <c r="B66" s="250" t="s">
        <v>90</v>
      </c>
      <c r="C66" s="251" t="s">
        <v>75</v>
      </c>
      <c r="D66" s="351">
        <v>3.53</v>
      </c>
      <c r="E66" s="249"/>
    </row>
    <row r="67" spans="2:5" ht="15" customHeight="1" x14ac:dyDescent="0.2">
      <c r="B67" s="250" t="s">
        <v>138</v>
      </c>
      <c r="C67" s="251" t="s">
        <v>75</v>
      </c>
      <c r="D67" s="351">
        <v>1.06</v>
      </c>
      <c r="E67" s="249"/>
    </row>
    <row r="68" spans="2:5" ht="15" customHeight="1" x14ac:dyDescent="0.2">
      <c r="B68" s="250" t="s">
        <v>164</v>
      </c>
      <c r="C68" s="251" t="s">
        <v>75</v>
      </c>
      <c r="D68" s="351">
        <v>1.78</v>
      </c>
      <c r="E68" s="249"/>
    </row>
    <row r="69" spans="2:5" ht="15" customHeight="1" x14ac:dyDescent="0.2">
      <c r="B69" s="250" t="s">
        <v>108</v>
      </c>
      <c r="C69" s="251" t="s">
        <v>75</v>
      </c>
      <c r="D69" s="351">
        <v>0.23</v>
      </c>
      <c r="E69" s="249"/>
    </row>
    <row r="70" spans="2:5" ht="15" customHeight="1" x14ac:dyDescent="0.2">
      <c r="B70" s="250" t="s">
        <v>161</v>
      </c>
      <c r="C70" s="251" t="s">
        <v>75</v>
      </c>
      <c r="D70" s="351">
        <v>0.55000000000000004</v>
      </c>
      <c r="E70" s="249"/>
    </row>
    <row r="71" spans="2:5" ht="15" customHeight="1" x14ac:dyDescent="0.2">
      <c r="B71" s="250" t="s">
        <v>242</v>
      </c>
      <c r="C71" s="251" t="s">
        <v>75</v>
      </c>
      <c r="D71" s="351">
        <v>0.67</v>
      </c>
      <c r="E71" s="249"/>
    </row>
    <row r="72" spans="2:5" ht="15" customHeight="1" x14ac:dyDescent="0.2">
      <c r="B72" s="250" t="s">
        <v>243</v>
      </c>
      <c r="C72" s="251" t="s">
        <v>75</v>
      </c>
      <c r="D72" s="350">
        <v>0.67</v>
      </c>
      <c r="E72" s="249"/>
    </row>
    <row r="73" spans="2:5" ht="15" customHeight="1" x14ac:dyDescent="0.2">
      <c r="B73" s="250"/>
      <c r="C73" s="251"/>
      <c r="D73" s="350"/>
      <c r="E73" s="249"/>
    </row>
    <row r="74" spans="2:5" ht="15" customHeight="1" x14ac:dyDescent="0.2">
      <c r="B74" s="244" t="s">
        <v>373</v>
      </c>
      <c r="C74" s="258"/>
      <c r="D74" s="387"/>
      <c r="E74" s="249"/>
    </row>
    <row r="75" spans="2:5" ht="15" customHeight="1" x14ac:dyDescent="0.2">
      <c r="B75" s="256" t="s">
        <v>380</v>
      </c>
      <c r="C75" s="254" t="s">
        <v>74</v>
      </c>
      <c r="D75" s="388">
        <v>20</v>
      </c>
      <c r="E75" s="249"/>
    </row>
    <row r="76" spans="2:5" ht="15" customHeight="1" x14ac:dyDescent="0.2">
      <c r="B76" s="256" t="s">
        <v>374</v>
      </c>
      <c r="C76" s="254" t="s">
        <v>74</v>
      </c>
      <c r="D76" s="388">
        <v>16</v>
      </c>
      <c r="E76" s="249"/>
    </row>
    <row r="77" spans="2:5" ht="15" customHeight="1" x14ac:dyDescent="0.2">
      <c r="B77" s="256" t="s">
        <v>379</v>
      </c>
      <c r="C77" s="254" t="s">
        <v>74</v>
      </c>
      <c r="D77" s="388">
        <v>17</v>
      </c>
      <c r="E77" s="249"/>
    </row>
    <row r="78" spans="2:5" ht="15" customHeight="1" x14ac:dyDescent="0.2">
      <c r="B78" s="256" t="s">
        <v>375</v>
      </c>
      <c r="C78" s="254" t="s">
        <v>74</v>
      </c>
      <c r="D78" s="388">
        <v>22</v>
      </c>
      <c r="E78" s="249"/>
    </row>
    <row r="79" spans="2:5" ht="15" customHeight="1" x14ac:dyDescent="0.2">
      <c r="B79" s="256" t="s">
        <v>376</v>
      </c>
      <c r="C79" s="254" t="s">
        <v>74</v>
      </c>
      <c r="D79" s="388">
        <v>22</v>
      </c>
      <c r="E79" s="249"/>
    </row>
    <row r="80" spans="2:5" ht="15" customHeight="1" x14ac:dyDescent="0.2">
      <c r="B80" s="256" t="s">
        <v>203</v>
      </c>
      <c r="C80" s="254" t="s">
        <v>74</v>
      </c>
      <c r="D80" s="388">
        <v>22</v>
      </c>
      <c r="E80" s="249"/>
    </row>
    <row r="81" spans="2:5" ht="15" customHeight="1" x14ac:dyDescent="0.2">
      <c r="B81" s="250"/>
      <c r="C81" s="251"/>
      <c r="D81" s="248"/>
      <c r="E81" s="249"/>
    </row>
    <row r="82" spans="2:5" ht="15" customHeight="1" x14ac:dyDescent="0.2">
      <c r="B82" s="244" t="s">
        <v>274</v>
      </c>
      <c r="C82" s="251"/>
      <c r="D82" s="248"/>
      <c r="E82" s="249"/>
    </row>
    <row r="83" spans="2:5" ht="15" customHeight="1" x14ac:dyDescent="0.2">
      <c r="B83" s="250" t="s">
        <v>283</v>
      </c>
      <c r="C83" s="251" t="s">
        <v>74</v>
      </c>
      <c r="D83" s="350">
        <v>18.5</v>
      </c>
      <c r="E83" s="249"/>
    </row>
    <row r="84" spans="2:5" ht="15" customHeight="1" x14ac:dyDescent="0.2">
      <c r="B84" s="250"/>
      <c r="C84" s="251"/>
      <c r="D84" s="248"/>
      <c r="E84" s="249"/>
    </row>
    <row r="85" spans="2:5" s="48" customFormat="1" ht="15" customHeight="1" x14ac:dyDescent="0.2">
      <c r="B85" s="244" t="s">
        <v>286</v>
      </c>
      <c r="C85" s="254"/>
      <c r="D85" s="248"/>
      <c r="E85" s="255"/>
    </row>
    <row r="86" spans="2:5" s="48" customFormat="1" ht="15" customHeight="1" x14ac:dyDescent="0.2">
      <c r="B86" s="256" t="s">
        <v>287</v>
      </c>
      <c r="C86" s="254" t="s">
        <v>74</v>
      </c>
      <c r="D86" s="350">
        <v>0</v>
      </c>
      <c r="E86" s="255"/>
    </row>
    <row r="87" spans="2:5" s="48" customFormat="1" ht="15" customHeight="1" x14ac:dyDescent="0.2">
      <c r="B87" s="256"/>
      <c r="C87" s="254"/>
      <c r="D87" s="248"/>
      <c r="E87" s="255"/>
    </row>
    <row r="88" spans="2:5" s="48" customFormat="1" ht="15" customHeight="1" x14ac:dyDescent="0.2">
      <c r="B88" s="244" t="s">
        <v>281</v>
      </c>
      <c r="C88" s="254"/>
      <c r="D88" s="248"/>
      <c r="E88" s="255"/>
    </row>
    <row r="89" spans="2:5" s="48" customFormat="1" ht="15" customHeight="1" x14ac:dyDescent="0.2">
      <c r="B89" s="256" t="s">
        <v>282</v>
      </c>
      <c r="C89" s="254" t="s">
        <v>74</v>
      </c>
      <c r="D89" s="350">
        <v>5.5</v>
      </c>
      <c r="E89" s="255"/>
    </row>
    <row r="90" spans="2:5" s="48" customFormat="1" ht="15" customHeight="1" x14ac:dyDescent="0.2">
      <c r="B90" s="256"/>
      <c r="C90" s="254"/>
      <c r="D90" s="248"/>
      <c r="E90" s="255"/>
    </row>
    <row r="91" spans="2:5" s="48" customFormat="1" ht="15" customHeight="1" x14ac:dyDescent="0.2">
      <c r="B91" s="244" t="s">
        <v>406</v>
      </c>
      <c r="C91" s="258" t="s">
        <v>9</v>
      </c>
      <c r="D91" s="353">
        <v>0.05</v>
      </c>
      <c r="E91" s="255"/>
    </row>
    <row r="92" spans="2:5" s="48" customFormat="1" ht="15" customHeight="1" x14ac:dyDescent="0.2">
      <c r="B92" s="256"/>
      <c r="C92" s="254"/>
      <c r="D92" s="248"/>
      <c r="E92" s="255"/>
    </row>
    <row r="93" spans="2:5" ht="15" customHeight="1" x14ac:dyDescent="0.2">
      <c r="B93" s="257" t="s">
        <v>7</v>
      </c>
      <c r="C93" s="258"/>
      <c r="D93" s="248"/>
      <c r="E93" s="249"/>
    </row>
    <row r="94" spans="2:5" ht="15" customHeight="1" x14ac:dyDescent="0.2">
      <c r="B94" s="250" t="s">
        <v>8</v>
      </c>
      <c r="C94" s="258" t="s">
        <v>9</v>
      </c>
      <c r="D94" s="353">
        <v>0.05</v>
      </c>
      <c r="E94" s="249"/>
    </row>
    <row r="95" spans="2:5" ht="15" customHeight="1" x14ac:dyDescent="0.2">
      <c r="B95" s="259" t="s">
        <v>10</v>
      </c>
      <c r="C95" s="260" t="s">
        <v>9</v>
      </c>
      <c r="D95" s="354">
        <v>5.7500000000000002E-2</v>
      </c>
      <c r="E95" s="261"/>
    </row>
    <row r="96" spans="2:5" ht="15" customHeight="1" x14ac:dyDescent="0.2">
      <c r="B96" s="27" t="s">
        <v>284</v>
      </c>
    </row>
    <row r="97" spans="2:5" ht="15" customHeight="1" x14ac:dyDescent="0.2">
      <c r="B97" s="339" t="s">
        <v>377</v>
      </c>
      <c r="E97" s="341"/>
    </row>
    <row r="98" spans="2:5" ht="15" customHeight="1" x14ac:dyDescent="0.2">
      <c r="B98" s="339" t="s">
        <v>378</v>
      </c>
      <c r="E98" s="341"/>
    </row>
    <row r="99" spans="2:5" ht="15" customHeight="1" x14ac:dyDescent="0.2"/>
    <row r="100" spans="2:5" ht="15" customHeight="1" x14ac:dyDescent="0.2"/>
    <row r="101" spans="2:5" ht="15" customHeight="1" x14ac:dyDescent="0.2"/>
    <row r="102" spans="2:5" ht="15" customHeight="1" x14ac:dyDescent="0.2"/>
    <row r="103" spans="2:5" ht="15" customHeight="1" x14ac:dyDescent="0.2"/>
    <row r="104" spans="2:5" ht="15" customHeight="1" x14ac:dyDescent="0.2"/>
    <row r="105" spans="2:5" ht="15" customHeight="1" x14ac:dyDescent="0.2"/>
    <row r="106" spans="2:5" ht="15" customHeight="1" x14ac:dyDescent="0.2"/>
    <row r="107" spans="2:5" ht="15" customHeight="1" x14ac:dyDescent="0.2"/>
    <row r="108" spans="2:5" ht="15" customHeight="1" x14ac:dyDescent="0.2"/>
    <row r="109" spans="2:5" ht="15" customHeight="1" x14ac:dyDescent="0.2"/>
    <row r="110" spans="2:5" ht="15" customHeight="1" x14ac:dyDescent="0.2"/>
    <row r="111" spans="2:5" ht="15" customHeight="1" x14ac:dyDescent="0.2"/>
    <row r="112" spans="2:5"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sheetData>
  <mergeCells count="7">
    <mergeCell ref="B9:E9"/>
    <mergeCell ref="B8:E8"/>
    <mergeCell ref="B2:I2"/>
    <mergeCell ref="B3:I3"/>
    <mergeCell ref="B4:I4"/>
    <mergeCell ref="B5:I5"/>
    <mergeCell ref="B6:I6"/>
  </mergeCells>
  <phoneticPr fontId="5" type="noConversion"/>
  <printOptions horizontalCentered="1"/>
  <pageMargins left="0.75" right="0.75" top="1" bottom="1" header="0" footer="0.5"/>
  <pageSetup scale="86" fitToHeight="2" orientation="portrait" r:id="rId1"/>
  <headerFooter alignWithMargins="0">
    <oddFooter>&amp;L&amp;A&amp;C&amp;F&amp;R&amp;D</oddFooter>
  </headerFooter>
  <rowBreaks count="1" manualBreakCount="1">
    <brk id="46" min="1" max="4"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G160"/>
  <sheetViews>
    <sheetView zoomScaleNormal="100" workbookViewId="0"/>
  </sheetViews>
  <sheetFormatPr defaultColWidth="8.7109375" defaultRowHeight="12.75" x14ac:dyDescent="0.2"/>
  <cols>
    <col min="1" max="1" width="3.140625" style="48" customWidth="1"/>
    <col min="2" max="2" width="28" style="44" customWidth="1"/>
    <col min="3" max="3" width="4.28515625" style="44" customWidth="1"/>
    <col min="4" max="4" width="11.28515625" style="43" customWidth="1"/>
    <col min="5" max="5" width="2.28515625" style="44" customWidth="1"/>
    <col min="6" max="6" width="10.7109375" style="45" customWidth="1"/>
    <col min="7" max="7" width="2.28515625" style="44" customWidth="1"/>
    <col min="8" max="8" width="10.7109375" style="43" customWidth="1"/>
    <col min="9" max="9" width="9.42578125" style="44" customWidth="1"/>
    <col min="10" max="10" width="23.7109375" style="109" customWidth="1"/>
    <col min="11" max="11" width="3.28515625" style="44" hidden="1" customWidth="1"/>
    <col min="12" max="33" width="8.7109375" style="48" customWidth="1"/>
    <col min="34" max="16384" width="8.7109375" style="44"/>
  </cols>
  <sheetData>
    <row r="1" spans="1:33" s="48" customFormat="1" x14ac:dyDescent="0.2">
      <c r="D1" s="49"/>
      <c r="F1" s="50"/>
      <c r="H1" s="49"/>
    </row>
    <row r="2" spans="1:33" s="48" customFormat="1" ht="18" customHeight="1" x14ac:dyDescent="0.2">
      <c r="B2" s="514" t="s">
        <v>299</v>
      </c>
      <c r="C2" s="515"/>
      <c r="D2" s="515"/>
      <c r="E2" s="515"/>
      <c r="F2" s="515"/>
      <c r="G2" s="515"/>
      <c r="H2" s="515"/>
      <c r="I2" s="515"/>
      <c r="J2" s="49"/>
      <c r="K2" s="339"/>
    </row>
    <row r="3" spans="1:33" s="48" customFormat="1" x14ac:dyDescent="0.2">
      <c r="B3" s="516" t="s">
        <v>366</v>
      </c>
      <c r="C3" s="516"/>
      <c r="D3" s="516"/>
      <c r="E3" s="516"/>
      <c r="F3" s="516"/>
      <c r="G3" s="516"/>
      <c r="H3" s="516"/>
      <c r="I3" s="516"/>
      <c r="J3" s="49"/>
      <c r="K3" s="339"/>
    </row>
    <row r="4" spans="1:33" s="48" customFormat="1" x14ac:dyDescent="0.2">
      <c r="B4" s="517" t="s">
        <v>367</v>
      </c>
      <c r="C4" s="518"/>
      <c r="D4" s="518"/>
      <c r="E4" s="518"/>
      <c r="F4" s="518"/>
      <c r="G4" s="518"/>
      <c r="H4" s="518"/>
      <c r="I4" s="518"/>
      <c r="J4" s="49"/>
      <c r="K4" s="339"/>
    </row>
    <row r="5" spans="1:33" s="48" customFormat="1" x14ac:dyDescent="0.2">
      <c r="B5" s="519" t="s">
        <v>368</v>
      </c>
      <c r="C5" s="519"/>
      <c r="D5" s="519"/>
      <c r="E5" s="519"/>
      <c r="F5" s="519"/>
      <c r="G5" s="519"/>
      <c r="H5" s="519"/>
      <c r="I5" s="519"/>
      <c r="J5" s="49"/>
      <c r="K5" s="339"/>
    </row>
    <row r="6" spans="1:33" s="48" customFormat="1" x14ac:dyDescent="0.2">
      <c r="B6" s="520" t="s">
        <v>369</v>
      </c>
      <c r="C6" s="521"/>
      <c r="D6" s="521"/>
      <c r="E6" s="521"/>
      <c r="F6" s="521"/>
      <c r="G6" s="521"/>
      <c r="H6" s="521"/>
      <c r="I6" s="521"/>
      <c r="J6" s="49"/>
      <c r="K6" s="339"/>
    </row>
    <row r="7" spans="1:33" s="48" customFormat="1" ht="18" customHeight="1" x14ac:dyDescent="0.2">
      <c r="D7" s="49"/>
      <c r="F7" s="50"/>
      <c r="H7" s="49"/>
    </row>
    <row r="8" spans="1:33" s="52" customFormat="1" ht="31.5" customHeight="1" x14ac:dyDescent="0.25">
      <c r="A8" s="51"/>
      <c r="B8" s="534" t="s">
        <v>345</v>
      </c>
      <c r="C8" s="535"/>
      <c r="D8" s="535"/>
      <c r="E8" s="535"/>
      <c r="F8" s="535"/>
      <c r="G8" s="535"/>
      <c r="H8" s="535"/>
      <c r="I8" s="535"/>
      <c r="J8" s="535"/>
      <c r="K8" s="535"/>
      <c r="L8" s="51"/>
      <c r="M8" s="51"/>
      <c r="N8" s="51"/>
      <c r="O8" s="51"/>
      <c r="P8" s="51"/>
      <c r="Q8" s="51"/>
      <c r="R8" s="51"/>
      <c r="S8" s="51"/>
      <c r="T8" s="51"/>
      <c r="U8" s="51"/>
      <c r="V8" s="51"/>
      <c r="W8" s="51"/>
      <c r="X8" s="51"/>
      <c r="Y8" s="51"/>
      <c r="Z8" s="51"/>
      <c r="AA8" s="51"/>
      <c r="AB8" s="51"/>
      <c r="AC8" s="51"/>
      <c r="AD8" s="51"/>
      <c r="AE8" s="51"/>
      <c r="AF8" s="51"/>
      <c r="AG8" s="51"/>
    </row>
    <row r="9" spans="1:33" s="54" customFormat="1" ht="3.75" customHeight="1" x14ac:dyDescent="0.2">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4.25" x14ac:dyDescent="0.2">
      <c r="A10" s="53"/>
      <c r="B10" s="55"/>
      <c r="C10" s="55"/>
      <c r="D10" s="56" t="s">
        <v>189</v>
      </c>
      <c r="E10" s="56"/>
      <c r="F10" s="57"/>
      <c r="G10" s="56"/>
      <c r="H10" s="56" t="s">
        <v>190</v>
      </c>
      <c r="I10" s="56"/>
      <c r="J10" s="58" t="s">
        <v>191</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4.25" x14ac:dyDescent="0.2">
      <c r="A11" s="53"/>
      <c r="B11" s="60" t="s">
        <v>192</v>
      </c>
      <c r="C11" s="55"/>
      <c r="D11" s="56" t="s">
        <v>193</v>
      </c>
      <c r="E11" s="56"/>
      <c r="F11" s="57" t="s">
        <v>194</v>
      </c>
      <c r="G11" s="56"/>
      <c r="H11" s="56" t="s">
        <v>307</v>
      </c>
      <c r="I11" s="56"/>
      <c r="J11" s="58" t="s">
        <v>195</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
      <c r="B12" s="61"/>
      <c r="C12" s="62"/>
      <c r="D12" s="61"/>
      <c r="E12" s="62"/>
      <c r="F12" s="63"/>
      <c r="G12" s="62"/>
      <c r="H12" s="61"/>
      <c r="I12" s="62"/>
      <c r="J12" s="64"/>
      <c r="K12" s="65"/>
    </row>
    <row r="13" spans="1:33" x14ac:dyDescent="0.2">
      <c r="B13" s="5" t="s">
        <v>196</v>
      </c>
      <c r="C13" s="66"/>
      <c r="D13" s="67"/>
      <c r="E13" s="66"/>
      <c r="F13" s="68"/>
      <c r="G13" s="66"/>
      <c r="H13" s="67"/>
      <c r="I13" s="66"/>
      <c r="J13" s="69"/>
    </row>
    <row r="14" spans="1:33" x14ac:dyDescent="0.2">
      <c r="B14" s="70" t="s">
        <v>182</v>
      </c>
      <c r="C14" s="71"/>
      <c r="D14" s="363">
        <f>Summary!D16</f>
        <v>80</v>
      </c>
      <c r="E14" s="71"/>
      <c r="F14" s="72" t="s">
        <v>183</v>
      </c>
      <c r="G14" s="71"/>
      <c r="H14" s="364">
        <f>Summary!E16</f>
        <v>3.61</v>
      </c>
      <c r="I14" s="71"/>
      <c r="J14" s="73">
        <f>D14*H14</f>
        <v>288.8</v>
      </c>
      <c r="K14" s="74"/>
      <c r="M14" s="533"/>
      <c r="N14" s="533"/>
      <c r="O14" s="533"/>
      <c r="P14" s="533"/>
      <c r="Q14" s="533"/>
    </row>
    <row r="15" spans="1:33" x14ac:dyDescent="0.2">
      <c r="B15" s="71"/>
      <c r="C15" s="71"/>
      <c r="D15" s="76"/>
      <c r="E15" s="71"/>
      <c r="F15" s="77"/>
      <c r="G15" s="71"/>
      <c r="H15" s="78"/>
      <c r="I15" s="71"/>
      <c r="J15" s="73"/>
      <c r="K15" s="74"/>
      <c r="M15" s="532"/>
      <c r="N15" s="532"/>
      <c r="O15" s="532"/>
      <c r="P15" s="532"/>
      <c r="Q15" s="532"/>
      <c r="R15" s="532"/>
    </row>
    <row r="16" spans="1:33" x14ac:dyDescent="0.2">
      <c r="B16" s="5" t="s">
        <v>176</v>
      </c>
      <c r="C16" s="66"/>
      <c r="D16" s="67"/>
      <c r="E16" s="66"/>
      <c r="F16" s="68"/>
      <c r="G16" s="66"/>
      <c r="H16" s="79"/>
      <c r="I16" s="66"/>
      <c r="J16" s="80"/>
    </row>
    <row r="17" spans="2:13" ht="5.0999999999999996" customHeight="1" x14ac:dyDescent="0.2">
      <c r="B17" s="66"/>
      <c r="C17" s="66"/>
      <c r="D17" s="67"/>
      <c r="E17" s="66"/>
      <c r="F17" s="68"/>
      <c r="G17" s="66"/>
      <c r="H17" s="79"/>
      <c r="I17" s="66"/>
      <c r="J17" s="80"/>
    </row>
    <row r="18" spans="2:13" ht="13.5" customHeight="1" x14ac:dyDescent="0.25">
      <c r="B18" s="66" t="s">
        <v>197</v>
      </c>
      <c r="C18" s="66"/>
      <c r="D18" s="81"/>
      <c r="E18" s="66"/>
      <c r="F18" s="68"/>
      <c r="G18" s="66"/>
      <c r="H18" s="79"/>
      <c r="I18" s="66"/>
      <c r="J18" s="422">
        <f>SUM(J19:J19)</f>
        <v>23.400000000000002</v>
      </c>
    </row>
    <row r="19" spans="2:13" x14ac:dyDescent="0.2">
      <c r="B19" s="39" t="s">
        <v>184</v>
      </c>
      <c r="C19" s="66"/>
      <c r="D19" s="358">
        <v>90</v>
      </c>
      <c r="E19" s="66"/>
      <c r="F19" s="84" t="s">
        <v>73</v>
      </c>
      <c r="G19" s="66"/>
      <c r="H19" s="365">
        <f>Wheat</f>
        <v>0.26</v>
      </c>
      <c r="I19" s="66"/>
      <c r="J19" s="80">
        <f>D19*H19</f>
        <v>23.400000000000002</v>
      </c>
    </row>
    <row r="20" spans="2:13" ht="7.5" customHeight="1" x14ac:dyDescent="0.2">
      <c r="B20" s="66"/>
      <c r="C20" s="66"/>
      <c r="D20" s="66"/>
      <c r="E20" s="66"/>
      <c r="F20" s="66"/>
      <c r="G20" s="66"/>
      <c r="H20" s="66"/>
      <c r="I20" s="66"/>
      <c r="J20" s="80"/>
    </row>
    <row r="21" spans="2:13" x14ac:dyDescent="0.2">
      <c r="B21" s="66" t="s">
        <v>198</v>
      </c>
      <c r="C21" s="66"/>
      <c r="D21" s="66"/>
      <c r="E21" s="66"/>
      <c r="F21" s="68"/>
      <c r="G21" s="66"/>
      <c r="H21" s="41"/>
      <c r="I21" s="66"/>
      <c r="J21" s="422">
        <f>SUM(J22:J25)</f>
        <v>76.399999999999991</v>
      </c>
      <c r="M21" s="86"/>
    </row>
    <row r="22" spans="2:13" x14ac:dyDescent="0.2">
      <c r="B22" s="39" t="s">
        <v>80</v>
      </c>
      <c r="C22" s="66"/>
      <c r="D22" s="358">
        <v>110</v>
      </c>
      <c r="E22" s="66"/>
      <c r="F22" s="84" t="s">
        <v>73</v>
      </c>
      <c r="G22" s="66"/>
      <c r="H22" s="365">
        <f>Nitrogen</f>
        <v>0.59</v>
      </c>
      <c r="I22" s="66"/>
      <c r="J22" s="87">
        <f>D22*H22</f>
        <v>64.899999999999991</v>
      </c>
    </row>
    <row r="23" spans="2:13" x14ac:dyDescent="0.2">
      <c r="B23" s="39" t="s">
        <v>81</v>
      </c>
      <c r="C23" s="66"/>
      <c r="D23" s="358">
        <v>5</v>
      </c>
      <c r="E23" s="66"/>
      <c r="F23" s="84" t="s">
        <v>73</v>
      </c>
      <c r="G23" s="66"/>
      <c r="H23" s="365">
        <f>Phosphorous</f>
        <v>0.71</v>
      </c>
      <c r="I23" s="66"/>
      <c r="J23" s="87">
        <f>D23*H23</f>
        <v>3.55</v>
      </c>
    </row>
    <row r="24" spans="2:13" x14ac:dyDescent="0.2">
      <c r="B24" s="39" t="s">
        <v>217</v>
      </c>
      <c r="C24" s="66"/>
      <c r="D24" s="358">
        <v>15</v>
      </c>
      <c r="E24" s="66"/>
      <c r="F24" s="84" t="s">
        <v>73</v>
      </c>
      <c r="G24" s="66"/>
      <c r="H24" s="365">
        <f>Sulfur</f>
        <v>0.53</v>
      </c>
      <c r="I24" s="66"/>
      <c r="J24" s="80">
        <f>D24*H24</f>
        <v>7.95</v>
      </c>
    </row>
    <row r="25" spans="2:13" x14ac:dyDescent="0.2">
      <c r="B25" s="39"/>
      <c r="C25" s="66"/>
      <c r="D25" s="358"/>
      <c r="E25" s="66"/>
      <c r="F25" s="84"/>
      <c r="G25" s="66"/>
      <c r="H25" s="365"/>
      <c r="I25" s="66"/>
      <c r="J25" s="80">
        <f>D25*H25</f>
        <v>0</v>
      </c>
    </row>
    <row r="26" spans="2:13" ht="5.0999999999999996" customHeight="1" x14ac:dyDescent="0.2">
      <c r="B26" s="66"/>
      <c r="C26" s="66"/>
      <c r="D26" s="66"/>
      <c r="E26" s="66"/>
      <c r="F26" s="66"/>
      <c r="G26" s="66"/>
      <c r="H26" s="66"/>
      <c r="I26" s="66"/>
      <c r="J26" s="87"/>
    </row>
    <row r="27" spans="2:13" x14ac:dyDescent="0.2">
      <c r="B27" s="66" t="s">
        <v>199</v>
      </c>
      <c r="C27" s="66"/>
      <c r="D27" s="66"/>
      <c r="E27" s="66"/>
      <c r="F27" s="68"/>
      <c r="G27" s="66"/>
      <c r="H27" s="41"/>
      <c r="I27" s="66"/>
      <c r="J27" s="423">
        <f>SUM(J28:J35)</f>
        <v>44.118499999999997</v>
      </c>
    </row>
    <row r="28" spans="2:13" x14ac:dyDescent="0.2">
      <c r="B28" s="39" t="s">
        <v>106</v>
      </c>
      <c r="C28" s="66"/>
      <c r="D28" s="358">
        <v>36</v>
      </c>
      <c r="E28" s="66"/>
      <c r="F28" s="84" t="s">
        <v>75</v>
      </c>
      <c r="G28" s="66"/>
      <c r="H28" s="365">
        <f>Roundup</f>
        <v>0.18</v>
      </c>
      <c r="I28" s="66"/>
      <c r="J28" s="87">
        <f t="shared" ref="J28:J35" si="0">D28*H28</f>
        <v>6.4799999999999995</v>
      </c>
    </row>
    <row r="29" spans="2:13" x14ac:dyDescent="0.2">
      <c r="B29" s="39" t="s">
        <v>85</v>
      </c>
      <c r="C29" s="66"/>
      <c r="D29" s="358">
        <v>3.4</v>
      </c>
      <c r="E29" s="66"/>
      <c r="F29" s="84" t="s">
        <v>73</v>
      </c>
      <c r="G29" s="66"/>
      <c r="H29" s="365">
        <f>AmSulf</f>
        <v>0.22</v>
      </c>
      <c r="I29" s="66"/>
      <c r="J29" s="87">
        <f t="shared" si="0"/>
        <v>0.748</v>
      </c>
      <c r="L29" s="421"/>
    </row>
    <row r="30" spans="2:13" x14ac:dyDescent="0.2">
      <c r="B30" s="39" t="s">
        <v>187</v>
      </c>
      <c r="C30" s="66"/>
      <c r="D30" s="358">
        <v>3</v>
      </c>
      <c r="E30" s="66"/>
      <c r="F30" s="84" t="s">
        <v>75</v>
      </c>
      <c r="G30" s="66"/>
      <c r="H30" s="365">
        <f>M</f>
        <v>0.17</v>
      </c>
      <c r="I30" s="66"/>
      <c r="J30" s="87">
        <f t="shared" si="0"/>
        <v>0.51</v>
      </c>
    </row>
    <row r="31" spans="2:13" x14ac:dyDescent="0.2">
      <c r="B31" s="39" t="s">
        <v>86</v>
      </c>
      <c r="C31" s="66"/>
      <c r="D31" s="358">
        <v>4.75</v>
      </c>
      <c r="E31" s="66"/>
      <c r="F31" s="84" t="s">
        <v>75</v>
      </c>
      <c r="G31" s="66"/>
      <c r="H31" s="365">
        <f>Osprey</f>
        <v>4.3099999999999996</v>
      </c>
      <c r="I31" s="66"/>
      <c r="J31" s="87">
        <f t="shared" si="0"/>
        <v>20.472499999999997</v>
      </c>
    </row>
    <row r="32" spans="2:13" x14ac:dyDescent="0.2">
      <c r="B32" s="39" t="s">
        <v>87</v>
      </c>
      <c r="C32" s="66"/>
      <c r="D32" s="358">
        <v>22</v>
      </c>
      <c r="E32" s="66"/>
      <c r="F32" s="84" t="s">
        <v>75</v>
      </c>
      <c r="G32" s="66"/>
      <c r="H32" s="365">
        <f>StaraneSalvo</f>
        <v>0.67</v>
      </c>
      <c r="I32" s="66"/>
      <c r="J32" s="87">
        <f t="shared" si="0"/>
        <v>14.74</v>
      </c>
    </row>
    <row r="33" spans="2:10" x14ac:dyDescent="0.2">
      <c r="B33" s="39" t="s">
        <v>108</v>
      </c>
      <c r="C33" s="66"/>
      <c r="D33" s="358">
        <v>3.2</v>
      </c>
      <c r="E33" s="66"/>
      <c r="F33" s="84" t="s">
        <v>75</v>
      </c>
      <c r="G33" s="66"/>
      <c r="H33" s="365">
        <f>RPest</f>
        <v>0.23</v>
      </c>
      <c r="I33" s="66"/>
      <c r="J33" s="87">
        <f t="shared" si="0"/>
        <v>0.7360000000000001</v>
      </c>
    </row>
    <row r="34" spans="2:10" x14ac:dyDescent="0.2">
      <c r="B34" s="39" t="s">
        <v>88</v>
      </c>
      <c r="C34" s="66"/>
      <c r="D34" s="358">
        <v>1.6</v>
      </c>
      <c r="E34" s="66"/>
      <c r="F34" s="84" t="s">
        <v>75</v>
      </c>
      <c r="G34" s="66"/>
      <c r="H34" s="365">
        <f>BroxM</f>
        <v>0.27</v>
      </c>
      <c r="I34" s="66"/>
      <c r="J34" s="87">
        <f t="shared" si="0"/>
        <v>0.43200000000000005</v>
      </c>
    </row>
    <row r="35" spans="2:10" x14ac:dyDescent="0.2">
      <c r="B35" s="39"/>
      <c r="C35" s="66"/>
      <c r="D35" s="358"/>
      <c r="E35" s="66"/>
      <c r="F35" s="84"/>
      <c r="G35" s="66"/>
      <c r="H35" s="365"/>
      <c r="I35" s="66"/>
      <c r="J35" s="87">
        <f t="shared" si="0"/>
        <v>0</v>
      </c>
    </row>
    <row r="36" spans="2:10" ht="5.0999999999999996" customHeight="1" x14ac:dyDescent="0.2">
      <c r="B36" s="66"/>
      <c r="C36" s="66"/>
      <c r="D36" s="66"/>
      <c r="E36" s="66"/>
      <c r="F36" s="66"/>
      <c r="G36" s="66"/>
      <c r="H36" s="66"/>
      <c r="I36" s="66"/>
      <c r="J36" s="87"/>
    </row>
    <row r="37" spans="2:10" x14ac:dyDescent="0.2">
      <c r="B37" s="66" t="s">
        <v>163</v>
      </c>
      <c r="C37" s="66"/>
      <c r="D37" s="91"/>
      <c r="E37" s="66"/>
      <c r="F37" s="68"/>
      <c r="G37" s="66"/>
      <c r="H37" s="380"/>
      <c r="I37" s="66"/>
      <c r="J37" s="423">
        <f>SUM(J38:J39)</f>
        <v>28.045000000000002</v>
      </c>
    </row>
    <row r="38" spans="2:10" x14ac:dyDescent="0.2">
      <c r="B38" s="39" t="s">
        <v>164</v>
      </c>
      <c r="C38" s="66"/>
      <c r="D38" s="373">
        <v>14</v>
      </c>
      <c r="E38" s="66"/>
      <c r="F38" s="84" t="s">
        <v>75</v>
      </c>
      <c r="G38" s="66"/>
      <c r="H38" s="365">
        <f>Quilt</f>
        <v>1.78</v>
      </c>
      <c r="I38" s="66"/>
      <c r="J38" s="87">
        <f>D38*H38</f>
        <v>24.92</v>
      </c>
    </row>
    <row r="39" spans="2:10" x14ac:dyDescent="0.2">
      <c r="B39" s="39" t="s">
        <v>185</v>
      </c>
      <c r="C39" s="66"/>
      <c r="D39" s="373">
        <v>0.5</v>
      </c>
      <c r="E39" s="66"/>
      <c r="F39" s="84" t="s">
        <v>186</v>
      </c>
      <c r="G39" s="66"/>
      <c r="H39" s="365">
        <f>Syltac</f>
        <v>6.25</v>
      </c>
      <c r="I39" s="66"/>
      <c r="J39" s="87">
        <f>D39*H39</f>
        <v>3.125</v>
      </c>
    </row>
    <row r="40" spans="2:10" ht="5.25" customHeight="1" x14ac:dyDescent="0.2">
      <c r="B40" s="66"/>
      <c r="C40" s="66"/>
      <c r="D40" s="89"/>
      <c r="E40" s="66"/>
      <c r="F40" s="68"/>
      <c r="G40" s="66"/>
      <c r="H40" s="366"/>
      <c r="I40" s="66"/>
      <c r="J40" s="87"/>
    </row>
    <row r="41" spans="2:10" x14ac:dyDescent="0.2">
      <c r="B41" s="66" t="s">
        <v>306</v>
      </c>
      <c r="C41" s="66"/>
      <c r="D41" s="90"/>
      <c r="E41" s="66"/>
      <c r="F41" s="68"/>
      <c r="G41" s="66"/>
      <c r="H41" s="40"/>
      <c r="I41" s="66"/>
      <c r="J41" s="423">
        <f>SUM(J42:J46)</f>
        <v>37.124450704225353</v>
      </c>
    </row>
    <row r="42" spans="2:10" x14ac:dyDescent="0.2">
      <c r="B42" s="39" t="s">
        <v>156</v>
      </c>
      <c r="C42" s="66"/>
      <c r="D42" s="370">
        <f>'Machinery Costs'!$M$52</f>
        <v>5.125725352112676</v>
      </c>
      <c r="E42" s="66"/>
      <c r="F42" s="84" t="s">
        <v>145</v>
      </c>
      <c r="G42" s="66"/>
      <c r="H42" s="365">
        <f>Diesel</f>
        <v>2</v>
      </c>
      <c r="I42" s="66"/>
      <c r="J42" s="87">
        <f>D42*H42</f>
        <v>10.251450704225352</v>
      </c>
    </row>
    <row r="43" spans="2:10" ht="12.75" customHeight="1" x14ac:dyDescent="0.2">
      <c r="B43" s="109" t="s">
        <v>144</v>
      </c>
      <c r="C43" s="66"/>
      <c r="D43" s="290">
        <v>1</v>
      </c>
      <c r="E43" s="66"/>
      <c r="F43" s="291" t="s">
        <v>74</v>
      </c>
      <c r="G43" s="66"/>
      <c r="H43" s="367">
        <f>'Machinery Costs'!$I$52</f>
        <v>1.5950000000000002</v>
      </c>
      <c r="I43" s="66"/>
      <c r="J43" s="87">
        <f>D43*H43</f>
        <v>1.5950000000000002</v>
      </c>
    </row>
    <row r="44" spans="2:10" x14ac:dyDescent="0.2">
      <c r="B44" s="109" t="s">
        <v>82</v>
      </c>
      <c r="C44" s="66"/>
      <c r="D44" s="292">
        <v>1</v>
      </c>
      <c r="E44" s="66"/>
      <c r="F44" s="84" t="s">
        <v>74</v>
      </c>
      <c r="G44" s="66"/>
      <c r="H44" s="368">
        <f>'Machinery Costs'!$G$52</f>
        <v>10.366999999999999</v>
      </c>
      <c r="I44" s="66"/>
      <c r="J44" s="87">
        <f>D44*H44</f>
        <v>10.366999999999999</v>
      </c>
    </row>
    <row r="45" spans="2:10" x14ac:dyDescent="0.2">
      <c r="B45" s="109" t="s">
        <v>209</v>
      </c>
      <c r="C45" s="66"/>
      <c r="D45" s="370">
        <f>'Machinery Costs'!$L$52</f>
        <v>0.80599999999999994</v>
      </c>
      <c r="E45" s="66"/>
      <c r="F45" s="84" t="s">
        <v>393</v>
      </c>
      <c r="G45" s="66"/>
      <c r="H45" s="369">
        <f>Labor</f>
        <v>18.5</v>
      </c>
      <c r="I45" s="66"/>
      <c r="J45" s="87">
        <f>D45*H45</f>
        <v>14.911</v>
      </c>
    </row>
    <row r="46" spans="2:10" x14ac:dyDescent="0.2">
      <c r="B46" s="109"/>
      <c r="C46" s="66"/>
      <c r="D46" s="83"/>
      <c r="E46" s="66"/>
      <c r="F46" s="84"/>
      <c r="G46" s="66"/>
      <c r="H46" s="360"/>
      <c r="I46" s="66"/>
      <c r="J46" s="87">
        <f>D46*H46</f>
        <v>0</v>
      </c>
    </row>
    <row r="47" spans="2:10" ht="5.25" customHeight="1" x14ac:dyDescent="0.2">
      <c r="B47" s="66"/>
      <c r="C47" s="66"/>
      <c r="D47" s="67"/>
      <c r="E47" s="66"/>
      <c r="F47" s="68"/>
      <c r="G47" s="66"/>
      <c r="H47" s="79"/>
      <c r="I47" s="66"/>
      <c r="J47" s="87"/>
    </row>
    <row r="48" spans="2:10" x14ac:dyDescent="0.2">
      <c r="B48" s="66" t="s">
        <v>200</v>
      </c>
      <c r="C48" s="66"/>
      <c r="D48" s="90"/>
      <c r="E48" s="66"/>
      <c r="F48" s="68"/>
      <c r="G48" s="66"/>
      <c r="H48" s="79"/>
      <c r="I48" s="66"/>
      <c r="J48" s="423">
        <f>SUM(J49:J50)</f>
        <v>8.9499999999999993</v>
      </c>
    </row>
    <row r="49" spans="1:33" x14ac:dyDescent="0.2">
      <c r="B49" s="39" t="s">
        <v>166</v>
      </c>
      <c r="C49" s="66"/>
      <c r="D49" s="373">
        <v>1</v>
      </c>
      <c r="E49" s="66"/>
      <c r="F49" s="84" t="s">
        <v>74</v>
      </c>
      <c r="G49" s="66"/>
      <c r="H49" s="365">
        <f>Aerial</f>
        <v>8.9499999999999993</v>
      </c>
      <c r="I49" s="66"/>
      <c r="J49" s="87">
        <f>D49*H49</f>
        <v>8.9499999999999993</v>
      </c>
    </row>
    <row r="50" spans="1:33" x14ac:dyDescent="0.2">
      <c r="B50" s="39"/>
      <c r="C50" s="66"/>
      <c r="D50" s="361"/>
      <c r="E50" s="66"/>
      <c r="F50" s="84"/>
      <c r="G50" s="66"/>
      <c r="H50" s="362"/>
      <c r="I50" s="66"/>
      <c r="J50" s="87">
        <f>D50*H50</f>
        <v>0</v>
      </c>
    </row>
    <row r="51" spans="1:33" ht="5.25" customHeight="1" x14ac:dyDescent="0.2">
      <c r="B51" s="66"/>
      <c r="C51" s="66"/>
      <c r="D51" s="67"/>
      <c r="E51" s="66"/>
      <c r="F51" s="68"/>
      <c r="G51" s="66"/>
      <c r="H51" s="79"/>
      <c r="I51" s="66"/>
      <c r="J51" s="87"/>
    </row>
    <row r="52" spans="1:33" x14ac:dyDescent="0.2">
      <c r="B52" s="66" t="s">
        <v>201</v>
      </c>
      <c r="C52" s="66"/>
      <c r="D52" s="67"/>
      <c r="E52" s="66"/>
      <c r="F52" s="68"/>
      <c r="G52" s="66"/>
      <c r="H52" s="79"/>
      <c r="I52" s="66"/>
      <c r="J52" s="423">
        <f>SUM(J53:J55)</f>
        <v>20</v>
      </c>
    </row>
    <row r="53" spans="1:33" x14ac:dyDescent="0.2">
      <c r="B53" s="39" t="s">
        <v>266</v>
      </c>
      <c r="C53" s="66"/>
      <c r="D53" s="83">
        <v>1</v>
      </c>
      <c r="E53" s="66"/>
      <c r="F53" s="84" t="s">
        <v>74</v>
      </c>
      <c r="G53" s="66"/>
      <c r="H53" s="389">
        <f>SWWW</f>
        <v>20</v>
      </c>
      <c r="I53" s="66"/>
      <c r="J53" s="87">
        <f>D53*H53</f>
        <v>20</v>
      </c>
    </row>
    <row r="54" spans="1:33" x14ac:dyDescent="0.2">
      <c r="B54" s="39" t="s">
        <v>25</v>
      </c>
      <c r="C54" s="66"/>
      <c r="D54" s="305"/>
      <c r="E54" s="66"/>
      <c r="F54" s="84"/>
      <c r="G54" s="66"/>
      <c r="H54" s="306"/>
      <c r="I54" s="66"/>
      <c r="J54" s="87">
        <f>D54*H54</f>
        <v>0</v>
      </c>
    </row>
    <row r="55" spans="1:33" ht="12.75" customHeight="1" x14ac:dyDescent="0.2">
      <c r="B55" s="109"/>
      <c r="C55" s="66"/>
      <c r="D55" s="290"/>
      <c r="E55" s="66"/>
      <c r="F55" s="291"/>
      <c r="G55" s="66"/>
      <c r="H55" s="308"/>
      <c r="I55" s="66"/>
      <c r="J55" s="87">
        <f>D55*H55</f>
        <v>0</v>
      </c>
    </row>
    <row r="56" spans="1:33" ht="5.0999999999999996" customHeight="1" x14ac:dyDescent="0.2">
      <c r="B56" s="66"/>
      <c r="C56" s="66"/>
      <c r="D56" s="89"/>
      <c r="E56" s="66"/>
      <c r="F56" s="293"/>
      <c r="G56" s="66"/>
      <c r="H56" s="127"/>
      <c r="I56" s="66"/>
      <c r="J56" s="87"/>
    </row>
    <row r="57" spans="1:33" ht="14.25" x14ac:dyDescent="0.2">
      <c r="B57" s="66" t="s">
        <v>381</v>
      </c>
      <c r="C57" s="66"/>
      <c r="D57" s="67"/>
      <c r="E57" s="66"/>
      <c r="F57" s="68"/>
      <c r="G57" s="66"/>
      <c r="H57" s="67"/>
      <c r="I57" s="66"/>
      <c r="J57" s="80">
        <f>+(J18+J21+J27+J41+J48+J52)*operloan*0.75</f>
        <v>7.8747356514084501</v>
      </c>
    </row>
    <row r="58" spans="1:33" ht="5.25" customHeight="1" x14ac:dyDescent="0.2">
      <c r="B58" s="66"/>
      <c r="C58" s="66"/>
      <c r="D58" s="67"/>
      <c r="E58" s="66"/>
      <c r="F58" s="68"/>
      <c r="G58" s="66"/>
      <c r="H58" s="67"/>
      <c r="I58" s="66"/>
      <c r="J58" s="87"/>
    </row>
    <row r="59" spans="1:33" x14ac:dyDescent="0.2">
      <c r="B59" s="40" t="s">
        <v>177</v>
      </c>
      <c r="C59" s="40"/>
      <c r="D59" s="91"/>
      <c r="E59" s="40"/>
      <c r="F59" s="41"/>
      <c r="G59" s="40"/>
      <c r="H59" s="91"/>
      <c r="I59" s="40"/>
      <c r="J59" s="42">
        <f>SUM(J18:J57)-(J18+J21+J27+J41+J48+J52)</f>
        <v>273.95768635563383</v>
      </c>
    </row>
    <row r="60" spans="1:33" x14ac:dyDescent="0.2">
      <c r="B60" s="66" t="s">
        <v>178</v>
      </c>
      <c r="C60" s="66"/>
      <c r="D60" s="67"/>
      <c r="E60" s="66"/>
      <c r="F60" s="68"/>
      <c r="G60" s="66"/>
      <c r="H60" s="67"/>
      <c r="I60" s="66"/>
      <c r="J60" s="87">
        <f>J59/D14</f>
        <v>3.4244710794454227</v>
      </c>
    </row>
    <row r="61" spans="1:33" ht="5.25" customHeight="1" x14ac:dyDescent="0.2">
      <c r="B61" s="66"/>
      <c r="C61" s="66"/>
      <c r="D61" s="67"/>
      <c r="E61" s="66"/>
      <c r="F61" s="68"/>
      <c r="G61" s="66"/>
      <c r="H61" s="67"/>
      <c r="I61" s="66"/>
      <c r="J61" s="87"/>
    </row>
    <row r="62" spans="1:33" s="33" customFormat="1" hidden="1" x14ac:dyDescent="0.2">
      <c r="A62" s="32"/>
      <c r="B62" s="36" t="s">
        <v>99</v>
      </c>
      <c r="C62" s="36"/>
      <c r="D62" s="92"/>
      <c r="E62" s="36"/>
      <c r="F62" s="37"/>
      <c r="G62" s="36"/>
      <c r="H62" s="92"/>
      <c r="I62" s="36"/>
      <c r="J62" s="38">
        <f>J14-J59</f>
        <v>14.842313644366186</v>
      </c>
      <c r="L62" s="32"/>
      <c r="M62" s="32"/>
      <c r="N62" s="32"/>
      <c r="O62" s="32"/>
      <c r="P62" s="32"/>
      <c r="Q62" s="32"/>
      <c r="R62" s="32"/>
      <c r="S62" s="32"/>
      <c r="T62" s="32"/>
      <c r="U62" s="32"/>
      <c r="V62" s="32"/>
      <c r="W62" s="32"/>
      <c r="X62" s="32"/>
      <c r="Y62" s="32"/>
      <c r="Z62" s="32"/>
      <c r="AA62" s="32"/>
      <c r="AB62" s="32"/>
      <c r="AC62" s="32"/>
      <c r="AD62" s="32"/>
      <c r="AE62" s="32"/>
      <c r="AF62" s="32"/>
      <c r="AG62" s="32"/>
    </row>
    <row r="63" spans="1:33" ht="24.75" hidden="1" customHeight="1" x14ac:dyDescent="0.2">
      <c r="B63" s="5" t="s">
        <v>102</v>
      </c>
      <c r="C63" s="66"/>
      <c r="D63" s="67"/>
      <c r="E63" s="66"/>
      <c r="F63" s="68"/>
      <c r="G63" s="66"/>
      <c r="H63" s="67"/>
      <c r="I63" s="66"/>
      <c r="J63" s="87"/>
    </row>
    <row r="64" spans="1:33" hidden="1" x14ac:dyDescent="0.2">
      <c r="B64" s="528" t="s">
        <v>267</v>
      </c>
      <c r="C64" s="528"/>
      <c r="D64" s="528"/>
      <c r="E64" s="66"/>
      <c r="F64" s="68"/>
      <c r="G64" s="66"/>
      <c r="H64" s="382">
        <f>'Machinery Costs'!$C$52</f>
        <v>18.951999999999998</v>
      </c>
      <c r="I64" s="66"/>
      <c r="J64" s="87">
        <f>'Machinery Costs'!$C$52</f>
        <v>18.951999999999998</v>
      </c>
    </row>
    <row r="65" spans="1:33" hidden="1" x14ac:dyDescent="0.2">
      <c r="B65" s="528" t="s">
        <v>268</v>
      </c>
      <c r="C65" s="528"/>
      <c r="D65" s="528"/>
      <c r="E65" s="66"/>
      <c r="F65" s="68"/>
      <c r="G65" s="66"/>
      <c r="H65" s="382">
        <f>'Machinery Costs'!$D$52</f>
        <v>13.717000000000001</v>
      </c>
      <c r="I65" s="66"/>
      <c r="J65" s="87">
        <f>'Machinery Costs'!$D$52</f>
        <v>13.717000000000001</v>
      </c>
    </row>
    <row r="66" spans="1:33" hidden="1" x14ac:dyDescent="0.2">
      <c r="B66" s="528" t="s">
        <v>28</v>
      </c>
      <c r="C66" s="528"/>
      <c r="D66" s="528"/>
      <c r="E66" s="66"/>
      <c r="F66" s="68"/>
      <c r="G66" s="66"/>
      <c r="H66" s="382">
        <f>'Machinery Costs'!$E$52</f>
        <v>7.048</v>
      </c>
      <c r="I66" s="66"/>
      <c r="J66" s="87">
        <f>'Machinery Costs'!$E$52</f>
        <v>7.048</v>
      </c>
      <c r="L66" s="86">
        <f>SUM(J64:J66)</f>
        <v>39.716999999999999</v>
      </c>
    </row>
    <row r="67" spans="1:33" hidden="1" x14ac:dyDescent="0.2">
      <c r="B67" s="39" t="s">
        <v>113</v>
      </c>
      <c r="C67" s="66"/>
      <c r="D67" s="83">
        <v>1</v>
      </c>
      <c r="E67" s="66"/>
      <c r="F67" s="84" t="s">
        <v>74</v>
      </c>
      <c r="G67" s="66"/>
      <c r="H67" s="85">
        <f>+(D14*H14)*D69-(J21+J27+H53)*D69-J75</f>
        <v>43.432895000000002</v>
      </c>
      <c r="I67" s="66"/>
      <c r="J67" s="80">
        <f>H67</f>
        <v>43.432895000000002</v>
      </c>
    </row>
    <row r="68" spans="1:33" ht="12.75" hidden="1" customHeight="1" x14ac:dyDescent="0.2">
      <c r="B68" s="66" t="s">
        <v>103</v>
      </c>
      <c r="C68" s="66"/>
      <c r="D68" s="67"/>
      <c r="E68" s="66"/>
      <c r="F68" s="68"/>
      <c r="G68" s="66"/>
      <c r="H68" s="127"/>
      <c r="I68" s="66"/>
      <c r="J68" s="87"/>
    </row>
    <row r="69" spans="1:33" ht="12.75" hidden="1" customHeight="1" x14ac:dyDescent="0.2">
      <c r="B69" s="66" t="s">
        <v>104</v>
      </c>
      <c r="C69" s="66"/>
      <c r="D69" s="371">
        <f>+ownershare</f>
        <v>0.33</v>
      </c>
      <c r="E69" s="66"/>
      <c r="F69" s="68"/>
      <c r="G69" s="66"/>
      <c r="H69" s="79"/>
      <c r="I69" s="66"/>
      <c r="J69" s="87"/>
    </row>
    <row r="70" spans="1:33" ht="12.75" hidden="1" customHeight="1" x14ac:dyDescent="0.2">
      <c r="B70" s="66" t="s">
        <v>105</v>
      </c>
      <c r="C70" s="66"/>
      <c r="D70" s="371">
        <f>opershare</f>
        <v>0.67</v>
      </c>
      <c r="E70" s="66"/>
      <c r="F70" s="68"/>
      <c r="G70" s="66"/>
      <c r="H70" s="79"/>
      <c r="I70" s="66"/>
      <c r="J70" s="87"/>
    </row>
    <row r="71" spans="1:33" hidden="1" x14ac:dyDescent="0.2">
      <c r="B71" s="93"/>
      <c r="C71" s="93"/>
      <c r="D71" s="94"/>
      <c r="E71" s="93"/>
      <c r="F71" s="94"/>
      <c r="G71" s="66"/>
      <c r="H71" s="67"/>
      <c r="I71" s="66"/>
      <c r="J71" s="87"/>
    </row>
    <row r="72" spans="1:33" ht="14.25" hidden="1" x14ac:dyDescent="0.2">
      <c r="A72" s="339"/>
      <c r="B72" s="394" t="s">
        <v>384</v>
      </c>
      <c r="C72" s="93"/>
      <c r="D72" s="94"/>
      <c r="E72" s="93"/>
      <c r="F72" s="94"/>
      <c r="G72" s="66"/>
      <c r="H72" s="67"/>
      <c r="I72" s="66"/>
      <c r="J72" s="87">
        <f>(($J$18+$J$21+$J$27+$J$41+$J$48+$J$52+J37)*OH)</f>
        <v>11.901897535211269</v>
      </c>
      <c r="L72" s="339"/>
      <c r="M72" s="339"/>
      <c r="N72" s="339"/>
      <c r="O72" s="339"/>
      <c r="P72" s="339"/>
      <c r="Q72" s="339"/>
      <c r="R72" s="339"/>
      <c r="S72" s="339"/>
      <c r="T72" s="339"/>
      <c r="U72" s="339"/>
      <c r="V72" s="339"/>
      <c r="W72" s="339"/>
      <c r="X72" s="339"/>
      <c r="Y72" s="339"/>
      <c r="Z72" s="339"/>
      <c r="AA72" s="339"/>
      <c r="AB72" s="339"/>
      <c r="AC72" s="339"/>
      <c r="AD72" s="339"/>
      <c r="AE72" s="339"/>
      <c r="AF72" s="339"/>
      <c r="AG72" s="339"/>
    </row>
    <row r="73" spans="1:33" customFormat="1" ht="12.75" hidden="1" customHeight="1" x14ac:dyDescent="0.2">
      <c r="A73" s="27"/>
      <c r="B73" s="294" t="s">
        <v>288</v>
      </c>
      <c r="C73" s="93"/>
      <c r="D73" s="93"/>
      <c r="E73" s="93"/>
      <c r="F73" s="93"/>
      <c r="G73" s="6"/>
      <c r="H73" s="31"/>
      <c r="I73" s="6"/>
      <c r="J73" s="87">
        <f>cashrent</f>
        <v>0</v>
      </c>
      <c r="K73" s="27"/>
      <c r="L73" s="27"/>
      <c r="M73" s="27"/>
      <c r="N73" s="27"/>
      <c r="O73" s="27"/>
      <c r="P73" s="27"/>
      <c r="Q73" s="27"/>
      <c r="R73" s="27"/>
      <c r="S73" s="27"/>
      <c r="T73" s="27"/>
      <c r="U73" s="27"/>
      <c r="V73" s="27"/>
      <c r="W73" s="27"/>
      <c r="X73" s="27"/>
      <c r="Y73" s="27"/>
      <c r="Z73" s="27"/>
      <c r="AA73" s="27"/>
      <c r="AB73" s="27"/>
      <c r="AC73" s="27"/>
      <c r="AD73" s="27"/>
      <c r="AE73" s="27"/>
      <c r="AF73" s="27"/>
    </row>
    <row r="74" spans="1:33" customFormat="1" ht="12.75" hidden="1" customHeight="1" x14ac:dyDescent="0.2">
      <c r="A74" s="27"/>
      <c r="B74" s="295" t="s">
        <v>401</v>
      </c>
      <c r="C74" s="93"/>
      <c r="D74" s="93"/>
      <c r="E74" s="93"/>
      <c r="F74" s="93"/>
      <c r="G74" s="6"/>
      <c r="H74" s="31"/>
      <c r="I74" s="6"/>
      <c r="J74" s="87">
        <v>26</v>
      </c>
      <c r="K74" s="27"/>
      <c r="L74" s="27"/>
      <c r="M74" s="27"/>
      <c r="N74" s="27"/>
      <c r="O74" s="27"/>
      <c r="P74" s="27"/>
      <c r="Q74" s="27"/>
      <c r="R74" s="27"/>
      <c r="S74" s="27"/>
      <c r="T74" s="27"/>
      <c r="U74" s="27"/>
      <c r="V74" s="27"/>
      <c r="W74" s="27"/>
      <c r="X74" s="27"/>
      <c r="Y74" s="27"/>
      <c r="Z74" s="27"/>
      <c r="AA74" s="27"/>
      <c r="AB74" s="27"/>
      <c r="AC74" s="27"/>
      <c r="AD74" s="27"/>
      <c r="AE74" s="27"/>
      <c r="AF74" s="27"/>
    </row>
    <row r="75" spans="1:33" hidden="1" x14ac:dyDescent="0.2">
      <c r="B75" s="295" t="s">
        <v>143</v>
      </c>
      <c r="C75" s="121"/>
      <c r="D75" s="89"/>
      <c r="E75" s="66"/>
      <c r="F75" s="68"/>
      <c r="G75" s="66"/>
      <c r="H75" s="67"/>
      <c r="I75" s="66"/>
      <c r="J75" s="87">
        <f>landtax</f>
        <v>5.5</v>
      </c>
    </row>
    <row r="76" spans="1:33" ht="5.25" customHeight="1" x14ac:dyDescent="0.2">
      <c r="B76" s="66"/>
      <c r="C76" s="66"/>
      <c r="D76" s="67"/>
      <c r="E76" s="66"/>
      <c r="F76" s="68"/>
      <c r="G76" s="66"/>
      <c r="H76" s="67"/>
      <c r="I76" s="66"/>
      <c r="J76" s="87"/>
    </row>
    <row r="77" spans="1:33" x14ac:dyDescent="0.2">
      <c r="B77" s="40" t="s">
        <v>100</v>
      </c>
      <c r="C77" s="40"/>
      <c r="D77" s="91"/>
      <c r="E77" s="40"/>
      <c r="F77" s="41"/>
      <c r="G77" s="40"/>
      <c r="H77" s="91"/>
      <c r="I77" s="40"/>
      <c r="J77" s="42">
        <f>SUM(J63:J75)</f>
        <v>126.55179253521126</v>
      </c>
    </row>
    <row r="78" spans="1:33" x14ac:dyDescent="0.2">
      <c r="B78" s="66" t="s">
        <v>101</v>
      </c>
      <c r="C78" s="66"/>
      <c r="D78" s="67"/>
      <c r="E78" s="66"/>
      <c r="F78" s="68"/>
      <c r="G78" s="66"/>
      <c r="H78" s="67"/>
      <c r="I78" s="66"/>
      <c r="J78" s="87">
        <f>J77/D14</f>
        <v>1.5818974066901408</v>
      </c>
    </row>
    <row r="79" spans="1:33" x14ac:dyDescent="0.2">
      <c r="B79" s="66"/>
      <c r="C79" s="66"/>
      <c r="D79" s="67"/>
      <c r="E79" s="66"/>
      <c r="F79" s="68"/>
      <c r="G79" s="66"/>
      <c r="H79" s="67"/>
      <c r="I79" s="66"/>
      <c r="J79" s="87"/>
    </row>
    <row r="80" spans="1:33" x14ac:dyDescent="0.2">
      <c r="B80" s="40" t="s">
        <v>114</v>
      </c>
      <c r="C80" s="40"/>
      <c r="D80" s="91"/>
      <c r="E80" s="40"/>
      <c r="F80" s="41"/>
      <c r="G80" s="40"/>
      <c r="H80" s="91"/>
      <c r="I80" s="40"/>
      <c r="J80" s="42">
        <f>J59+J77</f>
        <v>400.50947889084512</v>
      </c>
    </row>
    <row r="81" spans="1:33" x14ac:dyDescent="0.2">
      <c r="B81" s="66" t="s">
        <v>170</v>
      </c>
      <c r="C81" s="66"/>
      <c r="D81" s="67"/>
      <c r="E81" s="66"/>
      <c r="F81" s="68"/>
      <c r="G81" s="66"/>
      <c r="H81" s="67"/>
      <c r="I81" s="66"/>
      <c r="J81" s="87">
        <f>J80/D14</f>
        <v>5.006368486135564</v>
      </c>
    </row>
    <row r="82" spans="1:33" x14ac:dyDescent="0.2">
      <c r="B82" s="66"/>
      <c r="C82" s="66"/>
      <c r="D82" s="67"/>
      <c r="E82" s="66"/>
      <c r="F82" s="68"/>
      <c r="G82" s="66"/>
      <c r="H82" s="67"/>
      <c r="I82" s="66"/>
      <c r="J82" s="87"/>
    </row>
    <row r="83" spans="1:33" s="33" customFormat="1" x14ac:dyDescent="0.2">
      <c r="A83" s="32"/>
      <c r="B83" s="40" t="s">
        <v>64</v>
      </c>
      <c r="C83" s="40"/>
      <c r="D83" s="91"/>
      <c r="E83" s="40"/>
      <c r="F83" s="41"/>
      <c r="G83" s="40"/>
      <c r="H83" s="91"/>
      <c r="I83" s="40"/>
      <c r="J83" s="42">
        <f>J14-J80</f>
        <v>-111.70947889084511</v>
      </c>
      <c r="L83" s="32"/>
      <c r="M83" s="32"/>
      <c r="N83" s="32"/>
      <c r="O83" s="32"/>
      <c r="P83" s="32"/>
      <c r="Q83" s="32"/>
      <c r="R83" s="32"/>
      <c r="S83" s="32"/>
      <c r="T83" s="32"/>
      <c r="U83" s="32"/>
      <c r="V83" s="32"/>
      <c r="W83" s="32"/>
      <c r="X83" s="32"/>
      <c r="Y83" s="32"/>
      <c r="Z83" s="32"/>
      <c r="AA83" s="32"/>
      <c r="AB83" s="32"/>
      <c r="AC83" s="32"/>
      <c r="AD83" s="32"/>
      <c r="AE83" s="32"/>
      <c r="AF83" s="32"/>
      <c r="AG83" s="32"/>
    </row>
    <row r="84" spans="1:33" x14ac:dyDescent="0.2">
      <c r="B84" s="62"/>
      <c r="C84" s="62"/>
      <c r="D84" s="61"/>
      <c r="E84" s="62"/>
      <c r="F84" s="63"/>
      <c r="G84" s="62"/>
      <c r="H84" s="61"/>
      <c r="I84" s="62"/>
      <c r="J84" s="95"/>
    </row>
    <row r="85" spans="1:33" x14ac:dyDescent="0.2">
      <c r="B85" s="96" t="s">
        <v>65</v>
      </c>
      <c r="C85" s="96"/>
      <c r="D85" s="97"/>
      <c r="E85" s="96"/>
      <c r="F85" s="98"/>
      <c r="G85" s="96"/>
      <c r="H85" s="97"/>
      <c r="I85" s="96"/>
      <c r="J85" s="96"/>
      <c r="K85" s="74"/>
    </row>
    <row r="86" spans="1:33" ht="14.25" x14ac:dyDescent="0.2">
      <c r="B86" s="307" t="s">
        <v>382</v>
      </c>
      <c r="C86" s="96"/>
      <c r="D86" s="97"/>
      <c r="E86" s="96"/>
      <c r="F86" s="98"/>
      <c r="G86" s="96"/>
      <c r="H86" s="97"/>
      <c r="I86" s="96"/>
      <c r="J86" s="96"/>
      <c r="K86" s="74"/>
    </row>
    <row r="87" spans="1:33" ht="14.25" x14ac:dyDescent="0.2">
      <c r="A87" s="339"/>
      <c r="B87" s="307" t="s">
        <v>383</v>
      </c>
      <c r="C87" s="96"/>
      <c r="D87" s="97"/>
      <c r="E87" s="96"/>
      <c r="F87" s="98"/>
      <c r="G87" s="96"/>
      <c r="H87" s="97"/>
      <c r="I87" s="96"/>
      <c r="J87" s="96"/>
      <c r="K87" s="74"/>
      <c r="L87" s="339"/>
      <c r="M87" s="339"/>
      <c r="N87" s="339"/>
      <c r="O87" s="339"/>
      <c r="P87" s="339"/>
      <c r="Q87" s="339"/>
      <c r="R87" s="339"/>
      <c r="S87" s="339"/>
      <c r="T87" s="339"/>
      <c r="U87" s="339"/>
      <c r="V87" s="339"/>
      <c r="W87" s="339"/>
      <c r="X87" s="339"/>
      <c r="Y87" s="339"/>
      <c r="Z87" s="339"/>
      <c r="AA87" s="339"/>
      <c r="AB87" s="339"/>
      <c r="AC87" s="339"/>
      <c r="AD87" s="339"/>
      <c r="AE87" s="339"/>
      <c r="AF87" s="339"/>
      <c r="AG87" s="339"/>
    </row>
    <row r="88" spans="1:33" x14ac:dyDescent="0.2">
      <c r="B88" s="530" t="s">
        <v>285</v>
      </c>
      <c r="C88" s="530"/>
      <c r="D88" s="530"/>
      <c r="E88" s="530"/>
      <c r="F88" s="530"/>
      <c r="G88" s="530"/>
      <c r="H88" s="530"/>
      <c r="I88" s="530"/>
      <c r="J88" s="530"/>
    </row>
    <row r="89" spans="1:33" ht="12.75" customHeight="1" x14ac:dyDescent="0.2">
      <c r="B89" s="530" t="s">
        <v>402</v>
      </c>
      <c r="C89" s="531"/>
      <c r="D89" s="531"/>
      <c r="E89" s="531"/>
      <c r="F89" s="531"/>
      <c r="G89" s="531"/>
      <c r="H89" s="531"/>
      <c r="I89" s="531"/>
      <c r="J89" s="531"/>
    </row>
    <row r="90" spans="1:33" x14ac:dyDescent="0.2">
      <c r="B90" s="529" t="s">
        <v>296</v>
      </c>
      <c r="C90" s="529"/>
      <c r="D90" s="529"/>
      <c r="E90" s="529"/>
      <c r="F90" s="529"/>
      <c r="G90" s="529"/>
      <c r="H90" s="529"/>
      <c r="I90" s="529"/>
      <c r="J90" s="529"/>
    </row>
    <row r="91" spans="1:33" x14ac:dyDescent="0.2">
      <c r="B91" s="66"/>
      <c r="C91" s="66"/>
      <c r="D91" s="67"/>
      <c r="E91" s="66"/>
      <c r="F91" s="68"/>
      <c r="G91" s="66"/>
      <c r="H91" s="67"/>
      <c r="I91" s="66"/>
      <c r="J91" s="66"/>
    </row>
    <row r="92" spans="1:33" x14ac:dyDescent="0.2">
      <c r="B92" s="15" t="s">
        <v>66</v>
      </c>
      <c r="C92" s="66"/>
      <c r="D92" s="99" t="s">
        <v>67</v>
      </c>
      <c r="E92" s="66"/>
      <c r="F92" s="68" t="s">
        <v>68</v>
      </c>
      <c r="G92" s="66"/>
      <c r="H92" s="99" t="s">
        <v>69</v>
      </c>
      <c r="I92" s="66"/>
      <c r="J92" s="66"/>
    </row>
    <row r="93" spans="1:33" x14ac:dyDescent="0.2">
      <c r="B93" s="66"/>
      <c r="C93" s="66"/>
      <c r="D93" s="100">
        <v>0.1</v>
      </c>
      <c r="E93" s="66"/>
      <c r="F93" s="68"/>
      <c r="G93" s="66"/>
      <c r="H93" s="100">
        <v>0.1</v>
      </c>
      <c r="I93" s="66"/>
      <c r="J93" s="66"/>
    </row>
    <row r="94" spans="1:33" x14ac:dyDescent="0.2">
      <c r="B94" s="66"/>
      <c r="C94" s="66"/>
      <c r="D94" s="101"/>
      <c r="E94" s="62"/>
      <c r="F94" s="61" t="s">
        <v>70</v>
      </c>
      <c r="G94" s="62"/>
      <c r="H94" s="101"/>
      <c r="I94" s="66"/>
      <c r="J94" s="66"/>
    </row>
    <row r="95" spans="1:33" x14ac:dyDescent="0.2">
      <c r="B95" s="19" t="s">
        <v>71</v>
      </c>
      <c r="C95" s="66"/>
      <c r="D95" s="296">
        <f>F95*(1-D93)</f>
        <v>72</v>
      </c>
      <c r="E95" s="102"/>
      <c r="F95" s="103">
        <f>D14</f>
        <v>80</v>
      </c>
      <c r="G95" s="102"/>
      <c r="H95" s="296">
        <f>F95*(1+H93)</f>
        <v>88</v>
      </c>
      <c r="I95" s="66"/>
      <c r="J95" s="66"/>
    </row>
    <row r="96" spans="1:33" ht="4.5" customHeight="1" x14ac:dyDescent="0.2">
      <c r="B96" s="66"/>
      <c r="C96" s="66"/>
      <c r="D96" s="67"/>
      <c r="E96" s="66"/>
      <c r="F96" s="68"/>
      <c r="G96" s="66"/>
      <c r="H96" s="67"/>
      <c r="I96" s="66"/>
      <c r="J96" s="66"/>
    </row>
    <row r="97" spans="2:10" x14ac:dyDescent="0.2">
      <c r="B97" s="66" t="s">
        <v>264</v>
      </c>
      <c r="C97" s="66"/>
      <c r="D97" s="105">
        <f>$J$59/D95</f>
        <v>3.80496786605047</v>
      </c>
      <c r="E97" s="66"/>
      <c r="F97" s="105">
        <f>$J$59/F95</f>
        <v>3.4244710794454227</v>
      </c>
      <c r="G97" s="66"/>
      <c r="H97" s="105">
        <f>$J$59/H95</f>
        <v>3.113155526768566</v>
      </c>
      <c r="I97" s="66"/>
      <c r="J97" s="66"/>
    </row>
    <row r="98" spans="2:10" ht="4.5" customHeight="1" x14ac:dyDescent="0.2">
      <c r="B98" s="66"/>
      <c r="C98" s="66"/>
      <c r="D98" s="67"/>
      <c r="E98" s="66"/>
      <c r="F98" s="68"/>
      <c r="G98" s="66"/>
      <c r="H98" s="67"/>
      <c r="I98" s="66"/>
      <c r="J98" s="66"/>
    </row>
    <row r="99" spans="2:10" x14ac:dyDescent="0.2">
      <c r="B99" s="66" t="s">
        <v>265</v>
      </c>
      <c r="C99" s="66"/>
      <c r="D99" s="105">
        <f>$J$77/D95</f>
        <v>1.7576637852112675</v>
      </c>
      <c r="E99" s="66"/>
      <c r="F99" s="105">
        <f>$J$77/F95</f>
        <v>1.5818974066901408</v>
      </c>
      <c r="G99" s="66"/>
      <c r="H99" s="105">
        <f>$J$77/H95</f>
        <v>1.4380885515364916</v>
      </c>
      <c r="I99" s="66"/>
      <c r="J99" s="66"/>
    </row>
    <row r="100" spans="2:10" ht="3.75" customHeight="1" x14ac:dyDescent="0.2">
      <c r="B100" s="66"/>
      <c r="C100" s="66"/>
      <c r="D100" s="67"/>
      <c r="E100" s="66"/>
      <c r="F100" s="68"/>
      <c r="G100" s="66"/>
      <c r="H100" s="67"/>
      <c r="I100" s="66"/>
      <c r="J100" s="66"/>
    </row>
    <row r="101" spans="2:10" x14ac:dyDescent="0.2">
      <c r="B101" s="66" t="s">
        <v>72</v>
      </c>
      <c r="C101" s="66"/>
      <c r="D101" s="105">
        <f>$J$80/D95</f>
        <v>5.5626316512617375</v>
      </c>
      <c r="E101" s="66"/>
      <c r="F101" s="105">
        <f>$J$80/F95</f>
        <v>5.006368486135564</v>
      </c>
      <c r="G101" s="66"/>
      <c r="H101" s="105">
        <f>$J$80/H95</f>
        <v>4.5512440783050581</v>
      </c>
      <c r="I101" s="66"/>
      <c r="J101" s="66"/>
    </row>
    <row r="102" spans="2:10" ht="5.25" customHeight="1" x14ac:dyDescent="0.2">
      <c r="B102" s="71"/>
      <c r="C102" s="71"/>
      <c r="D102" s="76"/>
      <c r="E102" s="71"/>
      <c r="F102" s="77"/>
      <c r="G102" s="71"/>
      <c r="H102" s="76"/>
      <c r="I102" s="71"/>
      <c r="J102" s="71"/>
    </row>
    <row r="103" spans="2:10" x14ac:dyDescent="0.2">
      <c r="B103" s="66"/>
      <c r="C103" s="66"/>
      <c r="D103" s="67"/>
      <c r="E103" s="66"/>
      <c r="F103" s="68"/>
      <c r="G103" s="66"/>
      <c r="H103" s="67"/>
      <c r="I103" s="66"/>
      <c r="J103" s="66"/>
    </row>
    <row r="104" spans="2:10" x14ac:dyDescent="0.2">
      <c r="B104" s="66"/>
      <c r="C104" s="66"/>
      <c r="D104" s="61"/>
      <c r="E104" s="62"/>
      <c r="F104" s="63" t="s">
        <v>71</v>
      </c>
      <c r="G104" s="62"/>
      <c r="H104" s="61"/>
      <c r="I104" s="66"/>
      <c r="J104" s="66"/>
    </row>
    <row r="105" spans="2:10" x14ac:dyDescent="0.2">
      <c r="B105" s="19" t="s">
        <v>70</v>
      </c>
      <c r="C105" s="66"/>
      <c r="D105" s="106">
        <f>F105*(1-D93)</f>
        <v>3.2490000000000001</v>
      </c>
      <c r="E105" s="102"/>
      <c r="F105" s="107">
        <f>H14</f>
        <v>3.61</v>
      </c>
      <c r="G105" s="102"/>
      <c r="H105" s="106">
        <f>F105*(1+H93)</f>
        <v>3.9710000000000001</v>
      </c>
      <c r="I105" s="66"/>
      <c r="J105" s="66"/>
    </row>
    <row r="106" spans="2:10" ht="4.5" customHeight="1" x14ac:dyDescent="0.2">
      <c r="B106" s="66"/>
      <c r="C106" s="66"/>
      <c r="D106" s="67"/>
      <c r="E106" s="66"/>
      <c r="F106" s="68"/>
      <c r="G106" s="66"/>
      <c r="H106" s="67"/>
      <c r="I106" s="66"/>
      <c r="J106" s="66"/>
    </row>
    <row r="107" spans="2:10" x14ac:dyDescent="0.2">
      <c r="B107" s="66" t="s">
        <v>264</v>
      </c>
      <c r="C107" s="66"/>
      <c r="D107" s="108">
        <f>$J$59/D105</f>
        <v>84.320617530204316</v>
      </c>
      <c r="E107" s="66"/>
      <c r="F107" s="108">
        <f>$J$59/F105</f>
        <v>75.888555777183882</v>
      </c>
      <c r="G107" s="66"/>
      <c r="H107" s="108">
        <f>$J$59/H105</f>
        <v>68.989596161076264</v>
      </c>
      <c r="I107" s="66"/>
      <c r="J107" s="66"/>
    </row>
    <row r="108" spans="2:10" ht="3" customHeight="1" x14ac:dyDescent="0.2">
      <c r="B108" s="66"/>
      <c r="C108" s="66"/>
      <c r="D108" s="67"/>
      <c r="E108" s="66"/>
      <c r="F108" s="68"/>
      <c r="G108" s="66"/>
      <c r="H108" s="67"/>
      <c r="I108" s="66"/>
      <c r="J108" s="66"/>
    </row>
    <row r="109" spans="2:10" x14ac:dyDescent="0.2">
      <c r="B109" s="66" t="s">
        <v>265</v>
      </c>
      <c r="C109" s="66"/>
      <c r="D109" s="108">
        <f>$J$77/D105</f>
        <v>38.950998010221994</v>
      </c>
      <c r="E109" s="66"/>
      <c r="F109" s="108">
        <f>$J$77/F105</f>
        <v>35.055898209199796</v>
      </c>
      <c r="G109" s="66"/>
      <c r="H109" s="108">
        <f>$J$77/H105</f>
        <v>31.868998371999815</v>
      </c>
      <c r="I109" s="66"/>
      <c r="J109" s="66"/>
    </row>
    <row r="110" spans="2:10" ht="3.75" customHeight="1" x14ac:dyDescent="0.2">
      <c r="B110" s="66"/>
      <c r="C110" s="66"/>
      <c r="D110" s="67"/>
      <c r="E110" s="66"/>
      <c r="F110" s="68"/>
      <c r="G110" s="66"/>
      <c r="H110" s="67"/>
      <c r="I110" s="66"/>
      <c r="J110" s="66"/>
    </row>
    <row r="111" spans="2:10" x14ac:dyDescent="0.2">
      <c r="B111" s="66" t="s">
        <v>72</v>
      </c>
      <c r="C111" s="66"/>
      <c r="D111" s="108">
        <f>$J$80/D105</f>
        <v>123.27161554042631</v>
      </c>
      <c r="E111" s="66"/>
      <c r="F111" s="108">
        <f>$J$80/F105</f>
        <v>110.94445398638369</v>
      </c>
      <c r="G111" s="66"/>
      <c r="H111" s="108">
        <f>$J$80/H105</f>
        <v>100.85859453307607</v>
      </c>
      <c r="I111" s="66"/>
      <c r="J111" s="66"/>
    </row>
    <row r="112" spans="2:10" ht="5.25" customHeight="1" x14ac:dyDescent="0.2">
      <c r="B112" s="66"/>
      <c r="C112" s="66"/>
      <c r="D112" s="67"/>
      <c r="E112" s="66"/>
      <c r="F112" s="68"/>
      <c r="G112" s="66"/>
      <c r="H112" s="67"/>
      <c r="I112" s="66"/>
      <c r="J112" s="66"/>
    </row>
    <row r="113" spans="2:10" x14ac:dyDescent="0.2">
      <c r="B113" s="62"/>
      <c r="C113" s="62"/>
      <c r="D113" s="61"/>
      <c r="E113" s="62"/>
      <c r="F113" s="63"/>
      <c r="G113" s="62"/>
      <c r="H113" s="61"/>
      <c r="I113" s="62"/>
      <c r="J113" s="62"/>
    </row>
    <row r="114" spans="2:10" s="48" customFormat="1" x14ac:dyDescent="0.2">
      <c r="D114" s="49"/>
      <c r="F114" s="50"/>
      <c r="H114" s="49"/>
    </row>
    <row r="115" spans="2:10" s="48" customFormat="1" x14ac:dyDescent="0.2">
      <c r="D115" s="49"/>
      <c r="F115" s="50"/>
      <c r="H115" s="49"/>
    </row>
    <row r="116" spans="2:10" s="48" customFormat="1" x14ac:dyDescent="0.2">
      <c r="D116" s="49"/>
      <c r="F116" s="50"/>
      <c r="H116" s="49"/>
    </row>
    <row r="117" spans="2:10" s="48" customFormat="1" x14ac:dyDescent="0.2">
      <c r="D117" s="49"/>
      <c r="F117" s="50"/>
      <c r="H117" s="49"/>
    </row>
    <row r="118" spans="2:10" s="48" customFormat="1" x14ac:dyDescent="0.2">
      <c r="D118" s="49"/>
      <c r="F118" s="50"/>
      <c r="H118" s="49"/>
    </row>
    <row r="119" spans="2:10" s="48" customFormat="1" x14ac:dyDescent="0.2">
      <c r="D119" s="49"/>
      <c r="F119" s="50"/>
      <c r="H119" s="49"/>
    </row>
    <row r="120" spans="2:10" s="48" customFormat="1" x14ac:dyDescent="0.2">
      <c r="D120" s="49"/>
      <c r="F120" s="50"/>
      <c r="H120" s="49"/>
    </row>
    <row r="121" spans="2:10" s="48" customFormat="1" x14ac:dyDescent="0.2">
      <c r="D121" s="49"/>
      <c r="F121" s="50"/>
      <c r="H121" s="49"/>
    </row>
    <row r="122" spans="2:10" s="48" customFormat="1" x14ac:dyDescent="0.2">
      <c r="D122" s="49"/>
      <c r="F122" s="50"/>
      <c r="H122" s="49"/>
    </row>
    <row r="123" spans="2:10" s="48" customFormat="1" x14ac:dyDescent="0.2">
      <c r="D123" s="49"/>
      <c r="F123" s="50"/>
      <c r="H123" s="49"/>
    </row>
    <row r="124" spans="2:10" s="48" customFormat="1" x14ac:dyDescent="0.2">
      <c r="D124" s="49"/>
      <c r="F124" s="50"/>
      <c r="H124" s="49"/>
    </row>
    <row r="125" spans="2:10" s="48" customFormat="1" x14ac:dyDescent="0.2">
      <c r="D125" s="49"/>
      <c r="F125" s="50"/>
      <c r="H125" s="49"/>
    </row>
    <row r="126" spans="2:10" s="48" customFormat="1" x14ac:dyDescent="0.2">
      <c r="D126" s="49"/>
      <c r="F126" s="50"/>
      <c r="H126" s="49"/>
    </row>
    <row r="127" spans="2:10" s="48" customFormat="1" x14ac:dyDescent="0.2">
      <c r="D127" s="49"/>
      <c r="F127" s="50"/>
      <c r="H127" s="49"/>
    </row>
    <row r="128" spans="2:10" s="48" customFormat="1" x14ac:dyDescent="0.2">
      <c r="D128" s="49"/>
      <c r="F128" s="50"/>
      <c r="H128" s="49"/>
    </row>
    <row r="129" spans="4:8" s="48" customFormat="1" x14ac:dyDescent="0.2">
      <c r="D129" s="49"/>
      <c r="F129" s="50"/>
      <c r="H129" s="49"/>
    </row>
    <row r="130" spans="4:8" s="48" customFormat="1" x14ac:dyDescent="0.2">
      <c r="D130" s="49"/>
      <c r="F130" s="50"/>
      <c r="H130" s="49"/>
    </row>
    <row r="131" spans="4:8" s="48" customFormat="1" x14ac:dyDescent="0.2">
      <c r="D131" s="49"/>
      <c r="F131" s="50"/>
      <c r="H131" s="49"/>
    </row>
    <row r="132" spans="4:8" s="48" customFormat="1" x14ac:dyDescent="0.2">
      <c r="D132" s="49"/>
      <c r="F132" s="50"/>
      <c r="H132" s="49"/>
    </row>
    <row r="133" spans="4:8" s="48" customFormat="1" x14ac:dyDescent="0.2">
      <c r="D133" s="49"/>
      <c r="F133" s="50"/>
      <c r="H133" s="49"/>
    </row>
    <row r="134" spans="4:8" s="48" customFormat="1" x14ac:dyDescent="0.2">
      <c r="D134" s="49"/>
      <c r="F134" s="50"/>
      <c r="H134" s="49"/>
    </row>
    <row r="135" spans="4:8" s="48" customFormat="1" x14ac:dyDescent="0.2">
      <c r="D135" s="49"/>
      <c r="F135" s="50"/>
      <c r="H135" s="49"/>
    </row>
    <row r="136" spans="4:8" s="48" customFormat="1" x14ac:dyDescent="0.2">
      <c r="D136" s="49"/>
      <c r="F136" s="50"/>
      <c r="H136" s="49"/>
    </row>
    <row r="137" spans="4:8" s="48" customFormat="1" x14ac:dyDescent="0.2">
      <c r="D137" s="49"/>
      <c r="F137" s="50"/>
      <c r="H137" s="49"/>
    </row>
    <row r="138" spans="4:8" s="48" customFormat="1" x14ac:dyDescent="0.2">
      <c r="D138" s="49"/>
      <c r="F138" s="50"/>
      <c r="H138" s="49"/>
    </row>
    <row r="139" spans="4:8" s="48" customFormat="1" x14ac:dyDescent="0.2">
      <c r="D139" s="49"/>
      <c r="F139" s="50"/>
      <c r="H139" s="49"/>
    </row>
    <row r="140" spans="4:8" s="48" customFormat="1" x14ac:dyDescent="0.2">
      <c r="D140" s="49"/>
      <c r="F140" s="50"/>
      <c r="H140" s="49"/>
    </row>
    <row r="141" spans="4:8" s="48" customFormat="1" x14ac:dyDescent="0.2">
      <c r="D141" s="49"/>
      <c r="F141" s="50"/>
      <c r="H141" s="49"/>
    </row>
    <row r="142" spans="4:8" s="48" customFormat="1" x14ac:dyDescent="0.2">
      <c r="D142" s="49"/>
      <c r="F142" s="50"/>
      <c r="H142" s="49"/>
    </row>
    <row r="143" spans="4:8" s="48" customFormat="1" x14ac:dyDescent="0.2">
      <c r="D143" s="49"/>
      <c r="F143" s="50"/>
      <c r="H143" s="49"/>
    </row>
    <row r="144" spans="4:8" s="48" customFormat="1" x14ac:dyDescent="0.2">
      <c r="D144" s="49"/>
      <c r="F144" s="50"/>
      <c r="H144" s="49"/>
    </row>
    <row r="145" spans="4:8" s="48" customFormat="1" x14ac:dyDescent="0.2">
      <c r="D145" s="49"/>
      <c r="F145" s="50"/>
      <c r="H145" s="49"/>
    </row>
    <row r="146" spans="4:8" s="48" customFormat="1" x14ac:dyDescent="0.2">
      <c r="D146" s="49"/>
      <c r="F146" s="50"/>
      <c r="H146" s="49"/>
    </row>
    <row r="147" spans="4:8" s="48" customFormat="1" x14ac:dyDescent="0.2">
      <c r="D147" s="49"/>
      <c r="F147" s="50"/>
      <c r="H147" s="49"/>
    </row>
    <row r="148" spans="4:8" s="48" customFormat="1" x14ac:dyDescent="0.2">
      <c r="D148" s="49"/>
      <c r="F148" s="50"/>
      <c r="H148" s="49"/>
    </row>
    <row r="149" spans="4:8" s="48" customFormat="1" x14ac:dyDescent="0.2">
      <c r="D149" s="49"/>
      <c r="F149" s="50"/>
      <c r="H149" s="49"/>
    </row>
    <row r="150" spans="4:8" s="48" customFormat="1" x14ac:dyDescent="0.2">
      <c r="D150" s="49"/>
      <c r="F150" s="50"/>
      <c r="H150" s="49"/>
    </row>
    <row r="151" spans="4:8" s="48" customFormat="1" x14ac:dyDescent="0.2">
      <c r="D151" s="49"/>
      <c r="F151" s="50"/>
      <c r="H151" s="49"/>
    </row>
    <row r="152" spans="4:8" s="48" customFormat="1" x14ac:dyDescent="0.2">
      <c r="D152" s="49"/>
      <c r="F152" s="50"/>
      <c r="H152" s="49"/>
    </row>
    <row r="153" spans="4:8" s="48" customFormat="1" x14ac:dyDescent="0.2">
      <c r="D153" s="49"/>
      <c r="F153" s="50"/>
      <c r="H153" s="49"/>
    </row>
    <row r="154" spans="4:8" s="48" customFormat="1" x14ac:dyDescent="0.2">
      <c r="D154" s="49"/>
      <c r="F154" s="50"/>
      <c r="H154" s="49"/>
    </row>
    <row r="155" spans="4:8" s="48" customFormat="1" x14ac:dyDescent="0.2">
      <c r="D155" s="49"/>
      <c r="F155" s="50"/>
      <c r="H155" s="49"/>
    </row>
    <row r="156" spans="4:8" s="48" customFormat="1" x14ac:dyDescent="0.2">
      <c r="D156" s="49"/>
      <c r="F156" s="50"/>
      <c r="H156" s="49"/>
    </row>
    <row r="157" spans="4:8" s="48" customFormat="1" x14ac:dyDescent="0.2">
      <c r="D157" s="49"/>
      <c r="F157" s="50"/>
      <c r="H157" s="49"/>
    </row>
    <row r="158" spans="4:8" s="48" customFormat="1" x14ac:dyDescent="0.2">
      <c r="D158" s="49"/>
      <c r="F158" s="50"/>
      <c r="H158" s="49"/>
    </row>
    <row r="159" spans="4:8" s="48" customFormat="1" x14ac:dyDescent="0.2">
      <c r="D159" s="49"/>
      <c r="F159" s="50"/>
      <c r="H159" s="49"/>
    </row>
    <row r="160" spans="4:8" s="48" customFormat="1" x14ac:dyDescent="0.2">
      <c r="D160" s="49"/>
      <c r="F160" s="50"/>
      <c r="H160" s="49"/>
    </row>
  </sheetData>
  <customSheetViews>
    <customSheetView guid="{E00EC0C4-E70A-4D33-A9FE-7CF308F53A5C}" showPageBreaks="1" printArea="1" hiddenColumns="1" showRuler="0">
      <selection activeCell="B19" sqref="B19"/>
      <pageMargins left="0.7" right="0.7" top="0.75" bottom="0.75" header="0.3" footer="0.3"/>
      <pageSetup orientation="portrait" verticalDpi="0"/>
      <headerFooter alignWithMargins="0"/>
    </customSheetView>
    <customSheetView guid="{DF41C481-38FD-4F9F-AEF1-AE5420249928}" hiddenColumns="1" showRuler="0">
      <selection activeCell="H67" sqref="H67"/>
      <pageMargins left="0.7" right="0.7" top="0.75" bottom="0.75" header="0.3" footer="0.3"/>
      <pageSetup orientation="portrait" verticalDpi="0"/>
      <headerFooter alignWithMargins="0"/>
    </customSheetView>
    <customSheetView guid="{5519EDA0-AC19-11DC-BDFC-0017F2D6B148}" showPageBreaks="1" printArea="1" hiddenColumns="1">
      <selection activeCell="H26" sqref="H26"/>
      <pageMargins left="0.7" right="0.7" top="0.75" bottom="0.75" header="0.3" footer="0.3"/>
      <pageSetup orientation="portrait" verticalDpi="0"/>
      <headerFooter alignWithMargins="0"/>
    </customSheetView>
  </customSheetViews>
  <mergeCells count="14">
    <mergeCell ref="M15:R15"/>
    <mergeCell ref="M14:Q14"/>
    <mergeCell ref="B2:I2"/>
    <mergeCell ref="B3:I3"/>
    <mergeCell ref="B4:I4"/>
    <mergeCell ref="B5:I5"/>
    <mergeCell ref="B6:I6"/>
    <mergeCell ref="B8:K8"/>
    <mergeCell ref="B64:D64"/>
    <mergeCell ref="B65:D65"/>
    <mergeCell ref="B66:D66"/>
    <mergeCell ref="B90:J90"/>
    <mergeCell ref="B88:J88"/>
    <mergeCell ref="B89:J89"/>
  </mergeCells>
  <phoneticPr fontId="5" type="noConversion"/>
  <hyperlinks>
    <hyperlink ref="B90:J90" location="WWMC" display="Winter Wheat Machinery Costs table."/>
  </hyperlinks>
  <printOptions horizontalCentered="1"/>
  <pageMargins left="0.75" right="0.75" top="1" bottom="1" header="0" footer="0.5"/>
  <pageSetup scale="88" fitToHeight="0" orientation="portrait" r:id="rId1"/>
  <headerFooter alignWithMargins="0">
    <oddFooter>&amp;L&amp;A&amp;C                               &amp;F&amp;R&amp;D</oddFooter>
  </headerFooter>
  <rowBreaks count="1" manualBreakCount="1">
    <brk id="62" min="1" max="10" man="1"/>
  </rowBreaks>
  <ignoredErrors>
    <ignoredError sqref="J35 J25 J46 J50 J54:J55"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31"/>
  <sheetViews>
    <sheetView workbookViewId="0">
      <selection activeCell="C16" sqref="C16"/>
    </sheetView>
  </sheetViews>
  <sheetFormatPr defaultColWidth="8.7109375" defaultRowHeight="12.75" x14ac:dyDescent="0.2"/>
  <cols>
    <col min="1" max="1" width="3.140625" style="44" customWidth="1"/>
    <col min="2" max="2" width="12.7109375" style="44" customWidth="1"/>
    <col min="3" max="3" width="23.28515625" style="44" customWidth="1"/>
    <col min="4" max="4" width="31.28515625" style="44" customWidth="1"/>
    <col min="5" max="5" width="42.7109375" style="44" customWidth="1"/>
    <col min="6" max="26" width="8.7109375" style="48" customWidth="1"/>
    <col min="27" max="16384" width="8.7109375" style="44"/>
  </cols>
  <sheetData>
    <row r="1" spans="1:5" ht="15" customHeight="1" x14ac:dyDescent="0.2">
      <c r="A1" s="48"/>
      <c r="B1" s="48"/>
      <c r="C1" s="48"/>
      <c r="D1" s="48"/>
      <c r="E1" s="48"/>
    </row>
    <row r="2" spans="1:5" ht="20.25" customHeight="1" x14ac:dyDescent="0.25">
      <c r="A2" s="48"/>
      <c r="B2" s="536" t="s">
        <v>344</v>
      </c>
      <c r="C2" s="537"/>
      <c r="D2" s="537"/>
      <c r="E2" s="537"/>
    </row>
    <row r="3" spans="1:5" ht="33.75" customHeight="1" x14ac:dyDescent="0.2">
      <c r="A3" s="48"/>
      <c r="B3" s="169" t="s">
        <v>146</v>
      </c>
      <c r="C3" s="169" t="s">
        <v>148</v>
      </c>
      <c r="D3" s="169" t="s">
        <v>150</v>
      </c>
      <c r="E3" s="169" t="s">
        <v>151</v>
      </c>
    </row>
    <row r="4" spans="1:5" x14ac:dyDescent="0.2">
      <c r="A4" s="48"/>
      <c r="B4" s="110"/>
      <c r="C4" s="110"/>
      <c r="D4" s="110"/>
      <c r="E4" s="110" t="s">
        <v>390</v>
      </c>
    </row>
    <row r="5" spans="1:5" x14ac:dyDescent="0.2">
      <c r="A5" s="48"/>
      <c r="B5" s="64" t="s">
        <v>173</v>
      </c>
      <c r="C5" s="64" t="s">
        <v>174</v>
      </c>
      <c r="D5" s="64" t="s">
        <v>338</v>
      </c>
      <c r="E5" s="64" t="s">
        <v>399</v>
      </c>
    </row>
    <row r="6" spans="1:5" x14ac:dyDescent="0.2">
      <c r="A6" s="48"/>
      <c r="B6" s="71"/>
      <c r="C6" s="71"/>
      <c r="D6" s="71" t="s">
        <v>469</v>
      </c>
      <c r="E6" s="71"/>
    </row>
    <row r="7" spans="1:5" x14ac:dyDescent="0.2">
      <c r="A7" s="48"/>
      <c r="B7" s="71" t="s">
        <v>173</v>
      </c>
      <c r="C7" s="71" t="s">
        <v>111</v>
      </c>
      <c r="D7" s="71" t="s">
        <v>339</v>
      </c>
      <c r="E7" s="71" t="s">
        <v>340</v>
      </c>
    </row>
    <row r="8" spans="1:5" x14ac:dyDescent="0.2">
      <c r="A8" s="48"/>
      <c r="B8" s="110"/>
      <c r="C8" s="110"/>
      <c r="D8" s="110"/>
      <c r="E8" s="110"/>
    </row>
    <row r="9" spans="1:5" x14ac:dyDescent="0.2">
      <c r="A9" s="48"/>
      <c r="B9" s="64" t="s">
        <v>180</v>
      </c>
      <c r="C9" s="64" t="s">
        <v>181</v>
      </c>
      <c r="D9" s="64"/>
      <c r="E9" s="64"/>
    </row>
    <row r="10" spans="1:5" x14ac:dyDescent="0.2">
      <c r="A10" s="48"/>
      <c r="B10" s="71"/>
      <c r="C10" s="71"/>
      <c r="D10" s="71"/>
      <c r="E10" s="71" t="s">
        <v>392</v>
      </c>
    </row>
    <row r="11" spans="1:5" x14ac:dyDescent="0.2">
      <c r="A11" s="48"/>
      <c r="B11" s="62" t="s">
        <v>180</v>
      </c>
      <c r="C11" s="62" t="s">
        <v>174</v>
      </c>
      <c r="D11" s="62" t="s">
        <v>338</v>
      </c>
      <c r="E11" s="62" t="s">
        <v>107</v>
      </c>
    </row>
    <row r="12" spans="1:5" x14ac:dyDescent="0.2">
      <c r="A12" s="48"/>
      <c r="B12" s="110"/>
      <c r="C12" s="110"/>
      <c r="D12" s="110"/>
      <c r="E12" s="340"/>
    </row>
    <row r="13" spans="1:5" x14ac:dyDescent="0.2">
      <c r="A13" s="48"/>
      <c r="B13" s="64" t="s">
        <v>167</v>
      </c>
      <c r="C13" s="64" t="s">
        <v>168</v>
      </c>
      <c r="D13" s="64" t="s">
        <v>169</v>
      </c>
      <c r="E13" s="64" t="s">
        <v>403</v>
      </c>
    </row>
    <row r="14" spans="1:5" x14ac:dyDescent="0.2">
      <c r="A14" s="48"/>
      <c r="B14" s="418"/>
      <c r="C14" s="418"/>
      <c r="D14" s="418"/>
      <c r="E14" s="418"/>
    </row>
    <row r="15" spans="1:5" x14ac:dyDescent="0.2">
      <c r="A15" s="48"/>
      <c r="B15" s="419" t="s">
        <v>147</v>
      </c>
      <c r="C15" s="419" t="s">
        <v>152</v>
      </c>
      <c r="D15" s="420" t="s">
        <v>322</v>
      </c>
      <c r="E15" s="419"/>
    </row>
    <row r="16" spans="1:5" x14ac:dyDescent="0.2">
      <c r="A16" s="48"/>
      <c r="B16" s="348"/>
      <c r="C16" s="348"/>
      <c r="D16" s="348"/>
      <c r="E16" s="348" t="s">
        <v>390</v>
      </c>
    </row>
    <row r="17" spans="1:5" x14ac:dyDescent="0.2">
      <c r="A17" s="48"/>
      <c r="B17" s="64" t="s">
        <v>173</v>
      </c>
      <c r="C17" s="64" t="s">
        <v>174</v>
      </c>
      <c r="D17" s="64" t="s">
        <v>338</v>
      </c>
      <c r="E17" s="64" t="s">
        <v>399</v>
      </c>
    </row>
    <row r="18" spans="1:5" x14ac:dyDescent="0.2">
      <c r="A18" s="48"/>
      <c r="B18" s="48"/>
      <c r="C18" s="48"/>
      <c r="D18" s="48"/>
      <c r="E18" s="48"/>
    </row>
    <row r="19" spans="1:5" x14ac:dyDescent="0.2">
      <c r="A19" s="48"/>
      <c r="B19" s="48"/>
      <c r="C19" s="48"/>
      <c r="D19" s="48"/>
      <c r="E19" s="48"/>
    </row>
    <row r="20" spans="1:5" x14ac:dyDescent="0.2">
      <c r="A20" s="48"/>
      <c r="B20" s="48"/>
      <c r="C20" s="48"/>
      <c r="D20" s="48"/>
      <c r="E20" s="48"/>
    </row>
    <row r="21" spans="1:5" x14ac:dyDescent="0.2">
      <c r="A21" s="48"/>
      <c r="B21" s="48"/>
      <c r="C21" s="48"/>
      <c r="D21" s="48"/>
      <c r="E21" s="48"/>
    </row>
    <row r="22" spans="1:5" x14ac:dyDescent="0.2">
      <c r="A22" s="48"/>
      <c r="B22" s="48"/>
      <c r="C22" s="48"/>
      <c r="D22" s="48"/>
      <c r="E22" s="48"/>
    </row>
    <row r="23" spans="1:5" x14ac:dyDescent="0.2">
      <c r="A23" s="48"/>
      <c r="B23" s="48"/>
      <c r="C23" s="48"/>
      <c r="D23" s="48"/>
      <c r="E23" s="48"/>
    </row>
    <row r="24" spans="1:5" x14ac:dyDescent="0.2">
      <c r="A24" s="48"/>
      <c r="B24" s="48"/>
      <c r="C24" s="48"/>
      <c r="D24" s="48"/>
      <c r="E24" s="48"/>
    </row>
    <row r="25" spans="1:5" x14ac:dyDescent="0.2">
      <c r="A25" s="48"/>
      <c r="B25" s="48"/>
      <c r="C25" s="48"/>
      <c r="D25" s="48"/>
      <c r="E25" s="48"/>
    </row>
    <row r="26" spans="1:5" x14ac:dyDescent="0.2">
      <c r="A26" s="48"/>
      <c r="B26" s="48"/>
      <c r="C26" s="48"/>
      <c r="D26" s="48"/>
      <c r="E26" s="48"/>
    </row>
    <row r="27" spans="1:5" x14ac:dyDescent="0.2">
      <c r="A27" s="48"/>
      <c r="B27" s="48"/>
      <c r="C27" s="48"/>
      <c r="D27" s="48"/>
      <c r="E27" s="48"/>
    </row>
    <row r="28" spans="1:5" x14ac:dyDescent="0.2">
      <c r="A28" s="48"/>
      <c r="B28" s="48"/>
      <c r="C28" s="48"/>
      <c r="D28" s="48"/>
      <c r="E28" s="48"/>
    </row>
    <row r="29" spans="1:5" x14ac:dyDescent="0.2">
      <c r="A29" s="48"/>
      <c r="B29" s="48"/>
      <c r="C29" s="48"/>
      <c r="D29" s="48"/>
      <c r="E29" s="48"/>
    </row>
    <row r="30" spans="1:5" x14ac:dyDescent="0.2">
      <c r="B30" s="48"/>
      <c r="C30" s="48"/>
      <c r="D30" s="48"/>
      <c r="E30" s="48"/>
    </row>
    <row r="31" spans="1:5" x14ac:dyDescent="0.2">
      <c r="B31" s="48"/>
      <c r="C31" s="48"/>
      <c r="D31" s="48"/>
      <c r="E31" s="48"/>
    </row>
  </sheetData>
  <customSheetViews>
    <customSheetView guid="{E00EC0C4-E70A-4D33-A9FE-7CF308F53A5C}" showRuler="0">
      <selection activeCell="E15" sqref="E15"/>
      <pageMargins left="0.7" right="0.7" top="0.75" bottom="0.75" header="0.3" footer="0.3"/>
      <pageSetup orientation="portrait" verticalDpi="0"/>
      <headerFooter alignWithMargins="0"/>
    </customSheetView>
    <customSheetView guid="{DF41C481-38FD-4F9F-AEF1-AE5420249928}" showRuler="0" topLeftCell="A21">
      <selection activeCell="A33" sqref="A33:IV129"/>
      <pageMargins left="0.7" right="0.7" top="0.75" bottom="0.75" header="0.3" footer="0.3"/>
      <pageSetup orientation="portrait" verticalDpi="0"/>
      <headerFooter alignWithMargins="0"/>
    </customSheetView>
    <customSheetView guid="{5519EDA0-AC19-11DC-BDFC-0017F2D6B148}">
      <selection activeCell="E27" sqref="E27"/>
      <pageMargins left="0.7" right="0.7" top="0.75" bottom="0.75" header="0.3" footer="0.3"/>
      <pageSetup orientation="portrait" verticalDpi="0"/>
      <headerFooter alignWithMargins="0"/>
    </customSheetView>
  </customSheetViews>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G161"/>
  <sheetViews>
    <sheetView zoomScaleNormal="100" workbookViewId="0"/>
  </sheetViews>
  <sheetFormatPr defaultColWidth="8.7109375" defaultRowHeight="12.75" x14ac:dyDescent="0.2"/>
  <cols>
    <col min="1" max="1" width="3.140625" style="44" customWidth="1"/>
    <col min="2" max="2" width="28" style="44" customWidth="1"/>
    <col min="3" max="3" width="4.28515625" style="44" customWidth="1"/>
    <col min="4" max="4" width="12.140625" style="43" customWidth="1"/>
    <col min="5" max="5" width="2.28515625" style="44" customWidth="1"/>
    <col min="6" max="6" width="10.7109375" style="45" customWidth="1"/>
    <col min="7" max="7" width="2.28515625" style="44" customWidth="1"/>
    <col min="8" max="8" width="10.7109375" style="43" customWidth="1"/>
    <col min="9" max="9" width="16.42578125" style="44" customWidth="1"/>
    <col min="10" max="10" width="23.7109375" style="109" customWidth="1"/>
    <col min="11" max="11" width="3.28515625" style="44" hidden="1" customWidth="1"/>
    <col min="12" max="33" width="8.7109375" style="48" customWidth="1"/>
    <col min="34" max="16384" width="8.7109375" style="44"/>
  </cols>
  <sheetData>
    <row r="1" spans="1:33" s="48" customFormat="1" x14ac:dyDescent="0.2">
      <c r="D1" s="49"/>
      <c r="F1" s="50"/>
      <c r="H1" s="49"/>
    </row>
    <row r="2" spans="1:33" s="48" customFormat="1" ht="18" customHeight="1" x14ac:dyDescent="0.2">
      <c r="B2" s="514" t="s">
        <v>299</v>
      </c>
      <c r="C2" s="515"/>
      <c r="D2" s="515"/>
      <c r="E2" s="515"/>
      <c r="F2" s="515"/>
      <c r="G2" s="515"/>
      <c r="H2" s="515"/>
      <c r="I2" s="515"/>
      <c r="J2" s="49"/>
      <c r="K2" s="339"/>
    </row>
    <row r="3" spans="1:33" s="48" customFormat="1" x14ac:dyDescent="0.2">
      <c r="B3" s="516" t="s">
        <v>366</v>
      </c>
      <c r="C3" s="516"/>
      <c r="D3" s="516"/>
      <c r="E3" s="516"/>
      <c r="F3" s="516"/>
      <c r="G3" s="516"/>
      <c r="H3" s="516"/>
      <c r="I3" s="516"/>
      <c r="J3" s="49"/>
      <c r="K3" s="339"/>
    </row>
    <row r="4" spans="1:33" s="48" customFormat="1" x14ac:dyDescent="0.2">
      <c r="B4" s="517" t="s">
        <v>367</v>
      </c>
      <c r="C4" s="518"/>
      <c r="D4" s="518"/>
      <c r="E4" s="518"/>
      <c r="F4" s="518"/>
      <c r="G4" s="518"/>
      <c r="H4" s="518"/>
      <c r="I4" s="518"/>
      <c r="J4" s="49"/>
      <c r="K4" s="339"/>
    </row>
    <row r="5" spans="1:33" s="48" customFormat="1" x14ac:dyDescent="0.2">
      <c r="B5" s="519" t="s">
        <v>368</v>
      </c>
      <c r="C5" s="519"/>
      <c r="D5" s="519"/>
      <c r="E5" s="519"/>
      <c r="F5" s="519"/>
      <c r="G5" s="519"/>
      <c r="H5" s="519"/>
      <c r="I5" s="519"/>
      <c r="J5" s="49"/>
      <c r="K5" s="339"/>
    </row>
    <row r="6" spans="1:33" s="48" customFormat="1" x14ac:dyDescent="0.2">
      <c r="B6" s="520" t="s">
        <v>369</v>
      </c>
      <c r="C6" s="521"/>
      <c r="D6" s="521"/>
      <c r="E6" s="521"/>
      <c r="F6" s="521"/>
      <c r="G6" s="521"/>
      <c r="H6" s="521"/>
      <c r="I6" s="521"/>
      <c r="J6" s="49"/>
      <c r="K6" s="339"/>
    </row>
    <row r="7" spans="1:33" ht="18" customHeight="1" x14ac:dyDescent="0.2">
      <c r="A7" s="48"/>
      <c r="B7" s="48"/>
      <c r="C7" s="48"/>
      <c r="D7" s="49"/>
      <c r="E7" s="48"/>
      <c r="F7" s="50"/>
      <c r="G7" s="48"/>
      <c r="H7" s="49"/>
      <c r="I7" s="48"/>
      <c r="J7" s="48"/>
    </row>
    <row r="8" spans="1:33" s="52" customFormat="1" ht="31.5" customHeight="1" x14ac:dyDescent="0.25">
      <c r="A8" s="51"/>
      <c r="B8" s="538" t="s">
        <v>346</v>
      </c>
      <c r="C8" s="539"/>
      <c r="D8" s="539"/>
      <c r="E8" s="539"/>
      <c r="F8" s="539"/>
      <c r="G8" s="539"/>
      <c r="H8" s="539"/>
      <c r="I8" s="539"/>
      <c r="J8" s="539"/>
      <c r="K8" s="35"/>
      <c r="L8" s="51"/>
      <c r="M8" s="51"/>
      <c r="N8" s="51"/>
      <c r="O8" s="51"/>
      <c r="P8" s="51"/>
      <c r="Q8" s="51"/>
      <c r="R8" s="51"/>
      <c r="S8" s="51"/>
      <c r="T8" s="51"/>
      <c r="U8" s="51"/>
      <c r="V8" s="51"/>
      <c r="W8" s="51"/>
      <c r="X8" s="51"/>
      <c r="Y8" s="51"/>
      <c r="Z8" s="51"/>
      <c r="AA8" s="51"/>
      <c r="AB8" s="51"/>
      <c r="AC8" s="51"/>
      <c r="AD8" s="51"/>
      <c r="AE8" s="51"/>
      <c r="AF8" s="51"/>
      <c r="AG8" s="51"/>
    </row>
    <row r="9" spans="1:33" s="126" customFormat="1" ht="3.75" customHeight="1" x14ac:dyDescent="0.2">
      <c r="A9" s="48"/>
      <c r="B9" s="125"/>
      <c r="C9" s="125"/>
      <c r="D9" s="167"/>
      <c r="E9" s="125"/>
      <c r="F9" s="168"/>
      <c r="G9" s="125"/>
      <c r="H9" s="167"/>
      <c r="I9" s="125"/>
      <c r="J9" s="125"/>
      <c r="K9" s="125"/>
      <c r="L9" s="48"/>
      <c r="M9" s="48"/>
      <c r="N9" s="48"/>
      <c r="O9" s="48"/>
      <c r="P9" s="48"/>
      <c r="Q9" s="48"/>
      <c r="R9" s="48"/>
      <c r="S9" s="48"/>
      <c r="T9" s="48"/>
      <c r="U9" s="48"/>
      <c r="V9" s="48"/>
      <c r="W9" s="48"/>
      <c r="X9" s="48"/>
      <c r="Y9" s="48"/>
      <c r="Z9" s="48"/>
      <c r="AA9" s="48"/>
      <c r="AB9" s="48"/>
      <c r="AC9" s="48"/>
      <c r="AD9" s="48"/>
      <c r="AE9" s="48"/>
      <c r="AF9" s="48"/>
      <c r="AG9" s="48"/>
    </row>
    <row r="10" spans="1:33" s="59" customFormat="1" ht="14.25" x14ac:dyDescent="0.2">
      <c r="A10" s="53"/>
      <c r="B10" s="55"/>
      <c r="C10" s="55"/>
      <c r="D10" s="56" t="s">
        <v>189</v>
      </c>
      <c r="E10" s="56"/>
      <c r="F10" s="57"/>
      <c r="G10" s="56"/>
      <c r="H10" s="56" t="s">
        <v>190</v>
      </c>
      <c r="I10" s="56"/>
      <c r="J10" s="58" t="s">
        <v>191</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4.25" x14ac:dyDescent="0.2">
      <c r="A11" s="53"/>
      <c r="B11" s="60" t="s">
        <v>192</v>
      </c>
      <c r="C11" s="55"/>
      <c r="D11" s="56" t="s">
        <v>193</v>
      </c>
      <c r="E11" s="56"/>
      <c r="F11" s="57" t="s">
        <v>194</v>
      </c>
      <c r="G11" s="56"/>
      <c r="H11" s="56" t="s">
        <v>307</v>
      </c>
      <c r="I11" s="56"/>
      <c r="J11" s="58" t="s">
        <v>195</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
      <c r="A12" s="48"/>
      <c r="B12" s="61"/>
      <c r="C12" s="62"/>
      <c r="D12" s="61"/>
      <c r="E12" s="62"/>
      <c r="F12" s="63"/>
      <c r="G12" s="62"/>
      <c r="H12" s="61"/>
      <c r="I12" s="62"/>
      <c r="J12" s="64"/>
      <c r="K12" s="65"/>
    </row>
    <row r="13" spans="1:33" x14ac:dyDescent="0.2">
      <c r="A13" s="48"/>
      <c r="B13" s="5" t="s">
        <v>196</v>
      </c>
      <c r="C13" s="66"/>
      <c r="D13" s="67"/>
      <c r="E13" s="66"/>
      <c r="F13" s="68"/>
      <c r="G13" s="66"/>
      <c r="H13" s="67"/>
      <c r="I13" s="66"/>
      <c r="J13" s="69"/>
    </row>
    <row r="14" spans="1:33" x14ac:dyDescent="0.2">
      <c r="A14" s="48"/>
      <c r="B14" s="70" t="s">
        <v>127</v>
      </c>
      <c r="C14" s="71"/>
      <c r="D14" s="363">
        <f>Summary!D18</f>
        <v>58</v>
      </c>
      <c r="E14" s="71"/>
      <c r="F14" s="72" t="s">
        <v>183</v>
      </c>
      <c r="G14" s="71"/>
      <c r="H14" s="364">
        <f>Summary!E18</f>
        <v>3.61</v>
      </c>
      <c r="I14" s="71"/>
      <c r="J14" s="73">
        <f>D14*H14</f>
        <v>209.38</v>
      </c>
      <c r="K14" s="74"/>
      <c r="M14" s="75"/>
      <c r="N14" s="75"/>
      <c r="O14" s="75"/>
      <c r="P14" s="75"/>
      <c r="Q14" s="75"/>
    </row>
    <row r="15" spans="1:33" ht="17.25" customHeight="1" x14ac:dyDescent="0.2">
      <c r="A15" s="48"/>
      <c r="B15" s="5" t="s">
        <v>176</v>
      </c>
      <c r="C15" s="66"/>
      <c r="D15" s="67"/>
      <c r="E15" s="66"/>
      <c r="F15" s="68"/>
      <c r="G15" s="66"/>
      <c r="H15" s="79"/>
      <c r="I15" s="66"/>
      <c r="J15" s="80"/>
    </row>
    <row r="16" spans="1:33" ht="5.0999999999999996" customHeight="1" x14ac:dyDescent="0.2">
      <c r="A16" s="48"/>
      <c r="B16" s="66"/>
      <c r="C16" s="66"/>
      <c r="D16" s="67"/>
      <c r="E16" s="66"/>
      <c r="F16" s="68"/>
      <c r="G16" s="66"/>
      <c r="H16" s="79"/>
      <c r="I16" s="66"/>
      <c r="J16" s="80"/>
    </row>
    <row r="17" spans="1:13" ht="15.75" x14ac:dyDescent="0.25">
      <c r="A17" s="48"/>
      <c r="B17" s="66" t="s">
        <v>197</v>
      </c>
      <c r="C17" s="66"/>
      <c r="D17" s="81"/>
      <c r="E17" s="66"/>
      <c r="F17" s="68"/>
      <c r="G17" s="66"/>
      <c r="H17" s="79"/>
      <c r="I17" s="66"/>
      <c r="J17" s="82">
        <f>SUM(J18:J18)</f>
        <v>26</v>
      </c>
    </row>
    <row r="18" spans="1:13" x14ac:dyDescent="0.2">
      <c r="A18" s="48"/>
      <c r="B18" s="39" t="s">
        <v>175</v>
      </c>
      <c r="C18" s="66"/>
      <c r="D18" s="373">
        <v>100</v>
      </c>
      <c r="E18" s="66"/>
      <c r="F18" s="84" t="s">
        <v>73</v>
      </c>
      <c r="G18" s="66"/>
      <c r="H18" s="365">
        <f>Wheat</f>
        <v>0.26</v>
      </c>
      <c r="I18" s="66"/>
      <c r="J18" s="80">
        <f>D18*H18</f>
        <v>26</v>
      </c>
    </row>
    <row r="19" spans="1:13" ht="5.0999999999999996" customHeight="1" x14ac:dyDescent="0.2">
      <c r="A19" s="48"/>
      <c r="B19" s="66"/>
      <c r="C19" s="66"/>
      <c r="D19" s="91"/>
      <c r="E19" s="66"/>
      <c r="F19" s="68"/>
      <c r="G19" s="66"/>
      <c r="H19" s="380"/>
      <c r="I19" s="66"/>
      <c r="J19" s="80"/>
    </row>
    <row r="20" spans="1:13" x14ac:dyDescent="0.2">
      <c r="A20" s="48"/>
      <c r="B20" s="66" t="s">
        <v>198</v>
      </c>
      <c r="C20" s="66"/>
      <c r="D20" s="91"/>
      <c r="E20" s="66"/>
      <c r="F20" s="68"/>
      <c r="G20" s="66"/>
      <c r="H20" s="380"/>
      <c r="I20" s="66"/>
      <c r="J20" s="82">
        <f>SUM(J21:J25)</f>
        <v>73.150000000000006</v>
      </c>
      <c r="M20" s="86"/>
    </row>
    <row r="21" spans="1:13" x14ac:dyDescent="0.2">
      <c r="A21" s="48"/>
      <c r="B21" s="39" t="s">
        <v>80</v>
      </c>
      <c r="C21" s="66"/>
      <c r="D21" s="373">
        <v>100</v>
      </c>
      <c r="E21" s="66"/>
      <c r="F21" s="84" t="s">
        <v>73</v>
      </c>
      <c r="G21" s="66"/>
      <c r="H21" s="365">
        <f>Nitrogen</f>
        <v>0.59</v>
      </c>
      <c r="I21" s="66"/>
      <c r="J21" s="87">
        <f>D21*H21</f>
        <v>59</v>
      </c>
    </row>
    <row r="22" spans="1:13" x14ac:dyDescent="0.2">
      <c r="A22" s="48"/>
      <c r="B22" s="39" t="s">
        <v>81</v>
      </c>
      <c r="C22" s="66"/>
      <c r="D22" s="373">
        <v>5</v>
      </c>
      <c r="E22" s="66"/>
      <c r="F22" s="84" t="s">
        <v>73</v>
      </c>
      <c r="G22" s="66"/>
      <c r="H22" s="365">
        <f>Phosphorous</f>
        <v>0.71</v>
      </c>
      <c r="I22" s="66"/>
      <c r="J22" s="80">
        <f>D22*H22</f>
        <v>3.55</v>
      </c>
    </row>
    <row r="23" spans="1:13" x14ac:dyDescent="0.2">
      <c r="A23" s="48"/>
      <c r="B23" s="39" t="s">
        <v>159</v>
      </c>
      <c r="C23" s="66"/>
      <c r="D23" s="373">
        <v>0</v>
      </c>
      <c r="E23" s="66"/>
      <c r="F23" s="84" t="s">
        <v>73</v>
      </c>
      <c r="G23" s="66"/>
      <c r="H23" s="365">
        <f>Potassium</f>
        <v>0.31</v>
      </c>
      <c r="I23" s="66"/>
      <c r="J23" s="80">
        <f>D23*H23</f>
        <v>0</v>
      </c>
    </row>
    <row r="24" spans="1:13" x14ac:dyDescent="0.2">
      <c r="A24" s="48"/>
      <c r="B24" s="39" t="s">
        <v>217</v>
      </c>
      <c r="C24" s="66"/>
      <c r="D24" s="373">
        <v>20</v>
      </c>
      <c r="E24" s="66"/>
      <c r="F24" s="84" t="s">
        <v>73</v>
      </c>
      <c r="G24" s="66"/>
      <c r="H24" s="365">
        <f>Sulfur</f>
        <v>0.53</v>
      </c>
      <c r="I24" s="66"/>
      <c r="J24" s="87">
        <f>D24*H24</f>
        <v>10.600000000000001</v>
      </c>
    </row>
    <row r="25" spans="1:13" x14ac:dyDescent="0.2">
      <c r="A25" s="48"/>
      <c r="B25" s="39"/>
      <c r="C25" s="66"/>
      <c r="D25" s="373"/>
      <c r="E25" s="66"/>
      <c r="F25" s="84"/>
      <c r="G25" s="66"/>
      <c r="H25" s="365"/>
      <c r="I25" s="66"/>
      <c r="J25" s="87">
        <f>D25*H25</f>
        <v>0</v>
      </c>
    </row>
    <row r="26" spans="1:13" ht="5.0999999999999996" customHeight="1" x14ac:dyDescent="0.2">
      <c r="A26" s="48"/>
      <c r="B26" s="66"/>
      <c r="C26" s="66"/>
      <c r="D26" s="91"/>
      <c r="E26" s="66"/>
      <c r="F26" s="68"/>
      <c r="G26" s="66"/>
      <c r="H26" s="380"/>
      <c r="I26" s="66"/>
      <c r="J26" s="87"/>
    </row>
    <row r="27" spans="1:13" x14ac:dyDescent="0.2">
      <c r="A27" s="48"/>
      <c r="B27" s="66" t="s">
        <v>199</v>
      </c>
      <c r="C27" s="66"/>
      <c r="D27" s="91"/>
      <c r="E27" s="66"/>
      <c r="F27" s="68"/>
      <c r="G27" s="66"/>
      <c r="H27" s="380"/>
      <c r="I27" s="66"/>
      <c r="J27" s="88">
        <f>SUM(J28:J35)</f>
        <v>28.485999999999997</v>
      </c>
    </row>
    <row r="28" spans="1:13" x14ac:dyDescent="0.2">
      <c r="A28" s="48"/>
      <c r="B28" s="39" t="s">
        <v>106</v>
      </c>
      <c r="C28" s="66"/>
      <c r="D28" s="373">
        <v>36</v>
      </c>
      <c r="E28" s="66"/>
      <c r="F28" s="84" t="s">
        <v>75</v>
      </c>
      <c r="G28" s="66"/>
      <c r="H28" s="365">
        <f>Roundup</f>
        <v>0.18</v>
      </c>
      <c r="I28" s="66"/>
      <c r="J28" s="87">
        <f t="shared" ref="J28:J35" si="0">D28*H28</f>
        <v>6.4799999999999995</v>
      </c>
    </row>
    <row r="29" spans="1:13" x14ac:dyDescent="0.2">
      <c r="A29" s="48"/>
      <c r="B29" s="39" t="s">
        <v>187</v>
      </c>
      <c r="C29" s="66"/>
      <c r="D29" s="374">
        <v>3</v>
      </c>
      <c r="E29" s="66"/>
      <c r="F29" s="84" t="s">
        <v>75</v>
      </c>
      <c r="G29" s="66"/>
      <c r="H29" s="365">
        <f>M</f>
        <v>0.17</v>
      </c>
      <c r="I29" s="66"/>
      <c r="J29" s="87">
        <f t="shared" si="0"/>
        <v>0.51</v>
      </c>
    </row>
    <row r="30" spans="1:13" x14ac:dyDescent="0.2">
      <c r="A30" s="48"/>
      <c r="B30" s="39" t="s">
        <v>85</v>
      </c>
      <c r="C30" s="66"/>
      <c r="D30" s="373">
        <v>3.4</v>
      </c>
      <c r="E30" s="66"/>
      <c r="F30" s="84" t="s">
        <v>73</v>
      </c>
      <c r="G30" s="66"/>
      <c r="H30" s="365">
        <f>AmSulf</f>
        <v>0.22</v>
      </c>
      <c r="I30" s="66"/>
      <c r="J30" s="87">
        <f t="shared" si="0"/>
        <v>0.748</v>
      </c>
    </row>
    <row r="31" spans="1:13" x14ac:dyDescent="0.2">
      <c r="A31" s="48"/>
      <c r="B31" s="39" t="s">
        <v>160</v>
      </c>
      <c r="C31" s="66"/>
      <c r="D31" s="373">
        <v>8.1999999999999993</v>
      </c>
      <c r="E31" s="66"/>
      <c r="F31" s="84" t="s">
        <v>75</v>
      </c>
      <c r="G31" s="66"/>
      <c r="H31" s="365">
        <f>Axial</f>
        <v>1.39</v>
      </c>
      <c r="I31" s="66"/>
      <c r="J31" s="87">
        <f t="shared" si="0"/>
        <v>11.397999999999998</v>
      </c>
    </row>
    <row r="32" spans="1:13" x14ac:dyDescent="0.2">
      <c r="A32" s="48"/>
      <c r="B32" s="39" t="s">
        <v>88</v>
      </c>
      <c r="C32" s="66"/>
      <c r="D32" s="373">
        <v>12</v>
      </c>
      <c r="E32" s="66"/>
      <c r="F32" s="84" t="s">
        <v>75</v>
      </c>
      <c r="G32" s="66"/>
      <c r="H32" s="365">
        <f>BroxM</f>
        <v>0.27</v>
      </c>
      <c r="I32" s="66"/>
      <c r="J32" s="87">
        <f t="shared" si="0"/>
        <v>3.24</v>
      </c>
    </row>
    <row r="33" spans="1:10" x14ac:dyDescent="0.2">
      <c r="A33" s="48"/>
      <c r="B33" s="39" t="s">
        <v>161</v>
      </c>
      <c r="C33" s="66"/>
      <c r="D33" s="373">
        <v>8</v>
      </c>
      <c r="E33" s="66"/>
      <c r="F33" s="84" t="s">
        <v>75</v>
      </c>
      <c r="G33" s="66"/>
      <c r="H33" s="365">
        <f>Starane</f>
        <v>0.55000000000000004</v>
      </c>
      <c r="I33" s="66"/>
      <c r="J33" s="87">
        <f t="shared" si="0"/>
        <v>4.4000000000000004</v>
      </c>
    </row>
    <row r="34" spans="1:10" x14ac:dyDescent="0.2">
      <c r="A34" s="48"/>
      <c r="B34" s="39" t="s">
        <v>162</v>
      </c>
      <c r="C34" s="66"/>
      <c r="D34" s="373">
        <v>5</v>
      </c>
      <c r="E34" s="66"/>
      <c r="F34" s="84" t="s">
        <v>75</v>
      </c>
      <c r="G34" s="66"/>
      <c r="H34" s="365">
        <f>InPlace</f>
        <v>0.31</v>
      </c>
      <c r="I34" s="66"/>
      <c r="J34" s="87">
        <f t="shared" si="0"/>
        <v>1.55</v>
      </c>
    </row>
    <row r="35" spans="1:10" x14ac:dyDescent="0.2">
      <c r="A35" s="48"/>
      <c r="B35" s="39" t="s">
        <v>85</v>
      </c>
      <c r="C35" s="66"/>
      <c r="D35" s="373">
        <v>3.2</v>
      </c>
      <c r="E35" s="66"/>
      <c r="F35" s="84" t="s">
        <v>75</v>
      </c>
      <c r="G35" s="66"/>
      <c r="H35" s="365">
        <f>AmmSulfLiq</f>
        <v>0.05</v>
      </c>
      <c r="I35" s="66"/>
      <c r="J35" s="87">
        <f t="shared" si="0"/>
        <v>0.16000000000000003</v>
      </c>
    </row>
    <row r="36" spans="1:10" ht="5.25" customHeight="1" x14ac:dyDescent="0.2">
      <c r="A36" s="48"/>
      <c r="B36" s="66"/>
      <c r="C36" s="66"/>
      <c r="D36" s="94"/>
      <c r="E36" s="66"/>
      <c r="F36" s="68"/>
      <c r="G36" s="66"/>
      <c r="H36" s="380"/>
      <c r="I36" s="66"/>
      <c r="J36" s="87"/>
    </row>
    <row r="37" spans="1:10" x14ac:dyDescent="0.2">
      <c r="A37" s="48"/>
      <c r="B37" s="66" t="s">
        <v>163</v>
      </c>
      <c r="C37" s="66"/>
      <c r="D37" s="91"/>
      <c r="E37" s="66"/>
      <c r="F37" s="68"/>
      <c r="G37" s="66"/>
      <c r="H37" s="380"/>
      <c r="I37" s="66"/>
      <c r="J37" s="88">
        <f>SUM(J38:J39)</f>
        <v>28.045000000000002</v>
      </c>
    </row>
    <row r="38" spans="1:10" x14ac:dyDescent="0.2">
      <c r="A38" s="48"/>
      <c r="B38" s="39" t="s">
        <v>164</v>
      </c>
      <c r="C38" s="66"/>
      <c r="D38" s="373">
        <v>14</v>
      </c>
      <c r="E38" s="66"/>
      <c r="F38" s="84" t="s">
        <v>75</v>
      </c>
      <c r="G38" s="66"/>
      <c r="H38" s="365">
        <f>Quilt</f>
        <v>1.78</v>
      </c>
      <c r="I38" s="66"/>
      <c r="J38" s="87">
        <f>D38*H38</f>
        <v>24.92</v>
      </c>
    </row>
    <row r="39" spans="1:10" x14ac:dyDescent="0.2">
      <c r="A39" s="48"/>
      <c r="B39" s="39" t="s">
        <v>185</v>
      </c>
      <c r="C39" s="66"/>
      <c r="D39" s="373">
        <v>0.5</v>
      </c>
      <c r="E39" s="66"/>
      <c r="F39" s="84" t="s">
        <v>186</v>
      </c>
      <c r="G39" s="66"/>
      <c r="H39" s="365">
        <f>Syltac</f>
        <v>6.25</v>
      </c>
      <c r="I39" s="66"/>
      <c r="J39" s="87">
        <f>D39*H39</f>
        <v>3.125</v>
      </c>
    </row>
    <row r="40" spans="1:10" ht="5.25" customHeight="1" x14ac:dyDescent="0.2">
      <c r="A40" s="48"/>
      <c r="B40" s="66"/>
      <c r="C40" s="66"/>
      <c r="D40" s="94"/>
      <c r="E40" s="66"/>
      <c r="F40" s="68"/>
      <c r="G40" s="66"/>
      <c r="H40" s="380"/>
      <c r="I40" s="66"/>
      <c r="J40" s="87"/>
    </row>
    <row r="41" spans="1:10" x14ac:dyDescent="0.2">
      <c r="A41" s="48"/>
      <c r="B41" s="66" t="s">
        <v>306</v>
      </c>
      <c r="C41" s="66"/>
      <c r="D41" s="375"/>
      <c r="E41" s="66"/>
      <c r="F41" s="68"/>
      <c r="G41" s="66"/>
      <c r="H41" s="380"/>
      <c r="I41" s="66"/>
      <c r="J41" s="88">
        <f>SUM(J42:J46)</f>
        <v>38.372200704225349</v>
      </c>
    </row>
    <row r="42" spans="1:10" x14ac:dyDescent="0.2">
      <c r="A42" s="48"/>
      <c r="B42" s="39" t="s">
        <v>156</v>
      </c>
      <c r="C42" s="66"/>
      <c r="D42" s="376">
        <f>'Machinery Costs'!$M$75</f>
        <v>5.2957253521126759</v>
      </c>
      <c r="E42" s="66"/>
      <c r="F42" s="84" t="s">
        <v>145</v>
      </c>
      <c r="G42" s="66"/>
      <c r="H42" s="365">
        <f>Diesel</f>
        <v>2</v>
      </c>
      <c r="I42" s="66"/>
      <c r="J42" s="87">
        <f>D42*H42</f>
        <v>10.591450704225352</v>
      </c>
    </row>
    <row r="43" spans="1:10" ht="12.75" customHeight="1" x14ac:dyDescent="0.2">
      <c r="A43" s="48"/>
      <c r="B43" s="109" t="s">
        <v>144</v>
      </c>
      <c r="C43" s="66"/>
      <c r="D43" s="290">
        <v>1</v>
      </c>
      <c r="E43" s="66"/>
      <c r="F43" s="291" t="s">
        <v>74</v>
      </c>
      <c r="G43" s="66"/>
      <c r="H43" s="381">
        <f>'Machinery Costs'!$I$75</f>
        <v>1.6450000000000002</v>
      </c>
      <c r="I43" s="66"/>
      <c r="J43" s="87">
        <f>D43*H43</f>
        <v>1.6450000000000002</v>
      </c>
    </row>
    <row r="44" spans="1:10" x14ac:dyDescent="0.2">
      <c r="A44" s="48"/>
      <c r="B44" s="109" t="s">
        <v>82</v>
      </c>
      <c r="C44" s="66"/>
      <c r="D44" s="292">
        <v>1</v>
      </c>
      <c r="E44" s="66"/>
      <c r="F44" s="84" t="s">
        <v>74</v>
      </c>
      <c r="G44" s="66"/>
      <c r="H44" s="382">
        <f>'Machinery Costs'!$G$75</f>
        <v>10.827</v>
      </c>
      <c r="I44" s="66"/>
      <c r="J44" s="87">
        <f>D44*H44</f>
        <v>10.827</v>
      </c>
    </row>
    <row r="45" spans="1:10" x14ac:dyDescent="0.2">
      <c r="A45" s="48"/>
      <c r="B45" s="109" t="s">
        <v>209</v>
      </c>
      <c r="C45" s="66"/>
      <c r="D45" s="376">
        <f>'Machinery Costs'!$L$75</f>
        <v>0.8274999999999999</v>
      </c>
      <c r="E45" s="66"/>
      <c r="F45" s="84" t="s">
        <v>393</v>
      </c>
      <c r="G45" s="66"/>
      <c r="H45" s="365">
        <f>Labor</f>
        <v>18.5</v>
      </c>
      <c r="I45" s="66"/>
      <c r="J45" s="87">
        <f>D45*H45</f>
        <v>15.308749999999998</v>
      </c>
    </row>
    <row r="46" spans="1:10" x14ac:dyDescent="0.2">
      <c r="A46" s="48"/>
      <c r="B46" s="109" t="s">
        <v>210</v>
      </c>
      <c r="C46" s="66"/>
      <c r="D46" s="378"/>
      <c r="E46" s="66"/>
      <c r="F46" s="84"/>
      <c r="G46" s="66"/>
      <c r="H46" s="383"/>
      <c r="I46" s="66"/>
      <c r="J46" s="87">
        <f>D46*H46</f>
        <v>0</v>
      </c>
    </row>
    <row r="47" spans="1:10" ht="5.25" customHeight="1" x14ac:dyDescent="0.2">
      <c r="A47" s="48"/>
      <c r="B47" s="66"/>
      <c r="C47" s="66"/>
      <c r="D47" s="91"/>
      <c r="E47" s="66"/>
      <c r="F47" s="68"/>
      <c r="G47" s="66"/>
      <c r="H47" s="380"/>
      <c r="I47" s="66"/>
      <c r="J47" s="87"/>
    </row>
    <row r="48" spans="1:10" x14ac:dyDescent="0.2">
      <c r="A48" s="48"/>
      <c r="B48" s="66" t="s">
        <v>200</v>
      </c>
      <c r="C48" s="66"/>
      <c r="D48" s="375"/>
      <c r="E48" s="66"/>
      <c r="F48" s="68"/>
      <c r="G48" s="66"/>
      <c r="H48" s="380"/>
      <c r="I48" s="66"/>
      <c r="J48" s="88">
        <f>SUM(J49:J51)</f>
        <v>8.9499999999999993</v>
      </c>
    </row>
    <row r="49" spans="1:33" x14ac:dyDescent="0.2">
      <c r="A49" s="48"/>
      <c r="B49" s="39" t="s">
        <v>205</v>
      </c>
      <c r="C49" s="66"/>
      <c r="D49" s="373">
        <v>0</v>
      </c>
      <c r="E49" s="66"/>
      <c r="F49" s="84" t="s">
        <v>74</v>
      </c>
      <c r="G49" s="66"/>
      <c r="H49" s="365">
        <f>Sprayer</f>
        <v>2</v>
      </c>
      <c r="I49" s="66"/>
      <c r="J49" s="87">
        <f>D49*H49</f>
        <v>0</v>
      </c>
    </row>
    <row r="50" spans="1:33" x14ac:dyDescent="0.2">
      <c r="A50" s="48"/>
      <c r="B50" s="39" t="s">
        <v>166</v>
      </c>
      <c r="C50" s="66"/>
      <c r="D50" s="373">
        <v>1</v>
      </c>
      <c r="E50" s="66"/>
      <c r="F50" s="84" t="s">
        <v>74</v>
      </c>
      <c r="G50" s="66"/>
      <c r="H50" s="365">
        <f>Aerial</f>
        <v>8.9499999999999993</v>
      </c>
      <c r="I50" s="66"/>
      <c r="J50" s="87">
        <f>D50*H50</f>
        <v>8.9499999999999993</v>
      </c>
    </row>
    <row r="51" spans="1:33" x14ac:dyDescent="0.2">
      <c r="A51" s="48"/>
      <c r="B51" s="39"/>
      <c r="C51" s="66"/>
      <c r="D51" s="373"/>
      <c r="E51" s="66"/>
      <c r="F51" s="84"/>
      <c r="G51" s="66"/>
      <c r="H51" s="365"/>
      <c r="I51" s="66"/>
      <c r="J51" s="87">
        <f>D51*H51</f>
        <v>0</v>
      </c>
    </row>
    <row r="52" spans="1:33" ht="5.25" customHeight="1" x14ac:dyDescent="0.2">
      <c r="A52" s="48"/>
      <c r="B52" s="66"/>
      <c r="C52" s="66"/>
      <c r="D52" s="91"/>
      <c r="E52" s="66"/>
      <c r="F52" s="68"/>
      <c r="G52" s="66"/>
      <c r="H52" s="380"/>
      <c r="I52" s="66"/>
      <c r="J52" s="87"/>
    </row>
    <row r="53" spans="1:33" x14ac:dyDescent="0.2">
      <c r="A53" s="48"/>
      <c r="B53" s="66" t="s">
        <v>201</v>
      </c>
      <c r="C53" s="66"/>
      <c r="D53" s="91"/>
      <c r="E53" s="66"/>
      <c r="F53" s="68"/>
      <c r="G53" s="66"/>
      <c r="H53" s="380"/>
      <c r="I53" s="66"/>
      <c r="J53" s="88">
        <f>SUM(J54:J56)</f>
        <v>16</v>
      </c>
    </row>
    <row r="54" spans="1:33" x14ac:dyDescent="0.2">
      <c r="A54" s="48"/>
      <c r="B54" s="39" t="s">
        <v>266</v>
      </c>
      <c r="C54" s="66"/>
      <c r="D54" s="378">
        <v>1</v>
      </c>
      <c r="E54" s="66"/>
      <c r="F54" s="84" t="s">
        <v>74</v>
      </c>
      <c r="G54" s="66"/>
      <c r="H54" s="391">
        <f>Swsw</f>
        <v>16</v>
      </c>
      <c r="I54" s="66"/>
      <c r="J54" s="87">
        <f>D54*H54</f>
        <v>16</v>
      </c>
    </row>
    <row r="55" spans="1:33" x14ac:dyDescent="0.2">
      <c r="A55" s="48"/>
      <c r="B55" s="39" t="s">
        <v>208</v>
      </c>
      <c r="C55" s="66"/>
      <c r="D55" s="379"/>
      <c r="E55" s="66"/>
      <c r="F55" s="84"/>
      <c r="G55" s="66"/>
      <c r="H55" s="390"/>
      <c r="I55" s="66"/>
      <c r="J55" s="87">
        <f>D55*H55</f>
        <v>0</v>
      </c>
    </row>
    <row r="56" spans="1:33" ht="12.75" customHeight="1" x14ac:dyDescent="0.2">
      <c r="A56" s="48"/>
      <c r="B56" s="109"/>
      <c r="C56" s="66"/>
      <c r="D56" s="377"/>
      <c r="E56" s="66"/>
      <c r="F56" s="291"/>
      <c r="G56" s="66"/>
      <c r="H56" s="308"/>
      <c r="I56" s="66"/>
      <c r="J56" s="87">
        <f>D56*H56</f>
        <v>0</v>
      </c>
    </row>
    <row r="57" spans="1:33" ht="5.0999999999999996" customHeight="1" x14ac:dyDescent="0.2">
      <c r="A57" s="48"/>
      <c r="B57" s="66"/>
      <c r="C57" s="66"/>
      <c r="D57" s="67"/>
      <c r="E57" s="66"/>
      <c r="F57" s="68"/>
      <c r="G57" s="66"/>
      <c r="H57" s="67"/>
      <c r="I57" s="66"/>
      <c r="J57" s="87"/>
    </row>
    <row r="58" spans="1:33" ht="14.25" x14ac:dyDescent="0.2">
      <c r="A58" s="48"/>
      <c r="B58" s="66" t="s">
        <v>385</v>
      </c>
      <c r="C58" s="66"/>
      <c r="D58" s="67"/>
      <c r="E58" s="66"/>
      <c r="F58" s="68"/>
      <c r="G58" s="66"/>
      <c r="H58" s="67"/>
      <c r="I58" s="66"/>
      <c r="J58" s="80">
        <f>(J17+J20+J27+J37+J41+J48+J53)*operloan*0.5</f>
        <v>5.4750800176056336</v>
      </c>
    </row>
    <row r="59" spans="1:33" ht="5.25" customHeight="1" x14ac:dyDescent="0.2">
      <c r="A59" s="48"/>
      <c r="B59" s="66"/>
      <c r="C59" s="66"/>
      <c r="D59" s="67"/>
      <c r="E59" s="66"/>
      <c r="F59" s="68"/>
      <c r="G59" s="66"/>
      <c r="H59" s="67"/>
      <c r="I59" s="66"/>
      <c r="J59" s="87"/>
    </row>
    <row r="60" spans="1:33" x14ac:dyDescent="0.2">
      <c r="A60" s="48"/>
      <c r="B60" s="40" t="s">
        <v>177</v>
      </c>
      <c r="C60" s="40"/>
      <c r="D60" s="91"/>
      <c r="E60" s="40"/>
      <c r="F60" s="41"/>
      <c r="G60" s="40"/>
      <c r="H60" s="91"/>
      <c r="I60" s="40"/>
      <c r="J60" s="42">
        <f>SUM(J17:J58)-(J17+J20+J27+J37+J41+J48+J53)</f>
        <v>224.47828072183097</v>
      </c>
    </row>
    <row r="61" spans="1:33" x14ac:dyDescent="0.2">
      <c r="A61" s="48"/>
      <c r="B61" s="66" t="s">
        <v>178</v>
      </c>
      <c r="C61" s="66"/>
      <c r="D61" s="67"/>
      <c r="E61" s="66"/>
      <c r="F61" s="68"/>
      <c r="G61" s="66"/>
      <c r="H61" s="67"/>
      <c r="I61" s="66"/>
      <c r="J61" s="87">
        <f>J60/D14</f>
        <v>3.8703151848591548</v>
      </c>
    </row>
    <row r="62" spans="1:33" ht="5.25" customHeight="1" x14ac:dyDescent="0.2">
      <c r="A62" s="48"/>
      <c r="B62" s="66"/>
      <c r="C62" s="66"/>
      <c r="D62" s="67"/>
      <c r="E62" s="66"/>
      <c r="F62" s="68"/>
      <c r="G62" s="66"/>
      <c r="H62" s="67"/>
      <c r="I62" s="66"/>
      <c r="J62" s="87"/>
    </row>
    <row r="63" spans="1:33" s="33" customFormat="1" x14ac:dyDescent="0.2">
      <c r="A63" s="32"/>
      <c r="B63" s="36" t="s">
        <v>99</v>
      </c>
      <c r="C63" s="36"/>
      <c r="D63" s="92"/>
      <c r="E63" s="36"/>
      <c r="F63" s="37"/>
      <c r="G63" s="36"/>
      <c r="H63" s="92"/>
      <c r="I63" s="36"/>
      <c r="J63" s="38">
        <f>J14-J60</f>
        <v>-15.098280721830974</v>
      </c>
      <c r="L63" s="32"/>
      <c r="M63" s="32"/>
      <c r="N63" s="32"/>
      <c r="O63" s="32"/>
      <c r="P63" s="32"/>
      <c r="Q63" s="32"/>
      <c r="R63" s="32"/>
      <c r="S63" s="32"/>
      <c r="T63" s="32"/>
      <c r="U63" s="32"/>
      <c r="V63" s="32"/>
      <c r="W63" s="32"/>
      <c r="X63" s="32"/>
      <c r="Y63" s="32"/>
      <c r="Z63" s="32"/>
      <c r="AA63" s="32"/>
      <c r="AB63" s="32"/>
      <c r="AC63" s="32"/>
      <c r="AD63" s="32"/>
      <c r="AE63" s="32"/>
      <c r="AF63" s="32"/>
      <c r="AG63" s="32"/>
    </row>
    <row r="64" spans="1:33" ht="24.75" customHeight="1" x14ac:dyDescent="0.2">
      <c r="A64" s="48"/>
      <c r="B64" s="5" t="s">
        <v>102</v>
      </c>
      <c r="C64" s="66"/>
      <c r="D64" s="67"/>
      <c r="E64" s="66"/>
      <c r="F64" s="68"/>
      <c r="G64" s="66"/>
      <c r="H64" s="67"/>
      <c r="I64" s="66"/>
      <c r="J64" s="87"/>
    </row>
    <row r="65" spans="1:33" x14ac:dyDescent="0.2">
      <c r="A65" s="48"/>
      <c r="B65" s="120" t="s">
        <v>267</v>
      </c>
      <c r="C65" s="122"/>
      <c r="D65" s="89"/>
      <c r="E65" s="66"/>
      <c r="F65" s="68"/>
      <c r="G65" s="66"/>
      <c r="H65" s="382">
        <f>'Machinery Costs'!$C$75</f>
        <v>19.561999999999998</v>
      </c>
      <c r="I65" s="66"/>
      <c r="J65" s="87">
        <f>'Machinery Costs'!$C$75</f>
        <v>19.561999999999998</v>
      </c>
    </row>
    <row r="66" spans="1:33" x14ac:dyDescent="0.2">
      <c r="A66" s="48"/>
      <c r="B66" s="39" t="s">
        <v>268</v>
      </c>
      <c r="C66" s="121"/>
      <c r="D66" s="89"/>
      <c r="E66" s="66"/>
      <c r="F66" s="68"/>
      <c r="G66" s="66"/>
      <c r="H66" s="382">
        <f>'Machinery Costs'!$D$75</f>
        <v>14.227</v>
      </c>
      <c r="I66" s="66"/>
      <c r="J66" s="87">
        <f>'Machinery Costs'!$D$75</f>
        <v>14.227</v>
      </c>
    </row>
    <row r="67" spans="1:33" x14ac:dyDescent="0.2">
      <c r="A67" s="48"/>
      <c r="B67" s="39" t="s">
        <v>28</v>
      </c>
      <c r="C67" s="39"/>
      <c r="D67" s="83"/>
      <c r="E67" s="66"/>
      <c r="F67" s="68"/>
      <c r="G67" s="66"/>
      <c r="H67" s="382">
        <f>'Machinery Costs'!$E$75</f>
        <v>7.1280000000000001</v>
      </c>
      <c r="I67" s="66"/>
      <c r="J67" s="87">
        <f>'Machinery Costs'!$E$75</f>
        <v>7.1280000000000001</v>
      </c>
      <c r="L67" s="86">
        <f>SUM(J65:J67)</f>
        <v>40.917000000000002</v>
      </c>
    </row>
    <row r="68" spans="1:33" x14ac:dyDescent="0.2">
      <c r="A68" s="48"/>
      <c r="B68" s="39" t="s">
        <v>113</v>
      </c>
      <c r="C68" s="66"/>
      <c r="D68" s="83">
        <v>1</v>
      </c>
      <c r="E68" s="66"/>
      <c r="F68" s="84" t="s">
        <v>74</v>
      </c>
      <c r="G68" s="66"/>
      <c r="H68" s="85">
        <f>+(D14*H14)*D70-(J20+J27+J37+H54)*D70-J76</f>
        <v>15.520670000000003</v>
      </c>
      <c r="I68" s="66"/>
      <c r="J68" s="87">
        <f>D68*H68</f>
        <v>15.520670000000003</v>
      </c>
    </row>
    <row r="69" spans="1:33" ht="12.75" customHeight="1" x14ac:dyDescent="0.2">
      <c r="A69" s="48"/>
      <c r="B69" s="66" t="s">
        <v>103</v>
      </c>
      <c r="C69" s="66"/>
      <c r="D69" s="67"/>
      <c r="E69" s="66"/>
      <c r="F69" s="68"/>
      <c r="G69" s="66"/>
      <c r="H69" s="127"/>
      <c r="I69" s="66"/>
      <c r="J69" s="87"/>
    </row>
    <row r="70" spans="1:33" ht="12.75" customHeight="1" x14ac:dyDescent="0.2">
      <c r="A70" s="48"/>
      <c r="B70" s="66" t="s">
        <v>104</v>
      </c>
      <c r="C70" s="66"/>
      <c r="D70" s="384">
        <f>+ownershare</f>
        <v>0.33</v>
      </c>
      <c r="E70" s="66"/>
      <c r="F70" s="68"/>
      <c r="G70" s="66"/>
      <c r="H70" s="79"/>
      <c r="I70" s="66"/>
      <c r="J70" s="87"/>
    </row>
    <row r="71" spans="1:33" ht="12.75" customHeight="1" x14ac:dyDescent="0.2">
      <c r="A71" s="48"/>
      <c r="B71" s="66" t="s">
        <v>105</v>
      </c>
      <c r="C71" s="66"/>
      <c r="D71" s="384">
        <f>opershare</f>
        <v>0.67</v>
      </c>
      <c r="E71" s="66"/>
      <c r="F71" s="68"/>
      <c r="G71" s="66"/>
      <c r="H71" s="79"/>
      <c r="I71" s="66"/>
      <c r="J71" s="87"/>
      <c r="Q71" s="339"/>
    </row>
    <row r="72" spans="1:33" x14ac:dyDescent="0.2">
      <c r="A72" s="48"/>
      <c r="B72" s="93"/>
      <c r="C72" s="93"/>
      <c r="D72" s="94"/>
      <c r="E72" s="93"/>
      <c r="F72" s="94"/>
      <c r="G72" s="66"/>
      <c r="H72" s="67"/>
      <c r="I72" s="66"/>
      <c r="J72" s="87"/>
    </row>
    <row r="73" spans="1:33" ht="14.25" x14ac:dyDescent="0.2">
      <c r="A73" s="339"/>
      <c r="B73" s="392" t="s">
        <v>384</v>
      </c>
      <c r="C73" s="93"/>
      <c r="D73" s="94"/>
      <c r="E73" s="93"/>
      <c r="F73" s="94"/>
      <c r="G73" s="66"/>
      <c r="H73" s="67"/>
      <c r="I73" s="66"/>
      <c r="J73" s="11">
        <f>((J17+J20+J27+J37+J41+J48+J53)*OH)</f>
        <v>10.950160035211267</v>
      </c>
      <c r="L73" s="339"/>
      <c r="M73" s="339"/>
      <c r="N73" s="339"/>
      <c r="O73" s="339"/>
      <c r="P73" s="339"/>
      <c r="Q73" s="339"/>
      <c r="R73" s="339"/>
      <c r="S73" s="339"/>
      <c r="T73" s="339"/>
      <c r="U73" s="339"/>
      <c r="V73" s="339"/>
      <c r="W73" s="339"/>
      <c r="X73" s="339"/>
      <c r="Y73" s="339"/>
      <c r="Z73" s="339"/>
      <c r="AA73" s="339"/>
      <c r="AB73" s="339"/>
      <c r="AC73" s="339"/>
      <c r="AD73" s="339"/>
      <c r="AE73" s="339"/>
      <c r="AF73" s="339"/>
      <c r="AG73" s="339"/>
    </row>
    <row r="74" spans="1:33" ht="14.25" x14ac:dyDescent="0.2">
      <c r="A74" s="411"/>
      <c r="B74" s="295" t="s">
        <v>401</v>
      </c>
      <c r="C74" s="93"/>
      <c r="D74" s="94"/>
      <c r="E74" s="93"/>
      <c r="F74" s="94"/>
      <c r="G74" s="66"/>
      <c r="H74" s="67"/>
      <c r="I74" s="66"/>
      <c r="J74" s="11">
        <v>19</v>
      </c>
      <c r="L74" s="411"/>
      <c r="M74" s="411"/>
      <c r="N74" s="411"/>
      <c r="O74" s="411"/>
      <c r="P74" s="411"/>
      <c r="Q74" s="411"/>
      <c r="R74" s="411"/>
      <c r="S74" s="411"/>
      <c r="T74" s="411"/>
      <c r="U74" s="411"/>
      <c r="V74" s="411"/>
      <c r="W74" s="411"/>
      <c r="X74" s="411"/>
      <c r="Y74" s="411"/>
      <c r="Z74" s="411"/>
      <c r="AA74" s="411"/>
      <c r="AB74" s="411"/>
      <c r="AC74" s="411"/>
      <c r="AD74" s="411"/>
      <c r="AE74" s="411"/>
      <c r="AF74" s="411"/>
      <c r="AG74" s="411"/>
    </row>
    <row r="75" spans="1:33" customFormat="1" ht="12.75" customHeight="1" x14ac:dyDescent="0.2">
      <c r="A75" s="27"/>
      <c r="B75" s="393" t="s">
        <v>288</v>
      </c>
      <c r="C75" s="93"/>
      <c r="D75" s="93"/>
      <c r="E75" s="93"/>
      <c r="F75" s="93"/>
      <c r="G75" s="6"/>
      <c r="H75" s="31"/>
      <c r="I75" s="6"/>
      <c r="J75" s="87">
        <f>cashrent</f>
        <v>0</v>
      </c>
      <c r="K75" s="27"/>
      <c r="L75" s="27"/>
      <c r="M75" s="27"/>
      <c r="N75" s="27"/>
      <c r="O75" s="27"/>
      <c r="P75" s="27"/>
      <c r="Q75" s="27"/>
      <c r="R75" s="27"/>
      <c r="S75" s="27"/>
      <c r="T75" s="27"/>
      <c r="U75" s="27"/>
      <c r="V75" s="27"/>
      <c r="W75" s="27"/>
      <c r="X75" s="27"/>
      <c r="Y75" s="27"/>
      <c r="Z75" s="27"/>
      <c r="AA75" s="27"/>
      <c r="AB75" s="27"/>
      <c r="AC75" s="27"/>
      <c r="AD75" s="27"/>
      <c r="AE75" s="27"/>
      <c r="AF75" s="27"/>
    </row>
    <row r="76" spans="1:33" x14ac:dyDescent="0.2">
      <c r="A76" s="48"/>
      <c r="B76" s="295" t="s">
        <v>143</v>
      </c>
      <c r="C76" s="121"/>
      <c r="D76" s="89"/>
      <c r="E76" s="66"/>
      <c r="F76" s="68"/>
      <c r="G76" s="66"/>
      <c r="H76" s="67"/>
      <c r="I76" s="66"/>
      <c r="J76" s="87">
        <f>landtax</f>
        <v>5.5</v>
      </c>
    </row>
    <row r="77" spans="1:33" ht="5.25" customHeight="1" x14ac:dyDescent="0.2">
      <c r="A77" s="48"/>
      <c r="B77" s="66"/>
      <c r="C77" s="66"/>
      <c r="D77" s="67"/>
      <c r="E77" s="66"/>
      <c r="F77" s="68"/>
      <c r="G77" s="66"/>
      <c r="H77" s="67"/>
      <c r="I77" s="66"/>
      <c r="J77" s="87"/>
    </row>
    <row r="78" spans="1:33" x14ac:dyDescent="0.2">
      <c r="A78" s="48"/>
      <c r="B78" s="40" t="s">
        <v>100</v>
      </c>
      <c r="C78" s="40"/>
      <c r="D78" s="91"/>
      <c r="E78" s="40"/>
      <c r="F78" s="41"/>
      <c r="G78" s="40"/>
      <c r="H78" s="91"/>
      <c r="I78" s="40"/>
      <c r="J78" s="42">
        <f>SUM(J64:J76)</f>
        <v>91.887830035211266</v>
      </c>
    </row>
    <row r="79" spans="1:33" x14ac:dyDescent="0.2">
      <c r="A79" s="48"/>
      <c r="B79" s="66" t="s">
        <v>101</v>
      </c>
      <c r="C79" s="66"/>
      <c r="D79" s="67"/>
      <c r="E79" s="66"/>
      <c r="F79" s="68"/>
      <c r="G79" s="66"/>
      <c r="H79" s="67"/>
      <c r="I79" s="66"/>
      <c r="J79" s="87">
        <f>J78/D14</f>
        <v>1.5842729316415736</v>
      </c>
    </row>
    <row r="80" spans="1:33" x14ac:dyDescent="0.2">
      <c r="A80" s="48"/>
      <c r="B80" s="66"/>
      <c r="C80" s="66"/>
      <c r="D80" s="67"/>
      <c r="E80" s="66"/>
      <c r="F80" s="68"/>
      <c r="G80" s="66"/>
      <c r="H80" s="67"/>
      <c r="I80" s="66"/>
      <c r="J80" s="87"/>
    </row>
    <row r="81" spans="1:33" x14ac:dyDescent="0.2">
      <c r="A81" s="48"/>
      <c r="B81" s="40" t="s">
        <v>114</v>
      </c>
      <c r="C81" s="40"/>
      <c r="D81" s="91"/>
      <c r="E81" s="40"/>
      <c r="F81" s="41"/>
      <c r="G81" s="40"/>
      <c r="H81" s="91"/>
      <c r="I81" s="40"/>
      <c r="J81" s="42">
        <f>J60+J78</f>
        <v>316.36611075704224</v>
      </c>
    </row>
    <row r="82" spans="1:33" x14ac:dyDescent="0.2">
      <c r="A82" s="48"/>
      <c r="B82" s="66" t="s">
        <v>170</v>
      </c>
      <c r="C82" s="66"/>
      <c r="D82" s="67"/>
      <c r="E82" s="66"/>
      <c r="F82" s="68"/>
      <c r="G82" s="66"/>
      <c r="H82" s="67"/>
      <c r="I82" s="66"/>
      <c r="J82" s="87">
        <f>J81/D14</f>
        <v>5.4545881165007284</v>
      </c>
    </row>
    <row r="83" spans="1:33" x14ac:dyDescent="0.2">
      <c r="A83" s="48"/>
      <c r="B83" s="66"/>
      <c r="C83" s="66"/>
      <c r="D83" s="67"/>
      <c r="E83" s="66"/>
      <c r="F83" s="68"/>
      <c r="G83" s="66"/>
      <c r="H83" s="67"/>
      <c r="I83" s="66"/>
      <c r="J83" s="87"/>
    </row>
    <row r="84" spans="1:33" s="33" customFormat="1" x14ac:dyDescent="0.2">
      <c r="A84" s="32"/>
      <c r="B84" s="40" t="s">
        <v>64</v>
      </c>
      <c r="C84" s="40"/>
      <c r="D84" s="91"/>
      <c r="E84" s="40"/>
      <c r="F84" s="41"/>
      <c r="G84" s="40"/>
      <c r="H84" s="91"/>
      <c r="I84" s="40"/>
      <c r="J84" s="42">
        <f>J14-J81</f>
        <v>-106.98611075704224</v>
      </c>
      <c r="L84" s="32"/>
      <c r="M84" s="32"/>
      <c r="N84" s="32"/>
      <c r="O84" s="32"/>
      <c r="P84" s="32"/>
      <c r="Q84" s="32"/>
      <c r="R84" s="32"/>
      <c r="S84" s="32"/>
      <c r="T84" s="32"/>
      <c r="U84" s="32"/>
      <c r="V84" s="32"/>
      <c r="W84" s="32"/>
      <c r="X84" s="32"/>
      <c r="Y84" s="32"/>
      <c r="Z84" s="32"/>
      <c r="AA84" s="32"/>
      <c r="AB84" s="32"/>
      <c r="AC84" s="32"/>
      <c r="AD84" s="32"/>
      <c r="AE84" s="32"/>
      <c r="AF84" s="32"/>
      <c r="AG84" s="32"/>
    </row>
    <row r="85" spans="1:33" x14ac:dyDescent="0.2">
      <c r="A85" s="48"/>
      <c r="B85" s="62"/>
      <c r="C85" s="62"/>
      <c r="D85" s="61"/>
      <c r="E85" s="62"/>
      <c r="F85" s="63"/>
      <c r="G85" s="62"/>
      <c r="H85" s="61"/>
      <c r="I85" s="62"/>
      <c r="J85" s="64"/>
      <c r="K85" s="65"/>
    </row>
    <row r="86" spans="1:33" x14ac:dyDescent="0.2">
      <c r="A86" s="48"/>
      <c r="B86" s="96" t="s">
        <v>65</v>
      </c>
      <c r="C86" s="96"/>
      <c r="D86" s="97"/>
      <c r="E86" s="96"/>
      <c r="F86" s="98"/>
      <c r="G86" s="96"/>
      <c r="H86" s="97"/>
      <c r="I86" s="96"/>
      <c r="J86" s="96"/>
      <c r="K86" s="74"/>
    </row>
    <row r="87" spans="1:33" ht="14.25" x14ac:dyDescent="0.2">
      <c r="A87" s="48"/>
      <c r="B87" s="307" t="s">
        <v>386</v>
      </c>
      <c r="C87" s="96"/>
      <c r="D87" s="97"/>
      <c r="E87" s="96"/>
      <c r="F87" s="98"/>
      <c r="G87" s="96"/>
      <c r="H87" s="97"/>
      <c r="I87" s="96"/>
      <c r="J87" s="96"/>
      <c r="K87" s="74"/>
    </row>
    <row r="88" spans="1:33" ht="14.25" x14ac:dyDescent="0.2">
      <c r="A88" s="48"/>
      <c r="B88" s="307" t="s">
        <v>383</v>
      </c>
      <c r="C88" s="96"/>
      <c r="D88" s="97"/>
      <c r="E88" s="96"/>
      <c r="F88" s="98"/>
      <c r="G88" s="96"/>
      <c r="H88" s="97"/>
      <c r="I88" s="96"/>
      <c r="J88" s="96"/>
      <c r="K88" s="74"/>
    </row>
    <row r="89" spans="1:33" x14ac:dyDescent="0.2">
      <c r="A89" s="48"/>
      <c r="B89" s="540" t="s">
        <v>285</v>
      </c>
      <c r="C89" s="541"/>
      <c r="D89" s="541"/>
      <c r="E89" s="541"/>
      <c r="F89" s="541"/>
      <c r="G89" s="541"/>
      <c r="H89" s="541"/>
      <c r="I89" s="541"/>
      <c r="J89" s="541"/>
    </row>
    <row r="90" spans="1:33" ht="14.25" customHeight="1" x14ac:dyDescent="0.2">
      <c r="A90" s="48"/>
      <c r="B90" s="530" t="s">
        <v>402</v>
      </c>
      <c r="C90" s="531"/>
      <c r="D90" s="531"/>
      <c r="E90" s="531"/>
      <c r="F90" s="531"/>
      <c r="G90" s="531"/>
      <c r="H90" s="531"/>
      <c r="I90" s="531"/>
      <c r="J90" s="531"/>
    </row>
    <row r="91" spans="1:33" x14ac:dyDescent="0.2">
      <c r="A91" s="48"/>
      <c r="B91" s="542" t="s">
        <v>297</v>
      </c>
      <c r="C91" s="543"/>
      <c r="D91" s="543"/>
      <c r="E91" s="543"/>
      <c r="F91" s="543"/>
      <c r="G91" s="543"/>
      <c r="H91" s="543"/>
      <c r="I91" s="543"/>
      <c r="J91" s="543"/>
    </row>
    <row r="92" spans="1:33" x14ac:dyDescent="0.2">
      <c r="A92" s="48"/>
      <c r="B92" s="66"/>
      <c r="C92" s="66"/>
      <c r="D92" s="67"/>
      <c r="E92" s="66"/>
      <c r="F92" s="68"/>
      <c r="G92" s="66"/>
      <c r="H92" s="67"/>
      <c r="I92" s="66"/>
      <c r="J92" s="66"/>
    </row>
    <row r="93" spans="1:33" x14ac:dyDescent="0.2">
      <c r="A93" s="48"/>
      <c r="B93" s="15" t="s">
        <v>66</v>
      </c>
      <c r="C93" s="66"/>
      <c r="D93" s="99" t="s">
        <v>67</v>
      </c>
      <c r="E93" s="66"/>
      <c r="F93" s="68" t="s">
        <v>68</v>
      </c>
      <c r="G93" s="66"/>
      <c r="H93" s="99" t="s">
        <v>69</v>
      </c>
      <c r="I93" s="66"/>
      <c r="J93" s="66"/>
    </row>
    <row r="94" spans="1:33" x14ac:dyDescent="0.2">
      <c r="A94" s="48"/>
      <c r="B94" s="66"/>
      <c r="C94" s="66"/>
      <c r="D94" s="100">
        <v>0.1</v>
      </c>
      <c r="E94" s="66"/>
      <c r="F94" s="68"/>
      <c r="G94" s="66"/>
      <c r="H94" s="100">
        <v>0.1</v>
      </c>
      <c r="I94" s="66"/>
      <c r="J94" s="66"/>
    </row>
    <row r="95" spans="1:33" x14ac:dyDescent="0.2">
      <c r="A95" s="48"/>
      <c r="B95" s="66"/>
      <c r="C95" s="66"/>
      <c r="D95" s="101"/>
      <c r="E95" s="62"/>
      <c r="F95" s="61" t="s">
        <v>70</v>
      </c>
      <c r="G95" s="62"/>
      <c r="H95" s="101"/>
      <c r="I95" s="66"/>
      <c r="J95" s="66"/>
    </row>
    <row r="96" spans="1:33" x14ac:dyDescent="0.2">
      <c r="A96" s="48"/>
      <c r="B96" s="19" t="s">
        <v>71</v>
      </c>
      <c r="C96" s="66"/>
      <c r="D96" s="296">
        <f>F96*(1-D94)</f>
        <v>52.2</v>
      </c>
      <c r="E96" s="102"/>
      <c r="F96" s="103">
        <f>D14</f>
        <v>58</v>
      </c>
      <c r="G96" s="102"/>
      <c r="H96" s="296">
        <f>F96*(1+H94)</f>
        <v>63.800000000000004</v>
      </c>
      <c r="I96" s="66"/>
      <c r="J96" s="66"/>
    </row>
    <row r="97" spans="1:10" ht="4.5" customHeight="1" x14ac:dyDescent="0.2">
      <c r="A97" s="48"/>
      <c r="B97" s="66"/>
      <c r="C97" s="66"/>
      <c r="D97" s="67"/>
      <c r="E97" s="66"/>
      <c r="F97" s="68"/>
      <c r="G97" s="66"/>
      <c r="H97" s="67"/>
      <c r="I97" s="66"/>
      <c r="J97" s="66"/>
    </row>
    <row r="98" spans="1:10" x14ac:dyDescent="0.2">
      <c r="A98" s="48"/>
      <c r="B98" s="66" t="s">
        <v>264</v>
      </c>
      <c r="C98" s="66"/>
      <c r="D98" s="105">
        <f>$J$60/D96</f>
        <v>4.3003502053990603</v>
      </c>
      <c r="E98" s="66"/>
      <c r="F98" s="105">
        <f>$J$60/F96</f>
        <v>3.8703151848591548</v>
      </c>
      <c r="G98" s="66"/>
      <c r="H98" s="105">
        <f>$J$60/H96</f>
        <v>3.5184683498719584</v>
      </c>
      <c r="I98" s="66"/>
      <c r="J98" s="66"/>
    </row>
    <row r="99" spans="1:10" ht="4.5" customHeight="1" x14ac:dyDescent="0.2">
      <c r="A99" s="48"/>
      <c r="B99" s="66"/>
      <c r="C99" s="66"/>
      <c r="D99" s="67"/>
      <c r="E99" s="66"/>
      <c r="F99" s="68"/>
      <c r="G99" s="66"/>
      <c r="H99" s="67"/>
      <c r="I99" s="66"/>
      <c r="J99" s="66"/>
    </row>
    <row r="100" spans="1:10" x14ac:dyDescent="0.2">
      <c r="A100" s="48"/>
      <c r="B100" s="66" t="s">
        <v>265</v>
      </c>
      <c r="C100" s="66"/>
      <c r="D100" s="105">
        <f>$J$78/D96</f>
        <v>1.7603032573795261</v>
      </c>
      <c r="E100" s="66"/>
      <c r="F100" s="105">
        <f>$J$78/F96</f>
        <v>1.5842729316415736</v>
      </c>
      <c r="G100" s="66"/>
      <c r="H100" s="105">
        <f>$J$78/H96</f>
        <v>1.4402481196741577</v>
      </c>
      <c r="I100" s="66"/>
      <c r="J100" s="66"/>
    </row>
    <row r="101" spans="1:10" ht="3.75" customHeight="1" x14ac:dyDescent="0.2">
      <c r="A101" s="48"/>
      <c r="B101" s="66"/>
      <c r="C101" s="66"/>
      <c r="D101" s="67"/>
      <c r="E101" s="66"/>
      <c r="F101" s="68"/>
      <c r="G101" s="66"/>
      <c r="H101" s="67"/>
      <c r="I101" s="66"/>
      <c r="J101" s="66"/>
    </row>
    <row r="102" spans="1:10" x14ac:dyDescent="0.2">
      <c r="A102" s="48"/>
      <c r="B102" s="66" t="s">
        <v>72</v>
      </c>
      <c r="C102" s="66"/>
      <c r="D102" s="105">
        <f>$J$81/D96</f>
        <v>6.0606534627785864</v>
      </c>
      <c r="E102" s="66"/>
      <c r="F102" s="105">
        <f>$J$81/F96</f>
        <v>5.4545881165007284</v>
      </c>
      <c r="G102" s="66"/>
      <c r="H102" s="105">
        <f>$J$81/H96</f>
        <v>4.9587164695461166</v>
      </c>
      <c r="I102" s="66"/>
      <c r="J102" s="66"/>
    </row>
    <row r="103" spans="1:10" ht="5.25" customHeight="1" x14ac:dyDescent="0.2">
      <c r="A103" s="48"/>
      <c r="B103" s="71"/>
      <c r="C103" s="71"/>
      <c r="D103" s="76"/>
      <c r="E103" s="71"/>
      <c r="F103" s="77"/>
      <c r="G103" s="71"/>
      <c r="H103" s="76"/>
      <c r="I103" s="71"/>
      <c r="J103" s="71"/>
    </row>
    <row r="104" spans="1:10" x14ac:dyDescent="0.2">
      <c r="A104" s="48"/>
      <c r="B104" s="66"/>
      <c r="C104" s="66"/>
      <c r="D104" s="67"/>
      <c r="E104" s="66"/>
      <c r="F104" s="68"/>
      <c r="G104" s="66"/>
      <c r="H104" s="67"/>
      <c r="I104" s="66"/>
      <c r="J104" s="66"/>
    </row>
    <row r="105" spans="1:10" x14ac:dyDescent="0.2">
      <c r="A105" s="48"/>
      <c r="B105" s="66"/>
      <c r="C105" s="66"/>
      <c r="D105" s="61"/>
      <c r="E105" s="62"/>
      <c r="F105" s="63" t="s">
        <v>71</v>
      </c>
      <c r="G105" s="62"/>
      <c r="H105" s="61"/>
      <c r="I105" s="66"/>
      <c r="J105" s="66"/>
    </row>
    <row r="106" spans="1:10" x14ac:dyDescent="0.2">
      <c r="A106" s="48"/>
      <c r="B106" s="19" t="s">
        <v>70</v>
      </c>
      <c r="C106" s="66"/>
      <c r="D106" s="106">
        <f>F106*(1-D94)</f>
        <v>3.2490000000000001</v>
      </c>
      <c r="E106" s="102"/>
      <c r="F106" s="107">
        <f>H14</f>
        <v>3.61</v>
      </c>
      <c r="G106" s="102"/>
      <c r="H106" s="106">
        <f>F106*(1+H94)</f>
        <v>3.9710000000000001</v>
      </c>
      <c r="I106" s="66"/>
      <c r="J106" s="66"/>
    </row>
    <row r="107" spans="1:10" ht="4.5" customHeight="1" x14ac:dyDescent="0.2">
      <c r="A107" s="48"/>
      <c r="B107" s="66"/>
      <c r="C107" s="66"/>
      <c r="D107" s="67"/>
      <c r="E107" s="66"/>
      <c r="F107" s="68"/>
      <c r="G107" s="66"/>
      <c r="H107" s="67"/>
      <c r="I107" s="66"/>
      <c r="J107" s="66"/>
    </row>
    <row r="108" spans="1:10" x14ac:dyDescent="0.2">
      <c r="A108" s="48"/>
      <c r="B108" s="66" t="s">
        <v>264</v>
      </c>
      <c r="C108" s="66"/>
      <c r="D108" s="108">
        <f>$J$60/D106</f>
        <v>69.091499144915659</v>
      </c>
      <c r="E108" s="66"/>
      <c r="F108" s="108">
        <f>$J$60/F106</f>
        <v>62.182349230424094</v>
      </c>
      <c r="G108" s="66"/>
      <c r="H108" s="108">
        <f>$J$60/H106</f>
        <v>56.529408391294631</v>
      </c>
      <c r="I108" s="66"/>
      <c r="J108" s="66"/>
    </row>
    <row r="109" spans="1:10" ht="3" customHeight="1" x14ac:dyDescent="0.2">
      <c r="A109" s="48"/>
      <c r="B109" s="66"/>
      <c r="C109" s="66"/>
      <c r="D109" s="67"/>
      <c r="E109" s="66"/>
      <c r="F109" s="68"/>
      <c r="G109" s="66"/>
      <c r="H109" s="67"/>
      <c r="I109" s="66"/>
      <c r="J109" s="66"/>
    </row>
    <row r="110" spans="1:10" x14ac:dyDescent="0.2">
      <c r="A110" s="48"/>
      <c r="B110" s="66" t="s">
        <v>265</v>
      </c>
      <c r="C110" s="66"/>
      <c r="D110" s="108">
        <f>$J$78/D106</f>
        <v>28.281880589477151</v>
      </c>
      <c r="E110" s="66"/>
      <c r="F110" s="108">
        <f>$J$78/F106</f>
        <v>25.453692530529437</v>
      </c>
      <c r="G110" s="66"/>
      <c r="H110" s="108">
        <f>$J$78/H106</f>
        <v>23.139720482299488</v>
      </c>
      <c r="I110" s="66"/>
      <c r="J110" s="66"/>
    </row>
    <row r="111" spans="1:10" ht="3.75" customHeight="1" x14ac:dyDescent="0.2">
      <c r="A111" s="48"/>
      <c r="B111" s="66"/>
      <c r="C111" s="66"/>
      <c r="D111" s="67"/>
      <c r="E111" s="66"/>
      <c r="F111" s="68"/>
      <c r="G111" s="66"/>
      <c r="H111" s="67"/>
      <c r="I111" s="66"/>
      <c r="J111" s="66"/>
    </row>
    <row r="112" spans="1:10" x14ac:dyDescent="0.2">
      <c r="A112" s="48"/>
      <c r="B112" s="66" t="s">
        <v>72</v>
      </c>
      <c r="C112" s="66"/>
      <c r="D112" s="108">
        <f>$J$81/D106</f>
        <v>97.373379734392799</v>
      </c>
      <c r="E112" s="66"/>
      <c r="F112" s="108">
        <f>$J$81/F106</f>
        <v>87.636041760953532</v>
      </c>
      <c r="G112" s="66"/>
      <c r="H112" s="108">
        <f>$J$81/H106</f>
        <v>79.669128873594119</v>
      </c>
      <c r="I112" s="66"/>
      <c r="J112" s="66"/>
    </row>
    <row r="113" spans="1:10" ht="5.25" customHeight="1" x14ac:dyDescent="0.2">
      <c r="A113" s="48"/>
      <c r="B113" s="66"/>
      <c r="C113" s="66"/>
      <c r="D113" s="67"/>
      <c r="E113" s="66"/>
      <c r="F113" s="68"/>
      <c r="G113" s="66"/>
      <c r="H113" s="67"/>
      <c r="I113" s="66"/>
      <c r="J113" s="66"/>
    </row>
    <row r="114" spans="1:10" x14ac:dyDescent="0.2">
      <c r="A114" s="48"/>
      <c r="B114" s="62"/>
      <c r="C114" s="62"/>
      <c r="D114" s="61"/>
      <c r="E114" s="62"/>
      <c r="F114" s="63"/>
      <c r="G114" s="62"/>
      <c r="H114" s="61"/>
      <c r="I114" s="62"/>
      <c r="J114" s="62"/>
    </row>
    <row r="115" spans="1:10" s="48" customFormat="1" x14ac:dyDescent="0.2">
      <c r="D115" s="49"/>
      <c r="F115" s="50"/>
      <c r="H115" s="49"/>
    </row>
    <row r="116" spans="1:10" s="48" customFormat="1" x14ac:dyDescent="0.2">
      <c r="D116" s="49"/>
      <c r="F116" s="50"/>
      <c r="H116" s="49"/>
    </row>
    <row r="117" spans="1:10" s="48" customFormat="1" x14ac:dyDescent="0.2">
      <c r="D117" s="49"/>
      <c r="F117" s="50"/>
      <c r="H117" s="49"/>
    </row>
    <row r="118" spans="1:10" s="48" customFormat="1" x14ac:dyDescent="0.2">
      <c r="D118" s="49"/>
      <c r="F118" s="50"/>
      <c r="H118" s="49"/>
    </row>
    <row r="119" spans="1:10" s="48" customFormat="1" x14ac:dyDescent="0.2">
      <c r="D119" s="49"/>
      <c r="F119" s="50"/>
      <c r="H119" s="49"/>
    </row>
    <row r="120" spans="1:10" s="48" customFormat="1" x14ac:dyDescent="0.2">
      <c r="D120" s="49"/>
      <c r="F120" s="50"/>
      <c r="H120" s="49"/>
    </row>
    <row r="121" spans="1:10" s="48" customFormat="1" x14ac:dyDescent="0.2">
      <c r="D121" s="49"/>
      <c r="F121" s="50"/>
      <c r="H121" s="49"/>
    </row>
    <row r="122" spans="1:10" s="48" customFormat="1" x14ac:dyDescent="0.2">
      <c r="D122" s="49"/>
      <c r="F122" s="50"/>
      <c r="H122" s="49"/>
    </row>
    <row r="123" spans="1:10" s="48" customFormat="1" x14ac:dyDescent="0.2">
      <c r="D123" s="49"/>
      <c r="F123" s="50"/>
      <c r="H123" s="49"/>
    </row>
    <row r="124" spans="1:10" s="48" customFormat="1" x14ac:dyDescent="0.2">
      <c r="D124" s="49"/>
      <c r="F124" s="50"/>
      <c r="H124" s="49"/>
    </row>
    <row r="125" spans="1:10" s="48" customFormat="1" x14ac:dyDescent="0.2">
      <c r="D125" s="49"/>
      <c r="F125" s="50"/>
      <c r="H125" s="49"/>
    </row>
    <row r="126" spans="1:10" s="48" customFormat="1" x14ac:dyDescent="0.2">
      <c r="D126" s="49"/>
      <c r="F126" s="50"/>
      <c r="H126" s="49"/>
    </row>
    <row r="127" spans="1:10" s="48" customFormat="1" x14ac:dyDescent="0.2">
      <c r="D127" s="49"/>
      <c r="F127" s="50"/>
      <c r="H127" s="49"/>
    </row>
    <row r="128" spans="1:10" s="48" customFormat="1" x14ac:dyDescent="0.2">
      <c r="D128" s="49"/>
      <c r="F128" s="50"/>
      <c r="H128" s="49"/>
    </row>
    <row r="129" spans="4:8" s="48" customFormat="1" x14ac:dyDescent="0.2">
      <c r="D129" s="49"/>
      <c r="F129" s="50"/>
      <c r="H129" s="49"/>
    </row>
    <row r="130" spans="4:8" s="48" customFormat="1" x14ac:dyDescent="0.2">
      <c r="D130" s="49"/>
      <c r="F130" s="50"/>
      <c r="H130" s="49"/>
    </row>
    <row r="131" spans="4:8" s="48" customFormat="1" x14ac:dyDescent="0.2">
      <c r="D131" s="49"/>
      <c r="F131" s="50"/>
      <c r="H131" s="49"/>
    </row>
    <row r="132" spans="4:8" s="48" customFormat="1" x14ac:dyDescent="0.2">
      <c r="D132" s="49"/>
      <c r="F132" s="50"/>
      <c r="H132" s="49"/>
    </row>
    <row r="133" spans="4:8" s="48" customFormat="1" x14ac:dyDescent="0.2">
      <c r="D133" s="49"/>
      <c r="F133" s="50"/>
      <c r="H133" s="49"/>
    </row>
    <row r="134" spans="4:8" s="48" customFormat="1" x14ac:dyDescent="0.2">
      <c r="D134" s="49"/>
      <c r="F134" s="50"/>
      <c r="H134" s="49"/>
    </row>
    <row r="135" spans="4:8" s="48" customFormat="1" x14ac:dyDescent="0.2">
      <c r="D135" s="49"/>
      <c r="F135" s="50"/>
      <c r="H135" s="49"/>
    </row>
    <row r="136" spans="4:8" s="48" customFormat="1" x14ac:dyDescent="0.2">
      <c r="D136" s="49"/>
      <c r="F136" s="50"/>
      <c r="H136" s="49"/>
    </row>
    <row r="137" spans="4:8" s="48" customFormat="1" x14ac:dyDescent="0.2">
      <c r="D137" s="49"/>
      <c r="F137" s="50"/>
      <c r="H137" s="49"/>
    </row>
    <row r="138" spans="4:8" s="48" customFormat="1" x14ac:dyDescent="0.2">
      <c r="D138" s="49"/>
      <c r="F138" s="50"/>
      <c r="H138" s="49"/>
    </row>
    <row r="139" spans="4:8" s="48" customFormat="1" x14ac:dyDescent="0.2">
      <c r="D139" s="49"/>
      <c r="F139" s="50"/>
      <c r="H139" s="49"/>
    </row>
    <row r="140" spans="4:8" s="48" customFormat="1" x14ac:dyDescent="0.2">
      <c r="D140" s="49"/>
      <c r="F140" s="50"/>
      <c r="H140" s="49"/>
    </row>
    <row r="141" spans="4:8" s="48" customFormat="1" x14ac:dyDescent="0.2">
      <c r="D141" s="49"/>
      <c r="F141" s="50"/>
      <c r="H141" s="49"/>
    </row>
    <row r="142" spans="4:8" s="48" customFormat="1" x14ac:dyDescent="0.2">
      <c r="D142" s="49"/>
      <c r="F142" s="50"/>
      <c r="H142" s="49"/>
    </row>
    <row r="143" spans="4:8" s="48" customFormat="1" x14ac:dyDescent="0.2">
      <c r="D143" s="49"/>
      <c r="F143" s="50"/>
      <c r="H143" s="49"/>
    </row>
    <row r="144" spans="4:8" s="48" customFormat="1" x14ac:dyDescent="0.2">
      <c r="D144" s="49"/>
      <c r="F144" s="50"/>
      <c r="H144" s="49"/>
    </row>
    <row r="145" spans="4:8" s="48" customFormat="1" x14ac:dyDescent="0.2">
      <c r="D145" s="49"/>
      <c r="F145" s="50"/>
      <c r="H145" s="49"/>
    </row>
    <row r="146" spans="4:8" s="48" customFormat="1" x14ac:dyDescent="0.2">
      <c r="D146" s="49"/>
      <c r="F146" s="50"/>
      <c r="H146" s="49"/>
    </row>
    <row r="147" spans="4:8" s="48" customFormat="1" x14ac:dyDescent="0.2">
      <c r="D147" s="49"/>
      <c r="F147" s="50"/>
      <c r="H147" s="49"/>
    </row>
    <row r="148" spans="4:8" s="48" customFormat="1" x14ac:dyDescent="0.2">
      <c r="D148" s="49"/>
      <c r="F148" s="50"/>
      <c r="H148" s="49"/>
    </row>
    <row r="149" spans="4:8" s="48" customFormat="1" x14ac:dyDescent="0.2">
      <c r="D149" s="49"/>
      <c r="F149" s="50"/>
      <c r="H149" s="49"/>
    </row>
    <row r="150" spans="4:8" s="48" customFormat="1" x14ac:dyDescent="0.2">
      <c r="D150" s="49"/>
      <c r="F150" s="50"/>
      <c r="H150" s="49"/>
    </row>
    <row r="151" spans="4:8" s="48" customFormat="1" x14ac:dyDescent="0.2">
      <c r="D151" s="49"/>
      <c r="F151" s="50"/>
      <c r="H151" s="49"/>
    </row>
    <row r="152" spans="4:8" s="48" customFormat="1" x14ac:dyDescent="0.2">
      <c r="D152" s="49"/>
      <c r="F152" s="50"/>
      <c r="H152" s="49"/>
    </row>
    <row r="153" spans="4:8" s="48" customFormat="1" x14ac:dyDescent="0.2">
      <c r="D153" s="49"/>
      <c r="F153" s="50"/>
      <c r="H153" s="49"/>
    </row>
    <row r="154" spans="4:8" s="48" customFormat="1" x14ac:dyDescent="0.2">
      <c r="D154" s="49"/>
      <c r="F154" s="50"/>
      <c r="H154" s="49"/>
    </row>
    <row r="155" spans="4:8" s="48" customFormat="1" x14ac:dyDescent="0.2">
      <c r="D155" s="49"/>
      <c r="F155" s="50"/>
      <c r="H155" s="49"/>
    </row>
    <row r="156" spans="4:8" s="48" customFormat="1" x14ac:dyDescent="0.2">
      <c r="D156" s="49"/>
      <c r="F156" s="50"/>
      <c r="H156" s="49"/>
    </row>
    <row r="157" spans="4:8" s="48" customFormat="1" x14ac:dyDescent="0.2">
      <c r="D157" s="49"/>
      <c r="F157" s="50"/>
      <c r="H157" s="49"/>
    </row>
    <row r="158" spans="4:8" s="48" customFormat="1" x14ac:dyDescent="0.2">
      <c r="D158" s="49"/>
      <c r="F158" s="50"/>
      <c r="H158" s="49"/>
    </row>
    <row r="159" spans="4:8" s="48" customFormat="1" x14ac:dyDescent="0.2">
      <c r="D159" s="49"/>
      <c r="F159" s="50"/>
      <c r="H159" s="49"/>
    </row>
    <row r="160" spans="4:8" s="48" customFormat="1" x14ac:dyDescent="0.2">
      <c r="D160" s="49"/>
      <c r="F160" s="50"/>
      <c r="H160" s="49"/>
    </row>
    <row r="161" spans="4:8" s="48" customFormat="1" x14ac:dyDescent="0.2">
      <c r="D161" s="49"/>
      <c r="F161" s="50"/>
      <c r="H161" s="49"/>
    </row>
  </sheetData>
  <mergeCells count="9">
    <mergeCell ref="B8:J8"/>
    <mergeCell ref="B89:J89"/>
    <mergeCell ref="B91:J91"/>
    <mergeCell ref="B2:I2"/>
    <mergeCell ref="B3:I3"/>
    <mergeCell ref="B4:I4"/>
    <mergeCell ref="B5:I5"/>
    <mergeCell ref="B6:I6"/>
    <mergeCell ref="B90:J90"/>
  </mergeCells>
  <phoneticPr fontId="8"/>
  <hyperlinks>
    <hyperlink ref="B91:J91" location="SWMC" display="Soft White Spring Wheat Machinery Costs table. "/>
  </hyperlinks>
  <printOptions horizontalCentered="1"/>
  <pageMargins left="0.75" right="0.75" top="1" bottom="1" header="0" footer="0.5"/>
  <pageSetup scale="82" fitToHeight="2" orientation="portrait" r:id="rId1"/>
  <headerFooter alignWithMargins="0">
    <oddFooter>&amp;L&amp;A&amp;C                     &amp;F&amp;R&amp;D</oddFooter>
  </headerFooter>
  <rowBreaks count="1" manualBreakCount="1">
    <brk id="63" min="1" max="9" man="1"/>
  </rowBreaks>
  <ignoredErrors>
    <ignoredError sqref="J25 J35 J46 J51 J55:J56 J78"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531"/>
  <sheetViews>
    <sheetView workbookViewId="0">
      <selection activeCell="A16" sqref="A16:XFD19"/>
    </sheetView>
  </sheetViews>
  <sheetFormatPr defaultColWidth="10.7109375" defaultRowHeight="12.75" x14ac:dyDescent="0.2"/>
  <cols>
    <col min="1" max="1" width="3.140625" style="48" customWidth="1"/>
    <col min="2" max="2" width="12.7109375" style="44" customWidth="1"/>
    <col min="3" max="3" width="23.28515625" style="44" customWidth="1"/>
    <col min="4" max="4" width="31.28515625" style="44" customWidth="1"/>
    <col min="5" max="5" width="42.7109375" style="44" customWidth="1"/>
    <col min="6" max="8" width="10.7109375" style="44" customWidth="1"/>
    <col min="9" max="15" width="10.7109375" style="48" customWidth="1"/>
    <col min="16" max="16384" width="10.7109375" style="44"/>
  </cols>
  <sheetData>
    <row r="1" spans="2:8" ht="15" customHeight="1" x14ac:dyDescent="0.2">
      <c r="B1" s="48"/>
      <c r="C1" s="48"/>
      <c r="D1" s="48"/>
      <c r="E1" s="48"/>
      <c r="F1" s="48"/>
      <c r="G1" s="48"/>
      <c r="H1" s="48"/>
    </row>
    <row r="2" spans="2:8" ht="19.5" customHeight="1" x14ac:dyDescent="0.25">
      <c r="B2" s="536" t="s">
        <v>347</v>
      </c>
      <c r="C2" s="537"/>
      <c r="D2" s="537"/>
      <c r="E2" s="537"/>
      <c r="F2" s="48"/>
      <c r="G2" s="48"/>
      <c r="H2" s="48"/>
    </row>
    <row r="3" spans="2:8" ht="33" customHeight="1" x14ac:dyDescent="0.2">
      <c r="B3" s="170" t="s">
        <v>146</v>
      </c>
      <c r="C3" s="170" t="s">
        <v>148</v>
      </c>
      <c r="D3" s="170" t="s">
        <v>150</v>
      </c>
      <c r="E3" s="170" t="s">
        <v>151</v>
      </c>
      <c r="F3" s="48"/>
      <c r="G3" s="48"/>
      <c r="H3" s="48"/>
    </row>
    <row r="4" spans="2:8" x14ac:dyDescent="0.2">
      <c r="B4" s="110"/>
      <c r="C4" s="110"/>
      <c r="D4" s="110"/>
      <c r="E4" s="110" t="s">
        <v>390</v>
      </c>
      <c r="F4" s="48"/>
      <c r="G4" s="48"/>
      <c r="H4" s="48"/>
    </row>
    <row r="5" spans="2:8" x14ac:dyDescent="0.2">
      <c r="B5" s="64" t="s">
        <v>149</v>
      </c>
      <c r="C5" s="64" t="s">
        <v>174</v>
      </c>
      <c r="D5" s="315" t="s">
        <v>338</v>
      </c>
      <c r="E5" s="64" t="s">
        <v>400</v>
      </c>
      <c r="F5" s="48"/>
      <c r="G5" s="48"/>
      <c r="H5" s="48"/>
    </row>
    <row r="6" spans="2:8" x14ac:dyDescent="0.2">
      <c r="B6" s="71"/>
      <c r="C6" s="71"/>
      <c r="D6" s="71" t="s">
        <v>469</v>
      </c>
      <c r="E6" s="71"/>
      <c r="F6" s="48"/>
      <c r="G6" s="48"/>
      <c r="H6" s="48"/>
    </row>
    <row r="7" spans="2:8" x14ac:dyDescent="0.2">
      <c r="B7" s="71" t="s">
        <v>180</v>
      </c>
      <c r="C7" s="71" t="s">
        <v>111</v>
      </c>
      <c r="D7" s="71" t="s">
        <v>339</v>
      </c>
      <c r="E7" s="71" t="s">
        <v>341</v>
      </c>
      <c r="F7" s="48"/>
      <c r="G7" s="48"/>
      <c r="H7" s="48"/>
    </row>
    <row r="8" spans="2:8" x14ac:dyDescent="0.2">
      <c r="B8" s="110"/>
      <c r="C8" s="110"/>
      <c r="D8" s="110"/>
      <c r="E8" s="110"/>
      <c r="F8" s="48"/>
      <c r="G8" s="48"/>
      <c r="H8" s="48"/>
    </row>
    <row r="9" spans="2:8" x14ac:dyDescent="0.2">
      <c r="B9" s="64" t="s">
        <v>204</v>
      </c>
      <c r="C9" s="64" t="s">
        <v>181</v>
      </c>
      <c r="D9" s="64"/>
      <c r="E9" s="64"/>
      <c r="F9" s="48"/>
      <c r="G9" s="48"/>
      <c r="H9" s="48"/>
    </row>
    <row r="10" spans="2:8" x14ac:dyDescent="0.2">
      <c r="B10" s="111"/>
      <c r="C10" s="111"/>
      <c r="D10" s="111"/>
      <c r="E10" s="111" t="s">
        <v>391</v>
      </c>
      <c r="F10" s="48"/>
      <c r="G10" s="48"/>
      <c r="H10" s="48"/>
    </row>
    <row r="11" spans="2:8" x14ac:dyDescent="0.2">
      <c r="B11" s="62" t="s">
        <v>204</v>
      </c>
      <c r="C11" s="62" t="s">
        <v>174</v>
      </c>
      <c r="D11" s="62" t="s">
        <v>338</v>
      </c>
      <c r="E11" s="62" t="s">
        <v>89</v>
      </c>
      <c r="F11" s="48"/>
      <c r="G11" s="48"/>
      <c r="H11" s="48"/>
    </row>
    <row r="12" spans="2:8" x14ac:dyDescent="0.2">
      <c r="B12" s="110"/>
      <c r="C12" s="110"/>
      <c r="D12" s="110"/>
      <c r="E12" s="340"/>
      <c r="F12" s="48"/>
      <c r="G12" s="48"/>
      <c r="H12" s="48"/>
    </row>
    <row r="13" spans="2:8" x14ac:dyDescent="0.2">
      <c r="B13" s="64" t="s">
        <v>167</v>
      </c>
      <c r="C13" s="64" t="s">
        <v>168</v>
      </c>
      <c r="D13" s="64" t="s">
        <v>169</v>
      </c>
      <c r="E13" s="64" t="s">
        <v>403</v>
      </c>
      <c r="F13" s="48"/>
      <c r="G13" s="48"/>
      <c r="H13" s="48"/>
    </row>
    <row r="14" spans="2:8" x14ac:dyDescent="0.2">
      <c r="B14" s="71"/>
      <c r="C14" s="71"/>
      <c r="D14" s="71"/>
      <c r="E14" s="71"/>
      <c r="F14" s="48"/>
      <c r="G14" s="48"/>
      <c r="H14" s="48"/>
    </row>
    <row r="15" spans="2:8" x14ac:dyDescent="0.2">
      <c r="B15" s="71" t="s">
        <v>147</v>
      </c>
      <c r="C15" s="71" t="s">
        <v>152</v>
      </c>
      <c r="D15" s="71" t="s">
        <v>322</v>
      </c>
      <c r="E15" s="71"/>
      <c r="F15" s="48"/>
      <c r="G15" s="48"/>
      <c r="H15" s="48"/>
    </row>
    <row r="16" spans="2:8" x14ac:dyDescent="0.2">
      <c r="B16" s="348"/>
      <c r="C16" s="348"/>
      <c r="D16" s="348"/>
      <c r="E16" s="348" t="s">
        <v>390</v>
      </c>
      <c r="F16" s="48"/>
      <c r="G16" s="48"/>
      <c r="H16" s="48"/>
    </row>
    <row r="17" spans="2:8" x14ac:dyDescent="0.2">
      <c r="B17" s="64" t="s">
        <v>173</v>
      </c>
      <c r="C17" s="64" t="s">
        <v>174</v>
      </c>
      <c r="D17" s="64" t="s">
        <v>338</v>
      </c>
      <c r="E17" s="64" t="s">
        <v>400</v>
      </c>
      <c r="F17" s="48"/>
      <c r="G17" s="48"/>
      <c r="H17" s="48"/>
    </row>
    <row r="18" spans="2:8" x14ac:dyDescent="0.2">
      <c r="B18" s="48"/>
      <c r="C18" s="48"/>
      <c r="D18" s="48"/>
      <c r="E18" s="48"/>
      <c r="F18" s="48"/>
      <c r="G18" s="48"/>
      <c r="H18" s="48"/>
    </row>
    <row r="19" spans="2:8" x14ac:dyDescent="0.2">
      <c r="B19" s="48"/>
      <c r="C19" s="48"/>
      <c r="D19" s="48"/>
      <c r="E19" s="48"/>
      <c r="F19" s="48"/>
      <c r="G19" s="48"/>
      <c r="H19" s="48"/>
    </row>
    <row r="20" spans="2:8" x14ac:dyDescent="0.2">
      <c r="B20" s="48"/>
      <c r="C20" s="48"/>
      <c r="D20" s="48"/>
      <c r="E20" s="48"/>
      <c r="F20" s="48"/>
      <c r="G20" s="48"/>
      <c r="H20" s="48"/>
    </row>
    <row r="21" spans="2:8" x14ac:dyDescent="0.2">
      <c r="B21" s="48"/>
      <c r="C21" s="48"/>
      <c r="D21" s="48"/>
      <c r="E21" s="48"/>
      <c r="F21" s="48"/>
      <c r="G21" s="48"/>
      <c r="H21" s="48"/>
    </row>
    <row r="22" spans="2:8" x14ac:dyDescent="0.2">
      <c r="B22" s="48"/>
      <c r="C22" s="48"/>
      <c r="D22" s="48"/>
      <c r="E22" s="48"/>
      <c r="F22" s="48"/>
      <c r="G22" s="48"/>
      <c r="H22" s="48"/>
    </row>
    <row r="23" spans="2:8" x14ac:dyDescent="0.2">
      <c r="B23" s="48"/>
      <c r="C23" s="48"/>
      <c r="D23" s="48"/>
      <c r="E23" s="48"/>
      <c r="F23" s="48"/>
      <c r="G23" s="48"/>
      <c r="H23" s="48"/>
    </row>
    <row r="24" spans="2:8" x14ac:dyDescent="0.2">
      <c r="B24" s="48"/>
      <c r="C24" s="48"/>
      <c r="D24" s="48"/>
      <c r="E24" s="48"/>
      <c r="F24" s="48"/>
      <c r="G24" s="48"/>
      <c r="H24" s="48"/>
    </row>
    <row r="25" spans="2:8" x14ac:dyDescent="0.2">
      <c r="B25" s="48"/>
      <c r="C25" s="48"/>
      <c r="D25" s="48"/>
      <c r="E25" s="48"/>
      <c r="F25" s="48"/>
      <c r="G25" s="48"/>
      <c r="H25" s="48"/>
    </row>
    <row r="26" spans="2:8" x14ac:dyDescent="0.2">
      <c r="B26" s="48"/>
      <c r="C26" s="48"/>
      <c r="D26" s="48"/>
      <c r="E26" s="48"/>
      <c r="F26" s="48"/>
      <c r="G26" s="48"/>
      <c r="H26" s="48"/>
    </row>
    <row r="27" spans="2:8" x14ac:dyDescent="0.2">
      <c r="B27" s="48"/>
      <c r="C27" s="48"/>
      <c r="D27" s="48"/>
      <c r="E27" s="48"/>
      <c r="F27" s="48"/>
      <c r="G27" s="48"/>
      <c r="H27" s="48"/>
    </row>
    <row r="28" spans="2:8" x14ac:dyDescent="0.2">
      <c r="B28" s="48"/>
      <c r="C28" s="48"/>
      <c r="D28" s="48"/>
      <c r="E28" s="48"/>
      <c r="F28" s="48"/>
      <c r="G28" s="48"/>
      <c r="H28" s="48"/>
    </row>
    <row r="29" spans="2:8" x14ac:dyDescent="0.2">
      <c r="B29" s="48"/>
      <c r="C29" s="48"/>
      <c r="D29" s="48"/>
      <c r="E29" s="48"/>
      <c r="F29" s="48"/>
      <c r="G29" s="48"/>
      <c r="H29" s="48"/>
    </row>
    <row r="30" spans="2:8" x14ac:dyDescent="0.2">
      <c r="B30" s="48"/>
      <c r="C30" s="48"/>
      <c r="D30" s="48"/>
      <c r="E30" s="48"/>
      <c r="F30" s="48"/>
      <c r="G30" s="48"/>
      <c r="H30" s="48"/>
    </row>
    <row r="31" spans="2:8" x14ac:dyDescent="0.2">
      <c r="B31" s="48"/>
      <c r="C31" s="48"/>
      <c r="D31" s="48"/>
      <c r="E31" s="48"/>
      <c r="F31" s="48"/>
      <c r="G31" s="48"/>
      <c r="H31" s="48"/>
    </row>
    <row r="32" spans="2:8" x14ac:dyDescent="0.2">
      <c r="B32" s="48"/>
      <c r="C32" s="48"/>
      <c r="D32" s="48"/>
      <c r="E32" s="48"/>
      <c r="F32" s="48"/>
      <c r="G32" s="48"/>
      <c r="H32" s="48"/>
    </row>
    <row r="33" spans="2:9" s="339" customFormat="1" x14ac:dyDescent="0.2"/>
    <row r="34" spans="2:9" s="339" customFormat="1" x14ac:dyDescent="0.2"/>
    <row r="35" spans="2:9" s="339" customFormat="1" x14ac:dyDescent="0.2"/>
    <row r="36" spans="2:9" s="339" customFormat="1" x14ac:dyDescent="0.2"/>
    <row r="37" spans="2:9" s="339" customFormat="1" x14ac:dyDescent="0.2"/>
    <row r="38" spans="2:9" s="339" customFormat="1" x14ac:dyDescent="0.2"/>
    <row r="39" spans="2:9" s="339" customFormat="1" x14ac:dyDescent="0.2"/>
    <row r="40" spans="2:9" s="339" customFormat="1" x14ac:dyDescent="0.2"/>
    <row r="41" spans="2:9" s="339" customFormat="1" x14ac:dyDescent="0.2"/>
    <row r="42" spans="2:9" s="339" customFormat="1" x14ac:dyDescent="0.2"/>
    <row r="43" spans="2:9" s="339" customFormat="1" x14ac:dyDescent="0.2"/>
    <row r="44" spans="2:9" s="339" customFormat="1" x14ac:dyDescent="0.2"/>
    <row r="45" spans="2:9" x14ac:dyDescent="0.2">
      <c r="B45" s="74"/>
      <c r="C45" s="74"/>
      <c r="D45" s="74"/>
      <c r="E45" s="74"/>
      <c r="F45" s="74"/>
      <c r="G45" s="74"/>
      <c r="H45" s="74"/>
      <c r="I45" s="96"/>
    </row>
    <row r="46" spans="2:9" x14ac:dyDescent="0.2">
      <c r="B46" s="74"/>
      <c r="C46" s="74"/>
      <c r="D46" s="74"/>
      <c r="E46" s="74"/>
      <c r="F46" s="74"/>
      <c r="G46" s="74"/>
      <c r="H46" s="74"/>
      <c r="I46" s="96"/>
    </row>
    <row r="47" spans="2:9" x14ac:dyDescent="0.2">
      <c r="B47" s="74"/>
      <c r="C47" s="74"/>
      <c r="D47" s="74"/>
      <c r="E47" s="74"/>
      <c r="F47" s="74"/>
      <c r="G47" s="74"/>
      <c r="H47" s="74"/>
      <c r="I47" s="96"/>
    </row>
    <row r="48" spans="2:9" x14ac:dyDescent="0.2">
      <c r="B48" s="74"/>
      <c r="C48" s="74"/>
      <c r="D48" s="74"/>
      <c r="E48" s="74"/>
      <c r="F48" s="74"/>
      <c r="G48" s="74"/>
      <c r="H48" s="74"/>
      <c r="I48" s="96"/>
    </row>
    <row r="49" spans="2:9" x14ac:dyDescent="0.2">
      <c r="B49" s="74"/>
      <c r="C49" s="74"/>
      <c r="D49" s="74"/>
      <c r="E49" s="74"/>
      <c r="F49" s="74"/>
      <c r="G49" s="74"/>
      <c r="H49" s="74"/>
      <c r="I49" s="96"/>
    </row>
    <row r="50" spans="2:9" x14ac:dyDescent="0.2">
      <c r="B50" s="74"/>
      <c r="C50" s="74"/>
      <c r="D50" s="74"/>
      <c r="E50" s="74"/>
      <c r="F50" s="74"/>
      <c r="G50" s="74"/>
      <c r="H50" s="74"/>
      <c r="I50" s="96"/>
    </row>
    <row r="51" spans="2:9" x14ac:dyDescent="0.2">
      <c r="B51" s="74"/>
      <c r="C51" s="74"/>
      <c r="D51" s="74"/>
      <c r="E51" s="74"/>
      <c r="F51" s="74"/>
      <c r="G51" s="74"/>
      <c r="H51" s="74"/>
      <c r="I51" s="96"/>
    </row>
    <row r="52" spans="2:9" x14ac:dyDescent="0.2">
      <c r="B52" s="74"/>
      <c r="C52" s="74"/>
      <c r="D52" s="74"/>
      <c r="E52" s="74"/>
      <c r="F52" s="74"/>
      <c r="G52" s="74"/>
      <c r="H52" s="74"/>
      <c r="I52" s="96"/>
    </row>
    <row r="53" spans="2:9" x14ac:dyDescent="0.2">
      <c r="B53" s="74"/>
      <c r="C53" s="74"/>
      <c r="D53" s="74"/>
      <c r="E53" s="74"/>
      <c r="F53" s="74"/>
      <c r="G53" s="74"/>
      <c r="H53" s="74"/>
      <c r="I53" s="96"/>
    </row>
    <row r="54" spans="2:9" x14ac:dyDescent="0.2">
      <c r="B54" s="74"/>
      <c r="C54" s="74"/>
      <c r="D54" s="74"/>
      <c r="E54" s="74"/>
      <c r="F54" s="74"/>
      <c r="G54" s="74"/>
      <c r="H54" s="74"/>
      <c r="I54" s="96"/>
    </row>
    <row r="55" spans="2:9" x14ac:dyDescent="0.2">
      <c r="B55" s="74"/>
      <c r="C55" s="74"/>
      <c r="D55" s="74"/>
      <c r="E55" s="74"/>
      <c r="F55" s="74"/>
      <c r="G55" s="74"/>
      <c r="H55" s="74"/>
      <c r="I55" s="96"/>
    </row>
    <row r="56" spans="2:9" x14ac:dyDescent="0.2">
      <c r="B56" s="74"/>
      <c r="C56" s="74"/>
      <c r="D56" s="74"/>
      <c r="E56" s="74"/>
      <c r="F56" s="74"/>
      <c r="G56" s="74"/>
      <c r="H56" s="74"/>
      <c r="I56" s="96"/>
    </row>
    <row r="57" spans="2:9" x14ac:dyDescent="0.2">
      <c r="B57" s="74"/>
      <c r="C57" s="74"/>
      <c r="D57" s="74"/>
      <c r="E57" s="74"/>
      <c r="F57" s="74"/>
      <c r="G57" s="74"/>
      <c r="H57" s="74"/>
      <c r="I57" s="96"/>
    </row>
    <row r="58" spans="2:9" x14ac:dyDescent="0.2">
      <c r="B58" s="74"/>
      <c r="C58" s="74"/>
      <c r="D58" s="74"/>
      <c r="E58" s="74"/>
      <c r="F58" s="74"/>
      <c r="G58" s="74"/>
      <c r="H58" s="74"/>
      <c r="I58" s="96"/>
    </row>
    <row r="59" spans="2:9" x14ac:dyDescent="0.2">
      <c r="B59" s="74"/>
      <c r="C59" s="74"/>
      <c r="D59" s="74"/>
      <c r="E59" s="74"/>
      <c r="F59" s="74"/>
      <c r="G59" s="74"/>
      <c r="H59" s="74"/>
      <c r="I59" s="96"/>
    </row>
    <row r="60" spans="2:9" x14ac:dyDescent="0.2">
      <c r="B60" s="74"/>
      <c r="C60" s="74"/>
      <c r="D60" s="74"/>
      <c r="E60" s="74"/>
      <c r="F60" s="74"/>
      <c r="G60" s="74"/>
      <c r="H60" s="74"/>
      <c r="I60" s="96"/>
    </row>
    <row r="61" spans="2:9" x14ac:dyDescent="0.2">
      <c r="B61" s="74"/>
      <c r="C61" s="74"/>
      <c r="D61" s="74"/>
      <c r="E61" s="74"/>
      <c r="F61" s="74"/>
      <c r="G61" s="74"/>
      <c r="H61" s="74"/>
      <c r="I61" s="96"/>
    </row>
    <row r="62" spans="2:9" x14ac:dyDescent="0.2">
      <c r="B62" s="74"/>
      <c r="C62" s="74"/>
      <c r="D62" s="74"/>
      <c r="E62" s="74"/>
      <c r="F62" s="74"/>
      <c r="G62" s="74"/>
      <c r="H62" s="74"/>
      <c r="I62" s="96"/>
    </row>
    <row r="63" spans="2:9" x14ac:dyDescent="0.2">
      <c r="B63" s="74"/>
      <c r="C63" s="74"/>
      <c r="D63" s="74"/>
      <c r="E63" s="74"/>
      <c r="F63" s="74"/>
      <c r="G63" s="74"/>
      <c r="H63" s="74"/>
      <c r="I63" s="96"/>
    </row>
    <row r="64" spans="2:9" x14ac:dyDescent="0.2">
      <c r="B64" s="74"/>
      <c r="C64" s="74"/>
      <c r="D64" s="74"/>
      <c r="E64" s="74"/>
      <c r="F64" s="74"/>
      <c r="G64" s="74"/>
      <c r="H64" s="74"/>
      <c r="I64" s="96"/>
    </row>
    <row r="65" spans="2:9" x14ac:dyDescent="0.2">
      <c r="B65" s="74"/>
      <c r="C65" s="74"/>
      <c r="D65" s="74"/>
      <c r="E65" s="74"/>
      <c r="F65" s="74"/>
      <c r="G65" s="74"/>
      <c r="H65" s="74"/>
      <c r="I65" s="96"/>
    </row>
    <row r="66" spans="2:9" x14ac:dyDescent="0.2">
      <c r="B66" s="74"/>
      <c r="C66" s="74"/>
      <c r="D66" s="74"/>
      <c r="E66" s="74"/>
      <c r="F66" s="74"/>
      <c r="G66" s="74"/>
      <c r="H66" s="74"/>
      <c r="I66" s="96"/>
    </row>
    <row r="67" spans="2:9" x14ac:dyDescent="0.2">
      <c r="B67" s="74"/>
      <c r="C67" s="74"/>
      <c r="D67" s="74"/>
      <c r="E67" s="74"/>
      <c r="F67" s="74"/>
      <c r="G67" s="74"/>
      <c r="H67" s="74"/>
      <c r="I67" s="96"/>
    </row>
    <row r="68" spans="2:9" x14ac:dyDescent="0.2">
      <c r="B68" s="74"/>
      <c r="C68" s="74"/>
      <c r="D68" s="74"/>
      <c r="E68" s="74"/>
      <c r="F68" s="74"/>
      <c r="G68" s="74"/>
      <c r="H68" s="74"/>
      <c r="I68" s="96"/>
    </row>
    <row r="69" spans="2:9" x14ac:dyDescent="0.2">
      <c r="B69" s="74"/>
      <c r="C69" s="74"/>
      <c r="D69" s="74"/>
      <c r="E69" s="74"/>
      <c r="F69" s="74"/>
      <c r="G69" s="74"/>
      <c r="H69" s="74"/>
      <c r="I69" s="96"/>
    </row>
    <row r="70" spans="2:9" x14ac:dyDescent="0.2">
      <c r="B70" s="74"/>
      <c r="C70" s="74"/>
      <c r="D70" s="74"/>
      <c r="E70" s="74"/>
      <c r="F70" s="74"/>
      <c r="G70" s="74"/>
      <c r="H70" s="74"/>
      <c r="I70" s="96"/>
    </row>
    <row r="71" spans="2:9" x14ac:dyDescent="0.2">
      <c r="B71" s="74"/>
      <c r="C71" s="74"/>
      <c r="D71" s="74"/>
      <c r="E71" s="74"/>
      <c r="F71" s="74"/>
      <c r="G71" s="74"/>
      <c r="H71" s="74"/>
      <c r="I71" s="96"/>
    </row>
    <row r="72" spans="2:9" x14ac:dyDescent="0.2">
      <c r="B72" s="74"/>
      <c r="C72" s="74"/>
      <c r="D72" s="74"/>
      <c r="E72" s="74"/>
      <c r="F72" s="74"/>
      <c r="G72" s="74"/>
      <c r="H72" s="74"/>
      <c r="I72" s="96"/>
    </row>
    <row r="73" spans="2:9" x14ac:dyDescent="0.2">
      <c r="B73" s="74"/>
      <c r="C73" s="74"/>
      <c r="D73" s="74"/>
      <c r="E73" s="74"/>
      <c r="F73" s="74"/>
      <c r="G73" s="74"/>
      <c r="H73" s="74"/>
      <c r="I73" s="96"/>
    </row>
    <row r="74" spans="2:9" x14ac:dyDescent="0.2">
      <c r="B74" s="74"/>
      <c r="C74" s="74"/>
      <c r="D74" s="74"/>
      <c r="E74" s="74"/>
      <c r="F74" s="74"/>
      <c r="G74" s="74"/>
      <c r="H74" s="74"/>
      <c r="I74" s="96"/>
    </row>
    <row r="75" spans="2:9" x14ac:dyDescent="0.2">
      <c r="B75" s="74"/>
      <c r="C75" s="74"/>
      <c r="D75" s="74"/>
      <c r="E75" s="74"/>
      <c r="F75" s="74"/>
      <c r="G75" s="74"/>
      <c r="H75" s="74"/>
      <c r="I75" s="96"/>
    </row>
    <row r="76" spans="2:9" x14ac:dyDescent="0.2">
      <c r="B76" s="74"/>
      <c r="C76" s="74"/>
      <c r="D76" s="74"/>
      <c r="E76" s="74"/>
      <c r="F76" s="74"/>
      <c r="G76" s="74"/>
      <c r="H76" s="74"/>
      <c r="I76" s="96"/>
    </row>
    <row r="77" spans="2:9" x14ac:dyDescent="0.2">
      <c r="B77" s="74"/>
      <c r="C77" s="74"/>
      <c r="D77" s="74"/>
      <c r="E77" s="74"/>
      <c r="F77" s="74"/>
      <c r="G77" s="74"/>
      <c r="H77" s="74"/>
      <c r="I77" s="96"/>
    </row>
    <row r="78" spans="2:9" x14ac:dyDescent="0.2">
      <c r="B78" s="74"/>
      <c r="C78" s="74"/>
      <c r="D78" s="74"/>
      <c r="E78" s="74"/>
      <c r="F78" s="74"/>
      <c r="G78" s="74"/>
      <c r="H78" s="74"/>
      <c r="I78" s="96"/>
    </row>
    <row r="79" spans="2:9" x14ac:dyDescent="0.2">
      <c r="B79" s="74"/>
      <c r="C79" s="74"/>
      <c r="D79" s="74"/>
      <c r="E79" s="74"/>
      <c r="F79" s="74"/>
      <c r="G79" s="74"/>
      <c r="H79" s="74"/>
      <c r="I79" s="96"/>
    </row>
    <row r="80" spans="2:9" x14ac:dyDescent="0.2">
      <c r="B80" s="74"/>
      <c r="C80" s="74"/>
      <c r="D80" s="74"/>
      <c r="E80" s="74"/>
      <c r="F80" s="74"/>
      <c r="G80" s="74"/>
      <c r="H80" s="74"/>
      <c r="I80" s="96"/>
    </row>
    <row r="81" spans="2:9" x14ac:dyDescent="0.2">
      <c r="B81" s="74"/>
      <c r="C81" s="74"/>
      <c r="D81" s="74"/>
      <c r="E81" s="74"/>
      <c r="F81" s="74"/>
      <c r="G81" s="74"/>
      <c r="H81" s="74"/>
      <c r="I81" s="96"/>
    </row>
    <row r="82" spans="2:9" x14ac:dyDescent="0.2">
      <c r="B82" s="74"/>
      <c r="C82" s="74"/>
      <c r="D82" s="74"/>
      <c r="E82" s="74"/>
      <c r="F82" s="74"/>
      <c r="G82" s="74"/>
      <c r="H82" s="74"/>
      <c r="I82" s="96"/>
    </row>
    <row r="83" spans="2:9" x14ac:dyDescent="0.2">
      <c r="B83" s="74"/>
      <c r="C83" s="74"/>
      <c r="D83" s="74"/>
      <c r="E83" s="74"/>
      <c r="F83" s="74"/>
      <c r="G83" s="74"/>
      <c r="H83" s="74"/>
      <c r="I83" s="96"/>
    </row>
    <row r="84" spans="2:9" x14ac:dyDescent="0.2">
      <c r="B84" s="74"/>
      <c r="C84" s="74"/>
      <c r="D84" s="74"/>
      <c r="E84" s="74"/>
      <c r="F84" s="74"/>
      <c r="G84" s="74"/>
      <c r="H84" s="74"/>
      <c r="I84" s="96"/>
    </row>
    <row r="85" spans="2:9" x14ac:dyDescent="0.2">
      <c r="B85" s="74"/>
      <c r="C85" s="74"/>
      <c r="D85" s="74"/>
      <c r="E85" s="74"/>
      <c r="F85" s="74"/>
      <c r="G85" s="74"/>
      <c r="H85" s="74"/>
      <c r="I85" s="96"/>
    </row>
    <row r="86" spans="2:9" x14ac:dyDescent="0.2">
      <c r="B86" s="74"/>
      <c r="C86" s="74"/>
      <c r="D86" s="74"/>
      <c r="E86" s="74"/>
      <c r="F86" s="74"/>
      <c r="G86" s="74"/>
      <c r="H86" s="74"/>
      <c r="I86" s="96"/>
    </row>
    <row r="87" spans="2:9" x14ac:dyDescent="0.2">
      <c r="B87" s="74"/>
      <c r="C87" s="74"/>
      <c r="D87" s="74"/>
      <c r="E87" s="74"/>
      <c r="F87" s="74"/>
      <c r="G87" s="74"/>
      <c r="H87" s="74"/>
      <c r="I87" s="96"/>
    </row>
    <row r="88" spans="2:9" x14ac:dyDescent="0.2">
      <c r="B88" s="74"/>
      <c r="C88" s="74"/>
      <c r="D88" s="74"/>
      <c r="E88" s="74"/>
      <c r="F88" s="74"/>
      <c r="G88" s="74"/>
      <c r="H88" s="74"/>
      <c r="I88" s="96"/>
    </row>
    <row r="89" spans="2:9" x14ac:dyDescent="0.2">
      <c r="B89" s="74"/>
      <c r="C89" s="74"/>
      <c r="D89" s="74"/>
      <c r="E89" s="74"/>
      <c r="F89" s="74"/>
      <c r="G89" s="74"/>
      <c r="H89" s="74"/>
      <c r="I89" s="96"/>
    </row>
    <row r="90" spans="2:9" x14ac:dyDescent="0.2">
      <c r="B90" s="74"/>
      <c r="C90" s="74"/>
      <c r="D90" s="74"/>
      <c r="E90" s="74"/>
      <c r="F90" s="74"/>
      <c r="G90" s="74"/>
      <c r="H90" s="74"/>
      <c r="I90" s="96"/>
    </row>
    <row r="91" spans="2:9" x14ac:dyDescent="0.2">
      <c r="B91" s="74"/>
      <c r="C91" s="74"/>
      <c r="D91" s="74"/>
      <c r="E91" s="74"/>
      <c r="F91" s="74"/>
      <c r="G91" s="74"/>
      <c r="H91" s="74"/>
      <c r="I91" s="96"/>
    </row>
    <row r="92" spans="2:9" x14ac:dyDescent="0.2">
      <c r="B92" s="74"/>
      <c r="C92" s="74"/>
      <c r="D92" s="74"/>
      <c r="E92" s="74"/>
      <c r="F92" s="74"/>
      <c r="G92" s="74"/>
      <c r="H92" s="74"/>
      <c r="I92" s="96"/>
    </row>
    <row r="93" spans="2:9" x14ac:dyDescent="0.2">
      <c r="B93" s="74"/>
      <c r="C93" s="74"/>
      <c r="D93" s="74"/>
      <c r="E93" s="74"/>
      <c r="F93" s="74"/>
      <c r="G93" s="74"/>
      <c r="H93" s="74"/>
      <c r="I93" s="96"/>
    </row>
    <row r="94" spans="2:9" x14ac:dyDescent="0.2">
      <c r="B94" s="74"/>
      <c r="C94" s="74"/>
      <c r="D94" s="74"/>
      <c r="E94" s="74"/>
      <c r="F94" s="74"/>
      <c r="G94" s="74"/>
      <c r="H94" s="74"/>
      <c r="I94" s="96"/>
    </row>
    <row r="95" spans="2:9" x14ac:dyDescent="0.2">
      <c r="B95" s="74"/>
      <c r="C95" s="74"/>
      <c r="D95" s="74"/>
      <c r="E95" s="74"/>
      <c r="F95" s="74"/>
      <c r="G95" s="74"/>
      <c r="H95" s="74"/>
      <c r="I95" s="96"/>
    </row>
    <row r="96" spans="2:9" x14ac:dyDescent="0.2">
      <c r="B96" s="74"/>
      <c r="C96" s="74"/>
      <c r="D96" s="74"/>
      <c r="E96" s="74"/>
      <c r="F96" s="74"/>
      <c r="G96" s="74"/>
      <c r="H96" s="74"/>
      <c r="I96" s="96"/>
    </row>
    <row r="97" spans="2:9" x14ac:dyDescent="0.2">
      <c r="B97" s="74"/>
      <c r="C97" s="74"/>
      <c r="D97" s="74"/>
      <c r="E97" s="74"/>
      <c r="F97" s="74"/>
      <c r="G97" s="74"/>
      <c r="H97" s="74"/>
      <c r="I97" s="96"/>
    </row>
    <row r="98" spans="2:9" x14ac:dyDescent="0.2">
      <c r="B98" s="74"/>
      <c r="C98" s="74"/>
      <c r="D98" s="74"/>
      <c r="E98" s="74"/>
      <c r="F98" s="74"/>
      <c r="G98" s="74"/>
      <c r="H98" s="74"/>
      <c r="I98" s="96"/>
    </row>
    <row r="99" spans="2:9" x14ac:dyDescent="0.2">
      <c r="B99" s="74"/>
      <c r="C99" s="74"/>
      <c r="D99" s="74"/>
      <c r="E99" s="74"/>
      <c r="F99" s="74"/>
      <c r="G99" s="74"/>
      <c r="H99" s="74"/>
      <c r="I99" s="96"/>
    </row>
    <row r="100" spans="2:9" x14ac:dyDescent="0.2">
      <c r="B100" s="74"/>
      <c r="C100" s="74"/>
      <c r="D100" s="74"/>
      <c r="E100" s="74"/>
      <c r="F100" s="74"/>
      <c r="G100" s="74"/>
      <c r="H100" s="74"/>
      <c r="I100" s="96"/>
    </row>
    <row r="101" spans="2:9" x14ac:dyDescent="0.2">
      <c r="B101" s="74"/>
      <c r="C101" s="74"/>
      <c r="D101" s="74"/>
      <c r="E101" s="74"/>
      <c r="F101" s="74"/>
      <c r="G101" s="74"/>
      <c r="H101" s="74"/>
      <c r="I101" s="96"/>
    </row>
    <row r="102" spans="2:9" x14ac:dyDescent="0.2">
      <c r="B102" s="74"/>
      <c r="C102" s="74"/>
      <c r="D102" s="74"/>
      <c r="E102" s="74"/>
      <c r="F102" s="74"/>
      <c r="G102" s="74"/>
      <c r="H102" s="74"/>
      <c r="I102" s="96"/>
    </row>
    <row r="103" spans="2:9" x14ac:dyDescent="0.2">
      <c r="B103" s="74"/>
      <c r="C103" s="74"/>
      <c r="D103" s="74"/>
      <c r="E103" s="74"/>
      <c r="F103" s="74"/>
      <c r="G103" s="74"/>
      <c r="H103" s="74"/>
      <c r="I103" s="96"/>
    </row>
    <row r="104" spans="2:9" x14ac:dyDescent="0.2">
      <c r="B104" s="74"/>
      <c r="C104" s="74"/>
      <c r="D104" s="74"/>
      <c r="E104" s="74"/>
      <c r="F104" s="74"/>
      <c r="G104" s="74"/>
      <c r="H104" s="74"/>
      <c r="I104" s="96"/>
    </row>
    <row r="105" spans="2:9" x14ac:dyDescent="0.2">
      <c r="B105" s="74"/>
      <c r="C105" s="74"/>
      <c r="D105" s="74"/>
      <c r="E105" s="74"/>
      <c r="F105" s="74"/>
      <c r="G105" s="74"/>
      <c r="H105" s="74"/>
      <c r="I105" s="96"/>
    </row>
    <row r="106" spans="2:9" x14ac:dyDescent="0.2">
      <c r="B106" s="74"/>
      <c r="C106" s="74"/>
      <c r="D106" s="74"/>
      <c r="E106" s="74"/>
      <c r="F106" s="74"/>
      <c r="G106" s="74"/>
      <c r="H106" s="74"/>
      <c r="I106" s="96"/>
    </row>
    <row r="107" spans="2:9" x14ac:dyDescent="0.2">
      <c r="B107" s="74"/>
      <c r="C107" s="74"/>
      <c r="D107" s="74"/>
      <c r="E107" s="74"/>
      <c r="F107" s="74"/>
      <c r="G107" s="74"/>
      <c r="H107" s="74"/>
      <c r="I107" s="96"/>
    </row>
    <row r="108" spans="2:9" x14ac:dyDescent="0.2">
      <c r="B108" s="74"/>
      <c r="C108" s="74"/>
      <c r="D108" s="74"/>
      <c r="E108" s="74"/>
      <c r="F108" s="74"/>
      <c r="G108" s="74"/>
      <c r="H108" s="74"/>
      <c r="I108" s="96"/>
    </row>
    <row r="109" spans="2:9" x14ac:dyDescent="0.2">
      <c r="B109" s="74"/>
      <c r="C109" s="74"/>
      <c r="D109" s="74"/>
      <c r="E109" s="74"/>
      <c r="F109" s="74"/>
      <c r="G109" s="74"/>
      <c r="H109" s="74"/>
      <c r="I109" s="96"/>
    </row>
    <row r="110" spans="2:9" x14ac:dyDescent="0.2">
      <c r="B110" s="74"/>
      <c r="C110" s="74"/>
      <c r="D110" s="74"/>
      <c r="E110" s="74"/>
      <c r="F110" s="74"/>
      <c r="G110" s="74"/>
      <c r="H110" s="74"/>
      <c r="I110" s="96"/>
    </row>
    <row r="111" spans="2:9" x14ac:dyDescent="0.2">
      <c r="B111" s="74"/>
      <c r="C111" s="74"/>
      <c r="D111" s="74"/>
      <c r="E111" s="74"/>
      <c r="F111" s="74"/>
      <c r="G111" s="74"/>
      <c r="H111" s="74"/>
      <c r="I111" s="96"/>
    </row>
    <row r="112" spans="2:9" x14ac:dyDescent="0.2">
      <c r="B112" s="74"/>
      <c r="C112" s="74"/>
      <c r="D112" s="74"/>
      <c r="E112" s="74"/>
      <c r="F112" s="74"/>
      <c r="G112" s="74"/>
      <c r="H112" s="74"/>
      <c r="I112" s="96"/>
    </row>
    <row r="113" spans="2:9" x14ac:dyDescent="0.2">
      <c r="B113" s="74"/>
      <c r="C113" s="74"/>
      <c r="D113" s="74"/>
      <c r="E113" s="74"/>
      <c r="F113" s="74"/>
      <c r="G113" s="74"/>
      <c r="H113" s="74"/>
      <c r="I113" s="96"/>
    </row>
    <row r="114" spans="2:9" x14ac:dyDescent="0.2">
      <c r="B114" s="74"/>
      <c r="C114" s="74"/>
      <c r="D114" s="74"/>
      <c r="E114" s="74"/>
      <c r="F114" s="74"/>
      <c r="G114" s="74"/>
      <c r="H114" s="74"/>
      <c r="I114" s="96"/>
    </row>
    <row r="115" spans="2:9" x14ac:dyDescent="0.2">
      <c r="B115" s="74"/>
      <c r="C115" s="74"/>
      <c r="D115" s="74"/>
      <c r="E115" s="74"/>
      <c r="F115" s="74"/>
      <c r="G115" s="74"/>
      <c r="H115" s="74"/>
      <c r="I115" s="96"/>
    </row>
    <row r="116" spans="2:9" x14ac:dyDescent="0.2">
      <c r="B116" s="74"/>
      <c r="C116" s="74"/>
      <c r="D116" s="74"/>
      <c r="E116" s="74"/>
      <c r="F116" s="74"/>
      <c r="G116" s="74"/>
      <c r="H116" s="74"/>
      <c r="I116" s="96"/>
    </row>
    <row r="117" spans="2:9" x14ac:dyDescent="0.2">
      <c r="B117" s="74"/>
      <c r="C117" s="74"/>
      <c r="D117" s="74"/>
      <c r="E117" s="74"/>
      <c r="F117" s="74"/>
      <c r="G117" s="74"/>
      <c r="H117" s="74"/>
      <c r="I117" s="96"/>
    </row>
    <row r="118" spans="2:9" x14ac:dyDescent="0.2">
      <c r="B118" s="74"/>
      <c r="C118" s="74"/>
      <c r="D118" s="74"/>
      <c r="E118" s="74"/>
      <c r="F118" s="74"/>
      <c r="G118" s="74"/>
      <c r="H118" s="74"/>
      <c r="I118" s="96"/>
    </row>
    <row r="119" spans="2:9" x14ac:dyDescent="0.2">
      <c r="B119" s="74"/>
      <c r="C119" s="74"/>
      <c r="D119" s="74"/>
      <c r="E119" s="74"/>
      <c r="F119" s="74"/>
      <c r="G119" s="74"/>
      <c r="H119" s="74"/>
      <c r="I119" s="96"/>
    </row>
    <row r="120" spans="2:9" x14ac:dyDescent="0.2">
      <c r="B120" s="74"/>
      <c r="C120" s="74"/>
      <c r="D120" s="74"/>
      <c r="E120" s="74"/>
      <c r="F120" s="74"/>
      <c r="G120" s="74"/>
      <c r="H120" s="74"/>
      <c r="I120" s="96"/>
    </row>
    <row r="121" spans="2:9" x14ac:dyDescent="0.2">
      <c r="B121" s="74"/>
      <c r="C121" s="74"/>
      <c r="D121" s="74"/>
      <c r="E121" s="74"/>
      <c r="F121" s="74"/>
      <c r="G121" s="74"/>
      <c r="H121" s="74"/>
      <c r="I121" s="96"/>
    </row>
    <row r="122" spans="2:9" x14ac:dyDescent="0.2">
      <c r="B122" s="74"/>
      <c r="C122" s="74"/>
      <c r="D122" s="74"/>
      <c r="E122" s="74"/>
      <c r="F122" s="74"/>
      <c r="G122" s="74"/>
      <c r="H122" s="74"/>
      <c r="I122" s="96"/>
    </row>
    <row r="123" spans="2:9" x14ac:dyDescent="0.2">
      <c r="B123" s="74"/>
      <c r="C123" s="74"/>
      <c r="D123" s="74"/>
      <c r="E123" s="74"/>
      <c r="F123" s="74"/>
      <c r="G123" s="74"/>
      <c r="H123" s="74"/>
      <c r="I123" s="96"/>
    </row>
    <row r="124" spans="2:9" x14ac:dyDescent="0.2">
      <c r="B124" s="74"/>
      <c r="C124" s="74"/>
      <c r="D124" s="74"/>
      <c r="E124" s="74"/>
      <c r="F124" s="74"/>
      <c r="G124" s="74"/>
      <c r="H124" s="74"/>
      <c r="I124" s="96"/>
    </row>
    <row r="125" spans="2:9" x14ac:dyDescent="0.2">
      <c r="B125" s="74"/>
      <c r="C125" s="74"/>
      <c r="D125" s="74"/>
      <c r="E125" s="74"/>
      <c r="F125" s="74"/>
      <c r="G125" s="74"/>
      <c r="H125" s="74"/>
      <c r="I125" s="96"/>
    </row>
    <row r="126" spans="2:9" x14ac:dyDescent="0.2">
      <c r="B126" s="74"/>
      <c r="C126" s="74"/>
      <c r="D126" s="74"/>
      <c r="E126" s="74"/>
      <c r="F126" s="74"/>
      <c r="G126" s="74"/>
      <c r="H126" s="74"/>
      <c r="I126" s="96"/>
    </row>
    <row r="127" spans="2:9" x14ac:dyDescent="0.2">
      <c r="B127" s="74"/>
      <c r="C127" s="74"/>
      <c r="D127" s="74"/>
      <c r="E127" s="74"/>
      <c r="F127" s="74"/>
      <c r="G127" s="74"/>
      <c r="H127" s="74"/>
      <c r="I127" s="96"/>
    </row>
    <row r="128" spans="2:9" x14ac:dyDescent="0.2">
      <c r="B128" s="74"/>
      <c r="C128" s="74"/>
      <c r="D128" s="74"/>
      <c r="E128" s="74"/>
      <c r="F128" s="74"/>
      <c r="G128" s="74"/>
      <c r="H128" s="74"/>
      <c r="I128" s="96"/>
    </row>
    <row r="129" spans="2:9" x14ac:dyDescent="0.2">
      <c r="B129" s="74"/>
      <c r="C129" s="74"/>
      <c r="D129" s="74"/>
      <c r="E129" s="74"/>
      <c r="F129" s="74"/>
      <c r="G129" s="74"/>
      <c r="H129" s="74"/>
      <c r="I129" s="96"/>
    </row>
    <row r="130" spans="2:9" x14ac:dyDescent="0.2">
      <c r="B130" s="74"/>
      <c r="C130" s="74"/>
      <c r="D130" s="74"/>
      <c r="E130" s="74"/>
      <c r="F130" s="74"/>
      <c r="G130" s="74"/>
      <c r="H130" s="74"/>
      <c r="I130" s="96"/>
    </row>
    <row r="131" spans="2:9" x14ac:dyDescent="0.2">
      <c r="B131" s="74"/>
      <c r="C131" s="74"/>
      <c r="D131" s="74"/>
      <c r="E131" s="74"/>
      <c r="F131" s="74"/>
      <c r="G131" s="74"/>
      <c r="H131" s="74"/>
      <c r="I131" s="96"/>
    </row>
    <row r="132" spans="2:9" x14ac:dyDescent="0.2">
      <c r="B132" s="74"/>
      <c r="C132" s="74"/>
      <c r="D132" s="74"/>
      <c r="E132" s="74"/>
      <c r="F132" s="74"/>
      <c r="G132" s="74"/>
      <c r="H132" s="74"/>
      <c r="I132" s="96"/>
    </row>
    <row r="133" spans="2:9" x14ac:dyDescent="0.2">
      <c r="B133" s="74"/>
      <c r="C133" s="74"/>
      <c r="D133" s="74"/>
      <c r="E133" s="74"/>
      <c r="F133" s="74"/>
      <c r="G133" s="74"/>
      <c r="H133" s="74"/>
      <c r="I133" s="96"/>
    </row>
    <row r="134" spans="2:9" x14ac:dyDescent="0.2">
      <c r="B134" s="74"/>
      <c r="C134" s="74"/>
      <c r="D134" s="74"/>
      <c r="E134" s="74"/>
      <c r="F134" s="74"/>
      <c r="G134" s="74"/>
      <c r="H134" s="74"/>
      <c r="I134" s="96"/>
    </row>
    <row r="135" spans="2:9" x14ac:dyDescent="0.2">
      <c r="B135" s="74"/>
      <c r="C135" s="74"/>
      <c r="D135" s="74"/>
      <c r="E135" s="74"/>
      <c r="F135" s="74"/>
      <c r="G135" s="74"/>
      <c r="H135" s="74"/>
      <c r="I135" s="96"/>
    </row>
    <row r="136" spans="2:9" x14ac:dyDescent="0.2">
      <c r="B136" s="74"/>
      <c r="C136" s="74"/>
      <c r="D136" s="74"/>
      <c r="E136" s="74"/>
      <c r="F136" s="74"/>
      <c r="G136" s="74"/>
      <c r="H136" s="74"/>
      <c r="I136" s="96"/>
    </row>
    <row r="137" spans="2:9" x14ac:dyDescent="0.2">
      <c r="B137" s="74"/>
      <c r="C137" s="74"/>
      <c r="D137" s="74"/>
      <c r="E137" s="74"/>
      <c r="F137" s="74"/>
      <c r="G137" s="74"/>
      <c r="H137" s="74"/>
      <c r="I137" s="96"/>
    </row>
    <row r="138" spans="2:9" x14ac:dyDescent="0.2">
      <c r="B138" s="74"/>
      <c r="C138" s="74"/>
      <c r="D138" s="74"/>
      <c r="E138" s="74"/>
      <c r="F138" s="74"/>
      <c r="G138" s="74"/>
      <c r="H138" s="74"/>
      <c r="I138" s="96"/>
    </row>
    <row r="139" spans="2:9" x14ac:dyDescent="0.2">
      <c r="B139" s="74"/>
      <c r="C139" s="74"/>
      <c r="D139" s="74"/>
      <c r="E139" s="74"/>
      <c r="F139" s="74"/>
      <c r="G139" s="74"/>
      <c r="H139" s="74"/>
      <c r="I139" s="96"/>
    </row>
    <row r="140" spans="2:9" x14ac:dyDescent="0.2">
      <c r="B140" s="74"/>
      <c r="C140" s="74"/>
      <c r="D140" s="74"/>
      <c r="E140" s="74"/>
      <c r="F140" s="74"/>
      <c r="G140" s="74"/>
      <c r="H140" s="74"/>
      <c r="I140" s="96"/>
    </row>
    <row r="141" spans="2:9" x14ac:dyDescent="0.2">
      <c r="B141" s="74"/>
      <c r="C141" s="74"/>
      <c r="D141" s="74"/>
      <c r="E141" s="74"/>
      <c r="F141" s="74"/>
      <c r="G141" s="74"/>
      <c r="H141" s="74"/>
      <c r="I141" s="96"/>
    </row>
    <row r="142" spans="2:9" x14ac:dyDescent="0.2">
      <c r="B142" s="74"/>
      <c r="C142" s="74"/>
      <c r="D142" s="74"/>
      <c r="E142" s="74"/>
      <c r="F142" s="74"/>
      <c r="G142" s="74"/>
      <c r="H142" s="74"/>
      <c r="I142" s="96"/>
    </row>
    <row r="143" spans="2:9" x14ac:dyDescent="0.2">
      <c r="B143" s="74"/>
      <c r="C143" s="74"/>
      <c r="D143" s="74"/>
      <c r="E143" s="74"/>
      <c r="F143" s="74"/>
      <c r="G143" s="74"/>
      <c r="H143" s="74"/>
      <c r="I143" s="96"/>
    </row>
    <row r="144" spans="2:9" x14ac:dyDescent="0.2">
      <c r="B144" s="74"/>
      <c r="C144" s="74"/>
      <c r="D144" s="74"/>
      <c r="E144" s="74"/>
      <c r="F144" s="74"/>
      <c r="G144" s="74"/>
      <c r="H144" s="74"/>
      <c r="I144" s="96"/>
    </row>
    <row r="145" spans="2:9" x14ac:dyDescent="0.2">
      <c r="B145" s="74"/>
      <c r="C145" s="74"/>
      <c r="D145" s="74"/>
      <c r="E145" s="74"/>
      <c r="F145" s="74"/>
      <c r="G145" s="74"/>
      <c r="H145" s="74"/>
      <c r="I145" s="96"/>
    </row>
    <row r="146" spans="2:9" x14ac:dyDescent="0.2">
      <c r="B146" s="74"/>
      <c r="C146" s="74"/>
      <c r="D146" s="74"/>
      <c r="E146" s="74"/>
      <c r="F146" s="74"/>
      <c r="G146" s="74"/>
      <c r="H146" s="74"/>
      <c r="I146" s="96"/>
    </row>
    <row r="147" spans="2:9" x14ac:dyDescent="0.2">
      <c r="B147" s="74"/>
      <c r="C147" s="74"/>
      <c r="D147" s="74"/>
      <c r="E147" s="74"/>
      <c r="F147" s="74"/>
      <c r="G147" s="74"/>
      <c r="H147" s="74"/>
      <c r="I147" s="96"/>
    </row>
    <row r="148" spans="2:9" x14ac:dyDescent="0.2">
      <c r="B148" s="74"/>
      <c r="C148" s="74"/>
      <c r="D148" s="74"/>
      <c r="E148" s="74"/>
      <c r="F148" s="74"/>
      <c r="G148" s="74"/>
      <c r="H148" s="74"/>
      <c r="I148" s="96"/>
    </row>
    <row r="149" spans="2:9" x14ac:dyDescent="0.2">
      <c r="B149" s="74"/>
      <c r="C149" s="74"/>
      <c r="D149" s="74"/>
      <c r="E149" s="74"/>
      <c r="F149" s="74"/>
      <c r="G149" s="74"/>
      <c r="H149" s="74"/>
      <c r="I149" s="96"/>
    </row>
    <row r="150" spans="2:9" x14ac:dyDescent="0.2">
      <c r="B150" s="74"/>
      <c r="C150" s="74"/>
      <c r="D150" s="74"/>
      <c r="E150" s="74"/>
      <c r="F150" s="74"/>
      <c r="G150" s="74"/>
      <c r="H150" s="74"/>
      <c r="I150" s="96"/>
    </row>
    <row r="151" spans="2:9" x14ac:dyDescent="0.2">
      <c r="B151" s="74"/>
      <c r="C151" s="74"/>
      <c r="D151" s="74"/>
      <c r="E151" s="74"/>
      <c r="F151" s="74"/>
      <c r="G151" s="74"/>
      <c r="H151" s="74"/>
      <c r="I151" s="96"/>
    </row>
    <row r="152" spans="2:9" x14ac:dyDescent="0.2">
      <c r="B152" s="74"/>
      <c r="C152" s="74"/>
      <c r="D152" s="74"/>
      <c r="E152" s="74"/>
      <c r="F152" s="74"/>
      <c r="G152" s="74"/>
      <c r="H152" s="74"/>
      <c r="I152" s="96"/>
    </row>
    <row r="153" spans="2:9" x14ac:dyDescent="0.2">
      <c r="B153" s="74"/>
      <c r="C153" s="74"/>
      <c r="D153" s="74"/>
      <c r="E153" s="74"/>
      <c r="F153" s="74"/>
      <c r="G153" s="74"/>
      <c r="H153" s="74"/>
      <c r="I153" s="96"/>
    </row>
    <row r="154" spans="2:9" x14ac:dyDescent="0.2">
      <c r="B154" s="74"/>
      <c r="C154" s="74"/>
      <c r="D154" s="74"/>
      <c r="E154" s="74"/>
      <c r="F154" s="74"/>
      <c r="G154" s="74"/>
      <c r="H154" s="74"/>
      <c r="I154" s="96"/>
    </row>
    <row r="155" spans="2:9" x14ac:dyDescent="0.2">
      <c r="B155" s="74"/>
      <c r="C155" s="74"/>
      <c r="D155" s="74"/>
      <c r="E155" s="74"/>
      <c r="F155" s="74"/>
      <c r="G155" s="74"/>
      <c r="H155" s="74"/>
      <c r="I155" s="96"/>
    </row>
    <row r="156" spans="2:9" x14ac:dyDescent="0.2">
      <c r="B156" s="74"/>
      <c r="C156" s="74"/>
      <c r="D156" s="74"/>
      <c r="E156" s="74"/>
      <c r="F156" s="74"/>
      <c r="G156" s="74"/>
      <c r="H156" s="74"/>
      <c r="I156" s="96"/>
    </row>
    <row r="157" spans="2:9" x14ac:dyDescent="0.2">
      <c r="B157" s="74"/>
      <c r="C157" s="74"/>
      <c r="D157" s="74"/>
      <c r="E157" s="74"/>
      <c r="F157" s="74"/>
      <c r="G157" s="74"/>
      <c r="H157" s="74"/>
      <c r="I157" s="96"/>
    </row>
    <row r="158" spans="2:9" x14ac:dyDescent="0.2">
      <c r="B158" s="74"/>
      <c r="C158" s="74"/>
      <c r="D158" s="74"/>
      <c r="E158" s="74"/>
      <c r="F158" s="74"/>
      <c r="G158" s="74"/>
      <c r="H158" s="74"/>
      <c r="I158" s="96"/>
    </row>
    <row r="159" spans="2:9" x14ac:dyDescent="0.2">
      <c r="B159" s="74"/>
      <c r="C159" s="74"/>
      <c r="D159" s="74"/>
      <c r="E159" s="74"/>
      <c r="F159" s="74"/>
      <c r="G159" s="74"/>
      <c r="H159" s="74"/>
      <c r="I159" s="96"/>
    </row>
    <row r="160" spans="2:9" x14ac:dyDescent="0.2">
      <c r="B160" s="74"/>
      <c r="C160" s="74"/>
      <c r="D160" s="74"/>
      <c r="E160" s="74"/>
      <c r="F160" s="74"/>
      <c r="G160" s="74"/>
      <c r="H160" s="74"/>
      <c r="I160" s="96"/>
    </row>
    <row r="161" spans="2:9" x14ac:dyDescent="0.2">
      <c r="B161" s="74"/>
      <c r="C161" s="74"/>
      <c r="D161" s="74"/>
      <c r="E161" s="74"/>
      <c r="F161" s="74"/>
      <c r="G161" s="74"/>
      <c r="H161" s="74"/>
      <c r="I161" s="96"/>
    </row>
    <row r="162" spans="2:9" x14ac:dyDescent="0.2">
      <c r="B162" s="74"/>
      <c r="C162" s="74"/>
      <c r="D162" s="74"/>
      <c r="E162" s="74"/>
      <c r="F162" s="74"/>
      <c r="G162" s="74"/>
      <c r="H162" s="74"/>
      <c r="I162" s="96"/>
    </row>
    <row r="163" spans="2:9" x14ac:dyDescent="0.2">
      <c r="B163" s="74"/>
      <c r="C163" s="74"/>
      <c r="D163" s="74"/>
      <c r="E163" s="74"/>
      <c r="F163" s="74"/>
      <c r="G163" s="74"/>
      <c r="H163" s="74"/>
      <c r="I163" s="96"/>
    </row>
    <row r="164" spans="2:9" x14ac:dyDescent="0.2">
      <c r="B164" s="74"/>
      <c r="C164" s="74"/>
      <c r="D164" s="74"/>
      <c r="E164" s="74"/>
      <c r="F164" s="74"/>
      <c r="G164" s="74"/>
      <c r="H164" s="74"/>
      <c r="I164" s="96"/>
    </row>
    <row r="165" spans="2:9" x14ac:dyDescent="0.2">
      <c r="B165" s="74"/>
      <c r="C165" s="74"/>
      <c r="D165" s="74"/>
      <c r="E165" s="74"/>
      <c r="F165" s="74"/>
      <c r="G165" s="74"/>
      <c r="H165" s="74"/>
      <c r="I165" s="96"/>
    </row>
    <row r="166" spans="2:9" x14ac:dyDescent="0.2">
      <c r="B166" s="74"/>
      <c r="C166" s="74"/>
      <c r="D166" s="74"/>
      <c r="E166" s="74"/>
      <c r="F166" s="74"/>
      <c r="G166" s="74"/>
      <c r="H166" s="74"/>
      <c r="I166" s="96"/>
    </row>
    <row r="167" spans="2:9" x14ac:dyDescent="0.2">
      <c r="B167" s="74"/>
      <c r="C167" s="74"/>
      <c r="D167" s="74"/>
      <c r="E167" s="74"/>
      <c r="F167" s="74"/>
      <c r="G167" s="74"/>
      <c r="H167" s="74"/>
      <c r="I167" s="96"/>
    </row>
    <row r="168" spans="2:9" x14ac:dyDescent="0.2">
      <c r="B168" s="74"/>
      <c r="C168" s="74"/>
      <c r="D168" s="74"/>
      <c r="E168" s="74"/>
      <c r="F168" s="74"/>
      <c r="G168" s="74"/>
      <c r="H168" s="74"/>
      <c r="I168" s="96"/>
    </row>
    <row r="169" spans="2:9" x14ac:dyDescent="0.2">
      <c r="B169" s="74"/>
      <c r="C169" s="74"/>
      <c r="D169" s="74"/>
      <c r="E169" s="74"/>
      <c r="F169" s="74"/>
      <c r="G169" s="74"/>
      <c r="H169" s="74"/>
      <c r="I169" s="96"/>
    </row>
    <row r="170" spans="2:9" x14ac:dyDescent="0.2">
      <c r="B170" s="74"/>
      <c r="C170" s="74"/>
      <c r="D170" s="74"/>
      <c r="E170" s="74"/>
      <c r="F170" s="74"/>
      <c r="G170" s="74"/>
      <c r="H170" s="74"/>
      <c r="I170" s="96"/>
    </row>
    <row r="171" spans="2:9" x14ac:dyDescent="0.2">
      <c r="B171" s="74"/>
      <c r="C171" s="74"/>
      <c r="D171" s="74"/>
      <c r="E171" s="74"/>
      <c r="F171" s="74"/>
      <c r="G171" s="74"/>
      <c r="H171" s="74"/>
      <c r="I171" s="96"/>
    </row>
    <row r="172" spans="2:9" x14ac:dyDescent="0.2">
      <c r="B172" s="74"/>
      <c r="C172" s="74"/>
      <c r="D172" s="74"/>
      <c r="E172" s="74"/>
      <c r="F172" s="74"/>
      <c r="G172" s="74"/>
      <c r="H172" s="74"/>
      <c r="I172" s="96"/>
    </row>
    <row r="173" spans="2:9" x14ac:dyDescent="0.2">
      <c r="B173" s="74"/>
      <c r="C173" s="74"/>
      <c r="D173" s="74"/>
      <c r="E173" s="74"/>
      <c r="F173" s="74"/>
      <c r="G173" s="74"/>
      <c r="H173" s="74"/>
      <c r="I173" s="96"/>
    </row>
    <row r="174" spans="2:9" x14ac:dyDescent="0.2">
      <c r="B174" s="74"/>
      <c r="C174" s="74"/>
      <c r="D174" s="74"/>
      <c r="E174" s="74"/>
      <c r="F174" s="74"/>
      <c r="G174" s="74"/>
      <c r="H174" s="74"/>
      <c r="I174" s="96"/>
    </row>
    <row r="175" spans="2:9" x14ac:dyDescent="0.2">
      <c r="B175" s="74"/>
      <c r="C175" s="74"/>
      <c r="D175" s="74"/>
      <c r="E175" s="74"/>
      <c r="F175" s="74"/>
      <c r="G175" s="74"/>
      <c r="H175" s="74"/>
      <c r="I175" s="96"/>
    </row>
    <row r="176" spans="2:9" x14ac:dyDescent="0.2">
      <c r="B176" s="74"/>
      <c r="C176" s="74"/>
      <c r="D176" s="74"/>
      <c r="E176" s="74"/>
      <c r="F176" s="74"/>
      <c r="G176" s="74"/>
      <c r="H176" s="74"/>
      <c r="I176" s="96"/>
    </row>
    <row r="177" spans="2:9" x14ac:dyDescent="0.2">
      <c r="B177" s="74"/>
      <c r="C177" s="74"/>
      <c r="D177" s="74"/>
      <c r="E177" s="74"/>
      <c r="F177" s="74"/>
      <c r="G177" s="74"/>
      <c r="H177" s="74"/>
      <c r="I177" s="96"/>
    </row>
    <row r="178" spans="2:9" x14ac:dyDescent="0.2">
      <c r="B178" s="74"/>
      <c r="C178" s="74"/>
      <c r="D178" s="74"/>
      <c r="E178" s="74"/>
      <c r="F178" s="74"/>
      <c r="G178" s="74"/>
      <c r="H178" s="74"/>
      <c r="I178" s="96"/>
    </row>
    <row r="179" spans="2:9" x14ac:dyDescent="0.2">
      <c r="B179" s="74"/>
      <c r="C179" s="74"/>
      <c r="D179" s="74"/>
      <c r="E179" s="74"/>
      <c r="F179" s="74"/>
      <c r="G179" s="74"/>
      <c r="H179" s="74"/>
      <c r="I179" s="96"/>
    </row>
    <row r="180" spans="2:9" x14ac:dyDescent="0.2">
      <c r="B180" s="74"/>
      <c r="C180" s="74"/>
      <c r="D180" s="74"/>
      <c r="E180" s="74"/>
      <c r="F180" s="74"/>
      <c r="G180" s="74"/>
      <c r="H180" s="74"/>
      <c r="I180" s="96"/>
    </row>
    <row r="181" spans="2:9" x14ac:dyDescent="0.2">
      <c r="B181" s="74"/>
      <c r="C181" s="74"/>
      <c r="D181" s="74"/>
      <c r="E181" s="74"/>
      <c r="F181" s="74"/>
      <c r="G181" s="74"/>
      <c r="H181" s="74"/>
      <c r="I181" s="96"/>
    </row>
    <row r="182" spans="2:9" x14ac:dyDescent="0.2">
      <c r="B182" s="74"/>
      <c r="C182" s="74"/>
      <c r="D182" s="74"/>
      <c r="E182" s="74"/>
      <c r="F182" s="74"/>
      <c r="G182" s="74"/>
      <c r="H182" s="74"/>
      <c r="I182" s="96"/>
    </row>
    <row r="183" spans="2:9" x14ac:dyDescent="0.2">
      <c r="B183" s="74"/>
      <c r="C183" s="74"/>
      <c r="D183" s="74"/>
      <c r="E183" s="74"/>
      <c r="F183" s="74"/>
      <c r="G183" s="74"/>
      <c r="H183" s="74"/>
      <c r="I183" s="96"/>
    </row>
    <row r="184" spans="2:9" x14ac:dyDescent="0.2">
      <c r="B184" s="74"/>
      <c r="C184" s="74"/>
      <c r="D184" s="74"/>
      <c r="E184" s="74"/>
      <c r="F184" s="74"/>
      <c r="G184" s="74"/>
      <c r="H184" s="74"/>
      <c r="I184" s="96"/>
    </row>
    <row r="185" spans="2:9" x14ac:dyDescent="0.2">
      <c r="B185" s="74"/>
      <c r="C185" s="74"/>
      <c r="D185" s="74"/>
      <c r="E185" s="74"/>
      <c r="F185" s="74"/>
      <c r="G185" s="74"/>
      <c r="H185" s="74"/>
      <c r="I185" s="96"/>
    </row>
    <row r="186" spans="2:9" x14ac:dyDescent="0.2">
      <c r="B186" s="74"/>
      <c r="C186" s="74"/>
      <c r="D186" s="74"/>
      <c r="E186" s="74"/>
      <c r="F186" s="74"/>
      <c r="G186" s="74"/>
      <c r="H186" s="74"/>
      <c r="I186" s="96"/>
    </row>
    <row r="187" spans="2:9" x14ac:dyDescent="0.2">
      <c r="B187" s="74"/>
      <c r="C187" s="74"/>
      <c r="D187" s="74"/>
      <c r="E187" s="74"/>
      <c r="F187" s="74"/>
      <c r="G187" s="74"/>
      <c r="H187" s="74"/>
      <c r="I187" s="96"/>
    </row>
    <row r="188" spans="2:9" x14ac:dyDescent="0.2">
      <c r="B188" s="74"/>
      <c r="C188" s="74"/>
      <c r="D188" s="74"/>
      <c r="E188" s="74"/>
      <c r="F188" s="74"/>
      <c r="G188" s="74"/>
      <c r="H188" s="74"/>
      <c r="I188" s="96"/>
    </row>
    <row r="189" spans="2:9" x14ac:dyDescent="0.2">
      <c r="B189" s="74"/>
      <c r="C189" s="74"/>
      <c r="D189" s="74"/>
      <c r="E189" s="74"/>
      <c r="F189" s="74"/>
      <c r="G189" s="74"/>
      <c r="H189" s="74"/>
      <c r="I189" s="96"/>
    </row>
    <row r="190" spans="2:9" x14ac:dyDescent="0.2">
      <c r="B190" s="74"/>
      <c r="C190" s="74"/>
      <c r="D190" s="74"/>
      <c r="E190" s="74"/>
      <c r="F190" s="74"/>
      <c r="G190" s="74"/>
      <c r="H190" s="74"/>
      <c r="I190" s="96"/>
    </row>
    <row r="191" spans="2:9" x14ac:dyDescent="0.2">
      <c r="B191" s="74"/>
      <c r="C191" s="74"/>
      <c r="D191" s="74"/>
      <c r="E191" s="74"/>
      <c r="F191" s="74"/>
      <c r="G191" s="74"/>
      <c r="H191" s="74"/>
      <c r="I191" s="96"/>
    </row>
    <row r="192" spans="2:9" x14ac:dyDescent="0.2">
      <c r="B192" s="74"/>
      <c r="C192" s="74"/>
      <c r="D192" s="74"/>
      <c r="E192" s="74"/>
      <c r="F192" s="74"/>
      <c r="G192" s="74"/>
      <c r="H192" s="74"/>
      <c r="I192" s="96"/>
    </row>
    <row r="193" spans="2:9" x14ac:dyDescent="0.2">
      <c r="B193" s="74"/>
      <c r="C193" s="74"/>
      <c r="D193" s="74"/>
      <c r="E193" s="74"/>
      <c r="F193" s="74"/>
      <c r="G193" s="74"/>
      <c r="H193" s="74"/>
      <c r="I193" s="96"/>
    </row>
    <row r="194" spans="2:9" x14ac:dyDescent="0.2">
      <c r="B194" s="74"/>
      <c r="C194" s="74"/>
      <c r="D194" s="74"/>
      <c r="E194" s="74"/>
      <c r="F194" s="74"/>
      <c r="G194" s="74"/>
      <c r="H194" s="74"/>
      <c r="I194" s="96"/>
    </row>
    <row r="195" spans="2:9" x14ac:dyDescent="0.2">
      <c r="B195" s="74"/>
      <c r="C195" s="74"/>
      <c r="D195" s="74"/>
      <c r="E195" s="74"/>
      <c r="F195" s="74"/>
      <c r="G195" s="74"/>
      <c r="H195" s="74"/>
      <c r="I195" s="96"/>
    </row>
    <row r="196" spans="2:9" x14ac:dyDescent="0.2">
      <c r="B196" s="74"/>
      <c r="C196" s="74"/>
      <c r="D196" s="74"/>
      <c r="E196" s="74"/>
      <c r="F196" s="74"/>
      <c r="G196" s="74"/>
      <c r="H196" s="74"/>
      <c r="I196" s="96"/>
    </row>
    <row r="197" spans="2:9" x14ac:dyDescent="0.2">
      <c r="B197" s="74"/>
      <c r="C197" s="74"/>
      <c r="D197" s="74"/>
      <c r="E197" s="74"/>
      <c r="F197" s="74"/>
      <c r="G197" s="74"/>
      <c r="H197" s="74"/>
      <c r="I197" s="96"/>
    </row>
    <row r="198" spans="2:9" x14ac:dyDescent="0.2">
      <c r="B198" s="74"/>
      <c r="C198" s="74"/>
      <c r="D198" s="74"/>
      <c r="E198" s="74"/>
      <c r="F198" s="74"/>
      <c r="G198" s="74"/>
      <c r="H198" s="74"/>
      <c r="I198" s="96"/>
    </row>
    <row r="199" spans="2:9" x14ac:dyDescent="0.2">
      <c r="B199" s="74"/>
      <c r="C199" s="74"/>
      <c r="D199" s="74"/>
      <c r="E199" s="74"/>
      <c r="F199" s="74"/>
      <c r="G199" s="74"/>
      <c r="H199" s="74"/>
      <c r="I199" s="96"/>
    </row>
    <row r="200" spans="2:9" x14ac:dyDescent="0.2">
      <c r="B200" s="74"/>
      <c r="C200" s="74"/>
      <c r="D200" s="74"/>
      <c r="E200" s="74"/>
      <c r="F200" s="74"/>
      <c r="G200" s="74"/>
      <c r="H200" s="74"/>
      <c r="I200" s="96"/>
    </row>
    <row r="201" spans="2:9" x14ac:dyDescent="0.2">
      <c r="B201" s="74"/>
      <c r="C201" s="74"/>
      <c r="D201" s="74"/>
      <c r="E201" s="74"/>
      <c r="F201" s="74"/>
      <c r="G201" s="74"/>
      <c r="H201" s="74"/>
      <c r="I201" s="96"/>
    </row>
    <row r="202" spans="2:9" x14ac:dyDescent="0.2">
      <c r="B202" s="74"/>
      <c r="C202" s="74"/>
      <c r="D202" s="74"/>
      <c r="E202" s="74"/>
      <c r="F202" s="74"/>
      <c r="G202" s="74"/>
      <c r="H202" s="74"/>
      <c r="I202" s="96"/>
    </row>
    <row r="203" spans="2:9" x14ac:dyDescent="0.2">
      <c r="B203" s="74"/>
      <c r="C203" s="74"/>
      <c r="D203" s="74"/>
      <c r="E203" s="74"/>
      <c r="F203" s="74"/>
      <c r="G203" s="74"/>
      <c r="H203" s="74"/>
      <c r="I203" s="96"/>
    </row>
    <row r="204" spans="2:9" x14ac:dyDescent="0.2">
      <c r="B204" s="74"/>
      <c r="C204" s="74"/>
      <c r="D204" s="74"/>
      <c r="E204" s="74"/>
      <c r="F204" s="74"/>
      <c r="G204" s="74"/>
      <c r="H204" s="74"/>
      <c r="I204" s="96"/>
    </row>
    <row r="205" spans="2:9" x14ac:dyDescent="0.2">
      <c r="B205" s="74"/>
      <c r="C205" s="74"/>
      <c r="D205" s="74"/>
      <c r="E205" s="74"/>
      <c r="F205" s="74"/>
      <c r="G205" s="74"/>
      <c r="H205" s="74"/>
      <c r="I205" s="96"/>
    </row>
    <row r="206" spans="2:9" x14ac:dyDescent="0.2">
      <c r="B206" s="74"/>
      <c r="C206" s="74"/>
      <c r="D206" s="74"/>
      <c r="E206" s="74"/>
      <c r="F206" s="74"/>
      <c r="G206" s="74"/>
      <c r="H206" s="74"/>
      <c r="I206" s="96"/>
    </row>
    <row r="207" spans="2:9" x14ac:dyDescent="0.2">
      <c r="B207" s="74"/>
      <c r="C207" s="74"/>
      <c r="D207" s="74"/>
      <c r="E207" s="74"/>
      <c r="F207" s="74"/>
      <c r="G207" s="74"/>
      <c r="H207" s="74"/>
      <c r="I207" s="96"/>
    </row>
    <row r="208" spans="2:9" x14ac:dyDescent="0.2">
      <c r="B208" s="74"/>
      <c r="C208" s="74"/>
      <c r="D208" s="74"/>
      <c r="E208" s="74"/>
      <c r="F208" s="74"/>
      <c r="G208" s="74"/>
      <c r="H208" s="74"/>
      <c r="I208" s="96"/>
    </row>
    <row r="209" spans="2:9" x14ac:dyDescent="0.2">
      <c r="B209" s="74"/>
      <c r="C209" s="74"/>
      <c r="D209" s="74"/>
      <c r="E209" s="74"/>
      <c r="F209" s="74"/>
      <c r="G209" s="74"/>
      <c r="H209" s="74"/>
      <c r="I209" s="96"/>
    </row>
    <row r="210" spans="2:9" x14ac:dyDescent="0.2">
      <c r="B210" s="74"/>
      <c r="C210" s="74"/>
      <c r="D210" s="74"/>
      <c r="E210" s="74"/>
      <c r="F210" s="74"/>
      <c r="G210" s="74"/>
      <c r="H210" s="74"/>
      <c r="I210" s="96"/>
    </row>
    <row r="211" spans="2:9" x14ac:dyDescent="0.2">
      <c r="B211" s="74"/>
      <c r="C211" s="74"/>
      <c r="D211" s="74"/>
      <c r="E211" s="74"/>
      <c r="F211" s="74"/>
      <c r="G211" s="74"/>
      <c r="H211" s="74"/>
      <c r="I211" s="96"/>
    </row>
    <row r="212" spans="2:9" x14ac:dyDescent="0.2">
      <c r="B212" s="74"/>
      <c r="C212" s="74"/>
      <c r="D212" s="74"/>
      <c r="E212" s="74"/>
      <c r="F212" s="74"/>
      <c r="G212" s="74"/>
      <c r="H212" s="74"/>
      <c r="I212" s="96"/>
    </row>
    <row r="213" spans="2:9" x14ac:dyDescent="0.2">
      <c r="B213" s="74"/>
      <c r="C213" s="74"/>
      <c r="D213" s="74"/>
      <c r="E213" s="74"/>
      <c r="F213" s="74"/>
      <c r="G213" s="74"/>
      <c r="H213" s="74"/>
      <c r="I213" s="96"/>
    </row>
    <row r="214" spans="2:9" x14ac:dyDescent="0.2">
      <c r="B214" s="74"/>
      <c r="C214" s="74"/>
      <c r="D214" s="74"/>
      <c r="E214" s="74"/>
      <c r="F214" s="74"/>
      <c r="G214" s="74"/>
      <c r="H214" s="74"/>
      <c r="I214" s="96"/>
    </row>
    <row r="215" spans="2:9" x14ac:dyDescent="0.2">
      <c r="B215" s="74"/>
      <c r="C215" s="74"/>
      <c r="D215" s="74"/>
      <c r="E215" s="74"/>
      <c r="F215" s="74"/>
      <c r="G215" s="74"/>
      <c r="H215" s="74"/>
      <c r="I215" s="96"/>
    </row>
    <row r="216" spans="2:9" x14ac:dyDescent="0.2">
      <c r="B216" s="74"/>
      <c r="C216" s="74"/>
      <c r="D216" s="74"/>
      <c r="E216" s="74"/>
      <c r="F216" s="74"/>
      <c r="G216" s="74"/>
      <c r="H216" s="74"/>
      <c r="I216" s="96"/>
    </row>
    <row r="217" spans="2:9" x14ac:dyDescent="0.2">
      <c r="B217" s="74"/>
      <c r="C217" s="74"/>
      <c r="D217" s="74"/>
      <c r="E217" s="74"/>
      <c r="F217" s="74"/>
      <c r="G217" s="74"/>
      <c r="H217" s="74"/>
      <c r="I217" s="96"/>
    </row>
    <row r="218" spans="2:9" x14ac:dyDescent="0.2">
      <c r="B218" s="74"/>
      <c r="C218" s="74"/>
      <c r="D218" s="74"/>
      <c r="E218" s="74"/>
      <c r="F218" s="74"/>
      <c r="G218" s="74"/>
      <c r="H218" s="74"/>
      <c r="I218" s="96"/>
    </row>
    <row r="219" spans="2:9" x14ac:dyDescent="0.2">
      <c r="B219" s="74"/>
      <c r="C219" s="74"/>
      <c r="D219" s="74"/>
      <c r="E219" s="74"/>
      <c r="F219" s="74"/>
      <c r="G219" s="74"/>
      <c r="H219" s="74"/>
      <c r="I219" s="96"/>
    </row>
    <row r="220" spans="2:9" x14ac:dyDescent="0.2">
      <c r="B220" s="74"/>
      <c r="C220" s="74"/>
      <c r="D220" s="74"/>
      <c r="E220" s="74"/>
      <c r="F220" s="74"/>
      <c r="G220" s="74"/>
      <c r="H220" s="74"/>
      <c r="I220" s="96"/>
    </row>
    <row r="221" spans="2:9" x14ac:dyDescent="0.2">
      <c r="B221" s="74"/>
      <c r="C221" s="74"/>
      <c r="D221" s="74"/>
      <c r="E221" s="74"/>
      <c r="F221" s="74"/>
      <c r="G221" s="74"/>
      <c r="H221" s="74"/>
      <c r="I221" s="96"/>
    </row>
    <row r="222" spans="2:9" x14ac:dyDescent="0.2">
      <c r="B222" s="74"/>
      <c r="C222" s="74"/>
      <c r="D222" s="74"/>
      <c r="E222" s="74"/>
      <c r="F222" s="74"/>
      <c r="G222" s="74"/>
      <c r="H222" s="74"/>
      <c r="I222" s="96"/>
    </row>
    <row r="223" spans="2:9" x14ac:dyDescent="0.2">
      <c r="B223" s="74"/>
      <c r="C223" s="74"/>
      <c r="D223" s="74"/>
      <c r="E223" s="74"/>
      <c r="F223" s="74"/>
      <c r="G223" s="74"/>
      <c r="H223" s="74"/>
      <c r="I223" s="96"/>
    </row>
    <row r="224" spans="2:9" x14ac:dyDescent="0.2">
      <c r="B224" s="74"/>
      <c r="C224" s="74"/>
      <c r="D224" s="74"/>
      <c r="E224" s="74"/>
      <c r="F224" s="74"/>
      <c r="G224" s="74"/>
      <c r="H224" s="74"/>
      <c r="I224" s="96"/>
    </row>
    <row r="225" spans="2:9" x14ac:dyDescent="0.2">
      <c r="B225" s="74"/>
      <c r="C225" s="74"/>
      <c r="D225" s="74"/>
      <c r="E225" s="74"/>
      <c r="F225" s="74"/>
      <c r="G225" s="74"/>
      <c r="H225" s="74"/>
      <c r="I225" s="96"/>
    </row>
    <row r="226" spans="2:9" x14ac:dyDescent="0.2">
      <c r="B226" s="74"/>
      <c r="C226" s="74"/>
      <c r="D226" s="74"/>
      <c r="E226" s="74"/>
      <c r="F226" s="74"/>
      <c r="G226" s="74"/>
      <c r="H226" s="74"/>
      <c r="I226" s="96"/>
    </row>
    <row r="227" spans="2:9" x14ac:dyDescent="0.2">
      <c r="B227" s="74"/>
      <c r="C227" s="74"/>
      <c r="D227" s="74"/>
      <c r="E227" s="74"/>
      <c r="F227" s="74"/>
      <c r="G227" s="74"/>
      <c r="H227" s="74"/>
      <c r="I227" s="96"/>
    </row>
    <row r="228" spans="2:9" x14ac:dyDescent="0.2">
      <c r="B228" s="74"/>
      <c r="C228" s="74"/>
      <c r="D228" s="74"/>
      <c r="E228" s="74"/>
      <c r="F228" s="74"/>
      <c r="G228" s="74"/>
      <c r="H228" s="74"/>
      <c r="I228" s="96"/>
    </row>
    <row r="229" spans="2:9" x14ac:dyDescent="0.2">
      <c r="B229" s="74"/>
      <c r="C229" s="74"/>
      <c r="D229" s="74"/>
      <c r="E229" s="74"/>
      <c r="F229" s="74"/>
      <c r="G229" s="74"/>
      <c r="H229" s="74"/>
      <c r="I229" s="96"/>
    </row>
    <row r="230" spans="2:9" x14ac:dyDescent="0.2">
      <c r="B230" s="74"/>
      <c r="C230" s="74"/>
      <c r="D230" s="74"/>
      <c r="E230" s="74"/>
      <c r="F230" s="74"/>
      <c r="G230" s="74"/>
      <c r="H230" s="74"/>
      <c r="I230" s="96"/>
    </row>
    <row r="231" spans="2:9" x14ac:dyDescent="0.2">
      <c r="B231" s="74"/>
      <c r="C231" s="74"/>
      <c r="D231" s="74"/>
      <c r="E231" s="74"/>
      <c r="F231" s="74"/>
      <c r="G231" s="74"/>
      <c r="H231" s="74"/>
      <c r="I231" s="96"/>
    </row>
    <row r="232" spans="2:9" x14ac:dyDescent="0.2">
      <c r="B232" s="74"/>
      <c r="C232" s="74"/>
      <c r="D232" s="74"/>
      <c r="E232" s="74"/>
      <c r="F232" s="74"/>
      <c r="G232" s="74"/>
      <c r="H232" s="74"/>
      <c r="I232" s="96"/>
    </row>
    <row r="233" spans="2:9" x14ac:dyDescent="0.2">
      <c r="B233" s="74"/>
      <c r="C233" s="74"/>
      <c r="D233" s="74"/>
      <c r="E233" s="74"/>
      <c r="F233" s="74"/>
      <c r="G233" s="74"/>
      <c r="H233" s="74"/>
      <c r="I233" s="96"/>
    </row>
    <row r="234" spans="2:9" x14ac:dyDescent="0.2">
      <c r="B234" s="74"/>
      <c r="C234" s="74"/>
      <c r="D234" s="74"/>
      <c r="E234" s="74"/>
      <c r="F234" s="74"/>
      <c r="G234" s="74"/>
      <c r="H234" s="74"/>
      <c r="I234" s="96"/>
    </row>
    <row r="235" spans="2:9" x14ac:dyDescent="0.2">
      <c r="B235" s="74"/>
      <c r="C235" s="74"/>
      <c r="D235" s="74"/>
      <c r="E235" s="74"/>
      <c r="F235" s="74"/>
      <c r="G235" s="74"/>
      <c r="H235" s="74"/>
      <c r="I235" s="96"/>
    </row>
    <row r="236" spans="2:9" x14ac:dyDescent="0.2">
      <c r="B236" s="74"/>
      <c r="C236" s="74"/>
      <c r="D236" s="74"/>
      <c r="E236" s="74"/>
      <c r="F236" s="74"/>
      <c r="G236" s="74"/>
      <c r="H236" s="74"/>
      <c r="I236" s="96"/>
    </row>
    <row r="237" spans="2:9" x14ac:dyDescent="0.2">
      <c r="B237" s="74"/>
      <c r="C237" s="74"/>
      <c r="D237" s="74"/>
      <c r="E237" s="74"/>
      <c r="F237" s="74"/>
      <c r="G237" s="74"/>
      <c r="H237" s="74"/>
      <c r="I237" s="96"/>
    </row>
    <row r="238" spans="2:9" x14ac:dyDescent="0.2">
      <c r="B238" s="74"/>
      <c r="C238" s="74"/>
      <c r="D238" s="74"/>
      <c r="E238" s="74"/>
      <c r="F238" s="74"/>
      <c r="G238" s="74"/>
      <c r="H238" s="74"/>
      <c r="I238" s="96"/>
    </row>
    <row r="239" spans="2:9" x14ac:dyDescent="0.2">
      <c r="B239" s="74"/>
      <c r="C239" s="74"/>
      <c r="D239" s="74"/>
      <c r="E239" s="74"/>
      <c r="F239" s="74"/>
      <c r="G239" s="74"/>
      <c r="H239" s="74"/>
      <c r="I239" s="96"/>
    </row>
    <row r="240" spans="2:9" x14ac:dyDescent="0.2">
      <c r="B240" s="74"/>
      <c r="C240" s="74"/>
      <c r="D240" s="74"/>
      <c r="E240" s="74"/>
      <c r="F240" s="74"/>
      <c r="G240" s="74"/>
      <c r="H240" s="74"/>
      <c r="I240" s="96"/>
    </row>
    <row r="241" spans="2:9" x14ac:dyDescent="0.2">
      <c r="B241" s="74"/>
      <c r="C241" s="74"/>
      <c r="D241" s="74"/>
      <c r="E241" s="74"/>
      <c r="F241" s="74"/>
      <c r="G241" s="74"/>
      <c r="H241" s="74"/>
      <c r="I241" s="96"/>
    </row>
    <row r="242" spans="2:9" x14ac:dyDescent="0.2">
      <c r="B242" s="74"/>
      <c r="C242" s="74"/>
      <c r="D242" s="74"/>
      <c r="E242" s="74"/>
      <c r="F242" s="74"/>
      <c r="G242" s="74"/>
      <c r="H242" s="74"/>
      <c r="I242" s="96"/>
    </row>
    <row r="243" spans="2:9" x14ac:dyDescent="0.2">
      <c r="B243" s="74"/>
      <c r="C243" s="74"/>
      <c r="D243" s="74"/>
      <c r="E243" s="74"/>
      <c r="F243" s="74"/>
      <c r="G243" s="74"/>
      <c r="H243" s="74"/>
      <c r="I243" s="96"/>
    </row>
    <row r="244" spans="2:9" x14ac:dyDescent="0.2">
      <c r="B244" s="74"/>
      <c r="C244" s="74"/>
      <c r="D244" s="74"/>
      <c r="E244" s="74"/>
      <c r="F244" s="74"/>
      <c r="G244" s="74"/>
      <c r="H244" s="74"/>
      <c r="I244" s="96"/>
    </row>
    <row r="245" spans="2:9" x14ac:dyDescent="0.2">
      <c r="B245" s="74"/>
      <c r="C245" s="74"/>
      <c r="D245" s="74"/>
      <c r="E245" s="74"/>
      <c r="F245" s="74"/>
      <c r="G245" s="74"/>
      <c r="H245" s="74"/>
      <c r="I245" s="96"/>
    </row>
    <row r="246" spans="2:9" x14ac:dyDescent="0.2">
      <c r="B246" s="74"/>
      <c r="C246" s="74"/>
      <c r="D246" s="74"/>
      <c r="E246" s="74"/>
      <c r="F246" s="74"/>
      <c r="G246" s="74"/>
      <c r="H246" s="74"/>
      <c r="I246" s="96"/>
    </row>
    <row r="247" spans="2:9" x14ac:dyDescent="0.2">
      <c r="B247" s="74"/>
      <c r="C247" s="74"/>
      <c r="D247" s="74"/>
      <c r="E247" s="74"/>
      <c r="F247" s="74"/>
      <c r="G247" s="74"/>
      <c r="H247" s="74"/>
      <c r="I247" s="96"/>
    </row>
    <row r="248" spans="2:9" x14ac:dyDescent="0.2">
      <c r="B248" s="74"/>
      <c r="C248" s="74"/>
      <c r="D248" s="74"/>
      <c r="E248" s="74"/>
      <c r="F248" s="74"/>
      <c r="G248" s="74"/>
      <c r="H248" s="74"/>
      <c r="I248" s="96"/>
    </row>
    <row r="249" spans="2:9" x14ac:dyDescent="0.2">
      <c r="B249" s="74"/>
      <c r="C249" s="74"/>
      <c r="D249" s="74"/>
      <c r="E249" s="74"/>
      <c r="F249" s="74"/>
      <c r="G249" s="74"/>
      <c r="H249" s="74"/>
      <c r="I249" s="96"/>
    </row>
    <row r="250" spans="2:9" x14ac:dyDescent="0.2">
      <c r="B250" s="74"/>
      <c r="C250" s="74"/>
      <c r="D250" s="74"/>
      <c r="E250" s="74"/>
      <c r="F250" s="74"/>
      <c r="G250" s="74"/>
      <c r="H250" s="74"/>
      <c r="I250" s="96"/>
    </row>
    <row r="251" spans="2:9" x14ac:dyDescent="0.2">
      <c r="B251" s="74"/>
      <c r="C251" s="74"/>
      <c r="D251" s="74"/>
      <c r="E251" s="74"/>
      <c r="F251" s="74"/>
      <c r="G251" s="74"/>
      <c r="H251" s="74"/>
      <c r="I251" s="96"/>
    </row>
    <row r="252" spans="2:9" x14ac:dyDescent="0.2">
      <c r="B252" s="74"/>
      <c r="C252" s="74"/>
      <c r="D252" s="74"/>
      <c r="E252" s="74"/>
      <c r="F252" s="74"/>
      <c r="G252" s="74"/>
      <c r="H252" s="74"/>
      <c r="I252" s="96"/>
    </row>
    <row r="253" spans="2:9" x14ac:dyDescent="0.2">
      <c r="B253" s="74"/>
      <c r="C253" s="74"/>
      <c r="D253" s="74"/>
      <c r="E253" s="74"/>
      <c r="F253" s="74"/>
      <c r="G253" s="74"/>
      <c r="H253" s="74"/>
      <c r="I253" s="96"/>
    </row>
    <row r="254" spans="2:9" x14ac:dyDescent="0.2">
      <c r="B254" s="74"/>
      <c r="C254" s="74"/>
      <c r="D254" s="74"/>
      <c r="E254" s="74"/>
      <c r="F254" s="74"/>
      <c r="G254" s="74"/>
      <c r="H254" s="74"/>
      <c r="I254" s="96"/>
    </row>
    <row r="255" spans="2:9" x14ac:dyDescent="0.2">
      <c r="B255" s="74"/>
      <c r="C255" s="74"/>
      <c r="D255" s="74"/>
      <c r="E255" s="74"/>
      <c r="F255" s="74"/>
      <c r="G255" s="74"/>
      <c r="H255" s="74"/>
      <c r="I255" s="96"/>
    </row>
    <row r="256" spans="2:9" x14ac:dyDescent="0.2">
      <c r="B256" s="74"/>
      <c r="C256" s="74"/>
      <c r="D256" s="74"/>
      <c r="E256" s="74"/>
      <c r="F256" s="74"/>
      <c r="G256" s="74"/>
      <c r="H256" s="74"/>
      <c r="I256" s="96"/>
    </row>
    <row r="257" spans="2:9" x14ac:dyDescent="0.2">
      <c r="B257" s="74"/>
      <c r="C257" s="74"/>
      <c r="D257" s="74"/>
      <c r="E257" s="74"/>
      <c r="F257" s="74"/>
      <c r="G257" s="74"/>
      <c r="H257" s="74"/>
      <c r="I257" s="96"/>
    </row>
    <row r="258" spans="2:9" x14ac:dyDescent="0.2">
      <c r="B258" s="74"/>
      <c r="C258" s="74"/>
      <c r="D258" s="74"/>
      <c r="E258" s="74"/>
      <c r="F258" s="74"/>
      <c r="G258" s="74"/>
      <c r="H258" s="74"/>
      <c r="I258" s="96"/>
    </row>
    <row r="259" spans="2:9" x14ac:dyDescent="0.2">
      <c r="B259" s="74"/>
      <c r="C259" s="74"/>
      <c r="D259" s="74"/>
      <c r="E259" s="74"/>
      <c r="F259" s="74"/>
      <c r="G259" s="74"/>
      <c r="H259" s="74"/>
      <c r="I259" s="96"/>
    </row>
    <row r="260" spans="2:9" x14ac:dyDescent="0.2">
      <c r="B260" s="74"/>
      <c r="C260" s="74"/>
      <c r="D260" s="74"/>
      <c r="E260" s="74"/>
      <c r="F260" s="74"/>
      <c r="G260" s="74"/>
      <c r="H260" s="74"/>
      <c r="I260" s="96"/>
    </row>
    <row r="261" spans="2:9" x14ac:dyDescent="0.2">
      <c r="B261" s="74"/>
      <c r="C261" s="74"/>
      <c r="D261" s="74"/>
      <c r="E261" s="74"/>
      <c r="F261" s="74"/>
      <c r="G261" s="74"/>
      <c r="H261" s="74"/>
      <c r="I261" s="96"/>
    </row>
    <row r="262" spans="2:9" x14ac:dyDescent="0.2">
      <c r="B262" s="74"/>
      <c r="C262" s="74"/>
      <c r="D262" s="74"/>
      <c r="E262" s="74"/>
      <c r="F262" s="74"/>
      <c r="G262" s="74"/>
      <c r="H262" s="74"/>
      <c r="I262" s="96"/>
    </row>
    <row r="263" spans="2:9" x14ac:dyDescent="0.2">
      <c r="B263" s="74"/>
      <c r="C263" s="74"/>
      <c r="D263" s="74"/>
      <c r="E263" s="74"/>
      <c r="F263" s="74"/>
      <c r="G263" s="74"/>
      <c r="H263" s="74"/>
      <c r="I263" s="96"/>
    </row>
    <row r="264" spans="2:9" x14ac:dyDescent="0.2">
      <c r="B264" s="74"/>
      <c r="C264" s="74"/>
      <c r="D264" s="74"/>
      <c r="E264" s="74"/>
      <c r="F264" s="74"/>
      <c r="G264" s="74"/>
      <c r="H264" s="74"/>
      <c r="I264" s="96"/>
    </row>
    <row r="265" spans="2:9" x14ac:dyDescent="0.2">
      <c r="B265" s="74"/>
      <c r="C265" s="74"/>
      <c r="D265" s="74"/>
      <c r="E265" s="74"/>
      <c r="F265" s="74"/>
      <c r="G265" s="74"/>
      <c r="H265" s="74"/>
      <c r="I265" s="96"/>
    </row>
    <row r="266" spans="2:9" x14ac:dyDescent="0.2">
      <c r="B266" s="74"/>
      <c r="C266" s="74"/>
      <c r="D266" s="74"/>
      <c r="E266" s="74"/>
      <c r="F266" s="74"/>
      <c r="G266" s="74"/>
      <c r="H266" s="74"/>
      <c r="I266" s="96"/>
    </row>
    <row r="267" spans="2:9" x14ac:dyDescent="0.2">
      <c r="B267" s="74"/>
      <c r="C267" s="74"/>
      <c r="D267" s="74"/>
      <c r="E267" s="74"/>
      <c r="F267" s="74"/>
      <c r="G267" s="74"/>
      <c r="H267" s="74"/>
      <c r="I267" s="96"/>
    </row>
    <row r="268" spans="2:9" x14ac:dyDescent="0.2">
      <c r="B268" s="74"/>
      <c r="C268" s="74"/>
      <c r="D268" s="74"/>
      <c r="E268" s="74"/>
      <c r="F268" s="74"/>
      <c r="G268" s="74"/>
      <c r="H268" s="74"/>
      <c r="I268" s="96"/>
    </row>
    <row r="269" spans="2:9" x14ac:dyDescent="0.2">
      <c r="B269" s="74"/>
      <c r="C269" s="74"/>
      <c r="D269" s="74"/>
      <c r="E269" s="74"/>
      <c r="F269" s="74"/>
      <c r="G269" s="74"/>
      <c r="H269" s="74"/>
      <c r="I269" s="96"/>
    </row>
    <row r="270" spans="2:9" x14ac:dyDescent="0.2">
      <c r="B270" s="74"/>
      <c r="C270" s="74"/>
      <c r="D270" s="74"/>
      <c r="E270" s="74"/>
      <c r="F270" s="74"/>
      <c r="G270" s="74"/>
      <c r="H270" s="74"/>
      <c r="I270" s="96"/>
    </row>
    <row r="271" spans="2:9" x14ac:dyDescent="0.2">
      <c r="B271" s="74"/>
      <c r="C271" s="74"/>
      <c r="D271" s="74"/>
      <c r="E271" s="74"/>
      <c r="F271" s="74"/>
      <c r="G271" s="74"/>
      <c r="H271" s="74"/>
      <c r="I271" s="96"/>
    </row>
    <row r="272" spans="2:9" x14ac:dyDescent="0.2">
      <c r="B272" s="74"/>
      <c r="C272" s="74"/>
      <c r="D272" s="74"/>
      <c r="E272" s="74"/>
      <c r="F272" s="74"/>
      <c r="G272" s="74"/>
      <c r="H272" s="74"/>
      <c r="I272" s="96"/>
    </row>
    <row r="273" spans="2:9" x14ac:dyDescent="0.2">
      <c r="B273" s="74"/>
      <c r="C273" s="74"/>
      <c r="D273" s="74"/>
      <c r="E273" s="74"/>
      <c r="F273" s="74"/>
      <c r="G273" s="74"/>
      <c r="H273" s="74"/>
      <c r="I273" s="96"/>
    </row>
    <row r="274" spans="2:9" x14ac:dyDescent="0.2">
      <c r="B274" s="74"/>
      <c r="C274" s="74"/>
      <c r="D274" s="74"/>
      <c r="E274" s="74"/>
      <c r="F274" s="74"/>
      <c r="G274" s="74"/>
      <c r="H274" s="74"/>
      <c r="I274" s="96"/>
    </row>
    <row r="275" spans="2:9" x14ac:dyDescent="0.2">
      <c r="B275" s="74"/>
      <c r="C275" s="74"/>
      <c r="D275" s="74"/>
      <c r="E275" s="74"/>
      <c r="F275" s="74"/>
      <c r="G275" s="74"/>
      <c r="H275" s="74"/>
      <c r="I275" s="96"/>
    </row>
    <row r="276" spans="2:9" x14ac:dyDescent="0.2">
      <c r="B276" s="74"/>
      <c r="C276" s="74"/>
      <c r="D276" s="74"/>
      <c r="E276" s="74"/>
      <c r="F276" s="74"/>
      <c r="G276" s="74"/>
      <c r="H276" s="74"/>
      <c r="I276" s="96"/>
    </row>
    <row r="277" spans="2:9" x14ac:dyDescent="0.2">
      <c r="B277" s="74"/>
      <c r="C277" s="74"/>
      <c r="D277" s="74"/>
      <c r="E277" s="74"/>
      <c r="F277" s="74"/>
      <c r="G277" s="74"/>
      <c r="H277" s="74"/>
      <c r="I277" s="96"/>
    </row>
    <row r="278" spans="2:9" x14ac:dyDescent="0.2">
      <c r="B278" s="74"/>
      <c r="C278" s="74"/>
      <c r="D278" s="74"/>
      <c r="E278" s="74"/>
      <c r="F278" s="74"/>
      <c r="G278" s="74"/>
      <c r="H278" s="74"/>
      <c r="I278" s="96"/>
    </row>
    <row r="279" spans="2:9" x14ac:dyDescent="0.2">
      <c r="B279" s="74"/>
      <c r="C279" s="74"/>
      <c r="D279" s="74"/>
      <c r="E279" s="74"/>
      <c r="F279" s="74"/>
      <c r="G279" s="74"/>
      <c r="H279" s="74"/>
      <c r="I279" s="96"/>
    </row>
    <row r="280" spans="2:9" x14ac:dyDescent="0.2">
      <c r="B280" s="74"/>
      <c r="C280" s="74"/>
      <c r="D280" s="74"/>
      <c r="E280" s="74"/>
      <c r="F280" s="74"/>
      <c r="G280" s="74"/>
      <c r="H280" s="74"/>
      <c r="I280" s="96"/>
    </row>
    <row r="281" spans="2:9" x14ac:dyDescent="0.2">
      <c r="B281" s="74"/>
      <c r="C281" s="74"/>
      <c r="D281" s="74"/>
      <c r="E281" s="74"/>
      <c r="F281" s="74"/>
      <c r="G281" s="74"/>
      <c r="H281" s="74"/>
      <c r="I281" s="96"/>
    </row>
    <row r="282" spans="2:9" x14ac:dyDescent="0.2">
      <c r="B282" s="74"/>
      <c r="C282" s="74"/>
      <c r="D282" s="74"/>
      <c r="E282" s="74"/>
      <c r="F282" s="74"/>
      <c r="G282" s="74"/>
      <c r="H282" s="74"/>
      <c r="I282" s="96"/>
    </row>
    <row r="283" spans="2:9" x14ac:dyDescent="0.2">
      <c r="B283" s="74"/>
      <c r="C283" s="74"/>
      <c r="D283" s="74"/>
      <c r="E283" s="74"/>
      <c r="F283" s="74"/>
      <c r="G283" s="74"/>
      <c r="H283" s="74"/>
      <c r="I283" s="96"/>
    </row>
    <row r="284" spans="2:9" x14ac:dyDescent="0.2">
      <c r="B284" s="74"/>
      <c r="C284" s="74"/>
      <c r="D284" s="74"/>
      <c r="E284" s="74"/>
      <c r="F284" s="74"/>
      <c r="G284" s="74"/>
      <c r="H284" s="74"/>
      <c r="I284" s="96"/>
    </row>
    <row r="285" spans="2:9" x14ac:dyDescent="0.2">
      <c r="B285" s="74"/>
      <c r="C285" s="74"/>
      <c r="D285" s="74"/>
      <c r="E285" s="74"/>
      <c r="F285" s="74"/>
      <c r="G285" s="74"/>
      <c r="H285" s="74"/>
      <c r="I285" s="96"/>
    </row>
    <row r="286" spans="2:9" x14ac:dyDescent="0.2">
      <c r="B286" s="74"/>
      <c r="C286" s="74"/>
      <c r="D286" s="74"/>
      <c r="E286" s="74"/>
      <c r="F286" s="74"/>
      <c r="G286" s="74"/>
      <c r="H286" s="74"/>
      <c r="I286" s="96"/>
    </row>
    <row r="287" spans="2:9" x14ac:dyDescent="0.2">
      <c r="B287" s="74"/>
      <c r="C287" s="74"/>
      <c r="D287" s="74"/>
      <c r="E287" s="74"/>
      <c r="F287" s="74"/>
      <c r="G287" s="74"/>
      <c r="H287" s="74"/>
      <c r="I287" s="96"/>
    </row>
    <row r="288" spans="2:9" x14ac:dyDescent="0.2">
      <c r="B288" s="74"/>
      <c r="C288" s="74"/>
      <c r="D288" s="74"/>
      <c r="E288" s="74"/>
      <c r="F288" s="74"/>
      <c r="G288" s="74"/>
      <c r="H288" s="74"/>
      <c r="I288" s="96"/>
    </row>
    <row r="289" spans="2:9" x14ac:dyDescent="0.2">
      <c r="B289" s="74"/>
      <c r="C289" s="74"/>
      <c r="D289" s="74"/>
      <c r="E289" s="74"/>
      <c r="F289" s="74"/>
      <c r="G289" s="74"/>
      <c r="H289" s="74"/>
      <c r="I289" s="96"/>
    </row>
    <row r="290" spans="2:9" x14ac:dyDescent="0.2">
      <c r="B290" s="74"/>
      <c r="C290" s="74"/>
      <c r="D290" s="74"/>
      <c r="E290" s="74"/>
      <c r="F290" s="74"/>
      <c r="G290" s="74"/>
      <c r="H290" s="74"/>
      <c r="I290" s="96"/>
    </row>
    <row r="291" spans="2:9" x14ac:dyDescent="0.2">
      <c r="B291" s="74"/>
      <c r="C291" s="74"/>
      <c r="D291" s="74"/>
      <c r="E291" s="74"/>
      <c r="F291" s="74"/>
      <c r="G291" s="74"/>
      <c r="H291" s="74"/>
      <c r="I291" s="96"/>
    </row>
    <row r="292" spans="2:9" x14ac:dyDescent="0.2">
      <c r="B292" s="74"/>
      <c r="C292" s="74"/>
      <c r="D292" s="74"/>
      <c r="E292" s="74"/>
      <c r="F292" s="74"/>
      <c r="G292" s="74"/>
      <c r="H292" s="74"/>
      <c r="I292" s="96"/>
    </row>
    <row r="293" spans="2:9" x14ac:dyDescent="0.2">
      <c r="B293" s="74"/>
      <c r="C293" s="74"/>
      <c r="D293" s="74"/>
      <c r="E293" s="74"/>
      <c r="F293" s="74"/>
      <c r="G293" s="74"/>
      <c r="H293" s="74"/>
      <c r="I293" s="96"/>
    </row>
    <row r="294" spans="2:9" x14ac:dyDescent="0.2">
      <c r="B294" s="74"/>
      <c r="C294" s="74"/>
      <c r="D294" s="74"/>
      <c r="E294" s="74"/>
      <c r="F294" s="74"/>
      <c r="G294" s="74"/>
      <c r="H294" s="74"/>
      <c r="I294" s="96"/>
    </row>
    <row r="295" spans="2:9" x14ac:dyDescent="0.2">
      <c r="B295" s="74"/>
      <c r="C295" s="74"/>
      <c r="D295" s="74"/>
      <c r="E295" s="74"/>
      <c r="F295" s="74"/>
      <c r="G295" s="74"/>
      <c r="H295" s="74"/>
      <c r="I295" s="96"/>
    </row>
    <row r="296" spans="2:9" x14ac:dyDescent="0.2">
      <c r="B296" s="74"/>
      <c r="C296" s="74"/>
      <c r="D296" s="74"/>
      <c r="E296" s="74"/>
      <c r="F296" s="74"/>
      <c r="G296" s="74"/>
      <c r="H296" s="74"/>
      <c r="I296" s="96"/>
    </row>
    <row r="297" spans="2:9" x14ac:dyDescent="0.2">
      <c r="B297" s="74"/>
      <c r="C297" s="74"/>
      <c r="D297" s="74"/>
      <c r="E297" s="74"/>
      <c r="F297" s="74"/>
      <c r="G297" s="74"/>
      <c r="H297" s="74"/>
      <c r="I297" s="96"/>
    </row>
    <row r="298" spans="2:9" x14ac:dyDescent="0.2">
      <c r="B298" s="74"/>
      <c r="C298" s="74"/>
      <c r="D298" s="74"/>
      <c r="E298" s="74"/>
      <c r="F298" s="74"/>
      <c r="G298" s="74"/>
      <c r="H298" s="74"/>
      <c r="I298" s="96"/>
    </row>
    <row r="299" spans="2:9" x14ac:dyDescent="0.2">
      <c r="B299" s="74"/>
      <c r="C299" s="74"/>
      <c r="D299" s="74"/>
      <c r="E299" s="74"/>
      <c r="F299" s="74"/>
      <c r="G299" s="74"/>
      <c r="H299" s="74"/>
      <c r="I299" s="96"/>
    </row>
    <row r="300" spans="2:9" x14ac:dyDescent="0.2">
      <c r="B300" s="74"/>
      <c r="C300" s="74"/>
      <c r="D300" s="74"/>
      <c r="E300" s="74"/>
      <c r="F300" s="74"/>
      <c r="G300" s="74"/>
      <c r="H300" s="74"/>
      <c r="I300" s="96"/>
    </row>
    <row r="301" spans="2:9" x14ac:dyDescent="0.2">
      <c r="B301" s="74"/>
      <c r="C301" s="74"/>
      <c r="D301" s="74"/>
      <c r="E301" s="74"/>
      <c r="F301" s="74"/>
      <c r="G301" s="74"/>
      <c r="H301" s="74"/>
      <c r="I301" s="96"/>
    </row>
    <row r="302" spans="2:9" x14ac:dyDescent="0.2">
      <c r="B302" s="74"/>
      <c r="C302" s="74"/>
      <c r="D302" s="74"/>
      <c r="E302" s="74"/>
      <c r="F302" s="74"/>
      <c r="G302" s="74"/>
      <c r="H302" s="74"/>
      <c r="I302" s="96"/>
    </row>
    <row r="303" spans="2:9" x14ac:dyDescent="0.2">
      <c r="B303" s="74"/>
      <c r="C303" s="74"/>
      <c r="D303" s="74"/>
      <c r="E303" s="74"/>
      <c r="F303" s="74"/>
      <c r="G303" s="74"/>
      <c r="H303" s="74"/>
      <c r="I303" s="96"/>
    </row>
    <row r="304" spans="2:9" x14ac:dyDescent="0.2">
      <c r="B304" s="74"/>
      <c r="C304" s="74"/>
      <c r="D304" s="74"/>
      <c r="E304" s="74"/>
      <c r="F304" s="74"/>
      <c r="G304" s="74"/>
      <c r="H304" s="74"/>
      <c r="I304" s="96"/>
    </row>
    <row r="305" spans="2:9" x14ac:dyDescent="0.2">
      <c r="B305" s="74"/>
      <c r="C305" s="74"/>
      <c r="D305" s="74"/>
      <c r="E305" s="74"/>
      <c r="F305" s="74"/>
      <c r="G305" s="74"/>
      <c r="H305" s="74"/>
      <c r="I305" s="96"/>
    </row>
    <row r="306" spans="2:9" x14ac:dyDescent="0.2">
      <c r="B306" s="74"/>
      <c r="C306" s="74"/>
      <c r="D306" s="74"/>
      <c r="E306" s="74"/>
      <c r="F306" s="74"/>
      <c r="G306" s="74"/>
      <c r="H306" s="74"/>
      <c r="I306" s="96"/>
    </row>
    <row r="307" spans="2:9" x14ac:dyDescent="0.2">
      <c r="B307" s="74"/>
      <c r="C307" s="74"/>
      <c r="D307" s="74"/>
      <c r="E307" s="74"/>
      <c r="F307" s="74"/>
      <c r="G307" s="74"/>
      <c r="H307" s="74"/>
      <c r="I307" s="96"/>
    </row>
    <row r="308" spans="2:9" x14ac:dyDescent="0.2">
      <c r="B308" s="74"/>
      <c r="C308" s="74"/>
      <c r="D308" s="74"/>
      <c r="E308" s="74"/>
      <c r="F308" s="74"/>
      <c r="G308" s="74"/>
      <c r="H308" s="74"/>
      <c r="I308" s="96"/>
    </row>
    <row r="309" spans="2:9" x14ac:dyDescent="0.2">
      <c r="B309" s="74"/>
      <c r="C309" s="74"/>
      <c r="D309" s="74"/>
      <c r="E309" s="74"/>
      <c r="F309" s="74"/>
      <c r="G309" s="74"/>
      <c r="H309" s="74"/>
      <c r="I309" s="96"/>
    </row>
    <row r="310" spans="2:9" x14ac:dyDescent="0.2">
      <c r="B310" s="74"/>
      <c r="C310" s="74"/>
      <c r="D310" s="74"/>
      <c r="E310" s="74"/>
      <c r="F310" s="74"/>
      <c r="G310" s="74"/>
      <c r="H310" s="74"/>
      <c r="I310" s="96"/>
    </row>
    <row r="311" spans="2:9" x14ac:dyDescent="0.2">
      <c r="B311" s="74"/>
      <c r="C311" s="74"/>
      <c r="D311" s="74"/>
      <c r="E311" s="74"/>
      <c r="F311" s="74"/>
      <c r="G311" s="74"/>
      <c r="H311" s="74"/>
      <c r="I311" s="96"/>
    </row>
    <row r="312" spans="2:9" x14ac:dyDescent="0.2">
      <c r="B312" s="74"/>
      <c r="C312" s="74"/>
      <c r="D312" s="74"/>
      <c r="E312" s="74"/>
      <c r="F312" s="74"/>
      <c r="G312" s="74"/>
      <c r="H312" s="74"/>
      <c r="I312" s="96"/>
    </row>
    <row r="313" spans="2:9" x14ac:dyDescent="0.2">
      <c r="B313" s="74"/>
      <c r="C313" s="74"/>
      <c r="D313" s="74"/>
      <c r="E313" s="74"/>
      <c r="F313" s="74"/>
      <c r="G313" s="74"/>
      <c r="H313" s="74"/>
      <c r="I313" s="96"/>
    </row>
    <row r="314" spans="2:9" x14ac:dyDescent="0.2">
      <c r="B314" s="74"/>
      <c r="C314" s="74"/>
      <c r="D314" s="74"/>
      <c r="E314" s="74"/>
      <c r="F314" s="74"/>
      <c r="G314" s="74"/>
      <c r="H314" s="74"/>
      <c r="I314" s="96"/>
    </row>
    <row r="315" spans="2:9" x14ac:dyDescent="0.2">
      <c r="B315" s="74"/>
      <c r="C315" s="74"/>
      <c r="D315" s="74"/>
      <c r="E315" s="74"/>
      <c r="F315" s="74"/>
      <c r="G315" s="74"/>
      <c r="H315" s="74"/>
      <c r="I315" s="96"/>
    </row>
    <row r="316" spans="2:9" x14ac:dyDescent="0.2">
      <c r="B316" s="74"/>
      <c r="C316" s="74"/>
      <c r="D316" s="74"/>
      <c r="E316" s="74"/>
      <c r="F316" s="74"/>
      <c r="G316" s="74"/>
      <c r="H316" s="74"/>
      <c r="I316" s="96"/>
    </row>
    <row r="317" spans="2:9" x14ac:dyDescent="0.2">
      <c r="B317" s="74"/>
      <c r="C317" s="74"/>
      <c r="D317" s="74"/>
      <c r="E317" s="74"/>
      <c r="F317" s="74"/>
      <c r="G317" s="74"/>
      <c r="H317" s="74"/>
      <c r="I317" s="96"/>
    </row>
    <row r="318" spans="2:9" x14ac:dyDescent="0.2">
      <c r="B318" s="74"/>
      <c r="C318" s="74"/>
      <c r="D318" s="74"/>
      <c r="E318" s="74"/>
      <c r="F318" s="74"/>
      <c r="G318" s="74"/>
      <c r="H318" s="74"/>
      <c r="I318" s="96"/>
    </row>
    <row r="319" spans="2:9" x14ac:dyDescent="0.2">
      <c r="B319" s="74"/>
      <c r="C319" s="74"/>
      <c r="D319" s="74"/>
      <c r="E319" s="74"/>
      <c r="F319" s="74"/>
      <c r="G319" s="74"/>
      <c r="H319" s="74"/>
      <c r="I319" s="96"/>
    </row>
    <row r="320" spans="2:9" x14ac:dyDescent="0.2">
      <c r="B320" s="74"/>
      <c r="C320" s="74"/>
      <c r="D320" s="74"/>
      <c r="E320" s="74"/>
      <c r="F320" s="74"/>
      <c r="G320" s="74"/>
      <c r="H320" s="74"/>
      <c r="I320" s="96"/>
    </row>
    <row r="321" spans="2:9" x14ac:dyDescent="0.2">
      <c r="B321" s="74"/>
      <c r="C321" s="74"/>
      <c r="D321" s="74"/>
      <c r="E321" s="74"/>
      <c r="F321" s="74"/>
      <c r="G321" s="74"/>
      <c r="H321" s="74"/>
      <c r="I321" s="96"/>
    </row>
    <row r="322" spans="2:9" x14ac:dyDescent="0.2">
      <c r="B322" s="74"/>
      <c r="C322" s="74"/>
      <c r="D322" s="74"/>
      <c r="E322" s="74"/>
      <c r="F322" s="74"/>
      <c r="G322" s="74"/>
      <c r="H322" s="74"/>
      <c r="I322" s="96"/>
    </row>
    <row r="323" spans="2:9" x14ac:dyDescent="0.2">
      <c r="B323" s="74"/>
      <c r="C323" s="74"/>
      <c r="D323" s="74"/>
      <c r="E323" s="74"/>
      <c r="F323" s="74"/>
      <c r="G323" s="74"/>
      <c r="H323" s="74"/>
      <c r="I323" s="96"/>
    </row>
    <row r="324" spans="2:9" x14ac:dyDescent="0.2">
      <c r="B324" s="74"/>
      <c r="C324" s="74"/>
      <c r="D324" s="74"/>
      <c r="E324" s="74"/>
      <c r="F324" s="74"/>
      <c r="G324" s="74"/>
      <c r="H324" s="74"/>
      <c r="I324" s="96"/>
    </row>
    <row r="325" spans="2:9" x14ac:dyDescent="0.2">
      <c r="B325" s="74"/>
      <c r="C325" s="74"/>
      <c r="D325" s="74"/>
      <c r="E325" s="74"/>
      <c r="F325" s="74"/>
      <c r="G325" s="74"/>
      <c r="H325" s="74"/>
      <c r="I325" s="96"/>
    </row>
    <row r="326" spans="2:9" x14ac:dyDescent="0.2">
      <c r="B326" s="74"/>
      <c r="C326" s="74"/>
      <c r="D326" s="74"/>
      <c r="E326" s="74"/>
      <c r="F326" s="74"/>
      <c r="G326" s="74"/>
      <c r="H326" s="74"/>
      <c r="I326" s="96"/>
    </row>
    <row r="327" spans="2:9" x14ac:dyDescent="0.2">
      <c r="B327" s="74"/>
      <c r="C327" s="74"/>
      <c r="D327" s="74"/>
      <c r="E327" s="74"/>
      <c r="F327" s="74"/>
      <c r="G327" s="74"/>
      <c r="H327" s="74"/>
      <c r="I327" s="96"/>
    </row>
    <row r="328" spans="2:9" x14ac:dyDescent="0.2">
      <c r="B328" s="74"/>
      <c r="C328" s="74"/>
      <c r="D328" s="74"/>
      <c r="E328" s="74"/>
      <c r="F328" s="74"/>
      <c r="G328" s="74"/>
      <c r="H328" s="74"/>
      <c r="I328" s="96"/>
    </row>
    <row r="329" spans="2:9" x14ac:dyDescent="0.2">
      <c r="B329" s="74"/>
      <c r="C329" s="74"/>
      <c r="D329" s="74"/>
      <c r="E329" s="74"/>
      <c r="F329" s="74"/>
      <c r="G329" s="74"/>
      <c r="H329" s="74"/>
      <c r="I329" s="96"/>
    </row>
    <row r="330" spans="2:9" x14ac:dyDescent="0.2">
      <c r="B330" s="74"/>
      <c r="C330" s="74"/>
      <c r="D330" s="74"/>
      <c r="E330" s="74"/>
      <c r="F330" s="74"/>
      <c r="G330" s="74"/>
      <c r="H330" s="74"/>
      <c r="I330" s="96"/>
    </row>
    <row r="331" spans="2:9" x14ac:dyDescent="0.2">
      <c r="B331" s="74"/>
      <c r="C331" s="74"/>
      <c r="D331" s="74"/>
      <c r="E331" s="74"/>
      <c r="F331" s="74"/>
      <c r="G331" s="74"/>
      <c r="H331" s="74"/>
      <c r="I331" s="96"/>
    </row>
    <row r="332" spans="2:9" x14ac:dyDescent="0.2">
      <c r="B332" s="74"/>
      <c r="C332" s="74"/>
      <c r="D332" s="74"/>
      <c r="E332" s="74"/>
      <c r="F332" s="74"/>
      <c r="G332" s="74"/>
      <c r="H332" s="74"/>
      <c r="I332" s="96"/>
    </row>
    <row r="333" spans="2:9" x14ac:dyDescent="0.2">
      <c r="B333" s="74"/>
      <c r="C333" s="74"/>
      <c r="D333" s="74"/>
      <c r="E333" s="74"/>
      <c r="F333" s="74"/>
      <c r="G333" s="74"/>
      <c r="H333" s="74"/>
      <c r="I333" s="96"/>
    </row>
    <row r="334" spans="2:9" x14ac:dyDescent="0.2">
      <c r="B334" s="74"/>
      <c r="C334" s="74"/>
      <c r="D334" s="74"/>
      <c r="E334" s="74"/>
      <c r="F334" s="74"/>
      <c r="G334" s="74"/>
      <c r="H334" s="74"/>
      <c r="I334" s="96"/>
    </row>
    <row r="335" spans="2:9" x14ac:dyDescent="0.2">
      <c r="B335" s="74"/>
      <c r="C335" s="74"/>
      <c r="D335" s="74"/>
      <c r="E335" s="74"/>
      <c r="F335" s="74"/>
      <c r="G335" s="74"/>
      <c r="H335" s="74"/>
      <c r="I335" s="96"/>
    </row>
    <row r="336" spans="2:9" x14ac:dyDescent="0.2">
      <c r="B336" s="74"/>
      <c r="C336" s="74"/>
      <c r="D336" s="74"/>
      <c r="E336" s="74"/>
      <c r="F336" s="74"/>
      <c r="G336" s="74"/>
      <c r="H336" s="74"/>
      <c r="I336" s="96"/>
    </row>
    <row r="337" spans="2:9" x14ac:dyDescent="0.2">
      <c r="B337" s="74"/>
      <c r="C337" s="74"/>
      <c r="D337" s="74"/>
      <c r="E337" s="74"/>
      <c r="F337" s="74"/>
      <c r="G337" s="74"/>
      <c r="H337" s="74"/>
      <c r="I337" s="96"/>
    </row>
    <row r="338" spans="2:9" x14ac:dyDescent="0.2">
      <c r="B338" s="74"/>
      <c r="C338" s="74"/>
      <c r="D338" s="74"/>
      <c r="E338" s="74"/>
      <c r="F338" s="74"/>
      <c r="G338" s="74"/>
      <c r="H338" s="74"/>
      <c r="I338" s="96"/>
    </row>
    <row r="339" spans="2:9" x14ac:dyDescent="0.2">
      <c r="B339" s="74"/>
      <c r="C339" s="74"/>
      <c r="D339" s="74"/>
      <c r="E339" s="74"/>
      <c r="F339" s="74"/>
      <c r="G339" s="74"/>
      <c r="H339" s="74"/>
      <c r="I339" s="96"/>
    </row>
    <row r="340" spans="2:9" x14ac:dyDescent="0.2">
      <c r="B340" s="74"/>
      <c r="C340" s="74"/>
      <c r="D340" s="74"/>
      <c r="E340" s="74"/>
      <c r="F340" s="74"/>
      <c r="G340" s="74"/>
      <c r="H340" s="74"/>
      <c r="I340" s="96"/>
    </row>
    <row r="341" spans="2:9" x14ac:dyDescent="0.2">
      <c r="B341" s="74"/>
      <c r="C341" s="74"/>
      <c r="D341" s="74"/>
      <c r="E341" s="74"/>
      <c r="F341" s="74"/>
      <c r="G341" s="74"/>
      <c r="H341" s="74"/>
      <c r="I341" s="96"/>
    </row>
    <row r="342" spans="2:9" x14ac:dyDescent="0.2">
      <c r="B342" s="74"/>
      <c r="C342" s="74"/>
      <c r="D342" s="74"/>
      <c r="E342" s="74"/>
      <c r="F342" s="74"/>
      <c r="G342" s="74"/>
      <c r="H342" s="74"/>
      <c r="I342" s="96"/>
    </row>
    <row r="343" spans="2:9" x14ac:dyDescent="0.2">
      <c r="B343" s="74"/>
      <c r="C343" s="74"/>
      <c r="D343" s="74"/>
      <c r="E343" s="74"/>
      <c r="F343" s="74"/>
      <c r="G343" s="74"/>
      <c r="H343" s="74"/>
      <c r="I343" s="96"/>
    </row>
    <row r="344" spans="2:9" x14ac:dyDescent="0.2">
      <c r="B344" s="74"/>
      <c r="C344" s="74"/>
      <c r="D344" s="74"/>
      <c r="E344" s="74"/>
      <c r="F344" s="74"/>
      <c r="G344" s="74"/>
      <c r="H344" s="74"/>
      <c r="I344" s="96"/>
    </row>
    <row r="345" spans="2:9" x14ac:dyDescent="0.2">
      <c r="B345" s="74"/>
      <c r="C345" s="74"/>
      <c r="D345" s="74"/>
      <c r="E345" s="74"/>
      <c r="F345" s="74"/>
      <c r="G345" s="74"/>
      <c r="H345" s="74"/>
      <c r="I345" s="96"/>
    </row>
    <row r="346" spans="2:9" x14ac:dyDescent="0.2">
      <c r="B346" s="74"/>
      <c r="C346" s="74"/>
      <c r="D346" s="74"/>
      <c r="E346" s="74"/>
      <c r="F346" s="74"/>
      <c r="G346" s="74"/>
      <c r="H346" s="74"/>
      <c r="I346" s="96"/>
    </row>
    <row r="347" spans="2:9" x14ac:dyDescent="0.2">
      <c r="B347" s="74"/>
      <c r="C347" s="74"/>
      <c r="D347" s="74"/>
      <c r="E347" s="74"/>
      <c r="F347" s="74"/>
      <c r="G347" s="74"/>
      <c r="H347" s="74"/>
      <c r="I347" s="96"/>
    </row>
    <row r="348" spans="2:9" x14ac:dyDescent="0.2">
      <c r="B348" s="74"/>
      <c r="C348" s="74"/>
      <c r="D348" s="74"/>
      <c r="E348" s="74"/>
      <c r="F348" s="74"/>
      <c r="G348" s="74"/>
      <c r="H348" s="74"/>
      <c r="I348" s="96"/>
    </row>
    <row r="349" spans="2:9" x14ac:dyDescent="0.2">
      <c r="B349" s="74"/>
      <c r="C349" s="74"/>
      <c r="D349" s="74"/>
      <c r="E349" s="74"/>
      <c r="F349" s="74"/>
      <c r="G349" s="74"/>
      <c r="H349" s="74"/>
      <c r="I349" s="96"/>
    </row>
    <row r="350" spans="2:9" x14ac:dyDescent="0.2">
      <c r="B350" s="74"/>
      <c r="C350" s="74"/>
      <c r="D350" s="74"/>
      <c r="E350" s="74"/>
      <c r="F350" s="74"/>
      <c r="G350" s="74"/>
      <c r="H350" s="74"/>
      <c r="I350" s="96"/>
    </row>
    <row r="351" spans="2:9" x14ac:dyDescent="0.2">
      <c r="B351" s="74"/>
      <c r="C351" s="74"/>
      <c r="D351" s="74"/>
      <c r="E351" s="74"/>
      <c r="F351" s="74"/>
      <c r="G351" s="74"/>
      <c r="H351" s="74"/>
      <c r="I351" s="96"/>
    </row>
    <row r="352" spans="2:9" x14ac:dyDescent="0.2">
      <c r="B352" s="74"/>
      <c r="C352" s="74"/>
      <c r="D352" s="74"/>
      <c r="E352" s="74"/>
      <c r="F352" s="74"/>
      <c r="G352" s="74"/>
      <c r="H352" s="74"/>
      <c r="I352" s="96"/>
    </row>
    <row r="353" spans="2:9" x14ac:dyDescent="0.2">
      <c r="B353" s="74"/>
      <c r="C353" s="74"/>
      <c r="D353" s="74"/>
      <c r="E353" s="74"/>
      <c r="F353" s="74"/>
      <c r="G353" s="74"/>
      <c r="H353" s="74"/>
      <c r="I353" s="96"/>
    </row>
    <row r="354" spans="2:9" x14ac:dyDescent="0.2">
      <c r="B354" s="74"/>
      <c r="C354" s="74"/>
      <c r="D354" s="74"/>
      <c r="E354" s="74"/>
      <c r="F354" s="74"/>
      <c r="G354" s="74"/>
      <c r="H354" s="74"/>
      <c r="I354" s="96"/>
    </row>
    <row r="355" spans="2:9" x14ac:dyDescent="0.2">
      <c r="B355" s="74"/>
      <c r="C355" s="74"/>
      <c r="D355" s="74"/>
      <c r="E355" s="74"/>
      <c r="F355" s="74"/>
      <c r="G355" s="74"/>
      <c r="H355" s="74"/>
      <c r="I355" s="96"/>
    </row>
    <row r="356" spans="2:9" x14ac:dyDescent="0.2">
      <c r="B356" s="74"/>
      <c r="C356" s="74"/>
      <c r="D356" s="74"/>
      <c r="E356" s="74"/>
      <c r="F356" s="74"/>
      <c r="G356" s="74"/>
      <c r="H356" s="74"/>
      <c r="I356" s="96"/>
    </row>
    <row r="357" spans="2:9" x14ac:dyDescent="0.2">
      <c r="B357" s="74"/>
      <c r="C357" s="74"/>
      <c r="D357" s="74"/>
      <c r="E357" s="74"/>
      <c r="F357" s="74"/>
      <c r="G357" s="74"/>
      <c r="H357" s="74"/>
      <c r="I357" s="96"/>
    </row>
    <row r="358" spans="2:9" x14ac:dyDescent="0.2">
      <c r="B358" s="74"/>
      <c r="C358" s="74"/>
      <c r="D358" s="74"/>
      <c r="E358" s="74"/>
      <c r="F358" s="74"/>
      <c r="G358" s="74"/>
      <c r="H358" s="74"/>
      <c r="I358" s="96"/>
    </row>
    <row r="359" spans="2:9" x14ac:dyDescent="0.2">
      <c r="B359" s="74"/>
      <c r="C359" s="74"/>
      <c r="D359" s="74"/>
      <c r="E359" s="74"/>
      <c r="F359" s="74"/>
      <c r="G359" s="74"/>
      <c r="H359" s="74"/>
      <c r="I359" s="96"/>
    </row>
    <row r="360" spans="2:9" x14ac:dyDescent="0.2">
      <c r="B360" s="74"/>
      <c r="C360" s="74"/>
      <c r="D360" s="74"/>
      <c r="E360" s="74"/>
      <c r="F360" s="74"/>
      <c r="G360" s="74"/>
      <c r="H360" s="74"/>
      <c r="I360" s="96"/>
    </row>
    <row r="361" spans="2:9" x14ac:dyDescent="0.2">
      <c r="B361" s="74"/>
      <c r="C361" s="74"/>
      <c r="D361" s="74"/>
      <c r="E361" s="74"/>
      <c r="F361" s="74"/>
      <c r="G361" s="74"/>
      <c r="H361" s="74"/>
      <c r="I361" s="96"/>
    </row>
    <row r="362" spans="2:9" x14ac:dyDescent="0.2">
      <c r="B362" s="74"/>
      <c r="C362" s="74"/>
      <c r="D362" s="74"/>
      <c r="E362" s="74"/>
      <c r="F362" s="74"/>
      <c r="G362" s="74"/>
      <c r="H362" s="74"/>
      <c r="I362" s="96"/>
    </row>
    <row r="363" spans="2:9" x14ac:dyDescent="0.2">
      <c r="B363" s="74"/>
      <c r="C363" s="74"/>
      <c r="D363" s="74"/>
      <c r="E363" s="74"/>
      <c r="F363" s="74"/>
      <c r="G363" s="74"/>
      <c r="H363" s="74"/>
      <c r="I363" s="96"/>
    </row>
    <row r="364" spans="2:9" x14ac:dyDescent="0.2">
      <c r="B364" s="74"/>
      <c r="C364" s="74"/>
      <c r="D364" s="74"/>
      <c r="E364" s="74"/>
      <c r="F364" s="74"/>
      <c r="G364" s="74"/>
      <c r="H364" s="74"/>
      <c r="I364" s="96"/>
    </row>
    <row r="365" spans="2:9" x14ac:dyDescent="0.2">
      <c r="B365" s="74"/>
      <c r="C365" s="74"/>
      <c r="D365" s="74"/>
      <c r="E365" s="74"/>
      <c r="F365" s="74"/>
      <c r="G365" s="74"/>
      <c r="H365" s="74"/>
      <c r="I365" s="96"/>
    </row>
    <row r="366" spans="2:9" x14ac:dyDescent="0.2">
      <c r="B366" s="74"/>
      <c r="C366" s="74"/>
      <c r="D366" s="74"/>
      <c r="E366" s="74"/>
      <c r="F366" s="74"/>
      <c r="G366" s="74"/>
      <c r="H366" s="74"/>
      <c r="I366" s="96"/>
    </row>
    <row r="367" spans="2:9" x14ac:dyDescent="0.2">
      <c r="B367" s="74"/>
      <c r="C367" s="74"/>
      <c r="D367" s="74"/>
      <c r="E367" s="74"/>
      <c r="F367" s="74"/>
      <c r="G367" s="74"/>
      <c r="H367" s="74"/>
      <c r="I367" s="96"/>
    </row>
    <row r="368" spans="2:9" x14ac:dyDescent="0.2">
      <c r="B368" s="74"/>
      <c r="C368" s="74"/>
      <c r="D368" s="74"/>
      <c r="E368" s="74"/>
      <c r="F368" s="74"/>
      <c r="G368" s="74"/>
      <c r="H368" s="74"/>
      <c r="I368" s="96"/>
    </row>
    <row r="369" spans="2:9" x14ac:dyDescent="0.2">
      <c r="B369" s="74"/>
      <c r="C369" s="74"/>
      <c r="D369" s="74"/>
      <c r="E369" s="74"/>
      <c r="F369" s="74"/>
      <c r="G369" s="74"/>
      <c r="H369" s="74"/>
      <c r="I369" s="96"/>
    </row>
    <row r="370" spans="2:9" x14ac:dyDescent="0.2">
      <c r="B370" s="74"/>
      <c r="C370" s="74"/>
      <c r="D370" s="74"/>
      <c r="E370" s="74"/>
      <c r="F370" s="74"/>
      <c r="G370" s="74"/>
      <c r="H370" s="74"/>
      <c r="I370" s="96"/>
    </row>
    <row r="371" spans="2:9" x14ac:dyDescent="0.2">
      <c r="B371" s="74"/>
      <c r="C371" s="74"/>
      <c r="D371" s="74"/>
      <c r="E371" s="74"/>
      <c r="F371" s="74"/>
      <c r="G371" s="74"/>
      <c r="H371" s="74"/>
      <c r="I371" s="96"/>
    </row>
    <row r="372" spans="2:9" x14ac:dyDescent="0.2">
      <c r="B372" s="74"/>
      <c r="C372" s="74"/>
      <c r="D372" s="74"/>
      <c r="E372" s="74"/>
      <c r="F372" s="74"/>
      <c r="G372" s="74"/>
      <c r="H372" s="74"/>
      <c r="I372" s="96"/>
    </row>
    <row r="373" spans="2:9" x14ac:dyDescent="0.2">
      <c r="B373" s="74"/>
      <c r="C373" s="74"/>
      <c r="D373" s="74"/>
      <c r="E373" s="74"/>
      <c r="F373" s="74"/>
      <c r="G373" s="74"/>
      <c r="H373" s="74"/>
      <c r="I373" s="96"/>
    </row>
    <row r="374" spans="2:9" x14ac:dyDescent="0.2">
      <c r="B374" s="74"/>
      <c r="C374" s="74"/>
      <c r="D374" s="74"/>
      <c r="E374" s="74"/>
      <c r="F374" s="74"/>
      <c r="G374" s="74"/>
      <c r="H374" s="74"/>
      <c r="I374" s="96"/>
    </row>
    <row r="375" spans="2:9" x14ac:dyDescent="0.2">
      <c r="B375" s="74"/>
      <c r="C375" s="74"/>
      <c r="D375" s="74"/>
      <c r="E375" s="74"/>
      <c r="F375" s="74"/>
      <c r="G375" s="74"/>
      <c r="H375" s="74"/>
      <c r="I375" s="96"/>
    </row>
    <row r="376" spans="2:9" x14ac:dyDescent="0.2">
      <c r="B376" s="74"/>
      <c r="C376" s="74"/>
      <c r="D376" s="74"/>
      <c r="E376" s="74"/>
      <c r="F376" s="74"/>
      <c r="G376" s="74"/>
      <c r="H376" s="74"/>
      <c r="I376" s="96"/>
    </row>
    <row r="377" spans="2:9" x14ac:dyDescent="0.2">
      <c r="B377" s="74"/>
      <c r="C377" s="74"/>
      <c r="D377" s="74"/>
      <c r="E377" s="74"/>
      <c r="F377" s="74"/>
      <c r="G377" s="74"/>
      <c r="H377" s="74"/>
      <c r="I377" s="96"/>
    </row>
    <row r="378" spans="2:9" x14ac:dyDescent="0.2">
      <c r="B378" s="74"/>
      <c r="C378" s="74"/>
      <c r="D378" s="74"/>
      <c r="E378" s="74"/>
      <c r="F378" s="74"/>
      <c r="G378" s="74"/>
      <c r="H378" s="74"/>
      <c r="I378" s="96"/>
    </row>
    <row r="379" spans="2:9" x14ac:dyDescent="0.2">
      <c r="B379" s="74"/>
      <c r="C379" s="74"/>
      <c r="D379" s="74"/>
      <c r="E379" s="74"/>
      <c r="F379" s="74"/>
      <c r="G379" s="74"/>
      <c r="H379" s="74"/>
      <c r="I379" s="96"/>
    </row>
    <row r="380" spans="2:9" x14ac:dyDescent="0.2">
      <c r="B380" s="74"/>
      <c r="C380" s="74"/>
      <c r="D380" s="74"/>
      <c r="E380" s="74"/>
      <c r="F380" s="74"/>
      <c r="G380" s="74"/>
      <c r="H380" s="74"/>
      <c r="I380" s="96"/>
    </row>
    <row r="381" spans="2:9" x14ac:dyDescent="0.2">
      <c r="B381" s="74"/>
      <c r="C381" s="74"/>
      <c r="D381" s="74"/>
      <c r="E381" s="74"/>
      <c r="F381" s="74"/>
      <c r="G381" s="74"/>
      <c r="H381" s="74"/>
      <c r="I381" s="96"/>
    </row>
    <row r="382" spans="2:9" x14ac:dyDescent="0.2">
      <c r="B382" s="74"/>
      <c r="C382" s="74"/>
      <c r="D382" s="74"/>
      <c r="E382" s="74"/>
      <c r="F382" s="74"/>
      <c r="G382" s="74"/>
      <c r="H382" s="74"/>
      <c r="I382" s="96"/>
    </row>
    <row r="383" spans="2:9" x14ac:dyDescent="0.2">
      <c r="B383" s="74"/>
      <c r="C383" s="74"/>
      <c r="D383" s="74"/>
      <c r="E383" s="74"/>
      <c r="F383" s="74"/>
      <c r="G383" s="74"/>
      <c r="H383" s="74"/>
      <c r="I383" s="96"/>
    </row>
    <row r="384" spans="2:9" x14ac:dyDescent="0.2">
      <c r="B384" s="74"/>
      <c r="C384" s="74"/>
      <c r="D384" s="74"/>
      <c r="E384" s="74"/>
      <c r="F384" s="74"/>
      <c r="G384" s="74"/>
      <c r="H384" s="74"/>
      <c r="I384" s="96"/>
    </row>
    <row r="385" spans="2:9" x14ac:dyDescent="0.2">
      <c r="B385" s="74"/>
      <c r="C385" s="74"/>
      <c r="D385" s="74"/>
      <c r="E385" s="74"/>
      <c r="F385" s="74"/>
      <c r="G385" s="74"/>
      <c r="H385" s="74"/>
      <c r="I385" s="96"/>
    </row>
    <row r="386" spans="2:9" x14ac:dyDescent="0.2">
      <c r="B386" s="74"/>
      <c r="C386" s="74"/>
      <c r="D386" s="74"/>
      <c r="E386" s="74"/>
      <c r="F386" s="74"/>
      <c r="G386" s="74"/>
      <c r="H386" s="74"/>
      <c r="I386" s="96"/>
    </row>
    <row r="387" spans="2:9" x14ac:dyDescent="0.2">
      <c r="B387" s="74"/>
      <c r="C387" s="74"/>
      <c r="D387" s="74"/>
      <c r="E387" s="74"/>
      <c r="F387" s="74"/>
      <c r="G387" s="74"/>
      <c r="H387" s="74"/>
      <c r="I387" s="96"/>
    </row>
    <row r="388" spans="2:9" x14ac:dyDescent="0.2">
      <c r="B388" s="74"/>
      <c r="C388" s="74"/>
      <c r="D388" s="74"/>
      <c r="E388" s="74"/>
      <c r="F388" s="74"/>
      <c r="G388" s="74"/>
      <c r="H388" s="74"/>
      <c r="I388" s="96"/>
    </row>
    <row r="389" spans="2:9" x14ac:dyDescent="0.2">
      <c r="B389" s="74"/>
      <c r="C389" s="74"/>
      <c r="D389" s="74"/>
      <c r="E389" s="74"/>
      <c r="F389" s="74"/>
      <c r="G389" s="74"/>
      <c r="H389" s="74"/>
      <c r="I389" s="96"/>
    </row>
    <row r="390" spans="2:9" x14ac:dyDescent="0.2">
      <c r="B390" s="74"/>
      <c r="C390" s="74"/>
      <c r="D390" s="74"/>
      <c r="E390" s="74"/>
      <c r="F390" s="74"/>
      <c r="G390" s="74"/>
      <c r="H390" s="74"/>
      <c r="I390" s="96"/>
    </row>
    <row r="391" spans="2:9" x14ac:dyDescent="0.2">
      <c r="B391" s="74"/>
      <c r="C391" s="74"/>
      <c r="D391" s="74"/>
      <c r="E391" s="74"/>
      <c r="F391" s="74"/>
      <c r="G391" s="74"/>
      <c r="H391" s="74"/>
      <c r="I391" s="96"/>
    </row>
    <row r="392" spans="2:9" x14ac:dyDescent="0.2">
      <c r="B392" s="74"/>
      <c r="C392" s="74"/>
      <c r="D392" s="74"/>
      <c r="E392" s="74"/>
      <c r="F392" s="74"/>
      <c r="G392" s="74"/>
      <c r="H392" s="74"/>
      <c r="I392" s="96"/>
    </row>
    <row r="393" spans="2:9" x14ac:dyDescent="0.2">
      <c r="B393" s="74"/>
      <c r="C393" s="74"/>
      <c r="D393" s="74"/>
      <c r="E393" s="74"/>
      <c r="F393" s="74"/>
      <c r="G393" s="74"/>
      <c r="H393" s="74"/>
      <c r="I393" s="96"/>
    </row>
    <row r="394" spans="2:9" x14ac:dyDescent="0.2">
      <c r="B394" s="74"/>
      <c r="C394" s="74"/>
      <c r="D394" s="74"/>
      <c r="E394" s="74"/>
      <c r="F394" s="74"/>
      <c r="G394" s="74"/>
      <c r="H394" s="74"/>
      <c r="I394" s="96"/>
    </row>
    <row r="395" spans="2:9" x14ac:dyDescent="0.2">
      <c r="B395" s="74"/>
      <c r="C395" s="74"/>
      <c r="D395" s="74"/>
      <c r="E395" s="74"/>
      <c r="F395" s="74"/>
      <c r="G395" s="74"/>
      <c r="H395" s="74"/>
      <c r="I395" s="96"/>
    </row>
    <row r="396" spans="2:9" x14ac:dyDescent="0.2">
      <c r="B396" s="74"/>
      <c r="C396" s="74"/>
      <c r="D396" s="74"/>
      <c r="E396" s="74"/>
      <c r="F396" s="74"/>
      <c r="G396" s="74"/>
      <c r="H396" s="74"/>
      <c r="I396" s="96"/>
    </row>
    <row r="397" spans="2:9" x14ac:dyDescent="0.2">
      <c r="B397" s="74"/>
      <c r="C397" s="74"/>
      <c r="D397" s="74"/>
      <c r="E397" s="74"/>
      <c r="F397" s="74"/>
      <c r="G397" s="74"/>
      <c r="H397" s="74"/>
      <c r="I397" s="96"/>
    </row>
    <row r="398" spans="2:9" x14ac:dyDescent="0.2">
      <c r="B398" s="74"/>
      <c r="C398" s="74"/>
      <c r="D398" s="74"/>
      <c r="E398" s="74"/>
      <c r="F398" s="74"/>
      <c r="G398" s="74"/>
      <c r="H398" s="74"/>
      <c r="I398" s="96"/>
    </row>
    <row r="399" spans="2:9" x14ac:dyDescent="0.2">
      <c r="B399" s="74"/>
      <c r="C399" s="74"/>
      <c r="D399" s="74"/>
      <c r="E399" s="74"/>
      <c r="F399" s="74"/>
      <c r="G399" s="74"/>
      <c r="H399" s="74"/>
      <c r="I399" s="96"/>
    </row>
    <row r="400" spans="2:9" x14ac:dyDescent="0.2">
      <c r="B400" s="74"/>
      <c r="C400" s="74"/>
      <c r="D400" s="74"/>
      <c r="E400" s="74"/>
      <c r="F400" s="74"/>
      <c r="G400" s="74"/>
      <c r="H400" s="74"/>
      <c r="I400" s="96"/>
    </row>
    <row r="401" spans="2:9" x14ac:dyDescent="0.2">
      <c r="B401" s="74"/>
      <c r="C401" s="74"/>
      <c r="D401" s="74"/>
      <c r="E401" s="74"/>
      <c r="F401" s="74"/>
      <c r="G401" s="74"/>
      <c r="H401" s="74"/>
      <c r="I401" s="96"/>
    </row>
    <row r="402" spans="2:9" x14ac:dyDescent="0.2">
      <c r="B402" s="74"/>
      <c r="C402" s="74"/>
      <c r="D402" s="74"/>
      <c r="E402" s="74"/>
      <c r="F402" s="74"/>
      <c r="G402" s="74"/>
      <c r="H402" s="74"/>
      <c r="I402" s="96"/>
    </row>
    <row r="403" spans="2:9" x14ac:dyDescent="0.2">
      <c r="B403" s="74"/>
      <c r="C403" s="74"/>
      <c r="D403" s="74"/>
      <c r="E403" s="74"/>
      <c r="F403" s="74"/>
      <c r="G403" s="74"/>
      <c r="H403" s="74"/>
      <c r="I403" s="96"/>
    </row>
    <row r="404" spans="2:9" x14ac:dyDescent="0.2">
      <c r="B404" s="74"/>
      <c r="C404" s="74"/>
      <c r="D404" s="74"/>
      <c r="E404" s="74"/>
      <c r="F404" s="74"/>
      <c r="G404" s="74"/>
      <c r="H404" s="74"/>
      <c r="I404" s="96"/>
    </row>
    <row r="405" spans="2:9" x14ac:dyDescent="0.2">
      <c r="B405" s="74"/>
      <c r="C405" s="74"/>
      <c r="D405" s="74"/>
      <c r="E405" s="74"/>
      <c r="F405" s="74"/>
      <c r="G405" s="74"/>
      <c r="H405" s="74"/>
      <c r="I405" s="96"/>
    </row>
    <row r="406" spans="2:9" x14ac:dyDescent="0.2">
      <c r="B406" s="74"/>
      <c r="C406" s="74"/>
      <c r="D406" s="74"/>
      <c r="E406" s="74"/>
      <c r="F406" s="74"/>
      <c r="G406" s="74"/>
      <c r="H406" s="74"/>
      <c r="I406" s="96"/>
    </row>
    <row r="407" spans="2:9" x14ac:dyDescent="0.2">
      <c r="B407" s="74"/>
      <c r="C407" s="74"/>
      <c r="D407" s="74"/>
      <c r="E407" s="74"/>
      <c r="F407" s="74"/>
      <c r="G407" s="74"/>
      <c r="H407" s="74"/>
      <c r="I407" s="96"/>
    </row>
    <row r="408" spans="2:9" x14ac:dyDescent="0.2">
      <c r="B408" s="74"/>
      <c r="C408" s="74"/>
      <c r="D408" s="74"/>
      <c r="E408" s="74"/>
      <c r="F408" s="74"/>
      <c r="G408" s="74"/>
      <c r="H408" s="74"/>
      <c r="I408" s="96"/>
    </row>
    <row r="409" spans="2:9" x14ac:dyDescent="0.2">
      <c r="B409" s="74"/>
      <c r="C409" s="74"/>
      <c r="D409" s="74"/>
      <c r="E409" s="74"/>
      <c r="F409" s="74"/>
      <c r="G409" s="74"/>
      <c r="H409" s="74"/>
      <c r="I409" s="96"/>
    </row>
    <row r="410" spans="2:9" x14ac:dyDescent="0.2">
      <c r="B410" s="74"/>
      <c r="C410" s="74"/>
      <c r="D410" s="74"/>
      <c r="E410" s="74"/>
      <c r="F410" s="74"/>
      <c r="G410" s="74"/>
      <c r="H410" s="74"/>
      <c r="I410" s="96"/>
    </row>
    <row r="411" spans="2:9" x14ac:dyDescent="0.2">
      <c r="B411" s="74"/>
      <c r="C411" s="74"/>
      <c r="D411" s="74"/>
      <c r="E411" s="74"/>
      <c r="F411" s="74"/>
      <c r="G411" s="74"/>
      <c r="H411" s="74"/>
      <c r="I411" s="96"/>
    </row>
    <row r="412" spans="2:9" x14ac:dyDescent="0.2">
      <c r="B412" s="74"/>
      <c r="C412" s="74"/>
      <c r="D412" s="74"/>
      <c r="E412" s="74"/>
      <c r="F412" s="74"/>
      <c r="G412" s="74"/>
      <c r="H412" s="74"/>
      <c r="I412" s="96"/>
    </row>
    <row r="413" spans="2:9" x14ac:dyDescent="0.2">
      <c r="B413" s="74"/>
      <c r="C413" s="74"/>
      <c r="D413" s="74"/>
      <c r="E413" s="74"/>
      <c r="F413" s="74"/>
      <c r="G413" s="74"/>
      <c r="H413" s="74"/>
      <c r="I413" s="96"/>
    </row>
    <row r="414" spans="2:9" x14ac:dyDescent="0.2">
      <c r="B414" s="74"/>
      <c r="C414" s="74"/>
      <c r="D414" s="74"/>
      <c r="E414" s="74"/>
      <c r="F414" s="74"/>
      <c r="G414" s="74"/>
      <c r="H414" s="74"/>
      <c r="I414" s="96"/>
    </row>
    <row r="415" spans="2:9" x14ac:dyDescent="0.2">
      <c r="B415" s="74"/>
      <c r="C415" s="74"/>
      <c r="D415" s="74"/>
      <c r="E415" s="74"/>
      <c r="F415" s="74"/>
      <c r="G415" s="74"/>
      <c r="H415" s="74"/>
      <c r="I415" s="96"/>
    </row>
    <row r="416" spans="2:9" x14ac:dyDescent="0.2">
      <c r="B416" s="74"/>
      <c r="C416" s="74"/>
      <c r="D416" s="74"/>
      <c r="E416" s="74"/>
      <c r="F416" s="74"/>
      <c r="G416" s="74"/>
      <c r="H416" s="74"/>
      <c r="I416" s="96"/>
    </row>
    <row r="417" spans="2:9" x14ac:dyDescent="0.2">
      <c r="B417" s="74"/>
      <c r="C417" s="74"/>
      <c r="D417" s="74"/>
      <c r="E417" s="74"/>
      <c r="F417" s="74"/>
      <c r="G417" s="74"/>
      <c r="H417" s="74"/>
      <c r="I417" s="96"/>
    </row>
    <row r="418" spans="2:9" x14ac:dyDescent="0.2">
      <c r="B418" s="74"/>
      <c r="C418" s="74"/>
      <c r="D418" s="74"/>
      <c r="E418" s="74"/>
      <c r="F418" s="74"/>
      <c r="G418" s="74"/>
      <c r="H418" s="74"/>
      <c r="I418" s="96"/>
    </row>
    <row r="419" spans="2:9" x14ac:dyDescent="0.2">
      <c r="B419" s="74"/>
      <c r="C419" s="74"/>
      <c r="D419" s="74"/>
      <c r="E419" s="74"/>
      <c r="F419" s="74"/>
      <c r="G419" s="74"/>
      <c r="H419" s="74"/>
      <c r="I419" s="96"/>
    </row>
    <row r="420" spans="2:9" x14ac:dyDescent="0.2">
      <c r="B420" s="74"/>
      <c r="C420" s="74"/>
      <c r="D420" s="74"/>
      <c r="E420" s="74"/>
      <c r="F420" s="74"/>
      <c r="G420" s="74"/>
      <c r="H420" s="74"/>
      <c r="I420" s="96"/>
    </row>
    <row r="421" spans="2:9" x14ac:dyDescent="0.2">
      <c r="B421" s="74"/>
      <c r="C421" s="74"/>
      <c r="D421" s="74"/>
      <c r="E421" s="74"/>
      <c r="F421" s="74"/>
      <c r="G421" s="74"/>
      <c r="H421" s="74"/>
      <c r="I421" s="96"/>
    </row>
    <row r="422" spans="2:9" x14ac:dyDescent="0.2">
      <c r="B422" s="74"/>
      <c r="C422" s="74"/>
      <c r="D422" s="74"/>
      <c r="E422" s="74"/>
      <c r="F422" s="74"/>
      <c r="G422" s="74"/>
      <c r="H422" s="74"/>
      <c r="I422" s="96"/>
    </row>
    <row r="423" spans="2:9" x14ac:dyDescent="0.2">
      <c r="B423" s="74"/>
      <c r="C423" s="74"/>
      <c r="D423" s="74"/>
      <c r="E423" s="74"/>
      <c r="F423" s="74"/>
      <c r="G423" s="74"/>
      <c r="H423" s="74"/>
      <c r="I423" s="96"/>
    </row>
    <row r="424" spans="2:9" x14ac:dyDescent="0.2">
      <c r="B424" s="74"/>
      <c r="C424" s="74"/>
      <c r="D424" s="74"/>
      <c r="E424" s="74"/>
      <c r="F424" s="74"/>
      <c r="G424" s="74"/>
      <c r="H424" s="74"/>
      <c r="I424" s="96"/>
    </row>
    <row r="425" spans="2:9" x14ac:dyDescent="0.2">
      <c r="B425" s="74"/>
      <c r="C425" s="74"/>
      <c r="D425" s="74"/>
      <c r="E425" s="74"/>
      <c r="F425" s="74"/>
      <c r="G425" s="74"/>
      <c r="H425" s="74"/>
      <c r="I425" s="96"/>
    </row>
    <row r="426" spans="2:9" x14ac:dyDescent="0.2">
      <c r="B426" s="74"/>
      <c r="C426" s="74"/>
      <c r="D426" s="74"/>
      <c r="E426" s="74"/>
      <c r="F426" s="74"/>
      <c r="G426" s="74"/>
      <c r="H426" s="74"/>
      <c r="I426" s="96"/>
    </row>
    <row r="427" spans="2:9" x14ac:dyDescent="0.2">
      <c r="B427" s="74"/>
      <c r="C427" s="74"/>
      <c r="D427" s="74"/>
      <c r="E427" s="74"/>
      <c r="F427" s="74"/>
      <c r="G427" s="74"/>
      <c r="H427" s="74"/>
      <c r="I427" s="96"/>
    </row>
    <row r="428" spans="2:9" x14ac:dyDescent="0.2">
      <c r="B428" s="74"/>
      <c r="C428" s="74"/>
      <c r="D428" s="74"/>
      <c r="E428" s="74"/>
      <c r="F428" s="74"/>
      <c r="G428" s="74"/>
      <c r="H428" s="74"/>
      <c r="I428" s="96"/>
    </row>
    <row r="429" spans="2:9" x14ac:dyDescent="0.2">
      <c r="B429" s="74"/>
      <c r="C429" s="74"/>
      <c r="D429" s="74"/>
      <c r="E429" s="74"/>
      <c r="F429" s="74"/>
      <c r="G429" s="74"/>
      <c r="H429" s="74"/>
      <c r="I429" s="96"/>
    </row>
    <row r="430" spans="2:9" x14ac:dyDescent="0.2">
      <c r="B430" s="74"/>
      <c r="C430" s="74"/>
      <c r="D430" s="74"/>
      <c r="E430" s="74"/>
      <c r="F430" s="74"/>
      <c r="G430" s="74"/>
      <c r="H430" s="74"/>
      <c r="I430" s="96"/>
    </row>
    <row r="431" spans="2:9" x14ac:dyDescent="0.2">
      <c r="B431" s="74"/>
      <c r="C431" s="74"/>
      <c r="D431" s="74"/>
      <c r="E431" s="74"/>
      <c r="F431" s="74"/>
      <c r="G431" s="74"/>
      <c r="H431" s="74"/>
      <c r="I431" s="96"/>
    </row>
    <row r="432" spans="2:9" x14ac:dyDescent="0.2">
      <c r="B432" s="74"/>
      <c r="C432" s="74"/>
      <c r="D432" s="74"/>
      <c r="E432" s="74"/>
      <c r="F432" s="74"/>
      <c r="G432" s="74"/>
      <c r="H432" s="74"/>
      <c r="I432" s="96"/>
    </row>
    <row r="433" spans="2:9" x14ac:dyDescent="0.2">
      <c r="B433" s="74"/>
      <c r="C433" s="74"/>
      <c r="D433" s="74"/>
      <c r="E433" s="74"/>
      <c r="F433" s="74"/>
      <c r="G433" s="74"/>
      <c r="H433" s="74"/>
      <c r="I433" s="96"/>
    </row>
    <row r="434" spans="2:9" x14ac:dyDescent="0.2">
      <c r="B434" s="74"/>
      <c r="C434" s="74"/>
      <c r="D434" s="74"/>
      <c r="E434" s="74"/>
      <c r="F434" s="74"/>
      <c r="G434" s="74"/>
      <c r="H434" s="74"/>
      <c r="I434" s="96"/>
    </row>
    <row r="435" spans="2:9" x14ac:dyDescent="0.2">
      <c r="B435" s="74"/>
      <c r="C435" s="74"/>
      <c r="D435" s="74"/>
      <c r="E435" s="74"/>
      <c r="F435" s="74"/>
      <c r="G435" s="74"/>
      <c r="H435" s="74"/>
      <c r="I435" s="96"/>
    </row>
    <row r="436" spans="2:9" x14ac:dyDescent="0.2">
      <c r="B436" s="74"/>
      <c r="C436" s="74"/>
      <c r="D436" s="74"/>
      <c r="E436" s="74"/>
      <c r="F436" s="74"/>
      <c r="G436" s="74"/>
      <c r="H436" s="74"/>
      <c r="I436" s="96"/>
    </row>
    <row r="437" spans="2:9" x14ac:dyDescent="0.2">
      <c r="B437" s="74"/>
      <c r="C437" s="74"/>
      <c r="D437" s="74"/>
      <c r="E437" s="74"/>
      <c r="F437" s="74"/>
      <c r="G437" s="74"/>
      <c r="H437" s="74"/>
      <c r="I437" s="96"/>
    </row>
    <row r="438" spans="2:9" x14ac:dyDescent="0.2">
      <c r="B438" s="74"/>
      <c r="C438" s="74"/>
      <c r="D438" s="74"/>
      <c r="E438" s="74"/>
      <c r="F438" s="74"/>
      <c r="G438" s="74"/>
      <c r="H438" s="74"/>
      <c r="I438" s="96"/>
    </row>
    <row r="439" spans="2:9" x14ac:dyDescent="0.2">
      <c r="B439" s="74"/>
      <c r="C439" s="74"/>
      <c r="D439" s="74"/>
      <c r="E439" s="74"/>
      <c r="F439" s="74"/>
      <c r="G439" s="74"/>
      <c r="H439" s="74"/>
      <c r="I439" s="96"/>
    </row>
    <row r="440" spans="2:9" x14ac:dyDescent="0.2">
      <c r="B440" s="74"/>
      <c r="C440" s="74"/>
      <c r="D440" s="74"/>
      <c r="E440" s="74"/>
      <c r="F440" s="74"/>
      <c r="G440" s="74"/>
      <c r="H440" s="74"/>
      <c r="I440" s="96"/>
    </row>
    <row r="441" spans="2:9" x14ac:dyDescent="0.2">
      <c r="B441" s="74"/>
      <c r="C441" s="74"/>
      <c r="D441" s="74"/>
      <c r="E441" s="74"/>
      <c r="F441" s="74"/>
      <c r="G441" s="74"/>
      <c r="H441" s="74"/>
      <c r="I441" s="96"/>
    </row>
    <row r="442" spans="2:9" x14ac:dyDescent="0.2">
      <c r="B442" s="74"/>
      <c r="C442" s="74"/>
      <c r="D442" s="74"/>
      <c r="E442" s="74"/>
      <c r="F442" s="74"/>
      <c r="G442" s="74"/>
      <c r="H442" s="74"/>
      <c r="I442" s="96"/>
    </row>
    <row r="443" spans="2:9" x14ac:dyDescent="0.2">
      <c r="B443" s="74"/>
      <c r="C443" s="74"/>
      <c r="D443" s="74"/>
      <c r="E443" s="74"/>
      <c r="F443" s="74"/>
      <c r="G443" s="74"/>
      <c r="H443" s="74"/>
      <c r="I443" s="96"/>
    </row>
    <row r="444" spans="2:9" x14ac:dyDescent="0.2">
      <c r="B444" s="74"/>
      <c r="C444" s="74"/>
      <c r="D444" s="74"/>
      <c r="E444" s="74"/>
      <c r="F444" s="74"/>
      <c r="G444" s="74"/>
      <c r="H444" s="74"/>
      <c r="I444" s="96"/>
    </row>
    <row r="445" spans="2:9" x14ac:dyDescent="0.2">
      <c r="B445" s="74"/>
      <c r="C445" s="74"/>
      <c r="D445" s="74"/>
      <c r="E445" s="74"/>
      <c r="F445" s="74"/>
      <c r="G445" s="74"/>
      <c r="H445" s="74"/>
      <c r="I445" s="96"/>
    </row>
    <row r="446" spans="2:9" x14ac:dyDescent="0.2">
      <c r="B446" s="74"/>
      <c r="C446" s="74"/>
      <c r="D446" s="74"/>
      <c r="E446" s="74"/>
      <c r="F446" s="74"/>
      <c r="G446" s="74"/>
      <c r="H446" s="74"/>
      <c r="I446" s="96"/>
    </row>
    <row r="447" spans="2:9" x14ac:dyDescent="0.2">
      <c r="B447" s="74"/>
      <c r="C447" s="74"/>
      <c r="D447" s="74"/>
      <c r="E447" s="74"/>
      <c r="F447" s="74"/>
      <c r="G447" s="74"/>
      <c r="H447" s="74"/>
      <c r="I447" s="96"/>
    </row>
    <row r="448" spans="2:9" x14ac:dyDescent="0.2">
      <c r="B448" s="74"/>
      <c r="C448" s="74"/>
      <c r="D448" s="74"/>
      <c r="E448" s="74"/>
      <c r="F448" s="74"/>
      <c r="G448" s="74"/>
      <c r="H448" s="74"/>
      <c r="I448" s="96"/>
    </row>
    <row r="449" spans="2:9" x14ac:dyDescent="0.2">
      <c r="B449" s="74"/>
      <c r="C449" s="74"/>
      <c r="D449" s="74"/>
      <c r="E449" s="74"/>
      <c r="F449" s="74"/>
      <c r="G449" s="74"/>
      <c r="H449" s="74"/>
      <c r="I449" s="96"/>
    </row>
    <row r="450" spans="2:9" x14ac:dyDescent="0.2">
      <c r="B450" s="74"/>
      <c r="C450" s="74"/>
      <c r="D450" s="74"/>
      <c r="E450" s="74"/>
      <c r="F450" s="74"/>
      <c r="G450" s="74"/>
      <c r="H450" s="74"/>
      <c r="I450" s="96"/>
    </row>
    <row r="451" spans="2:9" x14ac:dyDescent="0.2">
      <c r="B451" s="74"/>
      <c r="C451" s="74"/>
      <c r="D451" s="74"/>
      <c r="E451" s="74"/>
      <c r="F451" s="74"/>
      <c r="G451" s="74"/>
      <c r="H451" s="74"/>
      <c r="I451" s="96"/>
    </row>
    <row r="452" spans="2:9" x14ac:dyDescent="0.2">
      <c r="B452" s="74"/>
      <c r="C452" s="74"/>
      <c r="D452" s="74"/>
      <c r="E452" s="74"/>
      <c r="F452" s="74"/>
      <c r="G452" s="74"/>
      <c r="H452" s="74"/>
      <c r="I452" s="96"/>
    </row>
    <row r="453" spans="2:9" x14ac:dyDescent="0.2">
      <c r="B453" s="74"/>
      <c r="C453" s="74"/>
      <c r="D453" s="74"/>
      <c r="E453" s="74"/>
      <c r="F453" s="74"/>
      <c r="G453" s="74"/>
      <c r="H453" s="74"/>
      <c r="I453" s="96"/>
    </row>
    <row r="454" spans="2:9" x14ac:dyDescent="0.2">
      <c r="B454" s="74"/>
      <c r="C454" s="74"/>
      <c r="D454" s="74"/>
      <c r="E454" s="74"/>
      <c r="F454" s="74"/>
      <c r="G454" s="74"/>
      <c r="H454" s="74"/>
      <c r="I454" s="96"/>
    </row>
    <row r="455" spans="2:9" x14ac:dyDescent="0.2">
      <c r="B455" s="74"/>
      <c r="C455" s="74"/>
      <c r="D455" s="74"/>
      <c r="E455" s="74"/>
      <c r="F455" s="74"/>
      <c r="G455" s="74"/>
      <c r="H455" s="74"/>
      <c r="I455" s="96"/>
    </row>
    <row r="456" spans="2:9" x14ac:dyDescent="0.2">
      <c r="B456" s="74"/>
      <c r="C456" s="74"/>
      <c r="D456" s="74"/>
      <c r="E456" s="74"/>
      <c r="F456" s="74"/>
      <c r="G456" s="74"/>
      <c r="H456" s="74"/>
      <c r="I456" s="96"/>
    </row>
    <row r="457" spans="2:9" x14ac:dyDescent="0.2">
      <c r="B457" s="74"/>
      <c r="C457" s="74"/>
      <c r="D457" s="74"/>
      <c r="E457" s="74"/>
      <c r="F457" s="74"/>
      <c r="G457" s="74"/>
      <c r="H457" s="74"/>
      <c r="I457" s="96"/>
    </row>
    <row r="458" spans="2:9" x14ac:dyDescent="0.2">
      <c r="B458" s="74"/>
      <c r="C458" s="74"/>
      <c r="D458" s="74"/>
      <c r="E458" s="74"/>
      <c r="F458" s="74"/>
      <c r="G458" s="74"/>
      <c r="H458" s="74"/>
      <c r="I458" s="96"/>
    </row>
    <row r="459" spans="2:9" x14ac:dyDescent="0.2">
      <c r="B459" s="74"/>
      <c r="C459" s="74"/>
      <c r="D459" s="74"/>
      <c r="E459" s="74"/>
      <c r="F459" s="74"/>
      <c r="G459" s="74"/>
      <c r="H459" s="74"/>
      <c r="I459" s="96"/>
    </row>
    <row r="460" spans="2:9" x14ac:dyDescent="0.2">
      <c r="B460" s="74"/>
      <c r="C460" s="74"/>
      <c r="D460" s="74"/>
      <c r="E460" s="74"/>
      <c r="F460" s="74"/>
      <c r="G460" s="74"/>
      <c r="H460" s="74"/>
      <c r="I460" s="96"/>
    </row>
    <row r="461" spans="2:9" x14ac:dyDescent="0.2">
      <c r="B461" s="74"/>
      <c r="C461" s="74"/>
      <c r="D461" s="74"/>
      <c r="E461" s="74"/>
      <c r="F461" s="74"/>
      <c r="G461" s="74"/>
      <c r="H461" s="74"/>
      <c r="I461" s="96"/>
    </row>
    <row r="462" spans="2:9" x14ac:dyDescent="0.2">
      <c r="B462" s="74"/>
      <c r="C462" s="74"/>
      <c r="D462" s="74"/>
      <c r="E462" s="74"/>
      <c r="F462" s="74"/>
      <c r="G462" s="74"/>
      <c r="H462" s="74"/>
      <c r="I462" s="96"/>
    </row>
    <row r="463" spans="2:9" x14ac:dyDescent="0.2">
      <c r="B463" s="74"/>
      <c r="C463" s="74"/>
      <c r="D463" s="74"/>
      <c r="E463" s="74"/>
      <c r="F463" s="74"/>
      <c r="G463" s="74"/>
      <c r="H463" s="74"/>
      <c r="I463" s="96"/>
    </row>
    <row r="464" spans="2:9" x14ac:dyDescent="0.2">
      <c r="B464" s="74"/>
      <c r="C464" s="74"/>
      <c r="D464" s="74"/>
      <c r="E464" s="74"/>
      <c r="F464" s="74"/>
      <c r="G464" s="74"/>
      <c r="H464" s="74"/>
      <c r="I464" s="96"/>
    </row>
    <row r="465" spans="2:9" x14ac:dyDescent="0.2">
      <c r="B465" s="74"/>
      <c r="C465" s="74"/>
      <c r="D465" s="74"/>
      <c r="E465" s="74"/>
      <c r="F465" s="74"/>
      <c r="G465" s="74"/>
      <c r="H465" s="74"/>
      <c r="I465" s="96"/>
    </row>
    <row r="466" spans="2:9" x14ac:dyDescent="0.2">
      <c r="B466" s="74"/>
      <c r="C466" s="74"/>
      <c r="D466" s="74"/>
      <c r="E466" s="74"/>
      <c r="F466" s="74"/>
      <c r="G466" s="74"/>
      <c r="H466" s="74"/>
      <c r="I466" s="96"/>
    </row>
    <row r="467" spans="2:9" x14ac:dyDescent="0.2">
      <c r="B467" s="74"/>
      <c r="C467" s="74"/>
      <c r="D467" s="74"/>
      <c r="E467" s="74"/>
      <c r="F467" s="74"/>
      <c r="G467" s="74"/>
      <c r="H467" s="74"/>
      <c r="I467" s="96"/>
    </row>
    <row r="468" spans="2:9" x14ac:dyDescent="0.2">
      <c r="B468" s="74"/>
      <c r="C468" s="74"/>
      <c r="D468" s="74"/>
      <c r="E468" s="74"/>
      <c r="F468" s="74"/>
      <c r="G468" s="74"/>
      <c r="H468" s="74"/>
      <c r="I468" s="96"/>
    </row>
    <row r="469" spans="2:9" x14ac:dyDescent="0.2">
      <c r="B469" s="74"/>
      <c r="C469" s="74"/>
      <c r="D469" s="74"/>
      <c r="E469" s="74"/>
      <c r="F469" s="74"/>
      <c r="G469" s="74"/>
      <c r="H469" s="74"/>
      <c r="I469" s="96"/>
    </row>
    <row r="470" spans="2:9" x14ac:dyDescent="0.2">
      <c r="B470" s="74"/>
      <c r="C470" s="74"/>
      <c r="D470" s="74"/>
      <c r="E470" s="74"/>
      <c r="F470" s="74"/>
      <c r="G470" s="74"/>
      <c r="H470" s="74"/>
      <c r="I470" s="96"/>
    </row>
    <row r="471" spans="2:9" x14ac:dyDescent="0.2">
      <c r="B471" s="74"/>
      <c r="C471" s="74"/>
      <c r="D471" s="74"/>
      <c r="E471" s="74"/>
      <c r="F471" s="74"/>
      <c r="G471" s="74"/>
      <c r="H471" s="74"/>
      <c r="I471" s="96"/>
    </row>
    <row r="472" spans="2:9" x14ac:dyDescent="0.2">
      <c r="B472" s="74"/>
      <c r="C472" s="74"/>
      <c r="D472" s="74"/>
      <c r="E472" s="74"/>
      <c r="F472" s="74"/>
      <c r="G472" s="74"/>
      <c r="H472" s="74"/>
      <c r="I472" s="96"/>
    </row>
    <row r="473" spans="2:9" x14ac:dyDescent="0.2">
      <c r="B473" s="74"/>
      <c r="C473" s="74"/>
      <c r="D473" s="74"/>
      <c r="E473" s="74"/>
      <c r="F473" s="74"/>
      <c r="G473" s="74"/>
      <c r="H473" s="74"/>
      <c r="I473" s="96"/>
    </row>
    <row r="474" spans="2:9" x14ac:dyDescent="0.2">
      <c r="B474" s="74"/>
      <c r="C474" s="74"/>
      <c r="D474" s="74"/>
      <c r="E474" s="74"/>
      <c r="F474" s="74"/>
      <c r="G474" s="74"/>
      <c r="H474" s="74"/>
      <c r="I474" s="96"/>
    </row>
    <row r="475" spans="2:9" x14ac:dyDescent="0.2">
      <c r="B475" s="74"/>
      <c r="C475" s="74"/>
      <c r="D475" s="74"/>
      <c r="E475" s="74"/>
      <c r="F475" s="74"/>
      <c r="G475" s="74"/>
      <c r="H475" s="74"/>
      <c r="I475" s="96"/>
    </row>
    <row r="476" spans="2:9" x14ac:dyDescent="0.2">
      <c r="B476" s="74"/>
      <c r="C476" s="74"/>
      <c r="D476" s="74"/>
      <c r="E476" s="74"/>
      <c r="F476" s="74"/>
      <c r="G476" s="74"/>
      <c r="H476" s="74"/>
      <c r="I476" s="96"/>
    </row>
    <row r="477" spans="2:9" x14ac:dyDescent="0.2">
      <c r="B477" s="74"/>
      <c r="C477" s="74"/>
      <c r="D477" s="74"/>
      <c r="E477" s="74"/>
      <c r="F477" s="74"/>
      <c r="G477" s="74"/>
      <c r="H477" s="74"/>
      <c r="I477" s="96"/>
    </row>
    <row r="478" spans="2:9" x14ac:dyDescent="0.2">
      <c r="B478" s="74"/>
      <c r="C478" s="74"/>
      <c r="D478" s="74"/>
      <c r="E478" s="74"/>
      <c r="F478" s="74"/>
      <c r="G478" s="74"/>
      <c r="H478" s="74"/>
      <c r="I478" s="96"/>
    </row>
    <row r="479" spans="2:9" x14ac:dyDescent="0.2">
      <c r="B479" s="74"/>
      <c r="C479" s="74"/>
      <c r="D479" s="74"/>
      <c r="E479" s="74"/>
      <c r="F479" s="74"/>
      <c r="G479" s="74"/>
      <c r="H479" s="74"/>
      <c r="I479" s="96"/>
    </row>
    <row r="480" spans="2:9" x14ac:dyDescent="0.2">
      <c r="B480" s="74"/>
      <c r="C480" s="74"/>
      <c r="D480" s="74"/>
      <c r="E480" s="74"/>
      <c r="F480" s="74"/>
      <c r="G480" s="74"/>
      <c r="H480" s="74"/>
      <c r="I480" s="96"/>
    </row>
    <row r="481" spans="2:9" x14ac:dyDescent="0.2">
      <c r="B481" s="74"/>
      <c r="C481" s="74"/>
      <c r="D481" s="74"/>
      <c r="E481" s="74"/>
      <c r="F481" s="74"/>
      <c r="G481" s="74"/>
      <c r="H481" s="74"/>
      <c r="I481" s="96"/>
    </row>
    <row r="482" spans="2:9" x14ac:dyDescent="0.2">
      <c r="B482" s="74"/>
      <c r="C482" s="74"/>
      <c r="D482" s="74"/>
      <c r="E482" s="74"/>
      <c r="F482" s="74"/>
      <c r="G482" s="74"/>
      <c r="H482" s="74"/>
      <c r="I482" s="96"/>
    </row>
    <row r="483" spans="2:9" x14ac:dyDescent="0.2">
      <c r="B483" s="74"/>
      <c r="C483" s="74"/>
      <c r="D483" s="74"/>
      <c r="E483" s="74"/>
      <c r="F483" s="74"/>
      <c r="G483" s="74"/>
      <c r="H483" s="74"/>
      <c r="I483" s="96"/>
    </row>
    <row r="484" spans="2:9" x14ac:dyDescent="0.2">
      <c r="B484" s="74"/>
      <c r="C484" s="74"/>
      <c r="D484" s="74"/>
      <c r="E484" s="74"/>
      <c r="F484" s="74"/>
      <c r="G484" s="74"/>
      <c r="H484" s="74"/>
      <c r="I484" s="96"/>
    </row>
    <row r="485" spans="2:9" x14ac:dyDescent="0.2">
      <c r="B485" s="74"/>
      <c r="C485" s="74"/>
      <c r="D485" s="74"/>
      <c r="E485" s="74"/>
      <c r="F485" s="74"/>
      <c r="G485" s="74"/>
      <c r="H485" s="74"/>
      <c r="I485" s="96"/>
    </row>
    <row r="486" spans="2:9" x14ac:dyDescent="0.2">
      <c r="B486" s="74"/>
      <c r="C486" s="74"/>
      <c r="D486" s="74"/>
      <c r="E486" s="74"/>
      <c r="F486" s="74"/>
      <c r="G486" s="74"/>
      <c r="H486" s="74"/>
      <c r="I486" s="96"/>
    </row>
    <row r="487" spans="2:9" x14ac:dyDescent="0.2">
      <c r="B487" s="74"/>
      <c r="C487" s="74"/>
      <c r="D487" s="74"/>
      <c r="E487" s="74"/>
      <c r="F487" s="74"/>
      <c r="G487" s="74"/>
      <c r="H487" s="74"/>
      <c r="I487" s="96"/>
    </row>
    <row r="488" spans="2:9" x14ac:dyDescent="0.2">
      <c r="B488" s="74"/>
      <c r="C488" s="74"/>
      <c r="D488" s="74"/>
      <c r="E488" s="74"/>
      <c r="F488" s="74"/>
      <c r="G488" s="74"/>
      <c r="H488" s="74"/>
      <c r="I488" s="96"/>
    </row>
    <row r="489" spans="2:9" x14ac:dyDescent="0.2">
      <c r="B489" s="74"/>
      <c r="C489" s="74"/>
      <c r="D489" s="74"/>
      <c r="E489" s="74"/>
      <c r="F489" s="74"/>
      <c r="G489" s="74"/>
      <c r="H489" s="74"/>
      <c r="I489" s="96"/>
    </row>
    <row r="490" spans="2:9" x14ac:dyDescent="0.2">
      <c r="B490" s="74"/>
      <c r="C490" s="74"/>
      <c r="D490" s="74"/>
      <c r="E490" s="74"/>
      <c r="F490" s="74"/>
      <c r="G490" s="74"/>
      <c r="H490" s="74"/>
      <c r="I490" s="96"/>
    </row>
    <row r="491" spans="2:9" x14ac:dyDescent="0.2">
      <c r="B491" s="74"/>
      <c r="C491" s="74"/>
      <c r="D491" s="74"/>
      <c r="E491" s="74"/>
      <c r="F491" s="74"/>
      <c r="G491" s="74"/>
      <c r="H491" s="74"/>
      <c r="I491" s="96"/>
    </row>
    <row r="492" spans="2:9" x14ac:dyDescent="0.2">
      <c r="B492" s="74"/>
      <c r="C492" s="74"/>
      <c r="D492" s="74"/>
      <c r="E492" s="74"/>
      <c r="F492" s="74"/>
      <c r="G492" s="74"/>
      <c r="H492" s="74"/>
      <c r="I492" s="96"/>
    </row>
    <row r="493" spans="2:9" x14ac:dyDescent="0.2">
      <c r="B493" s="74"/>
      <c r="C493" s="74"/>
      <c r="D493" s="74"/>
      <c r="E493" s="74"/>
      <c r="F493" s="74"/>
      <c r="G493" s="74"/>
      <c r="H493" s="74"/>
      <c r="I493" s="96"/>
    </row>
    <row r="494" spans="2:9" x14ac:dyDescent="0.2">
      <c r="B494" s="74"/>
      <c r="C494" s="74"/>
      <c r="D494" s="74"/>
      <c r="E494" s="74"/>
      <c r="F494" s="74"/>
      <c r="G494" s="74"/>
      <c r="H494" s="74"/>
      <c r="I494" s="96"/>
    </row>
    <row r="495" spans="2:9" x14ac:dyDescent="0.2">
      <c r="B495" s="74"/>
      <c r="C495" s="74"/>
      <c r="D495" s="74"/>
      <c r="E495" s="74"/>
      <c r="F495" s="74"/>
      <c r="G495" s="74"/>
      <c r="H495" s="74"/>
      <c r="I495" s="96"/>
    </row>
    <row r="496" spans="2:9" x14ac:dyDescent="0.2">
      <c r="B496" s="74"/>
      <c r="C496" s="74"/>
      <c r="D496" s="74"/>
      <c r="E496" s="74"/>
      <c r="F496" s="74"/>
      <c r="G496" s="74"/>
      <c r="H496" s="74"/>
      <c r="I496" s="96"/>
    </row>
    <row r="497" spans="2:9" x14ac:dyDescent="0.2">
      <c r="B497" s="74"/>
      <c r="C497" s="74"/>
      <c r="D497" s="74"/>
      <c r="E497" s="74"/>
      <c r="F497" s="74"/>
      <c r="G497" s="74"/>
      <c r="H497" s="74"/>
      <c r="I497" s="96"/>
    </row>
    <row r="498" spans="2:9" x14ac:dyDescent="0.2">
      <c r="B498" s="74"/>
      <c r="C498" s="74"/>
      <c r="D498" s="74"/>
      <c r="E498" s="74"/>
      <c r="F498" s="74"/>
      <c r="G498" s="74"/>
      <c r="H498" s="74"/>
      <c r="I498" s="96"/>
    </row>
    <row r="499" spans="2:9" x14ac:dyDescent="0.2">
      <c r="B499" s="74"/>
      <c r="C499" s="74"/>
      <c r="D499" s="74"/>
      <c r="E499" s="74"/>
      <c r="F499" s="74"/>
      <c r="G499" s="74"/>
      <c r="H499" s="74"/>
      <c r="I499" s="96"/>
    </row>
    <row r="500" spans="2:9" x14ac:dyDescent="0.2">
      <c r="B500" s="74"/>
      <c r="C500" s="74"/>
      <c r="D500" s="74"/>
      <c r="E500" s="74"/>
      <c r="F500" s="74"/>
      <c r="G500" s="74"/>
      <c r="H500" s="74"/>
      <c r="I500" s="96"/>
    </row>
    <row r="501" spans="2:9" x14ac:dyDescent="0.2">
      <c r="B501" s="74"/>
      <c r="C501" s="74"/>
      <c r="D501" s="74"/>
      <c r="E501" s="74"/>
      <c r="F501" s="74"/>
      <c r="G501" s="74"/>
      <c r="H501" s="74"/>
      <c r="I501" s="96"/>
    </row>
    <row r="502" spans="2:9" x14ac:dyDescent="0.2">
      <c r="B502" s="74"/>
      <c r="C502" s="74"/>
      <c r="D502" s="74"/>
      <c r="E502" s="74"/>
      <c r="F502" s="74"/>
      <c r="G502" s="74"/>
      <c r="H502" s="74"/>
      <c r="I502" s="96"/>
    </row>
    <row r="503" spans="2:9" x14ac:dyDescent="0.2">
      <c r="B503" s="74"/>
      <c r="C503" s="74"/>
      <c r="D503" s="74"/>
      <c r="E503" s="74"/>
      <c r="F503" s="74"/>
      <c r="G503" s="74"/>
      <c r="H503" s="74"/>
      <c r="I503" s="96"/>
    </row>
    <row r="504" spans="2:9" x14ac:dyDescent="0.2">
      <c r="B504" s="74"/>
      <c r="C504" s="74"/>
      <c r="D504" s="74"/>
      <c r="E504" s="74"/>
      <c r="F504" s="74"/>
      <c r="G504" s="74"/>
      <c r="H504" s="74"/>
      <c r="I504" s="96"/>
    </row>
    <row r="505" spans="2:9" x14ac:dyDescent="0.2">
      <c r="B505" s="74"/>
      <c r="C505" s="74"/>
      <c r="D505" s="74"/>
      <c r="E505" s="74"/>
      <c r="F505" s="74"/>
      <c r="G505" s="74"/>
      <c r="H505" s="74"/>
      <c r="I505" s="96"/>
    </row>
    <row r="506" spans="2:9" x14ac:dyDescent="0.2">
      <c r="B506" s="74"/>
      <c r="C506" s="74"/>
      <c r="D506" s="74"/>
      <c r="E506" s="74"/>
      <c r="F506" s="74"/>
      <c r="G506" s="74"/>
      <c r="H506" s="74"/>
      <c r="I506" s="96"/>
    </row>
    <row r="507" spans="2:9" x14ac:dyDescent="0.2">
      <c r="B507" s="74"/>
      <c r="C507" s="74"/>
      <c r="D507" s="74"/>
      <c r="E507" s="74"/>
      <c r="F507" s="74"/>
      <c r="G507" s="74"/>
      <c r="H507" s="74"/>
      <c r="I507" s="96"/>
    </row>
    <row r="508" spans="2:9" x14ac:dyDescent="0.2">
      <c r="B508" s="74"/>
      <c r="C508" s="74"/>
      <c r="D508" s="74"/>
      <c r="E508" s="74"/>
      <c r="F508" s="74"/>
      <c r="G508" s="74"/>
      <c r="H508" s="74"/>
      <c r="I508" s="96"/>
    </row>
    <row r="509" spans="2:9" x14ac:dyDescent="0.2">
      <c r="B509" s="74"/>
      <c r="C509" s="74"/>
      <c r="D509" s="74"/>
      <c r="E509" s="74"/>
      <c r="F509" s="74"/>
      <c r="G509" s="74"/>
      <c r="H509" s="74"/>
      <c r="I509" s="96"/>
    </row>
    <row r="510" spans="2:9" x14ac:dyDescent="0.2">
      <c r="B510" s="74"/>
      <c r="C510" s="74"/>
      <c r="D510" s="74"/>
      <c r="E510" s="74"/>
      <c r="F510" s="74"/>
      <c r="G510" s="74"/>
      <c r="H510" s="74"/>
      <c r="I510" s="96"/>
    </row>
    <row r="511" spans="2:9" x14ac:dyDescent="0.2">
      <c r="B511" s="74"/>
      <c r="C511" s="74"/>
      <c r="D511" s="74"/>
      <c r="E511" s="74"/>
      <c r="F511" s="74"/>
      <c r="G511" s="74"/>
      <c r="H511" s="74"/>
      <c r="I511" s="96"/>
    </row>
    <row r="512" spans="2:9" x14ac:dyDescent="0.2">
      <c r="B512" s="74"/>
      <c r="C512" s="74"/>
      <c r="D512" s="74"/>
      <c r="E512" s="74"/>
      <c r="F512" s="74"/>
      <c r="G512" s="74"/>
      <c r="H512" s="74"/>
      <c r="I512" s="96"/>
    </row>
    <row r="513" spans="2:9" x14ac:dyDescent="0.2">
      <c r="B513" s="74"/>
      <c r="C513" s="74"/>
      <c r="D513" s="74"/>
      <c r="E513" s="74"/>
      <c r="F513" s="74"/>
      <c r="G513" s="74"/>
      <c r="H513" s="74"/>
      <c r="I513" s="96"/>
    </row>
    <row r="514" spans="2:9" x14ac:dyDescent="0.2">
      <c r="B514" s="74"/>
      <c r="C514" s="74"/>
      <c r="D514" s="74"/>
      <c r="E514" s="74"/>
      <c r="F514" s="74"/>
      <c r="G514" s="74"/>
      <c r="H514" s="74"/>
      <c r="I514" s="96"/>
    </row>
    <row r="515" spans="2:9" x14ac:dyDescent="0.2">
      <c r="B515" s="74"/>
      <c r="C515" s="74"/>
      <c r="D515" s="74"/>
      <c r="E515" s="74"/>
      <c r="F515" s="74"/>
      <c r="G515" s="74"/>
      <c r="H515" s="74"/>
      <c r="I515" s="96"/>
    </row>
    <row r="516" spans="2:9" x14ac:dyDescent="0.2">
      <c r="B516" s="74"/>
      <c r="C516" s="74"/>
      <c r="D516" s="74"/>
      <c r="E516" s="74"/>
      <c r="F516" s="74"/>
      <c r="G516" s="74"/>
      <c r="H516" s="74"/>
      <c r="I516" s="96"/>
    </row>
    <row r="517" spans="2:9" x14ac:dyDescent="0.2">
      <c r="B517" s="74"/>
      <c r="C517" s="74"/>
      <c r="D517" s="74"/>
      <c r="E517" s="74"/>
      <c r="F517" s="74"/>
      <c r="G517" s="74"/>
      <c r="H517" s="74"/>
      <c r="I517" s="96"/>
    </row>
    <row r="518" spans="2:9" x14ac:dyDescent="0.2">
      <c r="B518" s="74"/>
      <c r="C518" s="74"/>
      <c r="D518" s="74"/>
      <c r="E518" s="74"/>
      <c r="F518" s="74"/>
      <c r="G518" s="74"/>
      <c r="H518" s="74"/>
      <c r="I518" s="96"/>
    </row>
    <row r="519" spans="2:9" x14ac:dyDescent="0.2">
      <c r="B519" s="74"/>
      <c r="C519" s="74"/>
      <c r="D519" s="74"/>
      <c r="E519" s="74"/>
      <c r="F519" s="74"/>
      <c r="G519" s="74"/>
      <c r="H519" s="74"/>
      <c r="I519" s="96"/>
    </row>
    <row r="520" spans="2:9" x14ac:dyDescent="0.2">
      <c r="B520" s="74"/>
      <c r="C520" s="74"/>
      <c r="D520" s="74"/>
      <c r="E520" s="74"/>
      <c r="F520" s="74"/>
      <c r="G520" s="74"/>
      <c r="H520" s="74"/>
      <c r="I520" s="96"/>
    </row>
    <row r="521" spans="2:9" x14ac:dyDescent="0.2">
      <c r="B521" s="74"/>
      <c r="C521" s="74"/>
      <c r="D521" s="74"/>
      <c r="E521" s="74"/>
      <c r="F521" s="74"/>
      <c r="G521" s="74"/>
      <c r="H521" s="74"/>
      <c r="I521" s="96"/>
    </row>
    <row r="522" spans="2:9" x14ac:dyDescent="0.2">
      <c r="B522" s="74"/>
      <c r="C522" s="74"/>
      <c r="D522" s="74"/>
      <c r="E522" s="74"/>
      <c r="F522" s="74"/>
      <c r="G522" s="74"/>
      <c r="H522" s="74"/>
      <c r="I522" s="96"/>
    </row>
    <row r="523" spans="2:9" x14ac:dyDescent="0.2">
      <c r="B523" s="74"/>
      <c r="C523" s="74"/>
      <c r="D523" s="74"/>
      <c r="E523" s="74"/>
      <c r="F523" s="74"/>
      <c r="G523" s="74"/>
      <c r="H523" s="74"/>
      <c r="I523" s="96"/>
    </row>
    <row r="524" spans="2:9" x14ac:dyDescent="0.2">
      <c r="B524" s="74"/>
      <c r="C524" s="74"/>
      <c r="D524" s="74"/>
      <c r="E524" s="74"/>
      <c r="F524" s="74"/>
      <c r="G524" s="74"/>
      <c r="H524" s="74"/>
      <c r="I524" s="96"/>
    </row>
    <row r="525" spans="2:9" x14ac:dyDescent="0.2">
      <c r="B525" s="74"/>
      <c r="C525" s="74"/>
      <c r="D525" s="74"/>
      <c r="E525" s="74"/>
      <c r="F525" s="74"/>
      <c r="G525" s="74"/>
      <c r="H525" s="74"/>
      <c r="I525" s="96"/>
    </row>
    <row r="526" spans="2:9" x14ac:dyDescent="0.2">
      <c r="B526" s="74"/>
      <c r="C526" s="74"/>
      <c r="D526" s="74"/>
      <c r="E526" s="74"/>
      <c r="F526" s="74"/>
      <c r="G526" s="74"/>
      <c r="H526" s="74"/>
      <c r="I526" s="96"/>
    </row>
    <row r="527" spans="2:9" x14ac:dyDescent="0.2">
      <c r="B527" s="74"/>
      <c r="C527" s="74"/>
      <c r="D527" s="74"/>
      <c r="E527" s="74"/>
      <c r="F527" s="74"/>
      <c r="G527" s="74"/>
      <c r="H527" s="74"/>
      <c r="I527" s="96"/>
    </row>
    <row r="528" spans="2:9" x14ac:dyDescent="0.2">
      <c r="B528" s="74"/>
      <c r="C528" s="74"/>
      <c r="D528" s="74"/>
      <c r="E528" s="74"/>
      <c r="F528" s="74"/>
      <c r="G528" s="74"/>
      <c r="H528" s="74"/>
      <c r="I528" s="96"/>
    </row>
    <row r="529" spans="2:9" x14ac:dyDescent="0.2">
      <c r="B529" s="74"/>
      <c r="C529" s="74"/>
      <c r="D529" s="74"/>
      <c r="E529" s="74"/>
      <c r="F529" s="74"/>
      <c r="G529" s="74"/>
      <c r="H529" s="74"/>
      <c r="I529" s="96"/>
    </row>
    <row r="530" spans="2:9" x14ac:dyDescent="0.2">
      <c r="B530" s="74"/>
      <c r="C530" s="74"/>
      <c r="D530" s="74"/>
      <c r="E530" s="74"/>
      <c r="F530" s="74"/>
      <c r="G530" s="74"/>
      <c r="H530" s="74"/>
      <c r="I530" s="96"/>
    </row>
    <row r="531" spans="2:9" x14ac:dyDescent="0.2">
      <c r="B531" s="74"/>
      <c r="C531" s="74"/>
      <c r="D531" s="74"/>
      <c r="E531" s="74"/>
      <c r="F531" s="74"/>
      <c r="G531" s="74"/>
      <c r="H531" s="74"/>
      <c r="I531" s="96"/>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124</vt:i4>
      </vt:variant>
    </vt:vector>
  </HeadingPairs>
  <TitlesOfParts>
    <vt:vector size="148" baseType="lpstr">
      <vt:lpstr>Title Page</vt:lpstr>
      <vt:lpstr>Instructions</vt:lpstr>
      <vt:lpstr>Summary</vt:lpstr>
      <vt:lpstr>Graphical</vt:lpstr>
      <vt:lpstr>Input Prices</vt:lpstr>
      <vt:lpstr>Soft White Winter Wheat</vt:lpstr>
      <vt:lpstr>SWWW-Calendar</vt:lpstr>
      <vt:lpstr>Soft White Spring Wheat</vt:lpstr>
      <vt:lpstr>SWSW-Calendar</vt:lpstr>
      <vt:lpstr>Dark Northern Spring Wheat</vt:lpstr>
      <vt:lpstr>DNSW-Calendar</vt:lpstr>
      <vt:lpstr>Spring Barley</vt:lpstr>
      <vt:lpstr>SB-Calendar</vt:lpstr>
      <vt:lpstr>Spring Peas</vt:lpstr>
      <vt:lpstr>SP-Calendar</vt:lpstr>
      <vt:lpstr>Austrian Winter Peas</vt:lpstr>
      <vt:lpstr>AWP-Calendar</vt:lpstr>
      <vt:lpstr>SL-Calendar</vt:lpstr>
      <vt:lpstr>Garbanzos</vt:lpstr>
      <vt:lpstr>G-Calendar</vt:lpstr>
      <vt:lpstr>Cover Crop, 4-way</vt:lpstr>
      <vt:lpstr>Cover Crop Calendar</vt:lpstr>
      <vt:lpstr>Machinery Costs</vt:lpstr>
      <vt:lpstr>Machinery Complement</vt:lpstr>
      <vt:lpstr>_100ftSprayer</vt:lpstr>
      <vt:lpstr>AchieveSC</vt:lpstr>
      <vt:lpstr>Aerial</vt:lpstr>
      <vt:lpstr>Ally</vt:lpstr>
      <vt:lpstr>AmmSulfLiq</vt:lpstr>
      <vt:lpstr>AmSulf</vt:lpstr>
      <vt:lpstr>AssureII</vt:lpstr>
      <vt:lpstr>Axial</vt:lpstr>
      <vt:lpstr>Back</vt:lpstr>
      <vt:lpstr>bankout</vt:lpstr>
      <vt:lpstr>Barley</vt:lpstr>
      <vt:lpstr>Bronate</vt:lpstr>
      <vt:lpstr>BroxM</vt:lpstr>
      <vt:lpstr>Capture</vt:lpstr>
      <vt:lpstr>cashrent</vt:lpstr>
      <vt:lpstr>COC</vt:lpstr>
      <vt:lpstr>Combine</vt:lpstr>
      <vt:lpstr>DarkNorthern</vt:lpstr>
      <vt:lpstr>Diesel</vt:lpstr>
      <vt:lpstr>Dimethoate</vt:lpstr>
      <vt:lpstr>Discover</vt:lpstr>
      <vt:lpstr>DNS</vt:lpstr>
      <vt:lpstr>Fargo</vt:lpstr>
      <vt:lpstr>FertApplicator</vt:lpstr>
      <vt:lpstr>FertTanks</vt:lpstr>
      <vt:lpstr>Finesse</vt:lpstr>
      <vt:lpstr>Gar</vt:lpstr>
      <vt:lpstr>Garbanzo</vt:lpstr>
      <vt:lpstr>Gas</vt:lpstr>
      <vt:lpstr>GBudget</vt:lpstr>
      <vt:lpstr>Glyphosphate</vt:lpstr>
      <vt:lpstr>GMC</vt:lpstr>
      <vt:lpstr>harrow</vt:lpstr>
      <vt:lpstr>HRSWMC</vt:lpstr>
      <vt:lpstr>Imidan</vt:lpstr>
      <vt:lpstr>InPlace</vt:lpstr>
      <vt:lpstr>Labor</vt:lpstr>
      <vt:lpstr>landtax</vt:lpstr>
      <vt:lpstr>Lentil</vt:lpstr>
      <vt:lpstr>M</vt:lpstr>
      <vt:lpstr>Maverick</vt:lpstr>
      <vt:lpstr>Nitrogen</vt:lpstr>
      <vt:lpstr>NTDrill</vt:lpstr>
      <vt:lpstr>OH</vt:lpstr>
      <vt:lpstr>operloan</vt:lpstr>
      <vt:lpstr>opershare</vt:lpstr>
      <vt:lpstr>Osprey</vt:lpstr>
      <vt:lpstr>ownershare</vt:lpstr>
      <vt:lpstr>Pea</vt:lpstr>
      <vt:lpstr>Phosphorous</vt:lpstr>
      <vt:lpstr>poast</vt:lpstr>
      <vt:lpstr>Potassium</vt:lpstr>
      <vt:lpstr>'Austrian Winter Peas'!Print_Area</vt:lpstr>
      <vt:lpstr>'AWP-Calendar'!Print_Area</vt:lpstr>
      <vt:lpstr>'Cover Crop Calendar'!Print_Area</vt:lpstr>
      <vt:lpstr>'Cover Crop, 4-way'!Print_Area</vt:lpstr>
      <vt:lpstr>'Dark Northern Spring Wheat'!Print_Area</vt:lpstr>
      <vt:lpstr>'DNSW-Calendar'!Print_Area</vt:lpstr>
      <vt:lpstr>Garbanzos!Print_Area</vt:lpstr>
      <vt:lpstr>'G-Calendar'!Print_Area</vt:lpstr>
      <vt:lpstr>Graphical!Print_Area</vt:lpstr>
      <vt:lpstr>'Input Prices'!Print_Area</vt:lpstr>
      <vt:lpstr>Instructions!Print_Area</vt:lpstr>
      <vt:lpstr>'Machinery Complement'!Print_Area</vt:lpstr>
      <vt:lpstr>'Machinery Costs'!Print_Area</vt:lpstr>
      <vt:lpstr>'SB-Calendar'!Print_Area</vt:lpstr>
      <vt:lpstr>'SL-Calendar'!Print_Area</vt:lpstr>
      <vt:lpstr>'Soft White Spring Wheat'!Print_Area</vt:lpstr>
      <vt:lpstr>'Soft White Winter Wheat'!Print_Area</vt:lpstr>
      <vt:lpstr>'SP-Calendar'!Print_Area</vt:lpstr>
      <vt:lpstr>'Spring Barley'!Print_Area</vt:lpstr>
      <vt:lpstr>'Spring Peas'!Print_Area</vt:lpstr>
      <vt:lpstr>Summary!Print_Area</vt:lpstr>
      <vt:lpstr>'SWSW-Calendar'!Print_Area</vt:lpstr>
      <vt:lpstr>'SWWW-Calendar'!Print_Area</vt:lpstr>
      <vt:lpstr>'Title Page'!Print_Area</vt:lpstr>
      <vt:lpstr>'Austrian Winter Peas'!Print_Titles</vt:lpstr>
      <vt:lpstr>'Cover Crop, 4-way'!Print_Titles</vt:lpstr>
      <vt:lpstr>'Dark Northern Spring Wheat'!Print_Titles</vt:lpstr>
      <vt:lpstr>Garbanzos!Print_Titles</vt:lpstr>
      <vt:lpstr>'Input Prices'!Print_Titles</vt:lpstr>
      <vt:lpstr>'Soft White Spring Wheat'!Print_Titles</vt:lpstr>
      <vt:lpstr>'Soft White Winter Wheat'!Print_Titles</vt:lpstr>
      <vt:lpstr>'Spring Barley'!Print_Titles</vt:lpstr>
      <vt:lpstr>'Spring Peas'!Print_Titles</vt:lpstr>
      <vt:lpstr>Prowl</vt:lpstr>
      <vt:lpstr>Pursuit</vt:lpstr>
      <vt:lpstr>Quadris</vt:lpstr>
      <vt:lpstr>Quilt</vt:lpstr>
      <vt:lpstr>RedWheat</vt:lpstr>
      <vt:lpstr>rotations</vt:lpstr>
      <vt:lpstr>Round</vt:lpstr>
      <vt:lpstr>Roundup</vt:lpstr>
      <vt:lpstr>RPest</vt:lpstr>
      <vt:lpstr>RSW</vt:lpstr>
      <vt:lpstr>RSWMC</vt:lpstr>
      <vt:lpstr>SB</vt:lpstr>
      <vt:lpstr>SBMC</vt:lpstr>
      <vt:lpstr>Shooter</vt:lpstr>
      <vt:lpstr>SPeas</vt:lpstr>
      <vt:lpstr>SPMC</vt:lpstr>
      <vt:lpstr>Sprayer</vt:lpstr>
      <vt:lpstr>SpringLentils</vt:lpstr>
      <vt:lpstr>SpringPeas</vt:lpstr>
      <vt:lpstr>Starane</vt:lpstr>
      <vt:lpstr>StaraneSalvo</vt:lpstr>
      <vt:lpstr>StaraneSword</vt:lpstr>
      <vt:lpstr>Sulfur</vt:lpstr>
      <vt:lpstr>Surfactant</vt:lpstr>
      <vt:lpstr>SW</vt:lpstr>
      <vt:lpstr>SWMC</vt:lpstr>
      <vt:lpstr>Swsw</vt:lpstr>
      <vt:lpstr>SWWW</vt:lpstr>
      <vt:lpstr>Syltac</vt:lpstr>
      <vt:lpstr>two4d</vt:lpstr>
      <vt:lpstr>Wheat</vt:lpstr>
      <vt:lpstr>WW</vt:lpstr>
      <vt:lpstr>WW_HRSW_G</vt:lpstr>
      <vt:lpstr>WW_HRSW_P</vt:lpstr>
      <vt:lpstr>WW_SB_G</vt:lpstr>
      <vt:lpstr>WW_SB_P</vt:lpstr>
      <vt:lpstr>WW_SWSW_G</vt:lpstr>
      <vt:lpstr>WW_SWSW_P</vt:lpstr>
      <vt:lpstr>WWMC</vt:lpstr>
    </vt:vector>
  </TitlesOfParts>
  <Company>WSU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Ruhoff, Norman (nruhoff@uidaho.edu)</cp:lastModifiedBy>
  <cp:lastPrinted>2016-10-31T22:07:44Z</cp:lastPrinted>
  <dcterms:created xsi:type="dcterms:W3CDTF">2006-03-07T19:12:45Z</dcterms:created>
  <dcterms:modified xsi:type="dcterms:W3CDTF">2017-09-06T20:33:29Z</dcterms:modified>
</cp:coreProperties>
</file>